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Material\IEE561\case study\"/>
    </mc:Choice>
  </mc:AlternateContent>
  <bookViews>
    <workbookView xWindow="0" yWindow="0" windowWidth="7815" windowHeight="4455"/>
  </bookViews>
  <sheets>
    <sheet name="Choice Throughput Times" sheetId="1" r:id="rId1"/>
    <sheet name="Choice Fixed Costs" sheetId="3" r:id="rId2"/>
    <sheet name="Copy of Flow Data" sheetId="5" r:id="rId3"/>
    <sheet name="Choice Machine Totals" sheetId="7" r:id="rId4"/>
    <sheet name="Utilization Matrix" sheetId="8" r:id="rId5"/>
    <sheet name="Single Pass" sheetId="10" r:id="rId6"/>
    <sheet name="Incidence Matrix" sheetId="14" r:id="rId7"/>
    <sheet name="Demand" sheetId="15" r:id="rId8"/>
    <sheet name="Flow Data" sheetId="16" r:id="rId9"/>
    <sheet name="Time" sheetId="17" r:id="rId10"/>
    <sheet name="Times" sheetId="18" r:id="rId11"/>
    <sheet name="Data2" sheetId="19" r:id="rId12"/>
  </sheets>
  <calcPr calcId="171027"/>
</workbook>
</file>

<file path=xl/calcChain.xml><?xml version="1.0" encoding="utf-8"?>
<calcChain xmlns="http://schemas.openxmlformats.org/spreadsheetml/2006/main">
  <c r="O44" i="19" l="1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AR24" i="18" s="1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AY22" i="18" s="1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O44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O43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O42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O41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O40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O39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O38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O37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O36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O35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O34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O33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O32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O31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O30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O29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O28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O27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O26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O25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O24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O23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O22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O21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O20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O19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O18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O17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O16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O15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O14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O13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O12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O11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O10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O9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O8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O7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O6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O5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O4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O3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O2" i="16"/>
  <c r="AX3" i="15"/>
  <c r="AW3" i="15"/>
  <c r="AV3" i="15"/>
  <c r="AU3" i="15"/>
  <c r="AT3" i="15"/>
  <c r="AS3" i="15"/>
  <c r="AR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BU21" i="14"/>
  <c r="BU20" i="14"/>
  <c r="BU19" i="14"/>
  <c r="BU18" i="14"/>
  <c r="BU17" i="14"/>
  <c r="BU16" i="14"/>
  <c r="BU15" i="14"/>
  <c r="BU14" i="14"/>
  <c r="BU13" i="14"/>
  <c r="BU12" i="14"/>
  <c r="BU11" i="14"/>
  <c r="BU10" i="14"/>
  <c r="BU9" i="14"/>
  <c r="BU8" i="14"/>
  <c r="BU7" i="14"/>
  <c r="BU6" i="14"/>
  <c r="BU5" i="14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CO22" i="10"/>
  <c r="CH22" i="10"/>
  <c r="CF22" i="10"/>
  <c r="CD22" i="10"/>
  <c r="CC22" i="10"/>
  <c r="BY22" i="10"/>
  <c r="BW22" i="10"/>
  <c r="BV22" i="10"/>
  <c r="BT22" i="10"/>
  <c r="BS22" i="10"/>
  <c r="BQ22" i="10"/>
  <c r="BO22" i="10"/>
  <c r="BN22" i="10"/>
  <c r="BM22" i="10"/>
  <c r="BK22" i="10"/>
  <c r="BJ22" i="10"/>
  <c r="BI22" i="10"/>
  <c r="BG22" i="10"/>
  <c r="BE22" i="10"/>
  <c r="BC22" i="10"/>
  <c r="BA22" i="10"/>
  <c r="AZ22" i="10"/>
  <c r="AX22" i="10"/>
  <c r="AV22" i="10"/>
  <c r="AT22" i="10"/>
  <c r="AR22" i="10"/>
  <c r="AP22" i="10"/>
  <c r="AN22" i="10"/>
  <c r="AL22" i="10"/>
  <c r="AJ22" i="10"/>
  <c r="AI22" i="10"/>
  <c r="AH22" i="10"/>
  <c r="AG22" i="10"/>
  <c r="AF22" i="10"/>
  <c r="AD22" i="10"/>
  <c r="AB22" i="10"/>
  <c r="Z22" i="10"/>
  <c r="X22" i="10"/>
  <c r="V22" i="10"/>
  <c r="T22" i="10"/>
  <c r="S22" i="10"/>
  <c r="Q22" i="10"/>
  <c r="O22" i="10"/>
  <c r="CJ22" i="10" s="1"/>
  <c r="CK22" i="10" s="1"/>
  <c r="C22" i="10"/>
  <c r="CO21" i="10"/>
  <c r="CH21" i="10"/>
  <c r="CF21" i="10"/>
  <c r="CD21" i="10"/>
  <c r="CC21" i="10"/>
  <c r="BY21" i="10"/>
  <c r="BW21" i="10"/>
  <c r="BV21" i="10"/>
  <c r="BT21" i="10"/>
  <c r="BS21" i="10"/>
  <c r="BQ21" i="10"/>
  <c r="BR21" i="10" s="1"/>
  <c r="BO21" i="10"/>
  <c r="BN21" i="10"/>
  <c r="BM21" i="10"/>
  <c r="BP21" i="10" s="1"/>
  <c r="BK21" i="10"/>
  <c r="BJ21" i="10"/>
  <c r="BI21" i="10"/>
  <c r="BL21" i="10" s="1"/>
  <c r="BG21" i="10"/>
  <c r="BE21" i="10"/>
  <c r="BC21" i="10"/>
  <c r="BA21" i="10"/>
  <c r="AZ21" i="10"/>
  <c r="AX21" i="10"/>
  <c r="AV21" i="10"/>
  <c r="AT21" i="10"/>
  <c r="AR21" i="10"/>
  <c r="AP21" i="10"/>
  <c r="AN21" i="10"/>
  <c r="AL21" i="10"/>
  <c r="AJ21" i="10"/>
  <c r="AI21" i="10"/>
  <c r="AH21" i="10"/>
  <c r="AG21" i="10"/>
  <c r="AF21" i="10"/>
  <c r="AD21" i="10"/>
  <c r="AB21" i="10"/>
  <c r="Z21" i="10"/>
  <c r="X21" i="10"/>
  <c r="V21" i="10"/>
  <c r="T21" i="10"/>
  <c r="S21" i="10"/>
  <c r="Q21" i="10"/>
  <c r="O21" i="10"/>
  <c r="CJ21" i="10" s="1"/>
  <c r="CK21" i="10" s="1"/>
  <c r="C21" i="10"/>
  <c r="CO20" i="10"/>
  <c r="CI20" i="10"/>
  <c r="CH20" i="10"/>
  <c r="CG20" i="10"/>
  <c r="CF20" i="10"/>
  <c r="CD20" i="10"/>
  <c r="CC20" i="10"/>
  <c r="CE20" i="10" s="1"/>
  <c r="BY20" i="10"/>
  <c r="BW20" i="10"/>
  <c r="BV20" i="10"/>
  <c r="BT20" i="10"/>
  <c r="BS20" i="10"/>
  <c r="BQ20" i="10"/>
  <c r="BO20" i="10"/>
  <c r="BN20" i="10"/>
  <c r="BM20" i="10"/>
  <c r="BK20" i="10"/>
  <c r="BJ20" i="10"/>
  <c r="BI20" i="10"/>
  <c r="BG20" i="10"/>
  <c r="BE20" i="10"/>
  <c r="BC20" i="10"/>
  <c r="BA20" i="10"/>
  <c r="AZ20" i="10"/>
  <c r="AX20" i="10"/>
  <c r="AV20" i="10"/>
  <c r="AT20" i="10"/>
  <c r="AR20" i="10"/>
  <c r="AP20" i="10"/>
  <c r="AN20" i="10"/>
  <c r="AL20" i="10"/>
  <c r="AJ20" i="10"/>
  <c r="AI20" i="10"/>
  <c r="AH20" i="10"/>
  <c r="AG20" i="10"/>
  <c r="AF20" i="10"/>
  <c r="AD20" i="10"/>
  <c r="AB20" i="10"/>
  <c r="Z20" i="10"/>
  <c r="X20" i="10"/>
  <c r="V20" i="10"/>
  <c r="T20" i="10"/>
  <c r="S20" i="10"/>
  <c r="Q20" i="10"/>
  <c r="O20" i="10"/>
  <c r="C20" i="10"/>
  <c r="CO19" i="10"/>
  <c r="CI19" i="10"/>
  <c r="CH19" i="10"/>
  <c r="CG19" i="10"/>
  <c r="CF19" i="10"/>
  <c r="CE19" i="10"/>
  <c r="CD19" i="10"/>
  <c r="CC19" i="10"/>
  <c r="BY19" i="10"/>
  <c r="BZ19" i="10" s="1"/>
  <c r="BW19" i="10"/>
  <c r="BX19" i="10" s="1"/>
  <c r="BV19" i="10"/>
  <c r="BT19" i="10"/>
  <c r="BS19" i="10"/>
  <c r="BQ19" i="10"/>
  <c r="BO19" i="10"/>
  <c r="BN19" i="10"/>
  <c r="BM19" i="10"/>
  <c r="BK19" i="10"/>
  <c r="BJ19" i="10"/>
  <c r="BI19" i="10"/>
  <c r="BG19" i="10"/>
  <c r="BE19" i="10"/>
  <c r="BC19" i="10"/>
  <c r="BA19" i="10"/>
  <c r="AZ19" i="10"/>
  <c r="AX19" i="10"/>
  <c r="AV19" i="10"/>
  <c r="AT19" i="10"/>
  <c r="AR19" i="10"/>
  <c r="AP19" i="10"/>
  <c r="AN19" i="10"/>
  <c r="AL19" i="10"/>
  <c r="AJ19" i="10"/>
  <c r="AI19" i="10"/>
  <c r="AH19" i="10"/>
  <c r="AG19" i="10"/>
  <c r="AF19" i="10"/>
  <c r="AD19" i="10"/>
  <c r="AB19" i="10"/>
  <c r="Z19" i="10"/>
  <c r="X19" i="10"/>
  <c r="V19" i="10"/>
  <c r="T19" i="10"/>
  <c r="S19" i="10"/>
  <c r="Q19" i="10"/>
  <c r="O19" i="10"/>
  <c r="C19" i="10"/>
  <c r="CO18" i="10"/>
  <c r="CI18" i="10"/>
  <c r="CH18" i="10"/>
  <c r="CG18" i="10"/>
  <c r="CF18" i="10"/>
  <c r="CE18" i="10"/>
  <c r="CD18" i="10"/>
  <c r="CC18" i="10"/>
  <c r="BY18" i="10"/>
  <c r="BW18" i="10"/>
  <c r="BV18" i="10"/>
  <c r="BT18" i="10"/>
  <c r="BS18" i="10"/>
  <c r="BQ18" i="10"/>
  <c r="BO18" i="10"/>
  <c r="BN18" i="10"/>
  <c r="BM18" i="10"/>
  <c r="BP18" i="10" s="1"/>
  <c r="BK18" i="10"/>
  <c r="BJ18" i="10"/>
  <c r="BI18" i="10"/>
  <c r="BL18" i="10" s="1"/>
  <c r="BG18" i="10"/>
  <c r="BE18" i="10"/>
  <c r="BC18" i="10"/>
  <c r="BA18" i="10"/>
  <c r="AZ18" i="10"/>
  <c r="AX18" i="10"/>
  <c r="AV18" i="10"/>
  <c r="AT18" i="10"/>
  <c r="AR18" i="10"/>
  <c r="AP18" i="10"/>
  <c r="AN18" i="10"/>
  <c r="AL18" i="10"/>
  <c r="AJ18" i="10"/>
  <c r="AI18" i="10"/>
  <c r="AH18" i="10"/>
  <c r="AG18" i="10"/>
  <c r="AF18" i="10"/>
  <c r="AD18" i="10"/>
  <c r="AB18" i="10"/>
  <c r="Z18" i="10"/>
  <c r="X18" i="10"/>
  <c r="V18" i="10"/>
  <c r="T18" i="10"/>
  <c r="S18" i="10"/>
  <c r="Q18" i="10"/>
  <c r="O18" i="10"/>
  <c r="C18" i="10"/>
  <c r="CO17" i="10"/>
  <c r="CH17" i="10"/>
  <c r="CF17" i="10"/>
  <c r="CD17" i="10"/>
  <c r="CC17" i="10"/>
  <c r="CB17" i="10"/>
  <c r="BY17" i="10"/>
  <c r="BW17" i="10"/>
  <c r="BV17" i="10"/>
  <c r="BX17" i="10" s="1"/>
  <c r="BT17" i="10"/>
  <c r="BU17" i="10" s="1"/>
  <c r="BS17" i="10"/>
  <c r="BQ17" i="10"/>
  <c r="BO17" i="10"/>
  <c r="BN17" i="10"/>
  <c r="BM17" i="10"/>
  <c r="BP17" i="10" s="1"/>
  <c r="BK17" i="10"/>
  <c r="BJ17" i="10"/>
  <c r="BI17" i="10"/>
  <c r="BH17" i="10"/>
  <c r="BG17" i="10"/>
  <c r="BE17" i="10"/>
  <c r="BC17" i="10"/>
  <c r="BA17" i="10"/>
  <c r="AZ17" i="10"/>
  <c r="AX17" i="10"/>
  <c r="AV17" i="10"/>
  <c r="AT17" i="10"/>
  <c r="AR17" i="10"/>
  <c r="AP17" i="10"/>
  <c r="AN17" i="10"/>
  <c r="AL17" i="10"/>
  <c r="AJ17" i="10"/>
  <c r="AI17" i="10"/>
  <c r="AH17" i="10"/>
  <c r="AG17" i="10"/>
  <c r="AF17" i="10"/>
  <c r="AD17" i="10"/>
  <c r="AB17" i="10"/>
  <c r="Z17" i="10"/>
  <c r="X17" i="10"/>
  <c r="V17" i="10"/>
  <c r="T17" i="10"/>
  <c r="S17" i="10"/>
  <c r="CP17" i="10" s="1"/>
  <c r="Q17" i="10"/>
  <c r="O17" i="10"/>
  <c r="CJ17" i="10" s="1"/>
  <c r="CK17" i="10" s="1"/>
  <c r="C17" i="10"/>
  <c r="CO16" i="10"/>
  <c r="CH16" i="10"/>
  <c r="CF16" i="10"/>
  <c r="CD16" i="10"/>
  <c r="CC16" i="10"/>
  <c r="BY16" i="10"/>
  <c r="BW16" i="10"/>
  <c r="BV16" i="10"/>
  <c r="BT16" i="10"/>
  <c r="BS16" i="10"/>
  <c r="BQ16" i="10"/>
  <c r="BO16" i="10"/>
  <c r="BN16" i="10"/>
  <c r="BM16" i="10"/>
  <c r="BK16" i="10"/>
  <c r="BJ16" i="10"/>
  <c r="BI16" i="10"/>
  <c r="BG16" i="10"/>
  <c r="BE16" i="10"/>
  <c r="BF16" i="10" s="1"/>
  <c r="BC16" i="10"/>
  <c r="BD16" i="10" s="1"/>
  <c r="BA16" i="10"/>
  <c r="BB16" i="10" s="1"/>
  <c r="AZ16" i="10"/>
  <c r="AX16" i="10"/>
  <c r="AV16" i="10"/>
  <c r="AT16" i="10"/>
  <c r="AR16" i="10"/>
  <c r="AP16" i="10"/>
  <c r="AN16" i="10"/>
  <c r="AL16" i="10"/>
  <c r="AJ16" i="10"/>
  <c r="AI16" i="10"/>
  <c r="AH16" i="10"/>
  <c r="AG16" i="10"/>
  <c r="AF16" i="10"/>
  <c r="AD16" i="10"/>
  <c r="AB16" i="10"/>
  <c r="Z16" i="10"/>
  <c r="X16" i="10"/>
  <c r="V16" i="10"/>
  <c r="T16" i="10"/>
  <c r="S16" i="10"/>
  <c r="Q16" i="10"/>
  <c r="O16" i="10"/>
  <c r="C16" i="10"/>
  <c r="CO15" i="10"/>
  <c r="CH15" i="10"/>
  <c r="CF15" i="10"/>
  <c r="CD15" i="10"/>
  <c r="CC15" i="10"/>
  <c r="BZ15" i="10"/>
  <c r="BY15" i="10"/>
  <c r="BX15" i="10"/>
  <c r="BW15" i="10"/>
  <c r="BV15" i="10"/>
  <c r="BT15" i="10"/>
  <c r="BS15" i="10"/>
  <c r="BU15" i="10" s="1"/>
  <c r="BQ15" i="10"/>
  <c r="BO15" i="10"/>
  <c r="BN15" i="10"/>
  <c r="BM15" i="10"/>
  <c r="BK15" i="10"/>
  <c r="BJ15" i="10"/>
  <c r="BL15" i="10" s="1"/>
  <c r="BI15" i="10"/>
  <c r="BG15" i="10"/>
  <c r="BE15" i="10"/>
  <c r="BF15" i="10" s="1"/>
  <c r="BC15" i="10"/>
  <c r="BD15" i="10" s="1"/>
  <c r="BA15" i="10"/>
  <c r="AZ15" i="10"/>
  <c r="BB15" i="10" s="1"/>
  <c r="AX15" i="10"/>
  <c r="AV15" i="10"/>
  <c r="AT15" i="10"/>
  <c r="AR15" i="10"/>
  <c r="AP15" i="10"/>
  <c r="AN15" i="10"/>
  <c r="AL15" i="10"/>
  <c r="AJ15" i="10"/>
  <c r="AI15" i="10"/>
  <c r="AH15" i="10"/>
  <c r="AG15" i="10"/>
  <c r="AF15" i="10"/>
  <c r="AD15" i="10"/>
  <c r="AB15" i="10"/>
  <c r="Z15" i="10"/>
  <c r="X15" i="10"/>
  <c r="V15" i="10"/>
  <c r="T15" i="10"/>
  <c r="S15" i="10"/>
  <c r="Q15" i="10"/>
  <c r="O15" i="10"/>
  <c r="CJ15" i="10" s="1"/>
  <c r="CK15" i="10" s="1"/>
  <c r="C15" i="10"/>
  <c r="CO14" i="10"/>
  <c r="CH14" i="10"/>
  <c r="CF14" i="10"/>
  <c r="CD14" i="10"/>
  <c r="CC14" i="10"/>
  <c r="BY14" i="10"/>
  <c r="BW14" i="10"/>
  <c r="BV14" i="10"/>
  <c r="BT14" i="10"/>
  <c r="BS14" i="10"/>
  <c r="BQ14" i="10"/>
  <c r="BO14" i="10"/>
  <c r="BN14" i="10"/>
  <c r="BM14" i="10"/>
  <c r="BK14" i="10"/>
  <c r="BJ14" i="10"/>
  <c r="BI14" i="10"/>
  <c r="BG14" i="10"/>
  <c r="BE14" i="10"/>
  <c r="BC14" i="10"/>
  <c r="BA14" i="10"/>
  <c r="AZ14" i="10"/>
  <c r="AX14" i="10"/>
  <c r="AY14" i="10" s="1"/>
  <c r="AV14" i="10"/>
  <c r="AW14" i="10" s="1"/>
  <c r="AT14" i="10"/>
  <c r="AU14" i="10" s="1"/>
  <c r="AR14" i="10"/>
  <c r="AS14" i="10" s="1"/>
  <c r="AP14" i="10"/>
  <c r="AQ14" i="10" s="1"/>
  <c r="AN14" i="10"/>
  <c r="AO14" i="10" s="1"/>
  <c r="AL14" i="10"/>
  <c r="AM14" i="10" s="1"/>
  <c r="AJ14" i="10"/>
  <c r="AI14" i="10"/>
  <c r="AH14" i="10"/>
  <c r="AG14" i="10"/>
  <c r="AF14" i="10"/>
  <c r="AK14" i="10" s="1"/>
  <c r="AD14" i="10"/>
  <c r="AB14" i="10"/>
  <c r="Z14" i="10"/>
  <c r="X14" i="10"/>
  <c r="V14" i="10"/>
  <c r="T14" i="10"/>
  <c r="S14" i="10"/>
  <c r="Q14" i="10"/>
  <c r="O14" i="10"/>
  <c r="CJ14" i="10" s="1"/>
  <c r="CK14" i="10" s="1"/>
  <c r="C14" i="10"/>
  <c r="CO13" i="10"/>
  <c r="CH13" i="10"/>
  <c r="CF13" i="10"/>
  <c r="CD13" i="10"/>
  <c r="CC13" i="10"/>
  <c r="CB13" i="10"/>
  <c r="BZ13" i="10"/>
  <c r="BY13" i="10"/>
  <c r="BW13" i="10"/>
  <c r="BV13" i="10"/>
  <c r="BX13" i="10" s="1"/>
  <c r="BT13" i="10"/>
  <c r="BS13" i="10"/>
  <c r="BU13" i="10" s="1"/>
  <c r="BQ13" i="10"/>
  <c r="BO13" i="10"/>
  <c r="BN13" i="10"/>
  <c r="BM13" i="10"/>
  <c r="BK13" i="10"/>
  <c r="BJ13" i="10"/>
  <c r="BI13" i="10"/>
  <c r="BG13" i="10"/>
  <c r="BH13" i="10" s="1"/>
  <c r="BE13" i="10"/>
  <c r="BC13" i="10"/>
  <c r="BA13" i="10"/>
  <c r="AZ13" i="10"/>
  <c r="AX13" i="10"/>
  <c r="AY13" i="10" s="1"/>
  <c r="AV13" i="10"/>
  <c r="AW13" i="10" s="1"/>
  <c r="AT13" i="10"/>
  <c r="AU13" i="10" s="1"/>
  <c r="AR13" i="10"/>
  <c r="AS13" i="10" s="1"/>
  <c r="AP13" i="10"/>
  <c r="AQ13" i="10" s="1"/>
  <c r="AN13" i="10"/>
  <c r="AO13" i="10" s="1"/>
  <c r="AL13" i="10"/>
  <c r="AM13" i="10" s="1"/>
  <c r="AJ13" i="10"/>
  <c r="AI13" i="10"/>
  <c r="AH13" i="10"/>
  <c r="AG13" i="10"/>
  <c r="AF13" i="10"/>
  <c r="AK13" i="10" s="1"/>
  <c r="AD13" i="10"/>
  <c r="AB13" i="10"/>
  <c r="Z13" i="10"/>
  <c r="X13" i="10"/>
  <c r="V13" i="10"/>
  <c r="T13" i="10"/>
  <c r="S13" i="10"/>
  <c r="Q13" i="10"/>
  <c r="O13" i="10"/>
  <c r="C13" i="10"/>
  <c r="CO12" i="10"/>
  <c r="CH12" i="10"/>
  <c r="CF12" i="10"/>
  <c r="CD12" i="10"/>
  <c r="CC12" i="10"/>
  <c r="BY12" i="10"/>
  <c r="BW12" i="10"/>
  <c r="BV12" i="10"/>
  <c r="BT12" i="10"/>
  <c r="BS12" i="10"/>
  <c r="BQ12" i="10"/>
  <c r="BO12" i="10"/>
  <c r="BN12" i="10"/>
  <c r="BM12" i="10"/>
  <c r="BK12" i="10"/>
  <c r="BJ12" i="10"/>
  <c r="BI12" i="10"/>
  <c r="BG12" i="10"/>
  <c r="BE12" i="10"/>
  <c r="BC12" i="10"/>
  <c r="BA12" i="10"/>
  <c r="AZ12" i="10"/>
  <c r="AX12" i="10"/>
  <c r="AV12" i="10"/>
  <c r="AT12" i="10"/>
  <c r="AR12" i="10"/>
  <c r="AP12" i="10"/>
  <c r="AN12" i="10"/>
  <c r="AL12" i="10"/>
  <c r="AJ12" i="10"/>
  <c r="AI12" i="10"/>
  <c r="AH12" i="10"/>
  <c r="AG12" i="10"/>
  <c r="AF12" i="10"/>
  <c r="AE12" i="10"/>
  <c r="AD12" i="10"/>
  <c r="AC12" i="10"/>
  <c r="AB12" i="10"/>
  <c r="Z12" i="10"/>
  <c r="X12" i="10"/>
  <c r="V12" i="10"/>
  <c r="T12" i="10"/>
  <c r="S12" i="10"/>
  <c r="Q12" i="10"/>
  <c r="O12" i="10"/>
  <c r="CP12" i="10" s="1"/>
  <c r="C12" i="10"/>
  <c r="CO11" i="10"/>
  <c r="CH11" i="10"/>
  <c r="CF11" i="10"/>
  <c r="CD11" i="10"/>
  <c r="CC11" i="10"/>
  <c r="BY11" i="10"/>
  <c r="BW11" i="10"/>
  <c r="BV11" i="10"/>
  <c r="BT11" i="10"/>
  <c r="BS11" i="10"/>
  <c r="BQ11" i="10"/>
  <c r="BO11" i="10"/>
  <c r="BN11" i="10"/>
  <c r="BM11" i="10"/>
  <c r="BK11" i="10"/>
  <c r="BJ11" i="10"/>
  <c r="BI11" i="10"/>
  <c r="BG11" i="10"/>
  <c r="BE11" i="10"/>
  <c r="BF11" i="10" s="1"/>
  <c r="BC11" i="10"/>
  <c r="BD11" i="10" s="1"/>
  <c r="BA11" i="10"/>
  <c r="AZ11" i="10"/>
  <c r="BB11" i="10" s="1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J11" i="10"/>
  <c r="AI11" i="10"/>
  <c r="AH11" i="10"/>
  <c r="AG11" i="10"/>
  <c r="AK11" i="10" s="1"/>
  <c r="AF11" i="10"/>
  <c r="AE11" i="10"/>
  <c r="AD11" i="10"/>
  <c r="AC11" i="10"/>
  <c r="AB11" i="10"/>
  <c r="Z11" i="10"/>
  <c r="X11" i="10"/>
  <c r="V11" i="10"/>
  <c r="T11" i="10"/>
  <c r="S11" i="10"/>
  <c r="Q11" i="10"/>
  <c r="O11" i="10"/>
  <c r="C11" i="10"/>
  <c r="CO10" i="10"/>
  <c r="CI10" i="10"/>
  <c r="CH10" i="10"/>
  <c r="CG10" i="10"/>
  <c r="CF10" i="10"/>
  <c r="CE10" i="10"/>
  <c r="CD10" i="10"/>
  <c r="CC10" i="10"/>
  <c r="BY10" i="10"/>
  <c r="BW10" i="10"/>
  <c r="BV10" i="10"/>
  <c r="BT10" i="10"/>
  <c r="BS10" i="10"/>
  <c r="BQ10" i="10"/>
  <c r="BO10" i="10"/>
  <c r="BN10" i="10"/>
  <c r="BM10" i="10"/>
  <c r="BK10" i="10"/>
  <c r="BJ10" i="10"/>
  <c r="BI10" i="10"/>
  <c r="BG10" i="10"/>
  <c r="BE10" i="10"/>
  <c r="BC10" i="10"/>
  <c r="BA10" i="10"/>
  <c r="AZ10" i="10"/>
  <c r="AX10" i="10"/>
  <c r="AV10" i="10"/>
  <c r="AT10" i="10"/>
  <c r="AR10" i="10"/>
  <c r="AP10" i="10"/>
  <c r="AN10" i="10"/>
  <c r="AL10" i="10"/>
  <c r="AJ10" i="10"/>
  <c r="AI10" i="10"/>
  <c r="AH10" i="10"/>
  <c r="AG10" i="10"/>
  <c r="AF10" i="10"/>
  <c r="AD10" i="10"/>
  <c r="AB10" i="10"/>
  <c r="AA10" i="10"/>
  <c r="Z10" i="10"/>
  <c r="Y10" i="10"/>
  <c r="X10" i="10"/>
  <c r="W10" i="10"/>
  <c r="V10" i="10"/>
  <c r="U10" i="10"/>
  <c r="T10" i="10"/>
  <c r="S10" i="10"/>
  <c r="Q10" i="10"/>
  <c r="R10" i="10" s="1"/>
  <c r="O10" i="10"/>
  <c r="C10" i="10"/>
  <c r="CO9" i="10"/>
  <c r="CH9" i="10"/>
  <c r="CF9" i="10"/>
  <c r="CD9" i="10"/>
  <c r="CC9" i="10"/>
  <c r="CB9" i="10"/>
  <c r="BY9" i="10"/>
  <c r="BZ9" i="10" s="1"/>
  <c r="BW9" i="10"/>
  <c r="BX9" i="10" s="1"/>
  <c r="BV9" i="10"/>
  <c r="BT9" i="10"/>
  <c r="BS9" i="10"/>
  <c r="BU9" i="10" s="1"/>
  <c r="BQ9" i="10"/>
  <c r="BO9" i="10"/>
  <c r="BN9" i="10"/>
  <c r="BM9" i="10"/>
  <c r="BK9" i="10"/>
  <c r="BJ9" i="10"/>
  <c r="BI9" i="10"/>
  <c r="BH9" i="10"/>
  <c r="BG9" i="10"/>
  <c r="BF9" i="10"/>
  <c r="BE9" i="10"/>
  <c r="BD9" i="10"/>
  <c r="BC9" i="10"/>
  <c r="BA9" i="10"/>
  <c r="AZ9" i="10"/>
  <c r="BB9" i="10" s="1"/>
  <c r="AX9" i="10"/>
  <c r="AV9" i="10"/>
  <c r="AT9" i="10"/>
  <c r="AR9" i="10"/>
  <c r="AP9" i="10"/>
  <c r="AN9" i="10"/>
  <c r="AL9" i="10"/>
  <c r="AJ9" i="10"/>
  <c r="AI9" i="10"/>
  <c r="AH9" i="10"/>
  <c r="AG9" i="10"/>
  <c r="AF9" i="10"/>
  <c r="AD9" i="10"/>
  <c r="AE9" i="10" s="1"/>
  <c r="AB9" i="10"/>
  <c r="AC9" i="10" s="1"/>
  <c r="Z9" i="10"/>
  <c r="AA9" i="10" s="1"/>
  <c r="X9" i="10"/>
  <c r="Y9" i="10" s="1"/>
  <c r="V9" i="10"/>
  <c r="W9" i="10" s="1"/>
  <c r="T9" i="10"/>
  <c r="U9" i="10" s="1"/>
  <c r="S9" i="10"/>
  <c r="R9" i="10"/>
  <c r="Q9" i="10"/>
  <c r="P9" i="10"/>
  <c r="O9" i="10"/>
  <c r="C9" i="10"/>
  <c r="CO8" i="10"/>
  <c r="CH8" i="10"/>
  <c r="CF8" i="10"/>
  <c r="CD8" i="10"/>
  <c r="CC8" i="10"/>
  <c r="CE8" i="10" s="1"/>
  <c r="BY8" i="10"/>
  <c r="BW8" i="10"/>
  <c r="BV8" i="10"/>
  <c r="BT8" i="10"/>
  <c r="BS8" i="10"/>
  <c r="BQ8" i="10"/>
  <c r="BR8" i="10" s="1"/>
  <c r="BO8" i="10"/>
  <c r="BN8" i="10"/>
  <c r="BM8" i="10"/>
  <c r="BP8" i="10" s="1"/>
  <c r="BK8" i="10"/>
  <c r="BJ8" i="10"/>
  <c r="BI8" i="10"/>
  <c r="BL8" i="10" s="1"/>
  <c r="BG8" i="10"/>
  <c r="BH8" i="10" s="1"/>
  <c r="BE8" i="10"/>
  <c r="BC8" i="10"/>
  <c r="BA8" i="10"/>
  <c r="AZ8" i="10"/>
  <c r="AX8" i="10"/>
  <c r="AY8" i="10" s="1"/>
  <c r="AV8" i="10"/>
  <c r="AW8" i="10" s="1"/>
  <c r="AT8" i="10"/>
  <c r="AU8" i="10" s="1"/>
  <c r="AR8" i="10"/>
  <c r="AS8" i="10" s="1"/>
  <c r="AP8" i="10"/>
  <c r="AQ8" i="10" s="1"/>
  <c r="AN8" i="10"/>
  <c r="AO8" i="10" s="1"/>
  <c r="AL8" i="10"/>
  <c r="AM8" i="10" s="1"/>
  <c r="AJ8" i="10"/>
  <c r="AI8" i="10"/>
  <c r="AH8" i="10"/>
  <c r="AG8" i="10"/>
  <c r="AF8" i="10"/>
  <c r="AK8" i="10" s="1"/>
  <c r="AD8" i="10"/>
  <c r="AE8" i="10" s="1"/>
  <c r="AB8" i="10"/>
  <c r="AC8" i="10" s="1"/>
  <c r="Z8" i="10"/>
  <c r="AA8" i="10" s="1"/>
  <c r="X8" i="10"/>
  <c r="Y8" i="10" s="1"/>
  <c r="V8" i="10"/>
  <c r="W8" i="10" s="1"/>
  <c r="T8" i="10"/>
  <c r="U8" i="10" s="1"/>
  <c r="S8" i="10"/>
  <c r="R8" i="10"/>
  <c r="Q8" i="10"/>
  <c r="P8" i="10"/>
  <c r="O8" i="10"/>
  <c r="C8" i="10"/>
  <c r="CO7" i="10"/>
  <c r="CH7" i="10"/>
  <c r="CF7" i="10"/>
  <c r="CD7" i="10"/>
  <c r="CC7" i="10"/>
  <c r="BM24" i="10" s="1"/>
  <c r="BY7" i="10"/>
  <c r="BW7" i="10"/>
  <c r="BV7" i="10"/>
  <c r="BT7" i="10"/>
  <c r="BS7" i="10"/>
  <c r="BQ7" i="10"/>
  <c r="BO7" i="10"/>
  <c r="BN7" i="10"/>
  <c r="BM7" i="10"/>
  <c r="BK7" i="10"/>
  <c r="BJ7" i="10"/>
  <c r="BI7" i="10"/>
  <c r="BG7" i="10"/>
  <c r="BF7" i="10"/>
  <c r="BE7" i="10"/>
  <c r="BD7" i="10"/>
  <c r="BC7" i="10"/>
  <c r="BB7" i="10"/>
  <c r="BA7" i="10"/>
  <c r="AZ7" i="10"/>
  <c r="AX7" i="10"/>
  <c r="AY7" i="10" s="1"/>
  <c r="AV7" i="10"/>
  <c r="AW7" i="10" s="1"/>
  <c r="AT7" i="10"/>
  <c r="AU7" i="10" s="1"/>
  <c r="AR7" i="10"/>
  <c r="AS7" i="10" s="1"/>
  <c r="AP7" i="10"/>
  <c r="AQ7" i="10" s="1"/>
  <c r="AN7" i="10"/>
  <c r="AO7" i="10" s="1"/>
  <c r="AL7" i="10"/>
  <c r="AM7" i="10" s="1"/>
  <c r="AJ7" i="10"/>
  <c r="AN24" i="10" s="1"/>
  <c r="AI7" i="10"/>
  <c r="AH7" i="10"/>
  <c r="AG7" i="10"/>
  <c r="AF7" i="10"/>
  <c r="AK7" i="10" s="1"/>
  <c r="AD7" i="10"/>
  <c r="AE7" i="10" s="1"/>
  <c r="AB7" i="10"/>
  <c r="AC7" i="10" s="1"/>
  <c r="Z7" i="10"/>
  <c r="AA7" i="10" s="1"/>
  <c r="X7" i="10"/>
  <c r="Y7" i="10" s="1"/>
  <c r="V7" i="10"/>
  <c r="W7" i="10" s="1"/>
  <c r="T7" i="10"/>
  <c r="S7" i="10"/>
  <c r="U7" i="10" s="1"/>
  <c r="R7" i="10"/>
  <c r="Q7" i="10"/>
  <c r="P7" i="10"/>
  <c r="CJ7" i="10" s="1"/>
  <c r="CK7" i="10" s="1"/>
  <c r="O7" i="10"/>
  <c r="C7" i="10"/>
  <c r="CF24" i="10" s="1"/>
  <c r="CO6" i="10"/>
  <c r="BV24" i="10" s="1"/>
  <c r="CH6" i="10"/>
  <c r="BN24" i="10" s="1"/>
  <c r="CF6" i="10"/>
  <c r="CG6" i="10" s="1"/>
  <c r="BO24" i="10" s="1"/>
  <c r="CD6" i="10"/>
  <c r="CC6" i="10"/>
  <c r="CE6" i="10" s="1"/>
  <c r="CB6" i="10"/>
  <c r="BY6" i="10"/>
  <c r="BK24" i="10" s="1"/>
  <c r="BW6" i="10"/>
  <c r="BX6" i="10" s="1"/>
  <c r="BV6" i="10"/>
  <c r="BI24" i="10" s="1"/>
  <c r="BT6" i="10"/>
  <c r="CC24" i="10" s="1"/>
  <c r="BS6" i="10"/>
  <c r="BU6" i="10" s="1"/>
  <c r="BQ6" i="10"/>
  <c r="BR6" i="10" s="1"/>
  <c r="BO6" i="10"/>
  <c r="BN6" i="10"/>
  <c r="BE24" i="10" s="1"/>
  <c r="BM6" i="10"/>
  <c r="BP6" i="10" s="1"/>
  <c r="BK6" i="10"/>
  <c r="BC24" i="10" s="1"/>
  <c r="BJ6" i="10"/>
  <c r="BI6" i="10"/>
  <c r="BL6" i="10" s="1"/>
  <c r="BG6" i="10"/>
  <c r="AX24" i="10" s="1"/>
  <c r="BE6" i="10"/>
  <c r="BF6" i="10" s="1"/>
  <c r="BC6" i="10"/>
  <c r="BD6" i="10" s="1"/>
  <c r="BA6" i="10"/>
  <c r="AZ6" i="10"/>
  <c r="AT24" i="10" s="1"/>
  <c r="AY6" i="10"/>
  <c r="AX6" i="10"/>
  <c r="AW6" i="10"/>
  <c r="AV6" i="10"/>
  <c r="AU6" i="10"/>
  <c r="AT6" i="10"/>
  <c r="AS6" i="10"/>
  <c r="AR6" i="10"/>
  <c r="AP24" i="10" s="1"/>
  <c r="AQ6" i="10"/>
  <c r="AP6" i="10"/>
  <c r="AJ24" i="10" s="1"/>
  <c r="AO6" i="10"/>
  <c r="AN6" i="10"/>
  <c r="AL24" i="10" s="1"/>
  <c r="AM6" i="10"/>
  <c r="AL6" i="10"/>
  <c r="AJ6" i="10"/>
  <c r="AI6" i="10"/>
  <c r="AI24" i="10" s="1"/>
  <c r="AH6" i="10"/>
  <c r="AH24" i="10" s="1"/>
  <c r="AG6" i="10"/>
  <c r="AG24" i="10" s="1"/>
  <c r="AF6" i="10"/>
  <c r="AF24" i="10" s="1"/>
  <c r="AE6" i="10"/>
  <c r="AD6" i="10"/>
  <c r="AC6" i="10"/>
  <c r="AB6" i="10"/>
  <c r="AB24" i="10" s="1"/>
  <c r="AA6" i="10"/>
  <c r="Z6" i="10"/>
  <c r="Y6" i="10"/>
  <c r="X6" i="10"/>
  <c r="X24" i="10" s="1"/>
  <c r="W6" i="10"/>
  <c r="V6" i="10"/>
  <c r="T6" i="10"/>
  <c r="T24" i="10" s="1"/>
  <c r="S6" i="10"/>
  <c r="S24" i="10" s="1"/>
  <c r="Q6" i="10"/>
  <c r="Q24" i="10" s="1"/>
  <c r="O6" i="10"/>
  <c r="P6" i="10" s="1"/>
  <c r="C6" i="10"/>
  <c r="CH2" i="10"/>
  <c r="CF2" i="10"/>
  <c r="CD2" i="10"/>
  <c r="CC2" i="10"/>
  <c r="BY2" i="10"/>
  <c r="BW2" i="10"/>
  <c r="BV2" i="10"/>
  <c r="BT2" i="10"/>
  <c r="BS2" i="10"/>
  <c r="BQ2" i="10"/>
  <c r="BO2" i="10"/>
  <c r="BN2" i="10"/>
  <c r="BM2" i="10"/>
  <c r="BK2" i="10"/>
  <c r="BJ2" i="10"/>
  <c r="BI2" i="10"/>
  <c r="BG2" i="10"/>
  <c r="BE2" i="10"/>
  <c r="BC2" i="10"/>
  <c r="BA2" i="10"/>
  <c r="AZ2" i="10"/>
  <c r="AX2" i="10"/>
  <c r="AV2" i="10"/>
  <c r="AT2" i="10"/>
  <c r="AR2" i="10"/>
  <c r="AP2" i="10"/>
  <c r="AN2" i="10"/>
  <c r="AL2" i="10"/>
  <c r="AJ2" i="10"/>
  <c r="AI2" i="10"/>
  <c r="AH2" i="10"/>
  <c r="AG2" i="10"/>
  <c r="AF2" i="10"/>
  <c r="AD2" i="10"/>
  <c r="AB2" i="10"/>
  <c r="Z2" i="10"/>
  <c r="X2" i="10"/>
  <c r="V2" i="10"/>
  <c r="T2" i="10"/>
  <c r="S2" i="10"/>
  <c r="Q2" i="10"/>
  <c r="O2" i="10"/>
  <c r="AW24" i="8"/>
  <c r="AU24" i="8"/>
  <c r="AS24" i="8"/>
  <c r="AQ24" i="8"/>
  <c r="AO24" i="8"/>
  <c r="AM24" i="8"/>
  <c r="AK24" i="8"/>
  <c r="AI24" i="8"/>
  <c r="AG24" i="8"/>
  <c r="AE24" i="8"/>
  <c r="AC24" i="8"/>
  <c r="AA24" i="8"/>
  <c r="Y24" i="8"/>
  <c r="W24" i="8"/>
  <c r="U24" i="8"/>
  <c r="S24" i="8"/>
  <c r="Q24" i="8"/>
  <c r="O24" i="8"/>
  <c r="M24" i="8"/>
  <c r="K24" i="8"/>
  <c r="I24" i="8"/>
  <c r="BD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BE22" i="8" s="1"/>
  <c r="I22" i="8"/>
  <c r="H22" i="8"/>
  <c r="AY22" i="8" s="1"/>
  <c r="AZ22" i="8" s="1"/>
  <c r="C22" i="8"/>
  <c r="BD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BE21" i="8" s="1"/>
  <c r="I21" i="8"/>
  <c r="H21" i="8"/>
  <c r="AY21" i="8" s="1"/>
  <c r="AZ21" i="8" s="1"/>
  <c r="C21" i="8"/>
  <c r="BD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BE20" i="8" s="1"/>
  <c r="I20" i="8"/>
  <c r="H20" i="8"/>
  <c r="AY20" i="8" s="1"/>
  <c r="AZ20" i="8" s="1"/>
  <c r="C20" i="8"/>
  <c r="BD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BE19" i="8" s="1"/>
  <c r="I19" i="8"/>
  <c r="H19" i="8"/>
  <c r="AY19" i="8" s="1"/>
  <c r="AZ19" i="8" s="1"/>
  <c r="C19" i="8"/>
  <c r="BD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BE18" i="8" s="1"/>
  <c r="I18" i="8"/>
  <c r="H18" i="8"/>
  <c r="AY18" i="8" s="1"/>
  <c r="AZ18" i="8" s="1"/>
  <c r="C18" i="8"/>
  <c r="BD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BE17" i="8" s="1"/>
  <c r="I17" i="8"/>
  <c r="H17" i="8"/>
  <c r="AY17" i="8" s="1"/>
  <c r="AZ17" i="8" s="1"/>
  <c r="C17" i="8"/>
  <c r="BD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BE16" i="8" s="1"/>
  <c r="I16" i="8"/>
  <c r="H16" i="8"/>
  <c r="AY16" i="8" s="1"/>
  <c r="AZ16" i="8" s="1"/>
  <c r="C16" i="8"/>
  <c r="BD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BE15" i="8" s="1"/>
  <c r="I15" i="8"/>
  <c r="H15" i="8"/>
  <c r="AY15" i="8" s="1"/>
  <c r="AZ15" i="8" s="1"/>
  <c r="C15" i="8"/>
  <c r="BD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BE14" i="8" s="1"/>
  <c r="I14" i="8"/>
  <c r="H14" i="8"/>
  <c r="AY14" i="8" s="1"/>
  <c r="AZ14" i="8" s="1"/>
  <c r="C14" i="8"/>
  <c r="BD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BE13" i="8" s="1"/>
  <c r="I13" i="8"/>
  <c r="H13" i="8"/>
  <c r="AY13" i="8" s="1"/>
  <c r="AZ13" i="8" s="1"/>
  <c r="C13" i="8"/>
  <c r="BD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BE12" i="8" s="1"/>
  <c r="I12" i="8"/>
  <c r="H12" i="8"/>
  <c r="AY12" i="8" s="1"/>
  <c r="AZ12" i="8" s="1"/>
  <c r="C12" i="8"/>
  <c r="BD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BE11" i="8" s="1"/>
  <c r="I11" i="8"/>
  <c r="H11" i="8"/>
  <c r="AY11" i="8" s="1"/>
  <c r="AZ11" i="8" s="1"/>
  <c r="C11" i="8"/>
  <c r="BD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BE10" i="8" s="1"/>
  <c r="I10" i="8"/>
  <c r="H10" i="8"/>
  <c r="AY10" i="8" s="1"/>
  <c r="AZ10" i="8" s="1"/>
  <c r="C10" i="8"/>
  <c r="BD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BE9" i="8" s="1"/>
  <c r="I9" i="8"/>
  <c r="H9" i="8"/>
  <c r="AY9" i="8" s="1"/>
  <c r="AZ9" i="8" s="1"/>
  <c r="C9" i="8"/>
  <c r="BD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BE8" i="8" s="1"/>
  <c r="I8" i="8"/>
  <c r="H8" i="8"/>
  <c r="AY8" i="8" s="1"/>
  <c r="AZ8" i="8" s="1"/>
  <c r="C8" i="8"/>
  <c r="BD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BE7" i="8" s="1"/>
  <c r="I7" i="8"/>
  <c r="H7" i="8"/>
  <c r="AY7" i="8" s="1"/>
  <c r="AZ7" i="8" s="1"/>
  <c r="C7" i="8"/>
  <c r="BD6" i="8"/>
  <c r="AX6" i="8"/>
  <c r="AX24" i="8" s="1"/>
  <c r="AW6" i="8"/>
  <c r="AV6" i="8"/>
  <c r="AV24" i="8" s="1"/>
  <c r="AU6" i="8"/>
  <c r="AT6" i="8"/>
  <c r="AT24" i="8" s="1"/>
  <c r="AS6" i="8"/>
  <c r="AR6" i="8"/>
  <c r="AR24" i="8" s="1"/>
  <c r="AQ6" i="8"/>
  <c r="AP6" i="8"/>
  <c r="AP24" i="8" s="1"/>
  <c r="AO6" i="8"/>
  <c r="AN6" i="8"/>
  <c r="AN24" i="8" s="1"/>
  <c r="AM6" i="8"/>
  <c r="AL6" i="8"/>
  <c r="AL24" i="8" s="1"/>
  <c r="AK6" i="8"/>
  <c r="AJ6" i="8"/>
  <c r="AJ24" i="8" s="1"/>
  <c r="AI6" i="8"/>
  <c r="AH6" i="8"/>
  <c r="AH24" i="8" s="1"/>
  <c r="AG6" i="8"/>
  <c r="AF6" i="8"/>
  <c r="AF24" i="8" s="1"/>
  <c r="AE6" i="8"/>
  <c r="AD6" i="8"/>
  <c r="AD24" i="8" s="1"/>
  <c r="AC6" i="8"/>
  <c r="AB6" i="8"/>
  <c r="AB24" i="8" s="1"/>
  <c r="AA6" i="8"/>
  <c r="Z6" i="8"/>
  <c r="Z24" i="8" s="1"/>
  <c r="Y6" i="8"/>
  <c r="X6" i="8"/>
  <c r="X24" i="8" s="1"/>
  <c r="W6" i="8"/>
  <c r="V6" i="8"/>
  <c r="V24" i="8" s="1"/>
  <c r="U6" i="8"/>
  <c r="T6" i="8"/>
  <c r="T24" i="8" s="1"/>
  <c r="S6" i="8"/>
  <c r="R6" i="8"/>
  <c r="R24" i="8" s="1"/>
  <c r="Q6" i="8"/>
  <c r="P6" i="8"/>
  <c r="P24" i="8" s="1"/>
  <c r="O6" i="8"/>
  <c r="N6" i="8"/>
  <c r="N24" i="8" s="1"/>
  <c r="M6" i="8"/>
  <c r="L6" i="8"/>
  <c r="L24" i="8" s="1"/>
  <c r="K6" i="8"/>
  <c r="J6" i="8"/>
  <c r="BE6" i="8" s="1"/>
  <c r="I6" i="8"/>
  <c r="H6" i="8"/>
  <c r="H24" i="8" s="1"/>
  <c r="C6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S44" i="5"/>
  <c r="R44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R43" i="5"/>
  <c r="S43" i="5" s="1"/>
  <c r="C43" i="5"/>
  <c r="D43" i="5" s="1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S42" i="5"/>
  <c r="R42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R41" i="5"/>
  <c r="S41" i="5" s="1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S40" i="5"/>
  <c r="R40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R39" i="5"/>
  <c r="S39" i="5" s="1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S38" i="5"/>
  <c r="R38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R37" i="5"/>
  <c r="S37" i="5" s="1"/>
  <c r="C37" i="5"/>
  <c r="D37" i="5" s="1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S36" i="5"/>
  <c r="R36" i="5"/>
  <c r="D36" i="5"/>
  <c r="C36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R35" i="5"/>
  <c r="S35" i="5" s="1"/>
  <c r="C35" i="5"/>
  <c r="D35" i="5" s="1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S34" i="5"/>
  <c r="R34" i="5"/>
  <c r="D34" i="5"/>
  <c r="C34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R33" i="5"/>
  <c r="S33" i="5" s="1"/>
  <c r="C33" i="5"/>
  <c r="D33" i="5" s="1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S32" i="5"/>
  <c r="R32" i="5"/>
  <c r="D32" i="5"/>
  <c r="C32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R31" i="5"/>
  <c r="S31" i="5" s="1"/>
  <c r="C31" i="5"/>
  <c r="D31" i="5" s="1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S30" i="5"/>
  <c r="R30" i="5"/>
  <c r="D30" i="5"/>
  <c r="C30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R29" i="5"/>
  <c r="S29" i="5" s="1"/>
  <c r="C29" i="5"/>
  <c r="D29" i="5" s="1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S28" i="5"/>
  <c r="R28" i="5"/>
  <c r="D28" i="5"/>
  <c r="C28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R27" i="5"/>
  <c r="S27" i="5" s="1"/>
  <c r="C27" i="5"/>
  <c r="D27" i="5" s="1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S26" i="5"/>
  <c r="R26" i="5"/>
  <c r="D26" i="5"/>
  <c r="C26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R25" i="5"/>
  <c r="S25" i="5" s="1"/>
  <c r="C25" i="5"/>
  <c r="D25" i="5" s="1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S24" i="5"/>
  <c r="R24" i="5"/>
  <c r="D24" i="5"/>
  <c r="C24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R23" i="5"/>
  <c r="S23" i="5" s="1"/>
  <c r="C23" i="5"/>
  <c r="D23" i="5" s="1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S22" i="5"/>
  <c r="R22" i="5"/>
  <c r="D22" i="5"/>
  <c r="C22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R21" i="5"/>
  <c r="S21" i="5" s="1"/>
  <c r="C21" i="5"/>
  <c r="D21" i="5" s="1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S20" i="5"/>
  <c r="R20" i="5"/>
  <c r="D20" i="5"/>
  <c r="C20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R19" i="5"/>
  <c r="S19" i="5" s="1"/>
  <c r="C19" i="5"/>
  <c r="D19" i="5" s="1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S18" i="5"/>
  <c r="R18" i="5"/>
  <c r="D18" i="5"/>
  <c r="C18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R17" i="5"/>
  <c r="S17" i="5" s="1"/>
  <c r="C17" i="5"/>
  <c r="D17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S16" i="5"/>
  <c r="R16" i="5"/>
  <c r="D16" i="5"/>
  <c r="C16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R15" i="5"/>
  <c r="S15" i="5" s="1"/>
  <c r="C15" i="5"/>
  <c r="D15" i="5" s="1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S14" i="5"/>
  <c r="R14" i="5"/>
  <c r="D14" i="5"/>
  <c r="C14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R13" i="5"/>
  <c r="S13" i="5" s="1"/>
  <c r="C13" i="5"/>
  <c r="D13" i="5" s="1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S12" i="5"/>
  <c r="R12" i="5"/>
  <c r="D12" i="5"/>
  <c r="C12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R11" i="5"/>
  <c r="S11" i="5" s="1"/>
  <c r="C11" i="5"/>
  <c r="D11" i="5" s="1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S10" i="5"/>
  <c r="R10" i="5"/>
  <c r="D10" i="5"/>
  <c r="C10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R9" i="5"/>
  <c r="S9" i="5" s="1"/>
  <c r="C9" i="5"/>
  <c r="D9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S8" i="5"/>
  <c r="R8" i="5"/>
  <c r="D8" i="5"/>
  <c r="C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R7" i="5"/>
  <c r="S7" i="5" s="1"/>
  <c r="C7" i="5"/>
  <c r="D7" i="5" s="1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S6" i="5"/>
  <c r="R6" i="5"/>
  <c r="D6" i="5"/>
  <c r="C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R5" i="5"/>
  <c r="S5" i="5" s="1"/>
  <c r="C5" i="5"/>
  <c r="D5" i="5" s="1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S4" i="5"/>
  <c r="R4" i="5"/>
  <c r="D4" i="5"/>
  <c r="C4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R3" i="5"/>
  <c r="S3" i="5" s="1"/>
  <c r="C3" i="5"/>
  <c r="D3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S2" i="5"/>
  <c r="R2" i="5"/>
  <c r="D2" i="5"/>
  <c r="C2" i="5"/>
  <c r="Q1" i="5"/>
  <c r="L19" i="3"/>
  <c r="K19" i="3"/>
  <c r="M18" i="3"/>
  <c r="L18" i="3"/>
  <c r="G18" i="3"/>
  <c r="F18" i="3"/>
  <c r="M17" i="3"/>
  <c r="L17" i="3"/>
  <c r="G17" i="3"/>
  <c r="F17" i="3"/>
  <c r="M16" i="3"/>
  <c r="L16" i="3"/>
  <c r="G16" i="3"/>
  <c r="F16" i="3"/>
  <c r="M15" i="3"/>
  <c r="L15" i="3"/>
  <c r="G15" i="3"/>
  <c r="F15" i="3"/>
  <c r="M14" i="3"/>
  <c r="L14" i="3"/>
  <c r="G14" i="3"/>
  <c r="F14" i="3"/>
  <c r="M13" i="3"/>
  <c r="L13" i="3"/>
  <c r="G13" i="3"/>
  <c r="F13" i="3"/>
  <c r="M12" i="3"/>
  <c r="L12" i="3"/>
  <c r="G12" i="3"/>
  <c r="F12" i="3"/>
  <c r="M11" i="3"/>
  <c r="L11" i="3"/>
  <c r="G11" i="3"/>
  <c r="F11" i="3"/>
  <c r="M10" i="3"/>
  <c r="L10" i="3"/>
  <c r="G10" i="3"/>
  <c r="F10" i="3"/>
  <c r="M9" i="3"/>
  <c r="L9" i="3"/>
  <c r="G9" i="3"/>
  <c r="F9" i="3"/>
  <c r="M8" i="3"/>
  <c r="L8" i="3"/>
  <c r="G8" i="3"/>
  <c r="F8" i="3"/>
  <c r="M7" i="3"/>
  <c r="L7" i="3"/>
  <c r="G7" i="3"/>
  <c r="F7" i="3"/>
  <c r="M6" i="3"/>
  <c r="L6" i="3"/>
  <c r="G6" i="3"/>
  <c r="F6" i="3"/>
  <c r="M5" i="3"/>
  <c r="L5" i="3"/>
  <c r="G5" i="3"/>
  <c r="F5" i="3"/>
  <c r="M4" i="3"/>
  <c r="L4" i="3"/>
  <c r="G4" i="3"/>
  <c r="F4" i="3"/>
  <c r="M3" i="3"/>
  <c r="L3" i="3"/>
  <c r="G3" i="3"/>
  <c r="F3" i="3"/>
  <c r="M2" i="3"/>
  <c r="M19" i="3" s="1"/>
  <c r="L2" i="3"/>
  <c r="G2" i="3"/>
  <c r="F2" i="3"/>
  <c r="Z74" i="1"/>
  <c r="X74" i="1"/>
  <c r="H74" i="1"/>
  <c r="H75" i="1" s="1"/>
  <c r="I70" i="1"/>
  <c r="R69" i="1"/>
  <c r="Q69" i="1"/>
  <c r="N69" i="1"/>
  <c r="I69" i="1"/>
  <c r="I74" i="1" s="1"/>
  <c r="H69" i="1"/>
  <c r="X67" i="1"/>
  <c r="Z67" i="1" s="1"/>
  <c r="R65" i="1"/>
  <c r="Q65" i="1"/>
  <c r="R62" i="1"/>
  <c r="Q62" i="1"/>
  <c r="G62" i="1"/>
  <c r="F62" i="1"/>
  <c r="Z60" i="1"/>
  <c r="W60" i="1"/>
  <c r="H56" i="1"/>
  <c r="S55" i="1"/>
  <c r="R55" i="1"/>
  <c r="N55" i="1"/>
  <c r="I55" i="1"/>
  <c r="H55" i="1"/>
  <c r="H60" i="1" s="1"/>
  <c r="Z53" i="1"/>
  <c r="W53" i="1"/>
  <c r="G51" i="1"/>
  <c r="F51" i="1"/>
  <c r="Z46" i="1"/>
  <c r="W46" i="1"/>
  <c r="F43" i="1"/>
  <c r="F50" i="1" s="1"/>
  <c r="F64" i="1" s="1"/>
  <c r="Z39" i="1"/>
  <c r="D37" i="1"/>
  <c r="D39" i="1" s="1"/>
  <c r="D36" i="1"/>
  <c r="D33" i="1"/>
  <c r="Z32" i="1"/>
  <c r="G30" i="1"/>
  <c r="M29" i="1"/>
  <c r="M27" i="1"/>
  <c r="E27" i="1"/>
  <c r="C27" i="1"/>
  <c r="C32" i="1" s="1"/>
  <c r="Z24" i="1"/>
  <c r="W24" i="1"/>
  <c r="R22" i="1"/>
  <c r="G22" i="1"/>
  <c r="E22" i="1"/>
  <c r="C22" i="1"/>
  <c r="N21" i="1"/>
  <c r="N29" i="1" s="1"/>
  <c r="G21" i="1"/>
  <c r="G29" i="1" s="1"/>
  <c r="G43" i="1" s="1"/>
  <c r="G50" i="1" s="1"/>
  <c r="G64" i="1" s="1"/>
  <c r="E21" i="1"/>
  <c r="E29" i="1" s="1"/>
  <c r="R19" i="1"/>
  <c r="N19" i="1"/>
  <c r="M19" i="1"/>
  <c r="G19" i="1"/>
  <c r="E19" i="1"/>
  <c r="C19" i="1"/>
  <c r="C24" i="1" s="1"/>
  <c r="Z16" i="1"/>
  <c r="W16" i="1"/>
  <c r="R14" i="1"/>
  <c r="N14" i="1"/>
  <c r="N22" i="1" s="1"/>
  <c r="N30" i="1" s="1"/>
  <c r="N37" i="1" s="1"/>
  <c r="N44" i="1" s="1"/>
  <c r="N51" i="1" s="1"/>
  <c r="N58" i="1" s="1"/>
  <c r="N65" i="1" s="1"/>
  <c r="C14" i="1"/>
  <c r="R13" i="1"/>
  <c r="R21" i="1" s="1"/>
  <c r="C13" i="1"/>
  <c r="C21" i="1" s="1"/>
  <c r="C29" i="1" s="1"/>
  <c r="R11" i="1"/>
  <c r="N11" i="1"/>
  <c r="L11" i="1"/>
  <c r="F11" i="1"/>
  <c r="E11" i="1"/>
  <c r="C11" i="1"/>
  <c r="C16" i="1" s="1"/>
  <c r="Z8" i="1"/>
  <c r="W8" i="1"/>
  <c r="N6" i="1"/>
  <c r="R3" i="1"/>
  <c r="N3" i="1"/>
  <c r="G3" i="1"/>
  <c r="D3" i="1"/>
  <c r="C3" i="1"/>
  <c r="C8" i="1" s="1"/>
  <c r="AG44" i="19"/>
  <c r="AC44" i="19"/>
  <c r="Y44" i="19"/>
  <c r="U44" i="19"/>
  <c r="AF43" i="19"/>
  <c r="AB43" i="19"/>
  <c r="X43" i="19"/>
  <c r="T43" i="19"/>
  <c r="AI42" i="19"/>
  <c r="AE42" i="19"/>
  <c r="AA42" i="19"/>
  <c r="W42" i="19"/>
  <c r="S42" i="19"/>
  <c r="AH41" i="19"/>
  <c r="AD41" i="19"/>
  <c r="Z41" i="19"/>
  <c r="V41" i="19"/>
  <c r="AG40" i="19"/>
  <c r="AC40" i="19"/>
  <c r="Y40" i="19"/>
  <c r="U40" i="19"/>
  <c r="AF39" i="19"/>
  <c r="AB39" i="19"/>
  <c r="X39" i="19"/>
  <c r="T39" i="19"/>
  <c r="AI38" i="19"/>
  <c r="AE38" i="19"/>
  <c r="AA38" i="19"/>
  <c r="W38" i="19"/>
  <c r="S38" i="19"/>
  <c r="AH37" i="19"/>
  <c r="AD37" i="19"/>
  <c r="Z37" i="19"/>
  <c r="V37" i="19"/>
  <c r="AG36" i="19"/>
  <c r="AC36" i="19"/>
  <c r="Y36" i="19"/>
  <c r="U36" i="19"/>
  <c r="AF35" i="19"/>
  <c r="AB35" i="19"/>
  <c r="X35" i="19"/>
  <c r="T35" i="19"/>
  <c r="AI34" i="19"/>
  <c r="AE34" i="19"/>
  <c r="AA34" i="19"/>
  <c r="W34" i="19"/>
  <c r="S34" i="19"/>
  <c r="AF44" i="19"/>
  <c r="AI44" i="19"/>
  <c r="AE44" i="19"/>
  <c r="AA44" i="19"/>
  <c r="W44" i="19"/>
  <c r="S44" i="19"/>
  <c r="AH43" i="19"/>
  <c r="AD43" i="19"/>
  <c r="Z43" i="19"/>
  <c r="V43" i="19"/>
  <c r="AG42" i="19"/>
  <c r="AC42" i="19"/>
  <c r="Y42" i="19"/>
  <c r="U42" i="19"/>
  <c r="AF41" i="19"/>
  <c r="AB41" i="19"/>
  <c r="X41" i="19"/>
  <c r="T41" i="19"/>
  <c r="AI40" i="19"/>
  <c r="AE40" i="19"/>
  <c r="AA40" i="19"/>
  <c r="W40" i="19"/>
  <c r="S40" i="19"/>
  <c r="AH39" i="19"/>
  <c r="AD39" i="19"/>
  <c r="Z39" i="19"/>
  <c r="V39" i="19"/>
  <c r="AG38" i="19"/>
  <c r="AC38" i="19"/>
  <c r="Y38" i="19"/>
  <c r="U38" i="19"/>
  <c r="AF37" i="19"/>
  <c r="AB37" i="19"/>
  <c r="X37" i="19"/>
  <c r="T37" i="19"/>
  <c r="AI36" i="19"/>
  <c r="AE36" i="19"/>
  <c r="AA36" i="19"/>
  <c r="W36" i="19"/>
  <c r="S36" i="19"/>
  <c r="AH35" i="19"/>
  <c r="AD35" i="19"/>
  <c r="Z35" i="19"/>
  <c r="V35" i="19"/>
  <c r="AG34" i="19"/>
  <c r="AC34" i="19"/>
  <c r="Y34" i="19"/>
  <c r="U34" i="19"/>
  <c r="AH44" i="19"/>
  <c r="AD44" i="19"/>
  <c r="Z44" i="19"/>
  <c r="V44" i="19"/>
  <c r="AG43" i="19"/>
  <c r="AC43" i="19"/>
  <c r="Y43" i="19"/>
  <c r="U43" i="19"/>
  <c r="AF42" i="19"/>
  <c r="AB42" i="19"/>
  <c r="X42" i="19"/>
  <c r="T42" i="19"/>
  <c r="AI41" i="19"/>
  <c r="AE41" i="19"/>
  <c r="AA41" i="19"/>
  <c r="W41" i="19"/>
  <c r="S41" i="19"/>
  <c r="AH40" i="19"/>
  <c r="AD40" i="19"/>
  <c r="Z40" i="19"/>
  <c r="V40" i="19"/>
  <c r="AG39" i="19"/>
  <c r="AC39" i="19"/>
  <c r="Y39" i="19"/>
  <c r="U39" i="19"/>
  <c r="AF38" i="19"/>
  <c r="AB38" i="19"/>
  <c r="X38" i="19"/>
  <c r="T38" i="19"/>
  <c r="AI37" i="19"/>
  <c r="AE37" i="19"/>
  <c r="AA37" i="19"/>
  <c r="W37" i="19"/>
  <c r="S37" i="19"/>
  <c r="AH36" i="19"/>
  <c r="AD36" i="19"/>
  <c r="Z36" i="19"/>
  <c r="V36" i="19"/>
  <c r="AG35" i="19"/>
  <c r="AC35" i="19"/>
  <c r="Y35" i="19"/>
  <c r="U35" i="19"/>
  <c r="AF34" i="19"/>
  <c r="AB34" i="19"/>
  <c r="X34" i="19"/>
  <c r="T34" i="19"/>
  <c r="AB44" i="19"/>
  <c r="AI43" i="19"/>
  <c r="S43" i="19"/>
  <c r="Z42" i="19"/>
  <c r="AC41" i="19"/>
  <c r="T40" i="19"/>
  <c r="AA39" i="19"/>
  <c r="AH38" i="19"/>
  <c r="U37" i="19"/>
  <c r="AB36" i="19"/>
  <c r="AI35" i="19"/>
  <c r="S35" i="19"/>
  <c r="Z34" i="19"/>
  <c r="AH33" i="19"/>
  <c r="AD33" i="19"/>
  <c r="Z33" i="19"/>
  <c r="V33" i="19"/>
  <c r="AG32" i="19"/>
  <c r="AC32" i="19"/>
  <c r="Y32" i="19"/>
  <c r="U32" i="19"/>
  <c r="AF31" i="19"/>
  <c r="AB31" i="19"/>
  <c r="X31" i="19"/>
  <c r="T31" i="19"/>
  <c r="AI30" i="19"/>
  <c r="AE30" i="19"/>
  <c r="AA30" i="19"/>
  <c r="W30" i="19"/>
  <c r="S30" i="19"/>
  <c r="AH29" i="19"/>
  <c r="AD29" i="19"/>
  <c r="Z29" i="19"/>
  <c r="V29" i="19"/>
  <c r="AG28" i="19"/>
  <c r="AC28" i="19"/>
  <c r="Y28" i="19"/>
  <c r="U28" i="19"/>
  <c r="AF27" i="19"/>
  <c r="AB27" i="19"/>
  <c r="X27" i="19"/>
  <c r="T27" i="19"/>
  <c r="AI26" i="19"/>
  <c r="AE26" i="19"/>
  <c r="AA26" i="19"/>
  <c r="W26" i="19"/>
  <c r="S26" i="19"/>
  <c r="AH25" i="19"/>
  <c r="AD25" i="19"/>
  <c r="Z25" i="19"/>
  <c r="V25" i="19"/>
  <c r="X44" i="19"/>
  <c r="AE43" i="19"/>
  <c r="V42" i="19"/>
  <c r="Y41" i="19"/>
  <c r="AF40" i="19"/>
  <c r="W39" i="19"/>
  <c r="AD38" i="19"/>
  <c r="AG37" i="19"/>
  <c r="X36" i="19"/>
  <c r="AE35" i="19"/>
  <c r="V34" i="19"/>
  <c r="AG33" i="19"/>
  <c r="AC33" i="19"/>
  <c r="Y33" i="19"/>
  <c r="U33" i="19"/>
  <c r="AF32" i="19"/>
  <c r="AB32" i="19"/>
  <c r="X32" i="19"/>
  <c r="T32" i="19"/>
  <c r="AI31" i="19"/>
  <c r="AE31" i="19"/>
  <c r="AA31" i="19"/>
  <c r="W31" i="19"/>
  <c r="S31" i="19"/>
  <c r="AH30" i="19"/>
  <c r="AD30" i="19"/>
  <c r="Z30" i="19"/>
  <c r="V30" i="19"/>
  <c r="AG29" i="19"/>
  <c r="AC29" i="19"/>
  <c r="Y29" i="19"/>
  <c r="U29" i="19"/>
  <c r="AF28" i="19"/>
  <c r="AB28" i="19"/>
  <c r="X28" i="19"/>
  <c r="T28" i="19"/>
  <c r="AI27" i="19"/>
  <c r="AE27" i="19"/>
  <c r="AA27" i="19"/>
  <c r="W27" i="19"/>
  <c r="S27" i="19"/>
  <c r="AH26" i="19"/>
  <c r="AD26" i="19"/>
  <c r="Z26" i="19"/>
  <c r="V26" i="19"/>
  <c r="AG25" i="19"/>
  <c r="AC25" i="19"/>
  <c r="Y25" i="19"/>
  <c r="U25" i="19"/>
  <c r="AF24" i="19"/>
  <c r="AB24" i="19"/>
  <c r="T44" i="19"/>
  <c r="AA43" i="19"/>
  <c r="AH42" i="19"/>
  <c r="U41" i="19"/>
  <c r="AB40" i="19"/>
  <c r="AI39" i="19"/>
  <c r="S39" i="19"/>
  <c r="Z38" i="19"/>
  <c r="AC37" i="19"/>
  <c r="T36" i="19"/>
  <c r="AA35" i="19"/>
  <c r="AH34" i="19"/>
  <c r="AF33" i="19"/>
  <c r="AB33" i="19"/>
  <c r="X33" i="19"/>
  <c r="T33" i="19"/>
  <c r="AI32" i="19"/>
  <c r="AE32" i="19"/>
  <c r="AA32" i="19"/>
  <c r="W32" i="19"/>
  <c r="S32" i="19"/>
  <c r="AH31" i="19"/>
  <c r="AD31" i="19"/>
  <c r="Z31" i="19"/>
  <c r="V31" i="19"/>
  <c r="AG30" i="19"/>
  <c r="AC30" i="19"/>
  <c r="Y30" i="19"/>
  <c r="U30" i="19"/>
  <c r="AF29" i="19"/>
  <c r="AB29" i="19"/>
  <c r="X29" i="19"/>
  <c r="T29" i="19"/>
  <c r="AI28" i="19"/>
  <c r="AE28" i="19"/>
  <c r="AA28" i="19"/>
  <c r="W28" i="19"/>
  <c r="S28" i="19"/>
  <c r="AH27" i="19"/>
  <c r="AD27" i="19"/>
  <c r="Z27" i="19"/>
  <c r="V27" i="19"/>
  <c r="AG26" i="19"/>
  <c r="AC26" i="19"/>
  <c r="Y26" i="19"/>
  <c r="U26" i="19"/>
  <c r="AF25" i="19"/>
  <c r="AB25" i="19"/>
  <c r="X25" i="19"/>
  <c r="T25" i="19"/>
  <c r="AI24" i="19"/>
  <c r="AE24" i="19"/>
  <c r="AA24" i="19"/>
  <c r="AG41" i="19"/>
  <c r="Y37" i="19"/>
  <c r="W33" i="19"/>
  <c r="AD32" i="19"/>
  <c r="AG31" i="19"/>
  <c r="X30" i="19"/>
  <c r="AE29" i="19"/>
  <c r="V28" i="19"/>
  <c r="Y27" i="19"/>
  <c r="AF26" i="19"/>
  <c r="W25" i="19"/>
  <c r="AH24" i="19"/>
  <c r="Z24" i="19"/>
  <c r="V24" i="19"/>
  <c r="AG23" i="19"/>
  <c r="AC23" i="19"/>
  <c r="Y23" i="19"/>
  <c r="U23" i="19"/>
  <c r="AF22" i="19"/>
  <c r="AB22" i="19"/>
  <c r="X22" i="19"/>
  <c r="T22" i="19"/>
  <c r="AI21" i="19"/>
  <c r="AE21" i="19"/>
  <c r="AA21" i="19"/>
  <c r="W21" i="19"/>
  <c r="S21" i="19"/>
  <c r="AH20" i="19"/>
  <c r="AD20" i="19"/>
  <c r="Z20" i="19"/>
  <c r="V20" i="19"/>
  <c r="AG19" i="19"/>
  <c r="AC19" i="19"/>
  <c r="Y19" i="19"/>
  <c r="U19" i="19"/>
  <c r="AF18" i="19"/>
  <c r="AB18" i="19"/>
  <c r="X18" i="19"/>
  <c r="T18" i="19"/>
  <c r="AI17" i="19"/>
  <c r="AE17" i="19"/>
  <c r="AA17" i="19"/>
  <c r="W17" i="19"/>
  <c r="S17" i="19"/>
  <c r="AH16" i="19"/>
  <c r="AD16" i="19"/>
  <c r="Z16" i="19"/>
  <c r="V16" i="19"/>
  <c r="AG15" i="19"/>
  <c r="AC15" i="19"/>
  <c r="Y15" i="19"/>
  <c r="AD42" i="19"/>
  <c r="V38" i="19"/>
  <c r="AD34" i="19"/>
  <c r="AI33" i="19"/>
  <c r="S33" i="19"/>
  <c r="Z32" i="19"/>
  <c r="AC31" i="19"/>
  <c r="T30" i="19"/>
  <c r="AA29" i="19"/>
  <c r="AH28" i="19"/>
  <c r="U27" i="19"/>
  <c r="AB26" i="19"/>
  <c r="AI25" i="19"/>
  <c r="S25" i="19"/>
  <c r="AG24" i="19"/>
  <c r="Y24" i="19"/>
  <c r="U24" i="19"/>
  <c r="AF23" i="19"/>
  <c r="AB23" i="19"/>
  <c r="X23" i="19"/>
  <c r="T23" i="19"/>
  <c r="AI22" i="19"/>
  <c r="AE22" i="19"/>
  <c r="AA22" i="19"/>
  <c r="W22" i="19"/>
  <c r="S22" i="19"/>
  <c r="AH21" i="19"/>
  <c r="AD21" i="19"/>
  <c r="Z21" i="19"/>
  <c r="V21" i="19"/>
  <c r="AG20" i="19"/>
  <c r="AC20" i="19"/>
  <c r="Y20" i="19"/>
  <c r="U20" i="19"/>
  <c r="AF19" i="19"/>
  <c r="AB19" i="19"/>
  <c r="X19" i="19"/>
  <c r="T19" i="19"/>
  <c r="AI18" i="19"/>
  <c r="AE18" i="19"/>
  <c r="AA18" i="19"/>
  <c r="W18" i="19"/>
  <c r="S18" i="19"/>
  <c r="W43" i="19"/>
  <c r="AE39" i="19"/>
  <c r="W35" i="19"/>
  <c r="AE33" i="19"/>
  <c r="V32" i="19"/>
  <c r="Y31" i="19"/>
  <c r="AF30" i="19"/>
  <c r="W29" i="19"/>
  <c r="AD28" i="19"/>
  <c r="AG27" i="19"/>
  <c r="X26" i="19"/>
  <c r="AE25" i="19"/>
  <c r="AD24" i="19"/>
  <c r="X24" i="19"/>
  <c r="T24" i="19"/>
  <c r="AI23" i="19"/>
  <c r="AE23" i="19"/>
  <c r="AA23" i="19"/>
  <c r="W23" i="19"/>
  <c r="S23" i="19"/>
  <c r="AH22" i="19"/>
  <c r="AD22" i="19"/>
  <c r="Z22" i="19"/>
  <c r="V22" i="19"/>
  <c r="AG21" i="19"/>
  <c r="AC21" i="19"/>
  <c r="Y21" i="19"/>
  <c r="U21" i="19"/>
  <c r="AF20" i="19"/>
  <c r="AB20" i="19"/>
  <c r="X20" i="19"/>
  <c r="T20" i="19"/>
  <c r="AI19" i="19"/>
  <c r="AE19" i="19"/>
  <c r="AA19" i="19"/>
  <c r="W19" i="19"/>
  <c r="S19" i="19"/>
  <c r="AH18" i="19"/>
  <c r="AD18" i="19"/>
  <c r="Z18" i="19"/>
  <c r="V18" i="19"/>
  <c r="AG17" i="19"/>
  <c r="AC17" i="19"/>
  <c r="Y17" i="19"/>
  <c r="U17" i="19"/>
  <c r="AF16" i="19"/>
  <c r="AB16" i="19"/>
  <c r="X16" i="19"/>
  <c r="T16" i="19"/>
  <c r="AI15" i="19"/>
  <c r="AE15" i="19"/>
  <c r="AA33" i="19"/>
  <c r="AI29" i="19"/>
  <c r="Z28" i="19"/>
  <c r="S24" i="19"/>
  <c r="Z23" i="19"/>
  <c r="AC22" i="19"/>
  <c r="T21" i="19"/>
  <c r="AA20" i="19"/>
  <c r="AH19" i="19"/>
  <c r="U18" i="19"/>
  <c r="AB17" i="19"/>
  <c r="T17" i="19"/>
  <c r="AE16" i="19"/>
  <c r="W16" i="19"/>
  <c r="AB15" i="19"/>
  <c r="W15" i="19"/>
  <c r="S15" i="19"/>
  <c r="AH14" i="19"/>
  <c r="AD14" i="19"/>
  <c r="Z14" i="19"/>
  <c r="V14" i="19"/>
  <c r="AG13" i="19"/>
  <c r="AC13" i="19"/>
  <c r="Y13" i="19"/>
  <c r="U13" i="19"/>
  <c r="AF12" i="19"/>
  <c r="AB12" i="19"/>
  <c r="X12" i="19"/>
  <c r="T12" i="19"/>
  <c r="AI11" i="19"/>
  <c r="AE11" i="19"/>
  <c r="AA11" i="19"/>
  <c r="W11" i="19"/>
  <c r="S11" i="19"/>
  <c r="AH10" i="19"/>
  <c r="AD10" i="19"/>
  <c r="Z10" i="19"/>
  <c r="V10" i="19"/>
  <c r="AG9" i="19"/>
  <c r="AC9" i="19"/>
  <c r="Y9" i="19"/>
  <c r="U9" i="19"/>
  <c r="AF8" i="19"/>
  <c r="AB8" i="19"/>
  <c r="X8" i="19"/>
  <c r="T8" i="19"/>
  <c r="AI7" i="19"/>
  <c r="AE7" i="19"/>
  <c r="AA7" i="19"/>
  <c r="W7" i="19"/>
  <c r="S7" i="19"/>
  <c r="AH6" i="19"/>
  <c r="AD6" i="19"/>
  <c r="Z6" i="19"/>
  <c r="V6" i="19"/>
  <c r="AG5" i="19"/>
  <c r="AC5" i="19"/>
  <c r="Y5" i="19"/>
  <c r="U5" i="19"/>
  <c r="AF4" i="19"/>
  <c r="AB4" i="19"/>
  <c r="X4" i="19"/>
  <c r="T4" i="19"/>
  <c r="AI3" i="19"/>
  <c r="AE3" i="19"/>
  <c r="AA3" i="19"/>
  <c r="W3" i="19"/>
  <c r="S3" i="19"/>
  <c r="AG2" i="19"/>
  <c r="AC2" i="19"/>
  <c r="Y2" i="19"/>
  <c r="U2" i="19"/>
  <c r="X40" i="19"/>
  <c r="AB30" i="19"/>
  <c r="S29" i="19"/>
  <c r="V23" i="19"/>
  <c r="Y22" i="19"/>
  <c r="AF21" i="19"/>
  <c r="W20" i="19"/>
  <c r="AD19" i="19"/>
  <c r="AG18" i="19"/>
  <c r="AH17" i="19"/>
  <c r="Z17" i="19"/>
  <c r="AC16" i="19"/>
  <c r="U16" i="19"/>
  <c r="AH15" i="19"/>
  <c r="AA15" i="19"/>
  <c r="V15" i="19"/>
  <c r="AG14" i="19"/>
  <c r="AC14" i="19"/>
  <c r="Y14" i="19"/>
  <c r="U14" i="19"/>
  <c r="AF13" i="19"/>
  <c r="AB13" i="19"/>
  <c r="X13" i="19"/>
  <c r="T13" i="19"/>
  <c r="AI12" i="19"/>
  <c r="AE12" i="19"/>
  <c r="AA12" i="19"/>
  <c r="W12" i="19"/>
  <c r="S12" i="19"/>
  <c r="AH11" i="19"/>
  <c r="AD11" i="19"/>
  <c r="Z11" i="19"/>
  <c r="V11" i="19"/>
  <c r="AG10" i="19"/>
  <c r="AC10" i="19"/>
  <c r="Y10" i="19"/>
  <c r="U10" i="19"/>
  <c r="AF9" i="19"/>
  <c r="AB9" i="19"/>
  <c r="X9" i="19"/>
  <c r="T9" i="19"/>
  <c r="AI8" i="19"/>
  <c r="AE8" i="19"/>
  <c r="AA8" i="19"/>
  <c r="W8" i="19"/>
  <c r="S8" i="19"/>
  <c r="AH7" i="19"/>
  <c r="AD7" i="19"/>
  <c r="Z7" i="19"/>
  <c r="V7" i="19"/>
  <c r="AG6" i="19"/>
  <c r="AC6" i="19"/>
  <c r="Y6" i="19"/>
  <c r="U6" i="19"/>
  <c r="AF5" i="19"/>
  <c r="AB5" i="19"/>
  <c r="X5" i="19"/>
  <c r="T5" i="19"/>
  <c r="AI4" i="19"/>
  <c r="AE4" i="19"/>
  <c r="AA4" i="19"/>
  <c r="W4" i="19"/>
  <c r="S4" i="19"/>
  <c r="AH3" i="19"/>
  <c r="AD3" i="19"/>
  <c r="Z3" i="19"/>
  <c r="V3" i="19"/>
  <c r="AF2" i="19"/>
  <c r="AB2" i="19"/>
  <c r="X2" i="19"/>
  <c r="T2" i="19"/>
  <c r="U31" i="19"/>
  <c r="AA25" i="19"/>
  <c r="AC24" i="19"/>
  <c r="AH23" i="19"/>
  <c r="U22" i="19"/>
  <c r="AB21" i="19"/>
  <c r="AI20" i="19"/>
  <c r="S20" i="19"/>
  <c r="Z19" i="19"/>
  <c r="AC18" i="19"/>
  <c r="AF17" i="19"/>
  <c r="X17" i="19"/>
  <c r="AI16" i="19"/>
  <c r="AA16" i="19"/>
  <c r="S16" i="19"/>
  <c r="AF15" i="19"/>
  <c r="Z15" i="19"/>
  <c r="U15" i="19"/>
  <c r="AF14" i="19"/>
  <c r="AB14" i="19"/>
  <c r="X14" i="19"/>
  <c r="T14" i="19"/>
  <c r="AI13" i="19"/>
  <c r="AE13" i="19"/>
  <c r="AA13" i="19"/>
  <c r="W13" i="19"/>
  <c r="S13" i="19"/>
  <c r="AH12" i="19"/>
  <c r="AD12" i="19"/>
  <c r="Z12" i="19"/>
  <c r="V12" i="19"/>
  <c r="AG11" i="19"/>
  <c r="AC11" i="19"/>
  <c r="Y11" i="19"/>
  <c r="U11" i="19"/>
  <c r="AF10" i="19"/>
  <c r="AB10" i="19"/>
  <c r="X10" i="19"/>
  <c r="T10" i="19"/>
  <c r="AI9" i="19"/>
  <c r="AE9" i="19"/>
  <c r="AA9" i="19"/>
  <c r="W9" i="19"/>
  <c r="S9" i="19"/>
  <c r="AH8" i="19"/>
  <c r="AD8" i="19"/>
  <c r="Z8" i="19"/>
  <c r="V8" i="19"/>
  <c r="AG7" i="19"/>
  <c r="AC7" i="19"/>
  <c r="Y7" i="19"/>
  <c r="U7" i="19"/>
  <c r="AF6" i="19"/>
  <c r="AB6" i="19"/>
  <c r="X6" i="19"/>
  <c r="T6" i="19"/>
  <c r="AI5" i="19"/>
  <c r="AE5" i="19"/>
  <c r="AA5" i="19"/>
  <c r="W5" i="19"/>
  <c r="S5" i="19"/>
  <c r="AH4" i="19"/>
  <c r="AD4" i="19"/>
  <c r="Z4" i="19"/>
  <c r="V4" i="19"/>
  <c r="AG3" i="19"/>
  <c r="AC3" i="19"/>
  <c r="Y3" i="19"/>
  <c r="U3" i="19"/>
  <c r="AI2" i="19"/>
  <c r="AE2" i="19"/>
  <c r="AA2" i="19"/>
  <c r="W2" i="19"/>
  <c r="S2" i="19"/>
  <c r="AF36" i="19"/>
  <c r="AH32" i="19"/>
  <c r="AC27" i="19"/>
  <c r="T26" i="19"/>
  <c r="W24" i="19"/>
  <c r="AD23" i="19"/>
  <c r="AG22" i="19"/>
  <c r="X21" i="19"/>
  <c r="AE20" i="19"/>
  <c r="V19" i="19"/>
  <c r="Y18" i="19"/>
  <c r="AD17" i="19"/>
  <c r="V17" i="19"/>
  <c r="AG16" i="19"/>
  <c r="Y16" i="19"/>
  <c r="AD15" i="19"/>
  <c r="X15" i="19"/>
  <c r="T15" i="19"/>
  <c r="AI14" i="19"/>
  <c r="AE14" i="19"/>
  <c r="AA14" i="19"/>
  <c r="W14" i="19"/>
  <c r="S14" i="19"/>
  <c r="AH13" i="19"/>
  <c r="AD13" i="19"/>
  <c r="Z13" i="19"/>
  <c r="V13" i="19"/>
  <c r="AG12" i="19"/>
  <c r="AC12" i="19"/>
  <c r="Y12" i="19"/>
  <c r="U12" i="19"/>
  <c r="AF11" i="19"/>
  <c r="AB11" i="19"/>
  <c r="X11" i="19"/>
  <c r="T11" i="19"/>
  <c r="AI10" i="19"/>
  <c r="AE10" i="19"/>
  <c r="AA10" i="19"/>
  <c r="W10" i="19"/>
  <c r="S10" i="19"/>
  <c r="AH9" i="19"/>
  <c r="AD9" i="19"/>
  <c r="Z9" i="19"/>
  <c r="V9" i="19"/>
  <c r="AG8" i="19"/>
  <c r="AC8" i="19"/>
  <c r="Y8" i="19"/>
  <c r="U8" i="19"/>
  <c r="AF7" i="19"/>
  <c r="AB7" i="19"/>
  <c r="X7" i="19"/>
  <c r="T7" i="19"/>
  <c r="AA6" i="19"/>
  <c r="AH5" i="19"/>
  <c r="U4" i="19"/>
  <c r="AB3" i="19"/>
  <c r="AH2" i="19"/>
  <c r="W6" i="19"/>
  <c r="AD5" i="19"/>
  <c r="AG4" i="19"/>
  <c r="X3" i="19"/>
  <c r="AD2" i="19"/>
  <c r="AI6" i="19"/>
  <c r="S6" i="19"/>
  <c r="Z5" i="19"/>
  <c r="AC4" i="19"/>
  <c r="T3" i="19"/>
  <c r="Z2" i="19"/>
  <c r="AE6" i="19"/>
  <c r="V5" i="19"/>
  <c r="Y4" i="19"/>
  <c r="AF3" i="19"/>
  <c r="V2" i="19"/>
  <c r="AQ14" i="19" l="1"/>
  <c r="BA3" i="19"/>
  <c r="AT31" i="19"/>
  <c r="AQ12" i="19"/>
  <c r="AZ4" i="19"/>
  <c r="AU14" i="19"/>
  <c r="AO3" i="19"/>
  <c r="AX31" i="19"/>
  <c r="AU12" i="19"/>
  <c r="AN4" i="19"/>
  <c r="BD4" i="19"/>
  <c r="AY14" i="19"/>
  <c r="AS3" i="19"/>
  <c r="BB31" i="19"/>
  <c r="AY12" i="19"/>
  <c r="AR4" i="19"/>
  <c r="BC14" i="19"/>
  <c r="AW3" i="19"/>
  <c r="AP31" i="19"/>
  <c r="BC12" i="19"/>
  <c r="AV4" i="19"/>
  <c r="AO13" i="19"/>
  <c r="AS13" i="19"/>
  <c r="AW13" i="19"/>
  <c r="BA13" i="19"/>
  <c r="AP32" i="19"/>
  <c r="AT32" i="19"/>
  <c r="AX32" i="19"/>
  <c r="BB32" i="19"/>
  <c r="AQ15" i="19"/>
  <c r="AU15" i="19"/>
  <c r="AY15" i="19"/>
  <c r="BC15" i="19"/>
  <c r="AN16" i="19"/>
  <c r="AR16" i="19"/>
  <c r="AV16" i="19"/>
  <c r="AZ16" i="19"/>
  <c r="BD16" i="19"/>
  <c r="AO10" i="19"/>
  <c r="AS10" i="19"/>
  <c r="AW10" i="19"/>
  <c r="BA10" i="19"/>
  <c r="AP5" i="19"/>
  <c r="AT5" i="19"/>
  <c r="AX5" i="19"/>
  <c r="BB5" i="19"/>
  <c r="AQ6" i="19"/>
  <c r="AU6" i="19"/>
  <c r="AY6" i="19"/>
  <c r="BC6" i="19"/>
  <c r="AN17" i="19"/>
  <c r="AR17" i="19"/>
  <c r="AV17" i="19"/>
  <c r="AZ17" i="19"/>
  <c r="BD17" i="19"/>
  <c r="AO11" i="19"/>
  <c r="AS11" i="19"/>
  <c r="AY11" i="19"/>
  <c r="AT7" i="19"/>
  <c r="BB7" i="19"/>
  <c r="AQ41" i="19"/>
  <c r="AY41" i="19"/>
  <c r="AT28" i="19"/>
  <c r="AQ18" i="19"/>
  <c r="AZ42" i="19"/>
  <c r="AS40" i="19"/>
  <c r="BB33" i="19"/>
  <c r="AY25" i="19"/>
  <c r="AR26" i="19"/>
  <c r="AO20" i="19"/>
  <c r="AX37" i="19"/>
  <c r="BC34" i="19"/>
  <c r="BA30" i="19"/>
  <c r="AN14" i="19"/>
  <c r="AR14" i="19"/>
  <c r="AV14" i="19"/>
  <c r="AZ14" i="19"/>
  <c r="BD14" i="19"/>
  <c r="AP3" i="19"/>
  <c r="AT3" i="19"/>
  <c r="AX3" i="19"/>
  <c r="BB3" i="19"/>
  <c r="AQ31" i="19"/>
  <c r="AU31" i="19"/>
  <c r="AY31" i="19"/>
  <c r="BC31" i="19"/>
  <c r="AN12" i="19"/>
  <c r="AR12" i="19"/>
  <c r="AV12" i="19"/>
  <c r="AZ12" i="19"/>
  <c r="BD12" i="19"/>
  <c r="AO4" i="19"/>
  <c r="AS4" i="19"/>
  <c r="AW4" i="19"/>
  <c r="BA4" i="19"/>
  <c r="AP13" i="19"/>
  <c r="AT13" i="19"/>
  <c r="AX13" i="19"/>
  <c r="BB13" i="19"/>
  <c r="AQ32" i="19"/>
  <c r="AU32" i="19"/>
  <c r="AY32" i="19"/>
  <c r="BC32" i="19"/>
  <c r="AN15" i="19"/>
  <c r="AR15" i="19"/>
  <c r="AV15" i="19"/>
  <c r="AZ15" i="19"/>
  <c r="BD15" i="19"/>
  <c r="AO16" i="19"/>
  <c r="AS16" i="19"/>
  <c r="AW16" i="19"/>
  <c r="BA16" i="19"/>
  <c r="AP10" i="19"/>
  <c r="AT10" i="19"/>
  <c r="AX10" i="19"/>
  <c r="BB10" i="19"/>
  <c r="AQ5" i="19"/>
  <c r="AU5" i="19"/>
  <c r="AY5" i="19"/>
  <c r="BC5" i="19"/>
  <c r="AN6" i="19"/>
  <c r="AR6" i="19"/>
  <c r="AV6" i="19"/>
  <c r="AZ6" i="19"/>
  <c r="BD6" i="19"/>
  <c r="AO17" i="19"/>
  <c r="AS17" i="19"/>
  <c r="AW17" i="19"/>
  <c r="BA17" i="19"/>
  <c r="AP11" i="19"/>
  <c r="AU11" i="19"/>
  <c r="BA11" i="19"/>
  <c r="AN7" i="19"/>
  <c r="AV7" i="19"/>
  <c r="BD7" i="19"/>
  <c r="AS41" i="19"/>
  <c r="BA41" i="19"/>
  <c r="AX28" i="19"/>
  <c r="AU18" i="19"/>
  <c r="AN42" i="19"/>
  <c r="BD42" i="19"/>
  <c r="AW40" i="19"/>
  <c r="AP33" i="19"/>
  <c r="BC25" i="19"/>
  <c r="AX26" i="19"/>
  <c r="AV19" i="19"/>
  <c r="AP21" i="19"/>
  <c r="AO14" i="19"/>
  <c r="AS14" i="19"/>
  <c r="AW14" i="19"/>
  <c r="BA14" i="19"/>
  <c r="AQ3" i="19"/>
  <c r="AU3" i="19"/>
  <c r="AY3" i="19"/>
  <c r="BC3" i="19"/>
  <c r="AN31" i="19"/>
  <c r="AR31" i="19"/>
  <c r="AV31" i="19"/>
  <c r="AZ31" i="19"/>
  <c r="BD31" i="19"/>
  <c r="AO12" i="19"/>
  <c r="AS12" i="19"/>
  <c r="AW12" i="19"/>
  <c r="BA12" i="19"/>
  <c r="AP4" i="19"/>
  <c r="AT4" i="19"/>
  <c r="AX4" i="19"/>
  <c r="BB4" i="19"/>
  <c r="AQ13" i="19"/>
  <c r="AU13" i="19"/>
  <c r="AY13" i="19"/>
  <c r="BC13" i="19"/>
  <c r="AN32" i="19"/>
  <c r="AR32" i="19"/>
  <c r="AV32" i="19"/>
  <c r="AZ32" i="19"/>
  <c r="BD32" i="19"/>
  <c r="AO15" i="19"/>
  <c r="AS15" i="19"/>
  <c r="AW15" i="19"/>
  <c r="BA15" i="19"/>
  <c r="AP16" i="19"/>
  <c r="AT16" i="19"/>
  <c r="AX16" i="19"/>
  <c r="BB16" i="19"/>
  <c r="AQ10" i="19"/>
  <c r="AU10" i="19"/>
  <c r="AY10" i="19"/>
  <c r="BC10" i="19"/>
  <c r="AN5" i="19"/>
  <c r="AR5" i="19"/>
  <c r="AV5" i="19"/>
  <c r="AZ5" i="19"/>
  <c r="BD5" i="19"/>
  <c r="AO6" i="19"/>
  <c r="AS6" i="19"/>
  <c r="AW6" i="19"/>
  <c r="BA6" i="19"/>
  <c r="AP17" i="19"/>
  <c r="AT17" i="19"/>
  <c r="AX17" i="19"/>
  <c r="BB17" i="19"/>
  <c r="AQ11" i="19"/>
  <c r="AV11" i="19"/>
  <c r="BC11" i="19"/>
  <c r="AP7" i="19"/>
  <c r="AX7" i="19"/>
  <c r="AU41" i="19"/>
  <c r="BC41" i="19"/>
  <c r="BB28" i="19"/>
  <c r="AY18" i="19"/>
  <c r="AR42" i="19"/>
  <c r="BA40" i="19"/>
  <c r="AT33" i="19"/>
  <c r="AQ25" i="19"/>
  <c r="AN27" i="19"/>
  <c r="AW39" i="19"/>
  <c r="AS45" i="19"/>
  <c r="AP14" i="19"/>
  <c r="AT14" i="19"/>
  <c r="AX14" i="19"/>
  <c r="BB14" i="19"/>
  <c r="AN3" i="19"/>
  <c r="AR3" i="19"/>
  <c r="AV3" i="19"/>
  <c r="AZ3" i="19"/>
  <c r="BD3" i="19"/>
  <c r="AO31" i="19"/>
  <c r="AS31" i="19"/>
  <c r="AW31" i="19"/>
  <c r="BA31" i="19"/>
  <c r="AP12" i="19"/>
  <c r="AT12" i="19"/>
  <c r="AX12" i="19"/>
  <c r="BB12" i="19"/>
  <c r="AQ4" i="19"/>
  <c r="AU4" i="19"/>
  <c r="AY4" i="19"/>
  <c r="BC4" i="19"/>
  <c r="AN13" i="19"/>
  <c r="AR13" i="19"/>
  <c r="AV13" i="19"/>
  <c r="AZ13" i="19"/>
  <c r="BD13" i="19"/>
  <c r="AO32" i="19"/>
  <c r="AS32" i="19"/>
  <c r="AW32" i="19"/>
  <c r="BA32" i="19"/>
  <c r="AP15" i="19"/>
  <c r="AT15" i="19"/>
  <c r="AX15" i="19"/>
  <c r="BB15" i="19"/>
  <c r="AQ16" i="19"/>
  <c r="AU16" i="19"/>
  <c r="AY16" i="19"/>
  <c r="BC16" i="19"/>
  <c r="AN10" i="19"/>
  <c r="AR10" i="19"/>
  <c r="AV10" i="19"/>
  <c r="AZ10" i="19"/>
  <c r="BD10" i="19"/>
  <c r="AO5" i="19"/>
  <c r="AS5" i="19"/>
  <c r="AW5" i="19"/>
  <c r="BA5" i="19"/>
  <c r="AP6" i="19"/>
  <c r="AT6" i="19"/>
  <c r="AX6" i="19"/>
  <c r="BB6" i="19"/>
  <c r="AQ17" i="19"/>
  <c r="AU17" i="19"/>
  <c r="AY17" i="19"/>
  <c r="BC17" i="19"/>
  <c r="AN11" i="19"/>
  <c r="AR11" i="19"/>
  <c r="AW11" i="19"/>
  <c r="AR7" i="19"/>
  <c r="AZ7" i="19"/>
  <c r="AO41" i="19"/>
  <c r="AW41" i="19"/>
  <c r="AP28" i="19"/>
  <c r="BC18" i="19"/>
  <c r="AV42" i="19"/>
  <c r="AO40" i="19"/>
  <c r="AX33" i="19"/>
  <c r="AU25" i="19"/>
  <c r="AN26" i="19"/>
  <c r="AU38" i="19"/>
  <c r="BD27" i="19"/>
  <c r="AV44" i="19"/>
  <c r="AZ11" i="19"/>
  <c r="BD11" i="19"/>
  <c r="AO7" i="19"/>
  <c r="AS7" i="19"/>
  <c r="AW7" i="19"/>
  <c r="BA7" i="19"/>
  <c r="AP41" i="19"/>
  <c r="AT41" i="19"/>
  <c r="AX41" i="19"/>
  <c r="BB41" i="19"/>
  <c r="AQ28" i="19"/>
  <c r="AU28" i="19"/>
  <c r="AY28" i="19"/>
  <c r="BC28" i="19"/>
  <c r="AN18" i="19"/>
  <c r="AR18" i="19"/>
  <c r="AV18" i="19"/>
  <c r="AZ18" i="19"/>
  <c r="BD18" i="19"/>
  <c r="AO42" i="19"/>
  <c r="AS42" i="19"/>
  <c r="AW42" i="19"/>
  <c r="BA42" i="19"/>
  <c r="AP40" i="19"/>
  <c r="AT40" i="19"/>
  <c r="AX40" i="19"/>
  <c r="BB40" i="19"/>
  <c r="AQ33" i="19"/>
  <c r="AU33" i="19"/>
  <c r="AY33" i="19"/>
  <c r="BC33" i="19"/>
  <c r="AN25" i="19"/>
  <c r="AR25" i="19"/>
  <c r="AV25" i="19"/>
  <c r="AZ25" i="19"/>
  <c r="BD25" i="19"/>
  <c r="AO26" i="19"/>
  <c r="AS26" i="19"/>
  <c r="AY26" i="19"/>
  <c r="AZ19" i="19"/>
  <c r="AS20" i="19"/>
  <c r="BB37" i="19"/>
  <c r="AY38" i="19"/>
  <c r="AR27" i="19"/>
  <c r="BA39" i="19"/>
  <c r="AT21" i="19"/>
  <c r="AQ34" i="19"/>
  <c r="AZ44" i="19"/>
  <c r="AR35" i="19"/>
  <c r="AZ24" i="19"/>
  <c r="AR43" i="19"/>
  <c r="AN28" i="19"/>
  <c r="AR28" i="19"/>
  <c r="AV28" i="19"/>
  <c r="AZ28" i="19"/>
  <c r="BD28" i="19"/>
  <c r="AO18" i="19"/>
  <c r="AS18" i="19"/>
  <c r="AW18" i="19"/>
  <c r="BA18" i="19"/>
  <c r="AP42" i="19"/>
  <c r="AT42" i="19"/>
  <c r="AX42" i="19"/>
  <c r="BB42" i="19"/>
  <c r="AQ40" i="19"/>
  <c r="AU40" i="19"/>
  <c r="AY40" i="19"/>
  <c r="BC40" i="19"/>
  <c r="AN33" i="19"/>
  <c r="AR33" i="19"/>
  <c r="AV33" i="19"/>
  <c r="AZ33" i="19"/>
  <c r="BD33" i="19"/>
  <c r="AO25" i="19"/>
  <c r="AS25" i="19"/>
  <c r="AW25" i="19"/>
  <c r="BA25" i="19"/>
  <c r="AP26" i="19"/>
  <c r="AT26" i="19"/>
  <c r="BB26" i="19"/>
  <c r="AN19" i="19"/>
  <c r="BD19" i="19"/>
  <c r="AW20" i="19"/>
  <c r="AP37" i="19"/>
  <c r="BC38" i="19"/>
  <c r="AV27" i="19"/>
  <c r="AO39" i="19"/>
  <c r="AX21" i="19"/>
  <c r="AU34" i="19"/>
  <c r="AN44" i="19"/>
  <c r="BD44" i="19"/>
  <c r="AY22" i="19"/>
  <c r="AQ8" i="19"/>
  <c r="AY36" i="19"/>
  <c r="AT11" i="19"/>
  <c r="AX11" i="19"/>
  <c r="BB11" i="19"/>
  <c r="AQ7" i="19"/>
  <c r="AU7" i="19"/>
  <c r="AY7" i="19"/>
  <c r="BC7" i="19"/>
  <c r="AN41" i="19"/>
  <c r="AR41" i="19"/>
  <c r="AV41" i="19"/>
  <c r="AZ41" i="19"/>
  <c r="BD41" i="19"/>
  <c r="AO28" i="19"/>
  <c r="AS28" i="19"/>
  <c r="AW28" i="19"/>
  <c r="BA28" i="19"/>
  <c r="AP18" i="19"/>
  <c r="AT18" i="19"/>
  <c r="AX18" i="19"/>
  <c r="BB18" i="19"/>
  <c r="AQ42" i="19"/>
  <c r="AU42" i="19"/>
  <c r="AY42" i="19"/>
  <c r="BC42" i="19"/>
  <c r="AN40" i="19"/>
  <c r="AR40" i="19"/>
  <c r="AV40" i="19"/>
  <c r="AZ40" i="19"/>
  <c r="BD40" i="19"/>
  <c r="AO33" i="19"/>
  <c r="AS33" i="19"/>
  <c r="AW33" i="19"/>
  <c r="BA33" i="19"/>
  <c r="AP25" i="19"/>
  <c r="AT25" i="19"/>
  <c r="AX25" i="19"/>
  <c r="BB25" i="19"/>
  <c r="AQ26" i="19"/>
  <c r="AU26" i="19"/>
  <c r="BC26" i="19"/>
  <c r="AR19" i="19"/>
  <c r="BA20" i="19"/>
  <c r="AT37" i="19"/>
  <c r="AQ38" i="19"/>
  <c r="AZ27" i="19"/>
  <c r="AS39" i="19"/>
  <c r="BB21" i="19"/>
  <c r="AY34" i="19"/>
  <c r="AR44" i="19"/>
  <c r="AT23" i="19"/>
  <c r="BB9" i="19"/>
  <c r="AV26" i="19"/>
  <c r="AZ26" i="19"/>
  <c r="BD26" i="19"/>
  <c r="AO19" i="19"/>
  <c r="AS19" i="19"/>
  <c r="AW19" i="19"/>
  <c r="BA19" i="19"/>
  <c r="AP20" i="19"/>
  <c r="AT20" i="19"/>
  <c r="AX20" i="19"/>
  <c r="BB20" i="19"/>
  <c r="AQ37" i="19"/>
  <c r="AU37" i="19"/>
  <c r="AY37" i="19"/>
  <c r="BC37" i="19"/>
  <c r="AN38" i="19"/>
  <c r="AR38" i="19"/>
  <c r="AV38" i="19"/>
  <c r="AZ38" i="19"/>
  <c r="BD38" i="19"/>
  <c r="AO27" i="19"/>
  <c r="AS27" i="19"/>
  <c r="AW27" i="19"/>
  <c r="BA27" i="19"/>
  <c r="AP39" i="19"/>
  <c r="AT39" i="19"/>
  <c r="AX39" i="19"/>
  <c r="BB39" i="19"/>
  <c r="AQ21" i="19"/>
  <c r="AU21" i="19"/>
  <c r="AY21" i="19"/>
  <c r="BC21" i="19"/>
  <c r="AN34" i="19"/>
  <c r="AR34" i="19"/>
  <c r="AV34" i="19"/>
  <c r="AZ34" i="19"/>
  <c r="BD34" i="19"/>
  <c r="AO44" i="19"/>
  <c r="AS44" i="19"/>
  <c r="AW44" i="19"/>
  <c r="BA44" i="19"/>
  <c r="BC22" i="19"/>
  <c r="AV35" i="19"/>
  <c r="AO30" i="19"/>
  <c r="AX23" i="19"/>
  <c r="AU8" i="19"/>
  <c r="AN24" i="19"/>
  <c r="BD24" i="19"/>
  <c r="AW45" i="19"/>
  <c r="AP9" i="19"/>
  <c r="BC36" i="19"/>
  <c r="AV43" i="19"/>
  <c r="AO29" i="19"/>
  <c r="AW26" i="19"/>
  <c r="BA26" i="19"/>
  <c r="AP19" i="19"/>
  <c r="AT19" i="19"/>
  <c r="AX19" i="19"/>
  <c r="BB19" i="19"/>
  <c r="AQ20" i="19"/>
  <c r="AU20" i="19"/>
  <c r="AY20" i="19"/>
  <c r="BC20" i="19"/>
  <c r="AN37" i="19"/>
  <c r="AR37" i="19"/>
  <c r="AV37" i="19"/>
  <c r="AZ37" i="19"/>
  <c r="BD37" i="19"/>
  <c r="AO38" i="19"/>
  <c r="AS38" i="19"/>
  <c r="AW38" i="19"/>
  <c r="BA38" i="19"/>
  <c r="AP27" i="19"/>
  <c r="AT27" i="19"/>
  <c r="AX27" i="19"/>
  <c r="BB27" i="19"/>
  <c r="AQ39" i="19"/>
  <c r="AU39" i="19"/>
  <c r="AY39" i="19"/>
  <c r="BC39" i="19"/>
  <c r="AN21" i="19"/>
  <c r="AR21" i="19"/>
  <c r="AV21" i="19"/>
  <c r="AZ21" i="19"/>
  <c r="BD21" i="19"/>
  <c r="AO34" i="19"/>
  <c r="AS34" i="19"/>
  <c r="AW34" i="19"/>
  <c r="BA34" i="19"/>
  <c r="AP44" i="19"/>
  <c r="AT44" i="19"/>
  <c r="AX44" i="19"/>
  <c r="BB44" i="19"/>
  <c r="AQ22" i="19"/>
  <c r="AZ35" i="19"/>
  <c r="AS30" i="19"/>
  <c r="BB23" i="19"/>
  <c r="AY8" i="19"/>
  <c r="AR24" i="19"/>
  <c r="BA45" i="19"/>
  <c r="AT9" i="19"/>
  <c r="AQ36" i="19"/>
  <c r="AZ43" i="19"/>
  <c r="AS29" i="19"/>
  <c r="AQ19" i="19"/>
  <c r="AU19" i="19"/>
  <c r="AY19" i="19"/>
  <c r="BC19" i="19"/>
  <c r="AN20" i="19"/>
  <c r="AR20" i="19"/>
  <c r="AV20" i="19"/>
  <c r="AZ20" i="19"/>
  <c r="BD20" i="19"/>
  <c r="AO37" i="19"/>
  <c r="AS37" i="19"/>
  <c r="AW37" i="19"/>
  <c r="BA37" i="19"/>
  <c r="AP38" i="19"/>
  <c r="AT38" i="19"/>
  <c r="AX38" i="19"/>
  <c r="BB38" i="19"/>
  <c r="AQ27" i="19"/>
  <c r="AU27" i="19"/>
  <c r="AY27" i="19"/>
  <c r="BC27" i="19"/>
  <c r="AN39" i="19"/>
  <c r="AR39" i="19"/>
  <c r="AV39" i="19"/>
  <c r="AZ39" i="19"/>
  <c r="BD39" i="19"/>
  <c r="AO21" i="19"/>
  <c r="AS21" i="19"/>
  <c r="AW21" i="19"/>
  <c r="BA21" i="19"/>
  <c r="AP34" i="19"/>
  <c r="AT34" i="19"/>
  <c r="AX34" i="19"/>
  <c r="BB34" i="19"/>
  <c r="AQ44" i="19"/>
  <c r="AU44" i="19"/>
  <c r="AY44" i="19"/>
  <c r="BC44" i="19"/>
  <c r="AU22" i="19"/>
  <c r="AN35" i="19"/>
  <c r="BD35" i="19"/>
  <c r="AW30" i="19"/>
  <c r="AP23" i="19"/>
  <c r="BC8" i="19"/>
  <c r="AV24" i="19"/>
  <c r="AO45" i="19"/>
  <c r="AX9" i="19"/>
  <c r="AU36" i="19"/>
  <c r="AN43" i="19"/>
  <c r="BD43" i="19"/>
  <c r="AW29" i="19"/>
  <c r="AO22" i="19"/>
  <c r="AS22" i="19"/>
  <c r="AW22" i="19"/>
  <c r="BA22" i="19"/>
  <c r="AP35" i="19"/>
  <c r="AT35" i="19"/>
  <c r="AX35" i="19"/>
  <c r="BB35" i="19"/>
  <c r="AQ30" i="19"/>
  <c r="AU30" i="19"/>
  <c r="AY30" i="19"/>
  <c r="BC30" i="19"/>
  <c r="AN23" i="19"/>
  <c r="AR23" i="19"/>
  <c r="AV23" i="19"/>
  <c r="AZ23" i="19"/>
  <c r="BD23" i="19"/>
  <c r="AO8" i="19"/>
  <c r="AS8" i="19"/>
  <c r="AW8" i="19"/>
  <c r="BA8" i="19"/>
  <c r="AP24" i="19"/>
  <c r="AT24" i="19"/>
  <c r="AX24" i="19"/>
  <c r="BB24" i="19"/>
  <c r="AQ45" i="19"/>
  <c r="AU45" i="19"/>
  <c r="AY45" i="19"/>
  <c r="BC45" i="19"/>
  <c r="AN9" i="19"/>
  <c r="AR9" i="19"/>
  <c r="AV9" i="19"/>
  <c r="AZ9" i="19"/>
  <c r="BD9" i="19"/>
  <c r="AO36" i="19"/>
  <c r="AS36" i="19"/>
  <c r="AW36" i="19"/>
  <c r="BA36" i="19"/>
  <c r="AP43" i="19"/>
  <c r="AT43" i="19"/>
  <c r="AX43" i="19"/>
  <c r="BB43" i="19"/>
  <c r="AQ29" i="19"/>
  <c r="AU29" i="19"/>
  <c r="AY29" i="19"/>
  <c r="BC29" i="19"/>
  <c r="AP22" i="19"/>
  <c r="AT22" i="19"/>
  <c r="AX22" i="19"/>
  <c r="BB22" i="19"/>
  <c r="AQ35" i="19"/>
  <c r="AU35" i="19"/>
  <c r="AY35" i="19"/>
  <c r="BC35" i="19"/>
  <c r="AN30" i="19"/>
  <c r="AR30" i="19"/>
  <c r="AV30" i="19"/>
  <c r="AZ30" i="19"/>
  <c r="BD30" i="19"/>
  <c r="AO23" i="19"/>
  <c r="AS23" i="19"/>
  <c r="AW23" i="19"/>
  <c r="BA23" i="19"/>
  <c r="AP8" i="19"/>
  <c r="AT8" i="19"/>
  <c r="AX8" i="19"/>
  <c r="BB8" i="19"/>
  <c r="AQ24" i="19"/>
  <c r="AU24" i="19"/>
  <c r="AY24" i="19"/>
  <c r="BC24" i="19"/>
  <c r="AN45" i="19"/>
  <c r="AR45" i="19"/>
  <c r="AV45" i="19"/>
  <c r="AZ45" i="19"/>
  <c r="BD45" i="19"/>
  <c r="AO9" i="19"/>
  <c r="AS9" i="19"/>
  <c r="AW9" i="19"/>
  <c r="BA9" i="19"/>
  <c r="AP36" i="19"/>
  <c r="AT36" i="19"/>
  <c r="AX36" i="19"/>
  <c r="BB36" i="19"/>
  <c r="AQ43" i="19"/>
  <c r="AU43" i="19"/>
  <c r="AY43" i="19"/>
  <c r="BC43" i="19"/>
  <c r="AN29" i="19"/>
  <c r="AR29" i="19"/>
  <c r="AV29" i="19"/>
  <c r="AZ29" i="19"/>
  <c r="BD29" i="19"/>
  <c r="BA29" i="19"/>
  <c r="AN22" i="19"/>
  <c r="AR22" i="19"/>
  <c r="AV22" i="19"/>
  <c r="AZ22" i="19"/>
  <c r="BD22" i="19"/>
  <c r="AO35" i="19"/>
  <c r="AS35" i="19"/>
  <c r="AW35" i="19"/>
  <c r="BA35" i="19"/>
  <c r="AP30" i="19"/>
  <c r="AT30" i="19"/>
  <c r="AX30" i="19"/>
  <c r="BB30" i="19"/>
  <c r="AQ23" i="19"/>
  <c r="AU23" i="19"/>
  <c r="AY23" i="19"/>
  <c r="BC23" i="19"/>
  <c r="AN8" i="19"/>
  <c r="AR8" i="19"/>
  <c r="AV8" i="19"/>
  <c r="AZ8" i="19"/>
  <c r="BD8" i="19"/>
  <c r="AO24" i="19"/>
  <c r="AS24" i="19"/>
  <c r="AW24" i="19"/>
  <c r="BA24" i="19"/>
  <c r="AP45" i="19"/>
  <c r="AT45" i="19"/>
  <c r="AX45" i="19"/>
  <c r="BB45" i="19"/>
  <c r="AQ9" i="19"/>
  <c r="AU9" i="19"/>
  <c r="AY9" i="19"/>
  <c r="BC9" i="19"/>
  <c r="AN36" i="19"/>
  <c r="AR36" i="19"/>
  <c r="AV36" i="19"/>
  <c r="AZ36" i="19"/>
  <c r="BD36" i="19"/>
  <c r="AO43" i="19"/>
  <c r="AS43" i="19"/>
  <c r="AW43" i="19"/>
  <c r="BA43" i="19"/>
  <c r="AP29" i="19"/>
  <c r="AT29" i="19"/>
  <c r="AX29" i="19"/>
  <c r="BB29" i="19"/>
  <c r="D4" i="1"/>
  <c r="C9" i="1"/>
  <c r="C33" i="1"/>
  <c r="E28" i="1"/>
  <c r="D8" i="1"/>
  <c r="E20" i="1"/>
  <c r="C25" i="1"/>
  <c r="F53" i="1"/>
  <c r="E24" i="1"/>
  <c r="C17" i="1"/>
  <c r="E12" i="1"/>
  <c r="E16" i="1" s="1"/>
  <c r="D40" i="1"/>
  <c r="I35" i="1"/>
  <c r="I39" i="1" s="1"/>
  <c r="N36" i="1"/>
  <c r="S29" i="1"/>
  <c r="E32" i="1"/>
  <c r="I56" i="1"/>
  <c r="I60" i="1" s="1"/>
  <c r="H61" i="1"/>
  <c r="N70" i="1"/>
  <c r="N74" i="1" s="1"/>
  <c r="I75" i="1"/>
  <c r="CP7" i="10"/>
  <c r="CJ9" i="10"/>
  <c r="CK9" i="10" s="1"/>
  <c r="CJ11" i="10"/>
  <c r="CK11" i="10" s="1"/>
  <c r="CJ13" i="10"/>
  <c r="CK13" i="10" s="1"/>
  <c r="CJ19" i="10"/>
  <c r="CK19" i="10" s="1"/>
  <c r="CJ18" i="10"/>
  <c r="CK18" i="10" s="1"/>
  <c r="F46" i="1"/>
  <c r="CP8" i="10"/>
  <c r="CP11" i="10"/>
  <c r="CP14" i="10"/>
  <c r="CP19" i="10"/>
  <c r="CP13" i="10"/>
  <c r="CJ16" i="10"/>
  <c r="CK16" i="10" s="1"/>
  <c r="CP18" i="10"/>
  <c r="CJ20" i="10"/>
  <c r="CK20" i="10" s="1"/>
  <c r="U6" i="10"/>
  <c r="AK6" i="10"/>
  <c r="CJ8" i="10"/>
  <c r="CK8" i="10" s="1"/>
  <c r="CJ12" i="10"/>
  <c r="CK12" i="10" s="1"/>
  <c r="CP15" i="10"/>
  <c r="CP20" i="10"/>
  <c r="Z24" i="10"/>
  <c r="AK24" i="10"/>
  <c r="AR24" i="10"/>
  <c r="AZ24" i="10"/>
  <c r="BG24" i="10"/>
  <c r="AY7" i="18"/>
  <c r="AY9" i="18"/>
  <c r="AY11" i="18"/>
  <c r="AY13" i="18"/>
  <c r="AY15" i="18"/>
  <c r="AY17" i="18"/>
  <c r="AY19" i="18"/>
  <c r="AY21" i="18"/>
  <c r="H24" i="18"/>
  <c r="L24" i="18"/>
  <c r="P24" i="18"/>
  <c r="T24" i="18"/>
  <c r="X24" i="18"/>
  <c r="AB24" i="18"/>
  <c r="AF24" i="18"/>
  <c r="AJ24" i="18"/>
  <c r="AN24" i="18"/>
  <c r="J24" i="8"/>
  <c r="R6" i="10"/>
  <c r="BB6" i="10"/>
  <c r="CP6" i="10" s="1"/>
  <c r="BZ6" i="10"/>
  <c r="CI6" i="10"/>
  <c r="P10" i="10"/>
  <c r="CP10" i="10" s="1"/>
  <c r="CP22" i="10"/>
  <c r="BA24" i="10"/>
  <c r="BT24" i="10"/>
  <c r="AW24" i="18"/>
  <c r="AV24" i="18"/>
  <c r="AU24" i="18"/>
  <c r="I24" i="18"/>
  <c r="M24" i="18"/>
  <c r="Q24" i="18"/>
  <c r="U24" i="18"/>
  <c r="Y24" i="18"/>
  <c r="AC24" i="18"/>
  <c r="AG24" i="18"/>
  <c r="AK24" i="18"/>
  <c r="AO24" i="18"/>
  <c r="AS24" i="18"/>
  <c r="CP9" i="10"/>
  <c r="CP16" i="10"/>
  <c r="CP21" i="10"/>
  <c r="O24" i="10"/>
  <c r="V24" i="10"/>
  <c r="AD24" i="10"/>
  <c r="AV24" i="10"/>
  <c r="BJ24" i="10"/>
  <c r="AY6" i="18"/>
  <c r="AY8" i="18"/>
  <c r="AY10" i="18"/>
  <c r="AY12" i="18"/>
  <c r="AY14" i="18"/>
  <c r="AY16" i="18"/>
  <c r="AY18" i="18"/>
  <c r="AY20" i="18"/>
  <c r="J24" i="18"/>
  <c r="N24" i="18"/>
  <c r="R24" i="18"/>
  <c r="V24" i="18"/>
  <c r="Z24" i="18"/>
  <c r="AD24" i="18"/>
  <c r="AH24" i="18"/>
  <c r="AL24" i="18"/>
  <c r="AP24" i="18"/>
  <c r="AT24" i="18"/>
  <c r="AY6" i="8"/>
  <c r="AZ6" i="8" s="1"/>
  <c r="BH6" i="10"/>
  <c r="CJ6" i="10" s="1"/>
  <c r="G24" i="18"/>
  <c r="K24" i="18"/>
  <c r="O24" i="18"/>
  <c r="S24" i="18"/>
  <c r="W24" i="18"/>
  <c r="AA24" i="18"/>
  <c r="AE24" i="18"/>
  <c r="AI24" i="18"/>
  <c r="AM24" i="18"/>
  <c r="AQ24" i="18"/>
  <c r="CK6" i="10" l="1"/>
  <c r="BS24" i="10" s="1"/>
  <c r="BQ24" i="10"/>
  <c r="I61" i="1"/>
  <c r="N56" i="1"/>
  <c r="BY24" i="10"/>
  <c r="BW24" i="10"/>
  <c r="E17" i="1"/>
  <c r="F12" i="1"/>
  <c r="F16" i="1" s="1"/>
  <c r="CJ10" i="10"/>
  <c r="CK10" i="10" s="1"/>
  <c r="Q70" i="1"/>
  <c r="Q74" i="1" s="1"/>
  <c r="N75" i="1"/>
  <c r="E33" i="1"/>
  <c r="G28" i="1"/>
  <c r="G32" i="1" s="1"/>
  <c r="S50" i="1"/>
  <c r="S57" i="1" s="1"/>
  <c r="S43" i="1"/>
  <c r="G49" i="1"/>
  <c r="G53" i="1" s="1"/>
  <c r="F54" i="1"/>
  <c r="F47" i="1"/>
  <c r="G42" i="1"/>
  <c r="G46" i="1" s="1"/>
  <c r="N43" i="1"/>
  <c r="R36" i="1"/>
  <c r="R57" i="1" s="1"/>
  <c r="R64" i="1" s="1"/>
  <c r="J35" i="1"/>
  <c r="J39" i="1" s="1"/>
  <c r="I40" i="1"/>
  <c r="D9" i="1"/>
  <c r="G4" i="1"/>
  <c r="G8" i="1" s="1"/>
  <c r="E25" i="1"/>
  <c r="G20" i="1"/>
  <c r="G24" i="1" s="1"/>
  <c r="M20" i="1" l="1"/>
  <c r="M24" i="1" s="1"/>
  <c r="G25" i="1"/>
  <c r="N50" i="1"/>
  <c r="U46" i="1"/>
  <c r="V46" i="1" s="1"/>
  <c r="N42" i="1"/>
  <c r="N46" i="1" s="1"/>
  <c r="G47" i="1"/>
  <c r="N49" i="1"/>
  <c r="N53" i="1" s="1"/>
  <c r="G54" i="1"/>
  <c r="R70" i="1"/>
  <c r="R74" i="1" s="1"/>
  <c r="Q75" i="1"/>
  <c r="J40" i="1"/>
  <c r="K35" i="1"/>
  <c r="K39" i="1" s="1"/>
  <c r="M28" i="1"/>
  <c r="M32" i="1" s="1"/>
  <c r="G33" i="1"/>
  <c r="G9" i="1"/>
  <c r="N4" i="1"/>
  <c r="N8" i="1" s="1"/>
  <c r="L12" i="1"/>
  <c r="L16" i="1" s="1"/>
  <c r="F17" i="1"/>
  <c r="K40" i="1" l="1"/>
  <c r="N35" i="1"/>
  <c r="N39" i="1" s="1"/>
  <c r="R4" i="1"/>
  <c r="R8" i="1" s="1"/>
  <c r="N9" i="1"/>
  <c r="K42" i="1"/>
  <c r="K46" i="1" s="1"/>
  <c r="N47" i="1"/>
  <c r="M25" i="1"/>
  <c r="N20" i="1"/>
  <c r="N24" i="1" s="1"/>
  <c r="L17" i="1"/>
  <c r="N12" i="1"/>
  <c r="N16" i="1" s="1"/>
  <c r="M33" i="1"/>
  <c r="N28" i="1"/>
  <c r="N32" i="1" s="1"/>
  <c r="R75" i="1"/>
  <c r="U74" i="1" s="1"/>
  <c r="V74" i="1" s="1"/>
  <c r="Y74" i="1" s="1"/>
  <c r="T74" i="1"/>
  <c r="N54" i="1"/>
  <c r="Q49" i="1"/>
  <c r="Q53" i="1" s="1"/>
  <c r="N57" i="1"/>
  <c r="U53" i="1"/>
  <c r="V53" i="1" s="1"/>
  <c r="R9" i="1" l="1"/>
  <c r="U8" i="1" s="1"/>
  <c r="V8" i="1" s="1"/>
  <c r="T8" i="1"/>
  <c r="K47" i="1"/>
  <c r="S42" i="1"/>
  <c r="S46" i="1" s="1"/>
  <c r="N40" i="1"/>
  <c r="R35" i="1"/>
  <c r="R39" i="1" s="1"/>
  <c r="Q54" i="1"/>
  <c r="S49" i="1"/>
  <c r="S53" i="1" s="1"/>
  <c r="S28" i="1"/>
  <c r="S32" i="1" s="1"/>
  <c r="N33" i="1"/>
  <c r="R20" i="1"/>
  <c r="R24" i="1" s="1"/>
  <c r="N25" i="1"/>
  <c r="N64" i="1"/>
  <c r="N60" i="1"/>
  <c r="N17" i="1"/>
  <c r="R12" i="1"/>
  <c r="R16" i="1" s="1"/>
  <c r="T39" i="1" l="1"/>
  <c r="R40" i="1"/>
  <c r="R17" i="1"/>
  <c r="T16" i="1"/>
  <c r="T53" i="1"/>
  <c r="Y53" i="1" s="1"/>
  <c r="S54" i="1"/>
  <c r="T46" i="1"/>
  <c r="Y46" i="1" s="1"/>
  <c r="S47" i="1"/>
  <c r="U16" i="1"/>
  <c r="V16" i="1" s="1"/>
  <c r="Y16" i="1" s="1"/>
  <c r="R25" i="1"/>
  <c r="U24" i="1" s="1"/>
  <c r="V24" i="1" s="1"/>
  <c r="T24" i="1"/>
  <c r="T32" i="1"/>
  <c r="S33" i="1"/>
  <c r="U32" i="1" s="1"/>
  <c r="V32" i="1" s="1"/>
  <c r="Y32" i="1" s="1"/>
  <c r="U39" i="1"/>
  <c r="V39" i="1" s="1"/>
  <c r="Y39" i="1" s="1"/>
  <c r="Y8" i="1"/>
  <c r="R56" i="1"/>
  <c r="R60" i="1" s="1"/>
  <c r="N61" i="1"/>
  <c r="S56" i="1" l="1"/>
  <c r="S60" i="1" s="1"/>
  <c r="S61" i="1" s="1"/>
  <c r="U60" i="1" s="1"/>
  <c r="V60" i="1" s="1"/>
  <c r="Y60" i="1" s="1"/>
  <c r="R61" i="1"/>
  <c r="T60" i="1"/>
  <c r="Y24" i="1"/>
  <c r="R63" i="1"/>
  <c r="Q68" i="1"/>
  <c r="Q67" i="1"/>
  <c r="T67" i="1"/>
  <c r="R67" i="1"/>
  <c r="R68" i="1"/>
  <c r="N63" i="1"/>
  <c r="G68" i="1"/>
  <c r="G67" i="1"/>
  <c r="N68" i="1"/>
  <c r="N67" i="1"/>
  <c r="Q63" i="1"/>
  <c r="G63" i="1"/>
  <c r="AB67" i="1"/>
  <c r="Y67" i="1"/>
  <c r="V67" i="1"/>
  <c r="F67" i="1"/>
  <c r="F68" i="1"/>
  <c r="U67" i="1"/>
</calcChain>
</file>

<file path=xl/sharedStrings.xml><?xml version="1.0" encoding="utf-8"?>
<sst xmlns="http://schemas.openxmlformats.org/spreadsheetml/2006/main" count="2008" uniqueCount="215">
  <si>
    <t>Processor Type</t>
  </si>
  <si>
    <t>Annual Fixed Cost/Processor</t>
  </si>
  <si>
    <t>Variable Cost/hour (excl. labor)</t>
  </si>
  <si>
    <t>Footprint (Sq. Ft)</t>
  </si>
  <si>
    <t>Operators Required while operating</t>
  </si>
  <si>
    <t>Operators Required</t>
  </si>
  <si>
    <t>Operator Labor Cost (assume $50/hr)</t>
  </si>
  <si>
    <t>Load/Unload time/chamber load (min)</t>
  </si>
  <si>
    <t>Process chamber size*</t>
  </si>
  <si>
    <t>Availability</t>
  </si>
  <si>
    <t>Choice Grouping Quantity Used</t>
  </si>
  <si>
    <t>A</t>
  </si>
  <si>
    <t>C</t>
  </si>
  <si>
    <t>Choice Grouping Fixed Cost</t>
  </si>
  <si>
    <t>Total U</t>
  </si>
  <si>
    <t>Processing Time</t>
  </si>
  <si>
    <t>Square Feet for all machines of this type</t>
  </si>
  <si>
    <t>B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</si>
  <si>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</si>
  <si>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</si>
  <si>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</si>
  <si>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</si>
  <si>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</si>
  <si>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</si>
  <si>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</si>
  <si>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</si>
  <si>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</si>
  <si>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</si>
  <si>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</si>
  <si>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</si>
  <si>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</si>
  <si>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</si>
  <si>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TP of first largest batch</t>
  </si>
  <si>
    <t>TP per batch of remaining</t>
  </si>
  <si>
    <t>TP of total remaing batches</t>
  </si>
  <si>
    <t>Remaining Demand</t>
  </si>
  <si>
    <t>Total Weekly Demand</t>
  </si>
  <si>
    <t>total TP</t>
  </si>
  <si>
    <t>Takt Time (per batch)</t>
  </si>
  <si>
    <t>Changeover Time</t>
  </si>
  <si>
    <t>Machines</t>
  </si>
  <si>
    <t>Bottleneck station: M</t>
  </si>
  <si>
    <t>Waiting Time</t>
  </si>
  <si>
    <t>10 parts/ 1 hour/ 4 machines</t>
  </si>
  <si>
    <t>Movement Time</t>
  </si>
  <si>
    <t>.25 hours per batch of 10</t>
  </si>
  <si>
    <t>Batch Size</t>
  </si>
  <si>
    <t>Machine Count</t>
  </si>
  <si>
    <t>Throughput Time</t>
  </si>
  <si>
    <t>Time at Machine</t>
  </si>
  <si>
    <t>42B</t>
  </si>
  <si>
    <t>Order (within group)</t>
  </si>
  <si>
    <t>Product No.</t>
  </si>
  <si>
    <t>waiting time</t>
  </si>
  <si>
    <t>2017 Demand</t>
  </si>
  <si>
    <t>Weekly Demand</t>
  </si>
  <si>
    <t>Family</t>
  </si>
  <si>
    <t>Op #1</t>
  </si>
  <si>
    <t>Op #2</t>
  </si>
  <si>
    <t>Op#3</t>
  </si>
  <si>
    <t>Op#4</t>
  </si>
  <si>
    <t>Op#5</t>
  </si>
  <si>
    <t>Op#6</t>
  </si>
  <si>
    <t>Total touch time</t>
  </si>
  <si>
    <t>Total Batch Time</t>
  </si>
  <si>
    <t>5a</t>
  </si>
  <si>
    <t>REDUCED 4M machine to 2M</t>
  </si>
  <si>
    <t>5b (product 17 only)</t>
  </si>
  <si>
    <t>Combine 5a and 5b</t>
  </si>
  <si>
    <t>5c (product 21 only)</t>
  </si>
  <si>
    <t>*Separate set of machines</t>
  </si>
  <si>
    <t>Row Labels</t>
  </si>
  <si>
    <t>Sum of A</t>
  </si>
  <si>
    <t>Sum of B</t>
  </si>
  <si>
    <t>Sum of C</t>
  </si>
  <si>
    <t>Sum of D</t>
  </si>
  <si>
    <t>Sum of E</t>
  </si>
  <si>
    <t>Sum of F</t>
  </si>
  <si>
    <t>Sum of G</t>
  </si>
  <si>
    <t>Sum of I</t>
  </si>
  <si>
    <t>Sum of J</t>
  </si>
  <si>
    <t>Sum of K</t>
  </si>
  <si>
    <t>Sum of L</t>
  </si>
  <si>
    <t>Sum of M</t>
  </si>
  <si>
    <t>Sum o N</t>
  </si>
  <si>
    <t>Sum of O</t>
  </si>
  <si>
    <t>Sum of P</t>
  </si>
  <si>
    <t>Sum of Q</t>
  </si>
  <si>
    <t>Sum of R</t>
  </si>
  <si>
    <t>group 1</t>
  </si>
  <si>
    <t>group 2</t>
  </si>
  <si>
    <t>group 3</t>
  </si>
  <si>
    <t>group 4</t>
  </si>
  <si>
    <t>group 5a</t>
  </si>
  <si>
    <t>group 5b</t>
  </si>
  <si>
    <t>group 5c</t>
  </si>
  <si>
    <t>group 6</t>
  </si>
  <si>
    <t>group 7</t>
  </si>
  <si>
    <t>group 8</t>
  </si>
  <si>
    <t>Grand Total</t>
  </si>
  <si>
    <t>Index</t>
  </si>
  <si>
    <t>Demand</t>
  </si>
  <si>
    <t>Setup Time</t>
  </si>
  <si>
    <t>Min Machines</t>
  </si>
  <si>
    <t>Number of Machines</t>
  </si>
  <si>
    <t># of Changeovers</t>
  </si>
  <si>
    <t>Breakeven Changeovers</t>
  </si>
  <si>
    <t>% Availability Used by Family Change</t>
  </si>
  <si>
    <t>Score</t>
  </si>
  <si>
    <t>Monica</t>
  </si>
  <si>
    <t>7484</t>
  </si>
  <si>
    <t>150</t>
  </si>
  <si>
    <t>7463</t>
  </si>
  <si>
    <t>7980</t>
  </si>
  <si>
    <t>160</t>
  </si>
  <si>
    <t>1773</t>
  </si>
  <si>
    <t>36</t>
  </si>
  <si>
    <t>12559</t>
  </si>
  <si>
    <t>252</t>
  </si>
  <si>
    <t>16197</t>
  </si>
  <si>
    <t>324</t>
  </si>
  <si>
    <t>Skyler</t>
  </si>
  <si>
    <t>***UPDATED</t>
  </si>
  <si>
    <t>Group</t>
  </si>
  <si>
    <t>Products</t>
  </si>
  <si>
    <t>Notes</t>
  </si>
  <si>
    <t>Machine</t>
  </si>
  <si>
    <t>Count</t>
  </si>
  <si>
    <t>MAQEB</t>
  </si>
  <si>
    <t>Rocky</t>
  </si>
  <si>
    <t>11,37</t>
  </si>
  <si>
    <t>Viren</t>
  </si>
  <si>
    <t>MAQECL</t>
  </si>
  <si>
    <t>Mx2</t>
  </si>
  <si>
    <t>4,1,8,9,24</t>
  </si>
  <si>
    <t>MAQCDK</t>
  </si>
  <si>
    <t xml:space="preserve">Q </t>
  </si>
  <si>
    <t xml:space="preserve"> </t>
  </si>
  <si>
    <t>Mx2, Dx2, Kx2</t>
  </si>
  <si>
    <t>Dx2</t>
  </si>
  <si>
    <t>6,22</t>
  </si>
  <si>
    <t>MAECLO</t>
  </si>
  <si>
    <t>MAECRO</t>
  </si>
  <si>
    <t>Units per Tote Bin</t>
  </si>
  <si>
    <t>2015 Demand</t>
  </si>
  <si>
    <t>2016 Demand</t>
  </si>
  <si>
    <t>2017 Forecast</t>
  </si>
  <si>
    <t>MQEDP</t>
  </si>
  <si>
    <t>35,34,41</t>
  </si>
  <si>
    <t>MQRGF</t>
  </si>
  <si>
    <t>21,3,7</t>
  </si>
  <si>
    <t>MQPGF</t>
  </si>
  <si>
    <t>MQGF</t>
  </si>
  <si>
    <t>26,27</t>
  </si>
  <si>
    <t>MEDRP</t>
  </si>
  <si>
    <t>29,32</t>
  </si>
  <si>
    <t>MEDRPJ</t>
  </si>
  <si>
    <t>MEDRJ</t>
  </si>
  <si>
    <t>MEDP</t>
  </si>
  <si>
    <t>42,42B</t>
  </si>
  <si>
    <t>MQBGJI</t>
  </si>
  <si>
    <t>Gx2</t>
  </si>
  <si>
    <t>***OLD VERSION</t>
  </si>
  <si>
    <t>Part(s)</t>
  </si>
  <si>
    <t>Machine(s)</t>
  </si>
  <si>
    <t>Single Pass</t>
  </si>
  <si>
    <t>Lower Bound</t>
  </si>
  <si>
    <t>Difference</t>
  </si>
  <si>
    <t>A, M, Q, E, B</t>
  </si>
  <si>
    <t>A, M (2), Q, E, B</t>
  </si>
  <si>
    <t>11, 37</t>
  </si>
  <si>
    <t>40, 14</t>
  </si>
  <si>
    <t>A, M (2), Q, E, B, C, L</t>
  </si>
  <si>
    <t>10,4,6</t>
  </si>
  <si>
    <t>A, M, E, C,L</t>
  </si>
  <si>
    <t>1,8,9</t>
  </si>
  <si>
    <t>A,M,C,D,K</t>
  </si>
  <si>
    <t>18,36,38</t>
  </si>
  <si>
    <t>A,M (2),C,D (2),K (2)</t>
  </si>
  <si>
    <t>A,M(2),C,D(2),K</t>
  </si>
  <si>
    <t>30,33</t>
  </si>
  <si>
    <t>A,M (2),C,D (3),K</t>
  </si>
  <si>
    <t>22,23</t>
  </si>
  <si>
    <t>A,E,C,O</t>
  </si>
  <si>
    <t>28,17</t>
  </si>
  <si>
    <t>A,M,Q,E,C,D,R,O,P,G,F</t>
  </si>
  <si>
    <t>35,34,7</t>
  </si>
  <si>
    <t>M,Q,G,F</t>
  </si>
  <si>
    <t>21,3,31</t>
  </si>
  <si>
    <t>M,E,D,R,P</t>
  </si>
  <si>
    <t>29,20</t>
  </si>
  <si>
    <t>42B, 16</t>
  </si>
  <si>
    <t>M,B,G (2),J,I</t>
  </si>
  <si>
    <t>M,B,G (3),J,I</t>
  </si>
  <si>
    <t>M,B,G,J,I</t>
  </si>
  <si>
    <t>32,39</t>
  </si>
  <si>
    <t>E,D,R,J</t>
  </si>
  <si>
    <t>Processor</t>
  </si>
  <si>
    <t>SUM of Cycle Time</t>
  </si>
  <si>
    <t>A Total</t>
  </si>
  <si>
    <t>B Total</t>
  </si>
  <si>
    <t>C Total</t>
  </si>
  <si>
    <t>D Total</t>
  </si>
  <si>
    <t>E Total</t>
  </si>
  <si>
    <t>F Total</t>
  </si>
  <si>
    <t>G Total</t>
  </si>
  <si>
    <t>I Total</t>
  </si>
  <si>
    <t>J Total</t>
  </si>
  <si>
    <t>K Total</t>
  </si>
  <si>
    <t>L Total</t>
  </si>
  <si>
    <t>M Total</t>
  </si>
  <si>
    <t>O Total</t>
  </si>
  <si>
    <t>P Total</t>
  </si>
  <si>
    <t>Q Total</t>
  </si>
  <si>
    <t>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</si>
</sst>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_);[Red]\(&quot;$&quot;#,##0\)"/>
    <numFmt numFmtId="165" formatCode="#,##0.0"/>
    <numFmt numFmtId="166" formatCode="&quot;$&quot;#,##0.00"/>
    <numFmt numFmtId="167" formatCode="&quot;$&quot;#,##0"/>
    <numFmt numFmtId="168" formatCode="0.000"/>
    <numFmt numFmtId="169" formatCode="0.00000000000000E+00"/>
  </numFmts>
  <fonts count="8">
    <font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b/>
      <i/>
      <u/>
      <sz val="11"/>
      <color rgb="FF000000"/>
      <name val="Calibri"/>
    </font>
    <font>
      <sz val="11"/>
      <color rgb="FF000000"/>
      <name val="Inconsolata"/>
    </font>
    <font>
      <strike/>
      <sz val="11"/>
      <name val="Calibri"/>
    </font>
    <font>
      <sz val="11"/>
      <color rgb="FFFFFFFF"/>
      <name val="Calibri"/>
    </font>
    <font>
      <sz val="11"/>
      <color rgb="FFFFFFFF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DEEAF6"/>
        <bgColor rgb="FFDEEAF6"/>
      </patternFill>
    </fill>
    <fill>
      <patternFill patternType="solid">
        <fgColor rgb="FF000000"/>
        <bgColor rgb="FF000000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top" wrapText="1"/>
    </xf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0" fontId="1" fillId="5" borderId="0" xfId="0" applyFont="1" applyFill="1" applyAlignment="1"/>
    <xf numFmtId="166" fontId="2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/>
    </xf>
    <xf numFmtId="167" fontId="0" fillId="3" borderId="0" xfId="0" applyNumberFormat="1" applyFont="1" applyFill="1" applyAlignment="1">
      <alignment horizontal="center"/>
    </xf>
    <xf numFmtId="0" fontId="1" fillId="5" borderId="0" xfId="0" applyFont="1" applyFill="1"/>
    <xf numFmtId="0" fontId="0" fillId="0" borderId="0" xfId="0" applyFont="1" applyAlignment="1">
      <alignment horizontal="left" wrapText="1"/>
    </xf>
    <xf numFmtId="0" fontId="0" fillId="0" borderId="0" xfId="0" applyFont="1" applyAlignment="1"/>
    <xf numFmtId="167" fontId="0" fillId="3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4" fillId="2" borderId="0" xfId="0" applyFont="1" applyFill="1"/>
    <xf numFmtId="0" fontId="1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1" fillId="5" borderId="2" xfId="0" applyFont="1" applyFill="1" applyBorder="1" applyAlignment="1"/>
    <xf numFmtId="0" fontId="4" fillId="2" borderId="0" xfId="0" applyFont="1" applyFill="1"/>
    <xf numFmtId="0" fontId="1" fillId="0" borderId="2" xfId="0" applyFont="1" applyBorder="1"/>
    <xf numFmtId="0" fontId="2" fillId="6" borderId="0" xfId="0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1" fillId="5" borderId="2" xfId="0" applyFont="1" applyFill="1" applyBorder="1"/>
    <xf numFmtId="49" fontId="2" fillId="0" borderId="4" xfId="0" applyNumberFormat="1" applyFont="1" applyBorder="1" applyAlignment="1">
      <alignment wrapText="1"/>
    </xf>
    <xf numFmtId="49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5" borderId="0" xfId="0" applyFont="1" applyFill="1" applyAlignment="1">
      <alignment wrapText="1"/>
    </xf>
    <xf numFmtId="0" fontId="2" fillId="5" borderId="1" xfId="0" applyFont="1" applyFill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2" fillId="11" borderId="0" xfId="0" applyFont="1" applyFill="1" applyAlignment="1">
      <alignment horizontal="right" wrapText="1"/>
    </xf>
    <xf numFmtId="0" fontId="0" fillId="13" borderId="6" xfId="0" applyFont="1" applyFill="1" applyBorder="1"/>
    <xf numFmtId="0" fontId="1" fillId="0" borderId="2" xfId="0" applyFont="1" applyBorder="1" applyAlignment="1"/>
    <xf numFmtId="0" fontId="2" fillId="11" borderId="1" xfId="0" applyFont="1" applyFill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0" fontId="2" fillId="11" borderId="0" xfId="0" applyFont="1" applyFill="1" applyAlignment="1">
      <alignment wrapText="1"/>
    </xf>
    <xf numFmtId="0" fontId="2" fillId="11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Font="1" applyBorder="1"/>
    <xf numFmtId="0" fontId="2" fillId="12" borderId="0" xfId="0" applyFont="1" applyFill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0" borderId="0" xfId="0" applyFont="1" applyFill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0" borderId="7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2" fillId="9" borderId="6" xfId="0" applyFont="1" applyFill="1" applyBorder="1" applyAlignment="1">
      <alignment wrapText="1"/>
    </xf>
    <xf numFmtId="0" fontId="0" fillId="9" borderId="6" xfId="0" applyFont="1" applyFill="1" applyBorder="1" applyAlignment="1"/>
    <xf numFmtId="0" fontId="2" fillId="8" borderId="0" xfId="0" applyFont="1" applyFill="1" applyAlignment="1">
      <alignment wrapText="1"/>
    </xf>
    <xf numFmtId="0" fontId="2" fillId="8" borderId="6" xfId="0" applyFont="1" applyFill="1" applyBorder="1" applyAlignment="1">
      <alignment wrapText="1"/>
    </xf>
    <xf numFmtId="0" fontId="0" fillId="8" borderId="6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0" fillId="0" borderId="5" xfId="0" applyFont="1" applyBorder="1" applyAlignment="1">
      <alignment horizontal="center" wrapText="1"/>
    </xf>
    <xf numFmtId="0" fontId="1" fillId="2" borderId="2" xfId="0" applyFont="1" applyFill="1" applyBorder="1" applyAlignment="1"/>
    <xf numFmtId="0" fontId="0" fillId="0" borderId="0" xfId="0" applyFont="1" applyAlignment="1">
      <alignment horizontal="right"/>
    </xf>
    <xf numFmtId="168" fontId="0" fillId="4" borderId="9" xfId="0" applyNumberFormat="1" applyFont="1" applyFill="1" applyBorder="1"/>
    <xf numFmtId="168" fontId="0" fillId="6" borderId="9" xfId="0" applyNumberFormat="1" applyFont="1" applyFill="1" applyBorder="1"/>
    <xf numFmtId="168" fontId="0" fillId="7" borderId="9" xfId="0" applyNumberFormat="1" applyFont="1" applyFill="1" applyBorder="1"/>
    <xf numFmtId="168" fontId="0" fillId="5" borderId="9" xfId="0" applyNumberFormat="1" applyFont="1" applyFill="1" applyBorder="1"/>
    <xf numFmtId="168" fontId="0" fillId="8" borderId="9" xfId="0" applyNumberFormat="1" applyFont="1" applyFill="1" applyBorder="1"/>
    <xf numFmtId="168" fontId="0" fillId="9" borderId="9" xfId="0" applyNumberFormat="1" applyFont="1" applyFill="1" applyBorder="1"/>
    <xf numFmtId="168" fontId="0" fillId="10" borderId="9" xfId="0" applyNumberFormat="1" applyFont="1" applyFill="1" applyBorder="1"/>
    <xf numFmtId="168" fontId="0" fillId="11" borderId="9" xfId="0" applyNumberFormat="1" applyFont="1" applyFill="1" applyBorder="1"/>
    <xf numFmtId="0" fontId="2" fillId="0" borderId="4" xfId="0" applyFont="1" applyBorder="1" applyAlignment="1">
      <alignment wrapText="1"/>
    </xf>
    <xf numFmtId="168" fontId="0" fillId="14" borderId="9" xfId="0" applyNumberFormat="1" applyFont="1" applyFill="1" applyBorder="1"/>
    <xf numFmtId="168" fontId="0" fillId="15" borderId="9" xfId="0" applyNumberFormat="1" applyFont="1" applyFill="1" applyBorder="1"/>
    <xf numFmtId="49" fontId="0" fillId="0" borderId="10" xfId="0" applyNumberFormat="1" applyFont="1" applyBorder="1" applyAlignment="1">
      <alignment horizontal="center" wrapText="1"/>
    </xf>
    <xf numFmtId="168" fontId="0" fillId="0" borderId="0" xfId="0" applyNumberFormat="1" applyFont="1"/>
    <xf numFmtId="49" fontId="0" fillId="0" borderId="11" xfId="0" applyNumberFormat="1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49" fontId="0" fillId="0" borderId="6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1" fillId="0" borderId="6" xfId="0" applyFont="1" applyBorder="1"/>
    <xf numFmtId="49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1" fontId="0" fillId="0" borderId="0" xfId="0" applyNumberFormat="1" applyFont="1"/>
    <xf numFmtId="168" fontId="1" fillId="13" borderId="0" xfId="0" applyNumberFormat="1" applyFont="1" applyFill="1"/>
    <xf numFmtId="168" fontId="1" fillId="6" borderId="0" xfId="0" applyNumberFormat="1" applyFont="1" applyFill="1"/>
    <xf numFmtId="168" fontId="1" fillId="16" borderId="0" xfId="0" applyNumberFormat="1" applyFont="1" applyFill="1"/>
    <xf numFmtId="49" fontId="1" fillId="0" borderId="0" xfId="0" applyNumberFormat="1" applyFont="1"/>
    <xf numFmtId="168" fontId="1" fillId="5" borderId="0" xfId="0" applyNumberFormat="1" applyFont="1" applyFill="1"/>
    <xf numFmtId="168" fontId="1" fillId="17" borderId="0" xfId="0" applyNumberFormat="1" applyFont="1" applyFill="1"/>
    <xf numFmtId="168" fontId="1" fillId="12" borderId="0" xfId="0" applyNumberFormat="1" applyFont="1" applyFill="1"/>
    <xf numFmtId="168" fontId="1" fillId="18" borderId="0" xfId="0" applyNumberFormat="1" applyFont="1" applyFill="1"/>
    <xf numFmtId="168" fontId="1" fillId="19" borderId="0" xfId="0" applyNumberFormat="1" applyFont="1" applyFill="1"/>
    <xf numFmtId="168" fontId="1" fillId="20" borderId="0" xfId="0" applyNumberFormat="1" applyFont="1" applyFill="1"/>
    <xf numFmtId="168" fontId="1" fillId="21" borderId="0" xfId="0" applyNumberFormat="1" applyFont="1" applyFill="1"/>
    <xf numFmtId="168" fontId="1" fillId="0" borderId="0" xfId="0" applyNumberFormat="1" applyFont="1"/>
    <xf numFmtId="168" fontId="1" fillId="4" borderId="0" xfId="0" applyNumberFormat="1" applyFont="1" applyFill="1"/>
    <xf numFmtId="168" fontId="1" fillId="7" borderId="0" xfId="0" applyNumberFormat="1" applyFont="1" applyFill="1"/>
    <xf numFmtId="168" fontId="1" fillId="8" borderId="0" xfId="0" applyNumberFormat="1" applyFont="1" applyFill="1"/>
    <xf numFmtId="168" fontId="1" fillId="9" borderId="0" xfId="0" applyNumberFormat="1" applyFont="1" applyFill="1"/>
    <xf numFmtId="168" fontId="1" fillId="10" borderId="0" xfId="0" applyNumberFormat="1" applyFont="1" applyFill="1"/>
    <xf numFmtId="168" fontId="1" fillId="11" borderId="0" xfId="0" applyNumberFormat="1" applyFont="1" applyFill="1"/>
    <xf numFmtId="168" fontId="1" fillId="15" borderId="0" xfId="0" applyNumberFormat="1" applyFont="1" applyFill="1"/>
    <xf numFmtId="0" fontId="5" fillId="0" borderId="0" xfId="0" applyFont="1" applyAlignment="1"/>
    <xf numFmtId="168" fontId="0" fillId="16" borderId="0" xfId="0" applyNumberFormat="1" applyFont="1" applyFill="1"/>
    <xf numFmtId="168" fontId="0" fillId="20" borderId="0" xfId="0" applyNumberFormat="1" applyFont="1" applyFill="1"/>
    <xf numFmtId="168" fontId="0" fillId="6" borderId="0" xfId="0" applyNumberFormat="1" applyFont="1" applyFill="1"/>
    <xf numFmtId="168" fontId="0" fillId="17" borderId="0" xfId="0" applyNumberFormat="1" applyFont="1" applyFill="1"/>
    <xf numFmtId="168" fontId="0" fillId="12" borderId="0" xfId="0" applyNumberFormat="1" applyFont="1" applyFill="1"/>
    <xf numFmtId="168" fontId="0" fillId="5" borderId="0" xfId="0" applyNumberFormat="1" applyFont="1" applyFill="1"/>
    <xf numFmtId="168" fontId="0" fillId="21" borderId="0" xfId="0" applyNumberFormat="1" applyFont="1" applyFill="1"/>
    <xf numFmtId="168" fontId="0" fillId="22" borderId="0" xfId="0" applyNumberFormat="1" applyFont="1" applyFill="1"/>
    <xf numFmtId="168" fontId="0" fillId="23" borderId="0" xfId="0" applyNumberFormat="1" applyFont="1" applyFill="1"/>
    <xf numFmtId="168" fontId="0" fillId="13" borderId="0" xfId="0" applyNumberFormat="1" applyFont="1" applyFill="1"/>
    <xf numFmtId="0" fontId="0" fillId="24" borderId="13" xfId="0" applyFont="1" applyFill="1" applyBorder="1" applyAlignment="1"/>
    <xf numFmtId="0" fontId="0" fillId="24" borderId="14" xfId="0" applyFont="1" applyFill="1" applyBorder="1" applyAlignment="1"/>
    <xf numFmtId="0" fontId="0" fillId="24" borderId="15" xfId="0" applyFont="1" applyFill="1" applyBorder="1" applyAlignment="1"/>
    <xf numFmtId="0" fontId="1" fillId="24" borderId="0" xfId="0" applyFont="1" applyFill="1" applyAlignment="1"/>
    <xf numFmtId="0" fontId="0" fillId="0" borderId="8" xfId="0" applyFont="1" applyBorder="1" applyAlignment="1"/>
    <xf numFmtId="0" fontId="0" fillId="0" borderId="16" xfId="0" applyFont="1" applyBorder="1" applyAlignment="1"/>
    <xf numFmtId="168" fontId="0" fillId="0" borderId="9" xfId="0" applyNumberFormat="1" applyFont="1" applyBorder="1"/>
    <xf numFmtId="168" fontId="0" fillId="18" borderId="0" xfId="0" applyNumberFormat="1" applyFont="1" applyFill="1"/>
    <xf numFmtId="168" fontId="0" fillId="0" borderId="0" xfId="0" applyNumberFormat="1" applyFont="1" applyAlignment="1"/>
    <xf numFmtId="168" fontId="0" fillId="7" borderId="0" xfId="0" applyNumberFormat="1" applyFont="1" applyFill="1"/>
    <xf numFmtId="0" fontId="0" fillId="0" borderId="13" xfId="0" applyFont="1" applyBorder="1" applyAlignment="1"/>
    <xf numFmtId="0" fontId="0" fillId="0" borderId="14" xfId="0" applyFont="1" applyBorder="1" applyAlignment="1"/>
    <xf numFmtId="168" fontId="0" fillId="15" borderId="0" xfId="0" applyNumberFormat="1" applyFont="1" applyFill="1"/>
    <xf numFmtId="0" fontId="0" fillId="0" borderId="15" xfId="0" applyFont="1" applyBorder="1" applyAlignment="1"/>
    <xf numFmtId="168" fontId="0" fillId="25" borderId="0" xfId="0" applyNumberFormat="1" applyFont="1" applyFill="1"/>
    <xf numFmtId="0" fontId="0" fillId="0" borderId="17" xfId="0" applyFont="1" applyBorder="1" applyAlignment="1"/>
    <xf numFmtId="0" fontId="0" fillId="0" borderId="2" xfId="0" applyFont="1" applyBorder="1" applyAlignment="1"/>
    <xf numFmtId="0" fontId="0" fillId="0" borderId="18" xfId="0" applyFont="1" applyBorder="1" applyAlignment="1"/>
    <xf numFmtId="0" fontId="1" fillId="0" borderId="16" xfId="0" applyFont="1" applyBorder="1"/>
    <xf numFmtId="0" fontId="0" fillId="0" borderId="0" xfId="0" applyFont="1" applyAlignment="1"/>
    <xf numFmtId="169" fontId="0" fillId="0" borderId="0" xfId="0" applyNumberFormat="1" applyFont="1" applyAlignment="1"/>
    <xf numFmtId="11" fontId="0" fillId="0" borderId="0" xfId="0" applyNumberFormat="1" applyFont="1" applyAlignment="1">
      <alignment horizontal="right"/>
    </xf>
    <xf numFmtId="0" fontId="0" fillId="26" borderId="0" xfId="0" applyFont="1" applyFill="1" applyAlignment="1">
      <alignment horizontal="right"/>
    </xf>
    <xf numFmtId="169" fontId="0" fillId="0" borderId="0" xfId="0" applyNumberFormat="1" applyFont="1" applyAlignment="1"/>
    <xf numFmtId="169" fontId="0" fillId="0" borderId="0" xfId="0" applyNumberFormat="1" applyFont="1" applyAlignment="1">
      <alignment horizontal="right"/>
    </xf>
    <xf numFmtId="169" fontId="1" fillId="0" borderId="0" xfId="0" applyNumberFormat="1" applyFont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1" fillId="0" borderId="18" xfId="0" applyFont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8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6" fillId="27" borderId="0" xfId="0" applyFont="1" applyFill="1" applyAlignment="1"/>
    <xf numFmtId="0" fontId="7" fillId="27" borderId="0" xfId="0" applyFont="1" applyFill="1"/>
    <xf numFmtId="0" fontId="7" fillId="27" borderId="0" xfId="0" applyFont="1" applyFill="1" applyAlignment="1"/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/>
    <xf numFmtId="0" fontId="0" fillId="0" borderId="8" xfId="0" applyFont="1" applyBorder="1" applyAlignment="1">
      <alignment horizontal="right"/>
    </xf>
    <xf numFmtId="0" fontId="0" fillId="0" borderId="16" xfId="0" applyFont="1" applyBorder="1" applyAlignment="1"/>
    <xf numFmtId="0" fontId="0" fillId="0" borderId="17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8" xfId="0" applyFont="1" applyBorder="1" applyAlignment="1"/>
    <xf numFmtId="0" fontId="0" fillId="0" borderId="14" xfId="0" applyFont="1" applyBorder="1" applyAlignment="1"/>
    <xf numFmtId="0" fontId="0" fillId="0" borderId="2" xfId="0" applyFont="1" applyBorder="1" applyAlignment="1"/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horizontal="right" wrapText="1"/>
    </xf>
    <xf numFmtId="0" fontId="1" fillId="8" borderId="0" xfId="0" applyFont="1" applyFill="1" applyAlignment="1">
      <alignment horizontal="center" vertical="center"/>
    </xf>
    <xf numFmtId="0" fontId="0" fillId="0" borderId="0" xfId="0" applyFont="1" applyAlignment="1"/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DEEAF6"/>
          <bgColor rgb="FFDEEAF6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/>
  <cols>
    <col min="1" max="1" width="21.7109375" customWidth="1"/>
    <col min="2" max="2" width="15.28515625" customWidth="1"/>
    <col min="20" max="20" width="20.140625" customWidth="1"/>
    <col min="21" max="21" width="25.28515625" customWidth="1"/>
    <col min="22" max="22" width="23.85546875" customWidth="1"/>
    <col min="23" max="23" width="17.42578125" customWidth="1"/>
  </cols>
  <sheetData>
    <row r="1" spans="1:28">
      <c r="A1" s="1"/>
      <c r="B1" s="11"/>
      <c r="C1" s="2" t="s">
        <v>11</v>
      </c>
      <c r="D1" s="2" t="s">
        <v>17</v>
      </c>
      <c r="E1" s="2" t="s">
        <v>12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6" t="s">
        <v>26</v>
      </c>
      <c r="O1" s="2" t="s">
        <v>27</v>
      </c>
      <c r="P1" s="2" t="s">
        <v>28</v>
      </c>
      <c r="Q1" s="2" t="s">
        <v>29</v>
      </c>
      <c r="R1" s="6" t="s">
        <v>30</v>
      </c>
      <c r="S1" s="2" t="s">
        <v>31</v>
      </c>
      <c r="T1" s="11" t="s">
        <v>32</v>
      </c>
      <c r="U1" s="11" t="s">
        <v>33</v>
      </c>
      <c r="V1" s="11" t="s">
        <v>34</v>
      </c>
      <c r="W1" s="11" t="s">
        <v>35</v>
      </c>
      <c r="X1" s="11" t="s">
        <v>36</v>
      </c>
      <c r="Y1" s="11" t="s">
        <v>37</v>
      </c>
      <c r="Z1" s="11" t="s">
        <v>38</v>
      </c>
      <c r="AA1" s="11" t="s">
        <v>39</v>
      </c>
    </row>
    <row r="2" spans="1:28">
      <c r="A2" s="199">
        <v>1</v>
      </c>
      <c r="B2" s="11" t="s">
        <v>40</v>
      </c>
      <c r="C2" s="2" t="s">
        <v>11</v>
      </c>
      <c r="D2" s="2" t="s">
        <v>17</v>
      </c>
      <c r="E2" s="2" t="s">
        <v>12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6" t="s">
        <v>26</v>
      </c>
      <c r="O2" s="2" t="s">
        <v>27</v>
      </c>
      <c r="P2" s="2" t="s">
        <v>28</v>
      </c>
      <c r="Q2" s="2" t="s">
        <v>29</v>
      </c>
      <c r="R2" s="6" t="s">
        <v>30</v>
      </c>
      <c r="S2" s="2" t="s">
        <v>31</v>
      </c>
      <c r="T2" s="11" t="s">
        <v>32</v>
      </c>
      <c r="U2" s="11" t="s">
        <v>33</v>
      </c>
      <c r="V2" s="11" t="s">
        <v>34</v>
      </c>
      <c r="W2" s="11" t="s">
        <v>35</v>
      </c>
      <c r="X2" s="11" t="s">
        <v>36</v>
      </c>
      <c r="Y2" s="11" t="s">
        <v>37</v>
      </c>
      <c r="Z2" s="11" t="s">
        <v>38</v>
      </c>
      <c r="AA2" s="11" t="s">
        <v>39</v>
      </c>
    </row>
    <row r="3" spans="1:28">
      <c r="A3" s="196"/>
      <c r="B3" s="11" t="s">
        <v>15</v>
      </c>
      <c r="C3">
        <f>MAX('Copy of Flow Data'!G2:G8)</f>
        <v>0.1</v>
      </c>
      <c r="D3">
        <f>MAX('Copy of Flow Data'!I2:I8)</f>
        <v>0.05</v>
      </c>
      <c r="G3">
        <f>MAX('Copy of Flow Data'!K2:K8)</f>
        <v>0.06</v>
      </c>
      <c r="N3">
        <f>MAX('Copy of Flow Data'!M2:M8)</f>
        <v>1</v>
      </c>
      <c r="R3">
        <f>MAX('Copy of Flow Data'!O2:O8)</f>
        <v>0.05</v>
      </c>
      <c r="U3" s="11" t="s">
        <v>41</v>
      </c>
    </row>
    <row r="4" spans="1:28">
      <c r="A4" s="196"/>
      <c r="B4" s="11" t="s">
        <v>42</v>
      </c>
      <c r="C4" s="11">
        <v>0</v>
      </c>
      <c r="D4">
        <f>C8</f>
        <v>0.22619044285714285</v>
      </c>
      <c r="G4">
        <f>D8</f>
        <v>0.43452374285714285</v>
      </c>
      <c r="N4">
        <f>G8</f>
        <v>0.66785704285714287</v>
      </c>
      <c r="R4">
        <f>N8</f>
        <v>0.89404748571428572</v>
      </c>
      <c r="U4" s="11" t="s">
        <v>43</v>
      </c>
    </row>
    <row r="5" spans="1:28">
      <c r="A5" s="196"/>
      <c r="B5" s="11" t="s">
        <v>44</v>
      </c>
      <c r="C5" s="11">
        <v>8.3333299999999999E-2</v>
      </c>
      <c r="D5" s="11">
        <v>8.3333299999999999E-2</v>
      </c>
      <c r="G5" s="11">
        <v>8.3333299999999999E-2</v>
      </c>
      <c r="N5" s="11">
        <v>8.3333299999999999E-2</v>
      </c>
      <c r="R5" s="11">
        <v>8.3333299999999999E-2</v>
      </c>
      <c r="U5" s="11" t="s">
        <v>45</v>
      </c>
    </row>
    <row r="6" spans="1:28">
      <c r="A6" s="196"/>
      <c r="B6" s="11" t="s">
        <v>46</v>
      </c>
      <c r="C6" s="11">
        <v>10</v>
      </c>
      <c r="D6" s="11">
        <v>10</v>
      </c>
      <c r="G6" s="11">
        <v>10</v>
      </c>
      <c r="N6">
        <f>'Choice Fixed Costs'!I13</f>
        <v>10</v>
      </c>
      <c r="R6" s="11">
        <v>10</v>
      </c>
      <c r="U6" s="11">
        <v>0.25</v>
      </c>
    </row>
    <row r="7" spans="1:28">
      <c r="A7" s="196"/>
      <c r="B7" s="11" t="s">
        <v>47</v>
      </c>
      <c r="C7" s="11">
        <v>7</v>
      </c>
      <c r="D7" s="11">
        <v>4</v>
      </c>
      <c r="G7" s="11">
        <v>4</v>
      </c>
      <c r="N7" s="11">
        <v>7</v>
      </c>
      <c r="R7" s="11">
        <v>1</v>
      </c>
      <c r="T7" s="11"/>
      <c r="U7" s="11"/>
      <c r="V7" s="11"/>
      <c r="W7" s="11"/>
    </row>
    <row r="8" spans="1:28">
      <c r="A8" s="196"/>
      <c r="B8" s="16" t="s">
        <v>48</v>
      </c>
      <c r="C8" s="20">
        <f t="shared" ref="C8:D8" si="0">(C3*C6/C7)+C4+C5</f>
        <v>0.22619044285714285</v>
      </c>
      <c r="D8" s="20">
        <f t="shared" si="0"/>
        <v>0.43452374285714285</v>
      </c>
      <c r="G8" s="20">
        <f>(G3*G6/G7)+G4+G5</f>
        <v>0.66785704285714287</v>
      </c>
      <c r="N8" s="20">
        <f>(N3/N7)+N4+N5</f>
        <v>0.89404748571428572</v>
      </c>
      <c r="R8" s="20">
        <f>(R3/R7)+R4+R5</f>
        <v>1.0273807857142858</v>
      </c>
      <c r="T8" s="11">
        <f>R8</f>
        <v>1.0273807857142858</v>
      </c>
      <c r="U8">
        <f>MAX(C9:U9)</f>
        <v>0.23333330000000002</v>
      </c>
      <c r="V8" s="11">
        <f>U8*W8/10</f>
        <v>33.599995200000002</v>
      </c>
      <c r="W8" s="11">
        <f>X8-10</f>
        <v>1440</v>
      </c>
      <c r="X8" s="11">
        <v>1450</v>
      </c>
      <c r="Y8">
        <f>V8+T8+AA8</f>
        <v>38.627375985714288</v>
      </c>
      <c r="Z8">
        <f>40/(X8/10)</f>
        <v>0.27586206896551724</v>
      </c>
      <c r="AA8" s="11">
        <v>4</v>
      </c>
    </row>
    <row r="9" spans="1:28">
      <c r="A9" s="196"/>
      <c r="B9" s="11" t="s">
        <v>49</v>
      </c>
      <c r="C9">
        <f t="shared" ref="C9:D9" si="1">C8-C4</f>
        <v>0.22619044285714285</v>
      </c>
      <c r="D9">
        <f t="shared" si="1"/>
        <v>0.2083333</v>
      </c>
      <c r="G9">
        <f>G8-G4</f>
        <v>0.23333330000000002</v>
      </c>
      <c r="N9">
        <f>N8-N4</f>
        <v>0.22619044285714285</v>
      </c>
      <c r="R9">
        <f>R8-R4</f>
        <v>0.1333333000000001</v>
      </c>
    </row>
    <row r="10" spans="1:28">
      <c r="A10" s="1"/>
      <c r="B10" s="11"/>
      <c r="T10" s="11"/>
      <c r="U10" s="11"/>
      <c r="V10" s="11"/>
      <c r="W10" s="11"/>
      <c r="X10" s="11"/>
      <c r="Y10" s="11"/>
    </row>
    <row r="11" spans="1:28">
      <c r="A11" s="201">
        <v>3</v>
      </c>
      <c r="B11" s="11" t="s">
        <v>15</v>
      </c>
      <c r="C11">
        <f>MAX('Copy of Flow Data'!G9:G20)</f>
        <v>0.06</v>
      </c>
      <c r="E11">
        <f>MAX('Copy of Flow Data'!I9:I20)</f>
        <v>0.05</v>
      </c>
      <c r="F11">
        <f>MAX('Copy of Flow Data'!K9:K20)</f>
        <v>0.2</v>
      </c>
      <c r="L11">
        <f>MAX('Copy of Flow Data'!M9:M20)</f>
        <v>0.12</v>
      </c>
      <c r="N11">
        <f>MAX('Copy of Flow Data'!O9:O20)</f>
        <v>2</v>
      </c>
      <c r="R11">
        <f>MAX('Copy of Flow Data'!Q9:Q20)</f>
        <v>0.1</v>
      </c>
      <c r="T11" s="11" t="s">
        <v>32</v>
      </c>
      <c r="U11" s="11" t="s">
        <v>33</v>
      </c>
      <c r="V11" s="11" t="s">
        <v>34</v>
      </c>
      <c r="W11" s="11" t="s">
        <v>35</v>
      </c>
      <c r="X11" s="11" t="s">
        <v>36</v>
      </c>
      <c r="Y11" s="11" t="s">
        <v>37</v>
      </c>
      <c r="Z11" s="11" t="s">
        <v>38</v>
      </c>
      <c r="AA11" s="11" t="s">
        <v>39</v>
      </c>
    </row>
    <row r="12" spans="1:28">
      <c r="A12" s="196"/>
      <c r="B12" s="11" t="s">
        <v>42</v>
      </c>
      <c r="C12" s="11">
        <v>0</v>
      </c>
      <c r="E12">
        <f>C16</f>
        <v>0.15833330000000001</v>
      </c>
      <c r="F12">
        <f>E16</f>
        <v>0.34166659999999999</v>
      </c>
      <c r="L12">
        <f>F16</f>
        <v>0.53611101111111115</v>
      </c>
      <c r="N12">
        <f>L16</f>
        <v>0.72853522020202033</v>
      </c>
      <c r="R12">
        <f>N16</f>
        <v>0.92297963131313154</v>
      </c>
      <c r="U12" s="11"/>
    </row>
    <row r="13" spans="1:28">
      <c r="A13" s="196"/>
      <c r="B13" s="11" t="s">
        <v>44</v>
      </c>
      <c r="C13">
        <f t="shared" ref="C13:C14" si="2">C5</f>
        <v>8.3333299999999999E-2</v>
      </c>
      <c r="E13" s="11">
        <v>8.3333299999999999E-2</v>
      </c>
      <c r="F13" s="11">
        <v>8.3333299999999999E-2</v>
      </c>
      <c r="L13" s="11">
        <v>8.3333299999999999E-2</v>
      </c>
      <c r="N13" s="11">
        <v>8.3333299999999999E-2</v>
      </c>
      <c r="R13">
        <f t="shared" ref="R13:R14" si="3">R5</f>
        <v>8.3333299999999999E-2</v>
      </c>
    </row>
    <row r="14" spans="1:28">
      <c r="A14" s="196"/>
      <c r="B14" s="11" t="s">
        <v>46</v>
      </c>
      <c r="C14">
        <f t="shared" si="2"/>
        <v>10</v>
      </c>
      <c r="E14" s="11">
        <v>10</v>
      </c>
      <c r="F14" s="11">
        <v>10</v>
      </c>
      <c r="L14" s="11">
        <v>10</v>
      </c>
      <c r="N14">
        <f>N6</f>
        <v>10</v>
      </c>
      <c r="R14">
        <f t="shared" si="3"/>
        <v>10</v>
      </c>
    </row>
    <row r="15" spans="1:28">
      <c r="A15" s="196"/>
      <c r="B15" s="11" t="s">
        <v>47</v>
      </c>
      <c r="C15" s="11">
        <v>8</v>
      </c>
      <c r="E15" s="11">
        <v>5</v>
      </c>
      <c r="F15" s="11">
        <v>18</v>
      </c>
      <c r="L15" s="11">
        <v>11</v>
      </c>
      <c r="N15" s="11">
        <v>18</v>
      </c>
      <c r="R15" s="11">
        <v>2</v>
      </c>
    </row>
    <row r="16" spans="1:28">
      <c r="A16" s="196"/>
      <c r="B16" s="16" t="s">
        <v>48</v>
      </c>
      <c r="C16" s="20">
        <f>(C11*C14/C15)+C12+C13</f>
        <v>0.15833330000000001</v>
      </c>
      <c r="E16" s="20">
        <f t="shared" ref="E16:F16" si="4">(E11*E14/E15)+E12+E13</f>
        <v>0.34166659999999999</v>
      </c>
      <c r="F16" s="20">
        <f t="shared" si="4"/>
        <v>0.53611101111111115</v>
      </c>
      <c r="L16" s="20">
        <f>(L11*L14/L15)+L12+L13</f>
        <v>0.72853522020202033</v>
      </c>
      <c r="N16" s="20">
        <f>(N11/N15)+N12+N13</f>
        <v>0.92297963131313154</v>
      </c>
      <c r="R16" s="20">
        <f>(R11/R15)+R12+R13</f>
        <v>1.0563129313131316</v>
      </c>
      <c r="T16">
        <f>R16</f>
        <v>1.0563129313131316</v>
      </c>
      <c r="U16">
        <f>MAX(C17:U17)</f>
        <v>0.19444441111111122</v>
      </c>
      <c r="V16" s="11">
        <f>U16*W16/10</f>
        <v>32.277772244444463</v>
      </c>
      <c r="W16" s="11">
        <f>X16-10</f>
        <v>1660</v>
      </c>
      <c r="X16" s="11">
        <v>1670</v>
      </c>
      <c r="Y16">
        <f>V16+T16+AA16</f>
        <v>39.334085175757593</v>
      </c>
      <c r="Z16">
        <f>40/(X16/10)</f>
        <v>0.23952095808383234</v>
      </c>
      <c r="AA16" s="11">
        <v>6</v>
      </c>
      <c r="AB16" s="11"/>
    </row>
    <row r="17" spans="1:28">
      <c r="A17" s="196"/>
      <c r="B17" s="11" t="s">
        <v>49</v>
      </c>
      <c r="C17">
        <f>C16-C12</f>
        <v>0.15833330000000001</v>
      </c>
      <c r="E17">
        <f t="shared" ref="E17:F17" si="5">E16-E12</f>
        <v>0.18333329999999998</v>
      </c>
      <c r="F17">
        <f t="shared" si="5"/>
        <v>0.19444441111111116</v>
      </c>
      <c r="L17">
        <f>L16-L12</f>
        <v>0.19242420909090918</v>
      </c>
      <c r="N17">
        <f>N16-N12</f>
        <v>0.19444441111111122</v>
      </c>
      <c r="R17">
        <f>R16-R12</f>
        <v>0.1333333000000001</v>
      </c>
      <c r="U17" s="11"/>
      <c r="AB17" s="11"/>
    </row>
    <row r="18" spans="1:28">
      <c r="A18" s="1"/>
      <c r="B18" s="11"/>
      <c r="E18" s="11"/>
    </row>
    <row r="19" spans="1:28">
      <c r="A19" s="200">
        <v>2</v>
      </c>
      <c r="B19" s="11" t="s">
        <v>15</v>
      </c>
      <c r="C19">
        <f>MAX('Copy of Flow Data'!G21:G22)</f>
        <v>0.05</v>
      </c>
      <c r="E19" s="11">
        <f>MAX('Copy of Flow Data'!I21:I22)</f>
        <v>0.05</v>
      </c>
      <c r="G19">
        <f>MAX('Copy of Flow Data'!K21:K22)</f>
        <v>0.1</v>
      </c>
      <c r="M19">
        <f>MAX('Copy of Flow Data'!M21:M22)</f>
        <v>0.05</v>
      </c>
      <c r="N19">
        <f>MAX('Copy of Flow Data'!O21:O22)</f>
        <v>2</v>
      </c>
      <c r="R19">
        <f>MAX('Copy of Flow Data'!Q21:Q22)</f>
        <v>0.03</v>
      </c>
      <c r="Z19" s="11"/>
      <c r="AA19" s="11" t="s">
        <v>39</v>
      </c>
    </row>
    <row r="20" spans="1:28">
      <c r="A20" s="196"/>
      <c r="B20" s="7" t="s">
        <v>42</v>
      </c>
      <c r="C20" s="11">
        <v>0</v>
      </c>
      <c r="E20">
        <f>C24</f>
        <v>0.58333330000000005</v>
      </c>
      <c r="G20">
        <f>E24</f>
        <v>1.1666666000000001</v>
      </c>
      <c r="M20">
        <f>G24</f>
        <v>2.2499999000000002</v>
      </c>
      <c r="N20">
        <f>M24</f>
        <v>2.8333332000000002</v>
      </c>
      <c r="R20">
        <f>N24</f>
        <v>3.9166665000000003</v>
      </c>
    </row>
    <row r="21" spans="1:28">
      <c r="A21" s="196"/>
      <c r="B21" s="11" t="s">
        <v>44</v>
      </c>
      <c r="C21">
        <f t="shared" ref="C21:C22" si="6">C13</f>
        <v>8.3333299999999999E-2</v>
      </c>
      <c r="E21">
        <f t="shared" ref="E21:E22" si="7">E13</f>
        <v>8.3333299999999999E-2</v>
      </c>
      <c r="G21">
        <f t="shared" ref="G21:G22" si="8">G5</f>
        <v>8.3333299999999999E-2</v>
      </c>
      <c r="M21" s="11">
        <v>8.3333299999999999E-2</v>
      </c>
      <c r="N21">
        <f t="shared" ref="N21:N22" si="9">N13</f>
        <v>8.3333299999999999E-2</v>
      </c>
      <c r="R21">
        <f t="shared" ref="R21:R22" si="10">R13</f>
        <v>8.3333299999999999E-2</v>
      </c>
    </row>
    <row r="22" spans="1:28">
      <c r="A22" s="196"/>
      <c r="B22" s="11" t="s">
        <v>46</v>
      </c>
      <c r="C22">
        <f t="shared" si="6"/>
        <v>10</v>
      </c>
      <c r="E22">
        <f t="shared" si="7"/>
        <v>10</v>
      </c>
      <c r="G22">
        <f t="shared" si="8"/>
        <v>10</v>
      </c>
      <c r="M22" s="11">
        <v>10</v>
      </c>
      <c r="N22">
        <f t="shared" si="9"/>
        <v>10</v>
      </c>
      <c r="R22">
        <f t="shared" si="10"/>
        <v>10</v>
      </c>
    </row>
    <row r="23" spans="1:28">
      <c r="A23" s="196"/>
      <c r="B23" s="11" t="s">
        <v>47</v>
      </c>
      <c r="C23" s="11">
        <v>1</v>
      </c>
      <c r="E23" s="11">
        <v>1</v>
      </c>
      <c r="G23" s="11">
        <v>1</v>
      </c>
      <c r="M23" s="11">
        <v>1</v>
      </c>
      <c r="N23" s="11">
        <v>2</v>
      </c>
      <c r="R23" s="11">
        <v>1</v>
      </c>
    </row>
    <row r="24" spans="1:28">
      <c r="A24" s="196"/>
      <c r="B24" s="16" t="s">
        <v>48</v>
      </c>
      <c r="C24" s="20">
        <f>(C19*C22/C23)+C20+C21</f>
        <v>0.58333330000000005</v>
      </c>
      <c r="E24" s="20">
        <f>(E19*E22/E23)+E20+E21</f>
        <v>1.1666666000000001</v>
      </c>
      <c r="G24" s="20">
        <f>(G19*G22/G23)+G20+G21</f>
        <v>2.2499999000000002</v>
      </c>
      <c r="M24" s="20">
        <f>(M19*M22/M23)+M20+M21</f>
        <v>2.8333332000000002</v>
      </c>
      <c r="N24" s="20">
        <f>(N19/N23)+N20+N21</f>
        <v>3.9166665000000003</v>
      </c>
      <c r="R24" s="20">
        <f>(R19/R23)+R20+R21</f>
        <v>4.0299997999999997</v>
      </c>
      <c r="T24">
        <f>R24</f>
        <v>4.0299997999999997</v>
      </c>
      <c r="U24">
        <f>MAX(C25:U25)</f>
        <v>1.0833333000000001</v>
      </c>
      <c r="V24" s="11">
        <f>U24*W24/10</f>
        <v>27.408332490000003</v>
      </c>
      <c r="W24" s="11">
        <f>X24-10</f>
        <v>253</v>
      </c>
      <c r="X24" s="11">
        <v>263</v>
      </c>
      <c r="Y24">
        <f>V24+T24</f>
        <v>31.438332290000002</v>
      </c>
      <c r="Z24">
        <f>40/(X24/10)</f>
        <v>1.520912547528517</v>
      </c>
      <c r="AA24" s="11">
        <v>0</v>
      </c>
    </row>
    <row r="25" spans="1:28">
      <c r="A25" s="196"/>
      <c r="B25" s="11" t="s">
        <v>49</v>
      </c>
      <c r="C25">
        <f>C24-C20</f>
        <v>0.58333330000000005</v>
      </c>
      <c r="E25">
        <f>E24-E20</f>
        <v>0.58333330000000005</v>
      </c>
      <c r="G25">
        <f>G24-G20</f>
        <v>1.0833333000000001</v>
      </c>
      <c r="M25">
        <f t="shared" ref="M25:N25" si="11">M24-M20</f>
        <v>0.58333330000000005</v>
      </c>
      <c r="N25">
        <f t="shared" si="11"/>
        <v>1.0833333000000001</v>
      </c>
      <c r="R25">
        <f>R24-R20</f>
        <v>0.11333329999999942</v>
      </c>
      <c r="V25" s="11"/>
    </row>
    <row r="26" spans="1:28">
      <c r="A26" s="1"/>
      <c r="B26" s="11"/>
      <c r="G26" s="11"/>
      <c r="N26" s="11"/>
      <c r="P26" s="11"/>
      <c r="S26" s="11"/>
      <c r="V26" s="11"/>
    </row>
    <row r="27" spans="1:28">
      <c r="A27" s="204">
        <v>4</v>
      </c>
      <c r="B27" s="11" t="s">
        <v>15</v>
      </c>
      <c r="C27">
        <f>MAX('Copy of Flow Data'!G2:G7)</f>
        <v>0.1</v>
      </c>
      <c r="E27">
        <f>MAX('Copy of Flow Data'!I23:I26)</f>
        <v>0.05</v>
      </c>
      <c r="G27" s="11">
        <v>0.1</v>
      </c>
      <c r="M27">
        <f>'Copy of Flow Data'!M26</f>
        <v>0.05</v>
      </c>
      <c r="N27" s="11">
        <v>2</v>
      </c>
      <c r="P27" s="11"/>
      <c r="S27" s="11">
        <v>0.03</v>
      </c>
      <c r="V27" s="11"/>
      <c r="Z27" s="11" t="s">
        <v>38</v>
      </c>
      <c r="AA27" s="11" t="s">
        <v>39</v>
      </c>
    </row>
    <row r="28" spans="1:28">
      <c r="A28" s="196"/>
      <c r="B28" s="7" t="s">
        <v>42</v>
      </c>
      <c r="C28" s="11">
        <v>0</v>
      </c>
      <c r="E28">
        <f>C32</f>
        <v>0.58333330000000005</v>
      </c>
      <c r="G28">
        <f>E32</f>
        <v>1.1666666000000001</v>
      </c>
      <c r="M28">
        <f>G32</f>
        <v>1.7499999000000002</v>
      </c>
      <c r="N28">
        <f>M32</f>
        <v>2.3333332000000002</v>
      </c>
      <c r="S28">
        <f>N32</f>
        <v>3.0833331666666668</v>
      </c>
      <c r="V28" s="11"/>
      <c r="AA28" s="11">
        <v>4</v>
      </c>
    </row>
    <row r="29" spans="1:28">
      <c r="A29" s="196"/>
      <c r="B29" s="11" t="s">
        <v>44</v>
      </c>
      <c r="C29">
        <f>C21</f>
        <v>8.3333299999999999E-2</v>
      </c>
      <c r="E29">
        <f>E21</f>
        <v>8.3333299999999999E-2</v>
      </c>
      <c r="G29">
        <f t="shared" ref="G29:G30" si="12">G21</f>
        <v>8.3333299999999999E-2</v>
      </c>
      <c r="M29">
        <f t="shared" ref="M29:N29" si="13">M21</f>
        <v>8.3333299999999999E-2</v>
      </c>
      <c r="N29">
        <f t="shared" si="13"/>
        <v>8.3333299999999999E-2</v>
      </c>
      <c r="S29">
        <f>N29</f>
        <v>8.3333299999999999E-2</v>
      </c>
      <c r="V29" s="11"/>
    </row>
    <row r="30" spans="1:28">
      <c r="A30" s="196"/>
      <c r="B30" s="11" t="s">
        <v>46</v>
      </c>
      <c r="C30" s="11">
        <v>10</v>
      </c>
      <c r="E30" s="11">
        <v>10</v>
      </c>
      <c r="G30">
        <f t="shared" si="12"/>
        <v>10</v>
      </c>
      <c r="M30" s="11">
        <v>10</v>
      </c>
      <c r="N30">
        <f>N22</f>
        <v>10</v>
      </c>
      <c r="P30" s="11"/>
      <c r="S30" s="11">
        <v>10</v>
      </c>
      <c r="V30" s="11"/>
    </row>
    <row r="31" spans="1:28">
      <c r="A31" s="196"/>
      <c r="B31" s="11" t="s">
        <v>47</v>
      </c>
      <c r="C31" s="11">
        <v>2</v>
      </c>
      <c r="E31" s="11">
        <v>1</v>
      </c>
      <c r="G31" s="11">
        <v>2</v>
      </c>
      <c r="M31" s="11">
        <v>1</v>
      </c>
      <c r="N31" s="11">
        <v>3</v>
      </c>
      <c r="P31" s="11"/>
      <c r="S31" s="11">
        <v>1</v>
      </c>
      <c r="V31" s="11"/>
    </row>
    <row r="32" spans="1:28">
      <c r="A32" s="196"/>
      <c r="B32" s="16" t="s">
        <v>48</v>
      </c>
      <c r="C32" s="20">
        <f>(C27*C30/C31)+C28+C29</f>
        <v>0.58333330000000005</v>
      </c>
      <c r="E32" s="20">
        <f>(E27*E30/E31)+E28+E29</f>
        <v>1.1666666000000001</v>
      </c>
      <c r="G32" s="20">
        <f>(G27*G30/G31)+G28+G29</f>
        <v>1.7499999000000002</v>
      </c>
      <c r="M32" s="20">
        <f>(M27*M30/M31)+M28+M29</f>
        <v>2.3333332000000002</v>
      </c>
      <c r="N32" s="20">
        <f>(N27/N31)+N28+N29</f>
        <v>3.0833331666666668</v>
      </c>
      <c r="S32" s="20">
        <f>(S27*S30/S31)+S28+S29</f>
        <v>3.4666664666666667</v>
      </c>
      <c r="T32">
        <f>S32</f>
        <v>3.4666664666666667</v>
      </c>
      <c r="U32">
        <f>MAX(C33:CS33)</f>
        <v>0.74999996666666657</v>
      </c>
      <c r="V32" s="11">
        <f>U32*W32/10</f>
        <v>31.349998606666663</v>
      </c>
      <c r="W32" s="11">
        <v>418</v>
      </c>
      <c r="X32" s="11">
        <v>428</v>
      </c>
      <c r="Y32">
        <f>V32+T32+AA28</f>
        <v>38.816665073333333</v>
      </c>
      <c r="Z32">
        <f>40/(X32/10)</f>
        <v>0.93457943925233655</v>
      </c>
    </row>
    <row r="33" spans="1:27">
      <c r="A33" s="196"/>
      <c r="B33" s="11" t="s">
        <v>49</v>
      </c>
      <c r="C33">
        <f t="shared" ref="C33:E33" si="14">C32-C28</f>
        <v>0.58333330000000005</v>
      </c>
      <c r="D33">
        <f t="shared" si="14"/>
        <v>0</v>
      </c>
      <c r="E33">
        <f t="shared" si="14"/>
        <v>0.58333330000000005</v>
      </c>
      <c r="G33">
        <f>G32-G28</f>
        <v>0.58333330000000005</v>
      </c>
      <c r="M33">
        <f t="shared" ref="M33:N33" si="15">M32-M28</f>
        <v>0.58333330000000005</v>
      </c>
      <c r="N33">
        <f t="shared" si="15"/>
        <v>0.74999996666666657</v>
      </c>
      <c r="S33">
        <f>S32-S28</f>
        <v>0.38333329999999988</v>
      </c>
      <c r="V33" s="11"/>
    </row>
    <row r="34" spans="1:27">
      <c r="A34" s="203">
        <v>7</v>
      </c>
      <c r="B34" s="11" t="s">
        <v>15</v>
      </c>
      <c r="D34" s="11">
        <v>0.1</v>
      </c>
      <c r="I34" s="11">
        <v>0.25</v>
      </c>
      <c r="J34" s="11">
        <v>0.05</v>
      </c>
      <c r="K34" s="11">
        <v>0.06</v>
      </c>
      <c r="N34" s="11">
        <v>1.2</v>
      </c>
      <c r="R34" s="11">
        <v>1</v>
      </c>
      <c r="V34" s="11"/>
      <c r="Z34" s="11" t="s">
        <v>38</v>
      </c>
      <c r="AA34" s="11" t="s">
        <v>39</v>
      </c>
    </row>
    <row r="35" spans="1:27">
      <c r="A35" s="196"/>
      <c r="B35" s="7" t="s">
        <v>42</v>
      </c>
      <c r="D35" s="11">
        <v>0</v>
      </c>
      <c r="I35">
        <f>D39</f>
        <v>0.58333330000000005</v>
      </c>
      <c r="J35">
        <f t="shared" ref="J35:K35" si="16">I39</f>
        <v>1.2916666000000001</v>
      </c>
      <c r="K35">
        <f t="shared" si="16"/>
        <v>1.8749999000000002</v>
      </c>
      <c r="N35">
        <f>K39</f>
        <v>2.5583332000000003</v>
      </c>
      <c r="R35">
        <f>N39</f>
        <v>3.2416665000000005</v>
      </c>
      <c r="V35" s="11"/>
      <c r="AA35" s="11">
        <v>4</v>
      </c>
    </row>
    <row r="36" spans="1:27">
      <c r="A36" s="196"/>
      <c r="B36" s="11" t="s">
        <v>44</v>
      </c>
      <c r="D36">
        <f t="shared" ref="D36:D37" si="17">D5</f>
        <v>8.3333299999999999E-2</v>
      </c>
      <c r="I36" s="11">
        <v>8.3333299999999999E-2</v>
      </c>
      <c r="J36" s="11">
        <v>8.3333299999999999E-2</v>
      </c>
      <c r="K36" s="11">
        <v>8.3333299999999999E-2</v>
      </c>
      <c r="N36">
        <f t="shared" ref="N36:N37" si="18">N29</f>
        <v>8.3333299999999999E-2</v>
      </c>
      <c r="R36">
        <f>N36</f>
        <v>8.3333299999999999E-2</v>
      </c>
      <c r="V36" s="11"/>
    </row>
    <row r="37" spans="1:27">
      <c r="A37" s="196"/>
      <c r="B37" s="11" t="s">
        <v>46</v>
      </c>
      <c r="D37">
        <f t="shared" si="17"/>
        <v>10</v>
      </c>
      <c r="I37" s="11">
        <v>10</v>
      </c>
      <c r="J37" s="11">
        <v>10</v>
      </c>
      <c r="K37" s="11">
        <v>10</v>
      </c>
      <c r="N37">
        <f t="shared" si="18"/>
        <v>10</v>
      </c>
      <c r="R37" s="11">
        <v>10</v>
      </c>
      <c r="V37" s="11"/>
    </row>
    <row r="38" spans="1:27">
      <c r="A38" s="196"/>
      <c r="B38" s="11" t="s">
        <v>47</v>
      </c>
      <c r="D38" s="11">
        <v>2</v>
      </c>
      <c r="I38" s="11">
        <v>4</v>
      </c>
      <c r="J38" s="11">
        <v>1</v>
      </c>
      <c r="K38" s="11">
        <v>1</v>
      </c>
      <c r="N38" s="11">
        <v>2</v>
      </c>
      <c r="R38" s="11">
        <v>2</v>
      </c>
      <c r="V38" s="11"/>
    </row>
    <row r="39" spans="1:27">
      <c r="A39" s="196"/>
      <c r="B39" s="16" t="s">
        <v>48</v>
      </c>
      <c r="D39" s="20">
        <f>(D34*D37/D38)+D35+D36</f>
        <v>0.58333330000000005</v>
      </c>
      <c r="I39" s="20">
        <f t="shared" ref="I39:K39" si="19">(I34*I37/I38)+I35+I36</f>
        <v>1.2916666000000001</v>
      </c>
      <c r="J39" s="20">
        <f t="shared" si="19"/>
        <v>1.8749999000000002</v>
      </c>
      <c r="K39" s="20">
        <f t="shared" si="19"/>
        <v>2.5583332000000003</v>
      </c>
      <c r="N39" s="20">
        <f>(N34/N38)+N35+N36</f>
        <v>3.2416665000000005</v>
      </c>
      <c r="R39" s="20">
        <f>(R34/R38)+R35+R36</f>
        <v>3.8249998000000005</v>
      </c>
      <c r="T39">
        <f>R39</f>
        <v>3.8249998000000005</v>
      </c>
      <c r="U39">
        <f>MAX(C40:S40)</f>
        <v>0.70833330000000005</v>
      </c>
      <c r="V39" s="11">
        <f>U39*W39/10</f>
        <v>26.633332080000002</v>
      </c>
      <c r="W39" s="11">
        <v>376</v>
      </c>
      <c r="X39" s="11">
        <v>386</v>
      </c>
      <c r="Y39">
        <f>V39+T39+AA35</f>
        <v>34.458331880000003</v>
      </c>
      <c r="Z39">
        <f>40/(X39/10)</f>
        <v>1.0362694300518134</v>
      </c>
    </row>
    <row r="40" spans="1:27">
      <c r="A40" s="196"/>
      <c r="B40" s="11" t="s">
        <v>49</v>
      </c>
      <c r="D40">
        <f>D39-D35</f>
        <v>0.58333330000000005</v>
      </c>
      <c r="I40">
        <f t="shared" ref="I40:K40" si="20">I39-I35</f>
        <v>0.70833330000000005</v>
      </c>
      <c r="J40">
        <f t="shared" si="20"/>
        <v>0.58333330000000005</v>
      </c>
      <c r="K40">
        <f t="shared" si="20"/>
        <v>0.68333330000000014</v>
      </c>
      <c r="N40">
        <f>N39-N35</f>
        <v>0.68333330000000014</v>
      </c>
      <c r="R40">
        <f>R39-R35</f>
        <v>0.58333330000000005</v>
      </c>
    </row>
    <row r="41" spans="1:27">
      <c r="A41" s="197">
        <v>8</v>
      </c>
      <c r="B41" s="11" t="s">
        <v>15</v>
      </c>
      <c r="F41" s="11">
        <v>0.05</v>
      </c>
      <c r="G41" s="11">
        <v>0.08</v>
      </c>
      <c r="K41" s="11">
        <v>0.1</v>
      </c>
      <c r="N41" s="11">
        <v>2</v>
      </c>
      <c r="S41" s="11">
        <v>0.04</v>
      </c>
      <c r="T41" s="11" t="s">
        <v>32</v>
      </c>
      <c r="U41" s="11" t="s">
        <v>33</v>
      </c>
      <c r="V41" s="11" t="s">
        <v>34</v>
      </c>
      <c r="W41" s="11" t="s">
        <v>35</v>
      </c>
      <c r="X41" s="11" t="s">
        <v>36</v>
      </c>
      <c r="Y41" s="11" t="s">
        <v>37</v>
      </c>
      <c r="Z41" s="11" t="s">
        <v>38</v>
      </c>
    </row>
    <row r="42" spans="1:27">
      <c r="A42" s="196"/>
      <c r="B42" s="7" t="s">
        <v>42</v>
      </c>
      <c r="F42" s="11">
        <v>0</v>
      </c>
      <c r="G42">
        <f>F46</f>
        <v>0.58333330000000005</v>
      </c>
      <c r="K42">
        <f>N46</f>
        <v>3.5499999</v>
      </c>
      <c r="N42">
        <f>G46</f>
        <v>1.4666666000000002</v>
      </c>
      <c r="S42">
        <f>K46</f>
        <v>4.5583332299999997</v>
      </c>
    </row>
    <row r="43" spans="1:27">
      <c r="A43" s="196"/>
      <c r="B43" s="11" t="s">
        <v>44</v>
      </c>
      <c r="F43">
        <f>F13</f>
        <v>8.3333299999999999E-2</v>
      </c>
      <c r="G43">
        <f>G29</f>
        <v>8.3333299999999999E-2</v>
      </c>
      <c r="K43" s="11">
        <v>8.3333299999999999E-3</v>
      </c>
      <c r="N43">
        <f t="shared" ref="N43:N44" si="21">N36</f>
        <v>8.3333299999999999E-2</v>
      </c>
      <c r="S43">
        <f>S29</f>
        <v>8.3333299999999999E-2</v>
      </c>
    </row>
    <row r="44" spans="1:27">
      <c r="A44" s="196"/>
      <c r="B44" s="11" t="s">
        <v>46</v>
      </c>
      <c r="F44" s="11">
        <v>1</v>
      </c>
      <c r="G44" s="11">
        <v>1</v>
      </c>
      <c r="K44" s="11">
        <v>1</v>
      </c>
      <c r="N44">
        <f t="shared" si="21"/>
        <v>10</v>
      </c>
      <c r="S44" s="11">
        <v>1</v>
      </c>
    </row>
    <row r="45" spans="1:27">
      <c r="A45" s="196"/>
      <c r="B45" s="11" t="s">
        <v>47</v>
      </c>
      <c r="F45" s="11">
        <v>1</v>
      </c>
      <c r="G45" s="11">
        <v>1</v>
      </c>
      <c r="K45" s="11">
        <v>1</v>
      </c>
      <c r="N45" s="11">
        <v>1</v>
      </c>
      <c r="S45" s="11">
        <v>1</v>
      </c>
    </row>
    <row r="46" spans="1:27">
      <c r="A46" s="196"/>
      <c r="B46" s="16" t="s">
        <v>48</v>
      </c>
      <c r="F46" s="20">
        <f>(F41*F44*MAX(F44:S44)+F42+F43)</f>
        <v>0.58333330000000005</v>
      </c>
      <c r="G46" s="20">
        <f>(G41*G44*MAX(F44:S44))+G42+G43</f>
        <v>1.4666666000000002</v>
      </c>
      <c r="K46" s="20">
        <f>(K41*MAX(F44:S44))+K42+K43</f>
        <v>4.5583332299999997</v>
      </c>
      <c r="N46" s="20">
        <f>(N41/N45)+N42+N43</f>
        <v>3.5499999</v>
      </c>
      <c r="S46" s="20">
        <f>(S41*MAX(F44:S44))+S42+S43</f>
        <v>5.0416665299999996</v>
      </c>
      <c r="T46">
        <f>S46</f>
        <v>5.0416665299999996</v>
      </c>
      <c r="U46" s="11">
        <f>N41/N45+N43</f>
        <v>2.0833333000000001</v>
      </c>
      <c r="V46">
        <f>U46*W46/10</f>
        <v>30.208332849999998</v>
      </c>
      <c r="W46">
        <f>X46-10</f>
        <v>145</v>
      </c>
      <c r="X46" s="11">
        <v>155</v>
      </c>
      <c r="Y46">
        <f>SUM(V46,T46)</f>
        <v>35.249999379999998</v>
      </c>
      <c r="Z46">
        <f>40/(X46/10)</f>
        <v>2.5806451612903225</v>
      </c>
      <c r="AA46" s="11">
        <v>0</v>
      </c>
    </row>
    <row r="47" spans="1:27">
      <c r="A47" s="42"/>
      <c r="B47" s="11" t="s">
        <v>53</v>
      </c>
      <c r="F47">
        <f t="shared" ref="F47:G47" si="22">F46-F42</f>
        <v>0.58333330000000005</v>
      </c>
      <c r="G47">
        <f t="shared" si="22"/>
        <v>0.8833333000000001</v>
      </c>
      <c r="K47">
        <f>K46-K42</f>
        <v>1.0083333299999997</v>
      </c>
      <c r="N47">
        <f>N46-N42</f>
        <v>2.0833332999999996</v>
      </c>
      <c r="S47">
        <f>S46-S42</f>
        <v>0.48333329999999997</v>
      </c>
      <c r="T47" s="11"/>
      <c r="U47" s="11"/>
      <c r="V47" s="11"/>
      <c r="W47" s="11"/>
      <c r="X47" s="11"/>
      <c r="Y47" s="11"/>
      <c r="Z47" s="11"/>
    </row>
    <row r="48" spans="1:27">
      <c r="A48" s="198">
        <v>6</v>
      </c>
      <c r="B48" s="11" t="s">
        <v>15</v>
      </c>
      <c r="F48" s="11">
        <v>0.05</v>
      </c>
      <c r="G48" s="11">
        <v>0.08</v>
      </c>
      <c r="N48" s="11">
        <v>2</v>
      </c>
      <c r="Q48" s="11">
        <v>0.1</v>
      </c>
      <c r="S48" s="11">
        <v>0.04</v>
      </c>
      <c r="T48" s="11" t="s">
        <v>32</v>
      </c>
      <c r="U48" s="11" t="s">
        <v>33</v>
      </c>
      <c r="V48" s="11" t="s">
        <v>34</v>
      </c>
      <c r="W48" s="11" t="s">
        <v>35</v>
      </c>
      <c r="X48" s="11" t="s">
        <v>36</v>
      </c>
      <c r="Y48" s="11" t="s">
        <v>37</v>
      </c>
      <c r="Z48" s="11" t="s">
        <v>38</v>
      </c>
    </row>
    <row r="49" spans="1:29">
      <c r="A49" s="196"/>
      <c r="B49" s="7" t="s">
        <v>42</v>
      </c>
      <c r="F49" s="11">
        <v>0</v>
      </c>
      <c r="G49">
        <f>F53</f>
        <v>0.58333330000000005</v>
      </c>
      <c r="N49">
        <f>G53</f>
        <v>1.4666666000000002</v>
      </c>
      <c r="Q49">
        <f>N53</f>
        <v>2.5499999</v>
      </c>
      <c r="S49">
        <f>Q53</f>
        <v>3.6333332</v>
      </c>
    </row>
    <row r="50" spans="1:29">
      <c r="A50" s="196"/>
      <c r="B50" s="11" t="s">
        <v>44</v>
      </c>
      <c r="F50">
        <f t="shared" ref="F50:G50" si="23">F43</f>
        <v>8.3333299999999999E-2</v>
      </c>
      <c r="G50">
        <f t="shared" si="23"/>
        <v>8.3333299999999999E-2</v>
      </c>
      <c r="N50">
        <f t="shared" ref="N50:N51" si="24">N43</f>
        <v>8.3333299999999999E-2</v>
      </c>
      <c r="Q50" s="11">
        <v>8.3333299999999999E-2</v>
      </c>
      <c r="S50">
        <f>S29</f>
        <v>8.3333299999999999E-2</v>
      </c>
    </row>
    <row r="51" spans="1:29">
      <c r="A51" s="196"/>
      <c r="B51" s="11" t="s">
        <v>46</v>
      </c>
      <c r="F51">
        <f t="shared" ref="F51:G51" si="25">F44</f>
        <v>1</v>
      </c>
      <c r="G51">
        <f t="shared" si="25"/>
        <v>1</v>
      </c>
      <c r="N51">
        <f t="shared" si="24"/>
        <v>10</v>
      </c>
      <c r="Q51" s="11">
        <v>1</v>
      </c>
      <c r="S51" s="11">
        <v>1</v>
      </c>
    </row>
    <row r="52" spans="1:29">
      <c r="A52" s="196"/>
      <c r="B52" s="11" t="s">
        <v>47</v>
      </c>
      <c r="F52" s="11">
        <v>1</v>
      </c>
      <c r="G52" s="11">
        <v>1</v>
      </c>
      <c r="N52" s="11">
        <v>2</v>
      </c>
      <c r="Q52" s="11">
        <v>1</v>
      </c>
      <c r="S52" s="11">
        <v>1</v>
      </c>
    </row>
    <row r="53" spans="1:29">
      <c r="A53" s="196"/>
      <c r="B53" s="51" t="s">
        <v>48</v>
      </c>
      <c r="C53" s="53"/>
      <c r="D53" s="53"/>
      <c r="E53" s="53"/>
      <c r="F53" s="57">
        <f>(F48*F51/F52*MAX(F51:S51))+F49+F50</f>
        <v>0.58333330000000005</v>
      </c>
      <c r="G53" s="57">
        <f>(G48*G51/G52*MAX(F51:S51))+G49+G50</f>
        <v>1.4666666000000002</v>
      </c>
      <c r="H53" s="53"/>
      <c r="I53" s="53"/>
      <c r="J53" s="53"/>
      <c r="K53" s="53"/>
      <c r="L53" s="53"/>
      <c r="M53" s="53"/>
      <c r="N53" s="57">
        <f>(N48/N52)+N49+N50</f>
        <v>2.5499999</v>
      </c>
      <c r="O53" s="53"/>
      <c r="P53" s="53"/>
      <c r="Q53" s="57">
        <f>(Q48*Q51*MAX(F51:S51)/Q52)+Q49+Q50</f>
        <v>3.6333332</v>
      </c>
      <c r="R53" s="53"/>
      <c r="S53" s="57">
        <f>(S48*10)+S49+S50</f>
        <v>4.1166665</v>
      </c>
      <c r="T53" s="53">
        <f>S53</f>
        <v>4.1166665</v>
      </c>
      <c r="U53" s="53">
        <f>N48/N52+N50</f>
        <v>1.0833333000000001</v>
      </c>
      <c r="V53" s="53">
        <f>W53/10*U53-0.5*0.04</f>
        <v>17.204999470000001</v>
      </c>
      <c r="W53" s="53">
        <f>X53-10</f>
        <v>159</v>
      </c>
      <c r="X53" s="66">
        <v>169</v>
      </c>
      <c r="Y53" s="53">
        <f>T53+V53+AA53</f>
        <v>25.321665970000002</v>
      </c>
      <c r="Z53" s="53">
        <f>40/(X53/10)</f>
        <v>2.3668639053254439</v>
      </c>
      <c r="AA53" s="66">
        <v>4</v>
      </c>
      <c r="AB53" s="53"/>
      <c r="AC53" s="53"/>
    </row>
    <row r="54" spans="1:29">
      <c r="A54" s="48"/>
      <c r="B54" s="11" t="s">
        <v>53</v>
      </c>
      <c r="F54">
        <f t="shared" ref="F54:G54" si="26">F53-F49</f>
        <v>0.58333330000000005</v>
      </c>
      <c r="G54">
        <f t="shared" si="26"/>
        <v>0.8833333000000001</v>
      </c>
      <c r="N54">
        <f>N53-N49</f>
        <v>1.0833332999999998</v>
      </c>
      <c r="Q54">
        <f>Q53-Q49</f>
        <v>1.0833333000000001</v>
      </c>
      <c r="S54">
        <f>S53-S49</f>
        <v>0.48333329999999997</v>
      </c>
      <c r="T54" s="11"/>
      <c r="U54" s="11"/>
      <c r="V54" s="11"/>
      <c r="W54" s="11"/>
      <c r="X54" s="11"/>
      <c r="Y54" s="11"/>
      <c r="Z54" s="11"/>
    </row>
    <row r="55" spans="1:29">
      <c r="A55" s="202" t="s">
        <v>65</v>
      </c>
      <c r="B55" s="11" t="s">
        <v>15</v>
      </c>
      <c r="H55">
        <f>MAX('Copy of Flow Data'!G37:G42)</f>
        <v>0.15</v>
      </c>
      <c r="I55">
        <f>MAX('Copy of Flow Data'!I37:I42)</f>
        <v>0.2</v>
      </c>
      <c r="N55">
        <f>MAX('Copy of Flow Data'!K37:K42)</f>
        <v>2</v>
      </c>
      <c r="R55">
        <f>MAX('Copy of Flow Data'!O37:O42)</f>
        <v>0.2</v>
      </c>
      <c r="S55">
        <f>MAX('Copy of Flow Data'!Q37:Q42)</f>
        <v>0.3</v>
      </c>
      <c r="T55" s="11" t="s">
        <v>32</v>
      </c>
      <c r="U55" s="11" t="s">
        <v>33</v>
      </c>
      <c r="V55" s="11" t="s">
        <v>34</v>
      </c>
      <c r="W55" s="11" t="s">
        <v>35</v>
      </c>
      <c r="X55" s="11" t="s">
        <v>36</v>
      </c>
      <c r="Y55" s="11" t="s">
        <v>37</v>
      </c>
      <c r="Z55" s="11" t="s">
        <v>38</v>
      </c>
    </row>
    <row r="56" spans="1:29">
      <c r="A56" s="196"/>
      <c r="B56" s="7" t="s">
        <v>42</v>
      </c>
      <c r="H56">
        <f>0</f>
        <v>0</v>
      </c>
      <c r="I56">
        <f>H60</f>
        <v>0.83333330000000005</v>
      </c>
      <c r="N56">
        <f>I60</f>
        <v>1.9166666000000001</v>
      </c>
      <c r="R56">
        <f>N60</f>
        <v>2.9999999000000002</v>
      </c>
      <c r="S56">
        <f>R60</f>
        <v>3.1033332000000002</v>
      </c>
    </row>
    <row r="57" spans="1:29">
      <c r="A57" s="196"/>
      <c r="B57" s="11" t="s">
        <v>44</v>
      </c>
      <c r="H57" s="11">
        <v>8.3333299999999999E-2</v>
      </c>
      <c r="I57" s="11">
        <v>8.3333299999999999E-2</v>
      </c>
      <c r="N57">
        <f t="shared" ref="N57:N58" si="27">N50</f>
        <v>8.3333299999999999E-2</v>
      </c>
      <c r="R57">
        <f>R36</f>
        <v>8.3333299999999999E-2</v>
      </c>
      <c r="S57">
        <f>S50</f>
        <v>8.3333299999999999E-2</v>
      </c>
    </row>
    <row r="58" spans="1:29">
      <c r="A58" s="196"/>
      <c r="B58" s="11" t="s">
        <v>46</v>
      </c>
      <c r="H58" s="11">
        <v>10</v>
      </c>
      <c r="I58" s="11">
        <v>10</v>
      </c>
      <c r="N58">
        <f t="shared" si="27"/>
        <v>10</v>
      </c>
      <c r="R58" s="11">
        <v>10</v>
      </c>
      <c r="S58" s="11">
        <v>10</v>
      </c>
    </row>
    <row r="59" spans="1:29">
      <c r="A59" s="196"/>
      <c r="B59" s="11" t="s">
        <v>47</v>
      </c>
      <c r="H59" s="11">
        <v>2</v>
      </c>
      <c r="I59" s="11">
        <v>2</v>
      </c>
      <c r="N59" s="11">
        <v>2</v>
      </c>
      <c r="R59" s="11">
        <v>1</v>
      </c>
      <c r="S59" s="11">
        <v>1</v>
      </c>
      <c r="W59" s="11"/>
      <c r="X59" s="11"/>
    </row>
    <row r="60" spans="1:29">
      <c r="A60" s="196"/>
      <c r="B60" s="16" t="s">
        <v>48</v>
      </c>
      <c r="H60" s="20">
        <f t="shared" ref="H60:I60" si="28">(H55*H58/H59)+H56+H57</f>
        <v>0.83333330000000005</v>
      </c>
      <c r="I60" s="20">
        <f t="shared" si="28"/>
        <v>1.9166666000000001</v>
      </c>
      <c r="N60" s="20">
        <f>(N55/N59)+N56+N57</f>
        <v>2.9999999000000002</v>
      </c>
      <c r="R60" s="20">
        <f t="shared" ref="R60:S60" si="29">(R55/R58)+R56+R57</f>
        <v>3.1033332000000002</v>
      </c>
      <c r="S60" s="20">
        <f t="shared" si="29"/>
        <v>3.2166665000000001</v>
      </c>
      <c r="T60">
        <f>R60</f>
        <v>3.1033332000000002</v>
      </c>
      <c r="U60">
        <f>MAX(C61:U61)</f>
        <v>1.0833333000000001</v>
      </c>
      <c r="V60" s="11">
        <f>U60*W60/10</f>
        <v>15.274999529999999</v>
      </c>
      <c r="W60" s="11">
        <f>X60-10</f>
        <v>141</v>
      </c>
      <c r="X60" s="11">
        <v>151</v>
      </c>
      <c r="Y60">
        <f>V60+T60+AA60</f>
        <v>22.37833273</v>
      </c>
      <c r="Z60">
        <f>40/(X60/10)</f>
        <v>2.6490066225165565</v>
      </c>
      <c r="AA60" s="11">
        <v>4</v>
      </c>
    </row>
    <row r="61" spans="1:29">
      <c r="A61" s="196"/>
      <c r="B61" s="66" t="s">
        <v>49</v>
      </c>
      <c r="C61" s="53"/>
      <c r="D61" s="53"/>
      <c r="E61" s="53"/>
      <c r="F61" s="53"/>
      <c r="G61" s="53"/>
      <c r="H61">
        <f t="shared" ref="H61:I61" si="30">H60-H56</f>
        <v>0.83333330000000005</v>
      </c>
      <c r="I61">
        <f t="shared" si="30"/>
        <v>1.0833333000000001</v>
      </c>
      <c r="J61" s="53"/>
      <c r="K61" s="53"/>
      <c r="L61" s="53"/>
      <c r="M61" s="53"/>
      <c r="N61">
        <f>N60-N56</f>
        <v>1.0833333000000001</v>
      </c>
      <c r="O61" s="53"/>
      <c r="P61" s="53"/>
      <c r="Q61" s="53"/>
      <c r="R61">
        <f t="shared" ref="R61:S61" si="31">R60-R56</f>
        <v>0.10333330000000007</v>
      </c>
      <c r="S61">
        <f t="shared" si="31"/>
        <v>0.11333329999999986</v>
      </c>
      <c r="T61" s="53"/>
      <c r="U61" s="53"/>
      <c r="V61" s="53"/>
      <c r="W61" s="53"/>
      <c r="X61" s="53"/>
      <c r="Y61" s="53"/>
      <c r="Z61" s="53"/>
      <c r="AA61" s="53"/>
      <c r="AB61" s="66" t="s">
        <v>66</v>
      </c>
      <c r="AC61" s="53"/>
    </row>
    <row r="62" spans="1:29">
      <c r="A62" s="195" t="s">
        <v>67</v>
      </c>
      <c r="B62" s="11" t="s">
        <v>15</v>
      </c>
      <c r="F62">
        <f>'Copy of Flow Data'!G43</f>
        <v>0.05</v>
      </c>
      <c r="G62">
        <f>'Copy of Flow Data'!I43</f>
        <v>0.08</v>
      </c>
      <c r="N62" s="11">
        <v>2</v>
      </c>
      <c r="Q62">
        <f>'Copy of Flow Data'!M43</f>
        <v>0.1</v>
      </c>
      <c r="R62">
        <f>'Copy of Flow Data'!O43</f>
        <v>0.05</v>
      </c>
      <c r="T62" s="11" t="s">
        <v>32</v>
      </c>
      <c r="U62" s="11" t="s">
        <v>33</v>
      </c>
      <c r="V62" s="11" t="s">
        <v>34</v>
      </c>
      <c r="W62" s="11" t="s">
        <v>35</v>
      </c>
      <c r="X62" s="11" t="s">
        <v>36</v>
      </c>
      <c r="Y62" s="11" t="s">
        <v>37</v>
      </c>
      <c r="Z62" s="11" t="s">
        <v>38</v>
      </c>
    </row>
    <row r="63" spans="1:29">
      <c r="A63" s="196"/>
      <c r="B63" s="7" t="s">
        <v>42</v>
      </c>
      <c r="F63" s="11">
        <v>0</v>
      </c>
      <c r="G63">
        <f ca="1">F67</f>
        <v>8.7719263160000005E-2</v>
      </c>
      <c r="N63">
        <f ca="1">G67</f>
        <v>0.18592669910000001</v>
      </c>
      <c r="Q63">
        <f ca="1">N67</f>
        <v>0.80777999730000005</v>
      </c>
      <c r="R63">
        <f ca="1">Q67</f>
        <v>0.99012588580000005</v>
      </c>
    </row>
    <row r="64" spans="1:29">
      <c r="A64" s="196"/>
      <c r="B64" s="11" t="s">
        <v>44</v>
      </c>
      <c r="F64">
        <f t="shared" ref="F64:G64" si="32">F50</f>
        <v>8.3333299999999999E-2</v>
      </c>
      <c r="G64">
        <f t="shared" si="32"/>
        <v>8.3333299999999999E-2</v>
      </c>
      <c r="N64">
        <f t="shared" ref="N64:N65" si="33">N57</f>
        <v>8.3333299999999999E-2</v>
      </c>
      <c r="Q64">
        <v>8.3333299999999999E-2</v>
      </c>
      <c r="R64">
        <f t="shared" ref="R64:R65" si="34">R57</f>
        <v>8.3333299999999999E-2</v>
      </c>
    </row>
    <row r="65" spans="1:29">
      <c r="A65" s="196"/>
      <c r="B65" s="11" t="s">
        <v>46</v>
      </c>
      <c r="F65" s="11">
        <v>10</v>
      </c>
      <c r="G65" s="11">
        <v>10</v>
      </c>
      <c r="N65">
        <f t="shared" si="33"/>
        <v>10</v>
      </c>
      <c r="Q65">
        <f>Q51</f>
        <v>1</v>
      </c>
      <c r="R65">
        <f t="shared" si="34"/>
        <v>10</v>
      </c>
    </row>
    <row r="66" spans="1:29">
      <c r="A66" s="196"/>
      <c r="B66" s="11" t="s">
        <v>47</v>
      </c>
      <c r="F66" s="16">
        <v>1</v>
      </c>
      <c r="G66" s="16">
        <v>1</v>
      </c>
      <c r="N66" s="84">
        <v>3</v>
      </c>
      <c r="Q66" s="84">
        <v>1</v>
      </c>
      <c r="R66" s="84">
        <v>1</v>
      </c>
    </row>
    <row r="67" spans="1:29">
      <c r="A67" s="196"/>
      <c r="B67" s="16" t="s">
        <v>48</v>
      </c>
      <c r="F67" s="20">
        <f t="shared" ref="F67:G67" ca="1" si="35">(F62*F67/F66)+F63+F64</f>
        <v>8.7719263160000005E-2</v>
      </c>
      <c r="G67" s="20">
        <f t="shared" ca="1" si="35"/>
        <v>0.18592669910000001</v>
      </c>
      <c r="H67" s="20"/>
      <c r="I67" s="85"/>
      <c r="J67" s="85"/>
      <c r="K67" s="85"/>
      <c r="L67" s="85"/>
      <c r="M67" s="85"/>
      <c r="N67" s="20">
        <f ca="1">(N62*N67/N66)+N63+N64</f>
        <v>0.80777999730000005</v>
      </c>
      <c r="O67" s="85"/>
      <c r="P67" s="85"/>
      <c r="Q67" s="20">
        <f t="shared" ref="Q67:R67" ca="1" si="36">(Q62*Q67/Q66)+Q63+Q64</f>
        <v>0.99012588580000005</v>
      </c>
      <c r="R67" s="20">
        <f t="shared" ca="1" si="36"/>
        <v>1.1299570379999999</v>
      </c>
      <c r="T67">
        <f ca="1">R67</f>
        <v>1.1299570379999999</v>
      </c>
      <c r="U67">
        <f ca="1">MAX(C68:U68)</f>
        <v>0.94403033859999996</v>
      </c>
      <c r="V67">
        <f ca="1">U67*W67/10</f>
        <v>10.10112462</v>
      </c>
      <c r="W67" s="11">
        <v>107</v>
      </c>
      <c r="X67">
        <f>W67+10</f>
        <v>117</v>
      </c>
      <c r="Y67">
        <f ca="1">V67+T67</f>
        <v>11.231081659999999</v>
      </c>
      <c r="Z67">
        <f>40/(X67/10)</f>
        <v>3.4188034188034191</v>
      </c>
      <c r="AA67" s="11">
        <v>0</v>
      </c>
      <c r="AB67">
        <f ca="1">AA67+Y67</f>
        <v>11.231081659999999</v>
      </c>
    </row>
    <row r="68" spans="1:29">
      <c r="A68" s="196"/>
      <c r="B68" s="66" t="s">
        <v>49</v>
      </c>
      <c r="C68" s="53"/>
      <c r="D68" s="53"/>
      <c r="E68" s="53"/>
      <c r="F68" s="51">
        <f ca="1">F67</f>
        <v>8.7719263160000005E-2</v>
      </c>
      <c r="G68" s="51">
        <f ca="1">G67-G63</f>
        <v>9.8207435930000003E-2</v>
      </c>
      <c r="H68" s="53"/>
      <c r="I68" s="53"/>
      <c r="J68" s="53"/>
      <c r="K68" s="53"/>
      <c r="L68" s="53"/>
      <c r="M68" s="53"/>
      <c r="N68" s="87">
        <f ca="1">N67-N63</f>
        <v>0.62185329820000002</v>
      </c>
      <c r="O68" s="53"/>
      <c r="P68" s="53"/>
      <c r="Q68" s="52">
        <f ca="1">Q67-Q63</f>
        <v>0.18234588860000001</v>
      </c>
      <c r="R68" s="52">
        <f ca="1">R67-N63</f>
        <v>0.94403033859999996</v>
      </c>
      <c r="S68" s="53"/>
      <c r="T68" s="53"/>
      <c r="U68" s="53"/>
      <c r="V68" s="53"/>
      <c r="W68" s="53"/>
      <c r="X68" s="53"/>
      <c r="Y68" s="53"/>
      <c r="Z68" s="53"/>
      <c r="AA68" s="53"/>
      <c r="AB68" s="66" t="s">
        <v>68</v>
      </c>
      <c r="AC68" s="53"/>
    </row>
    <row r="69" spans="1:29">
      <c r="A69" s="195" t="s">
        <v>69</v>
      </c>
      <c r="B69" s="11" t="s">
        <v>15</v>
      </c>
      <c r="H69">
        <f>'Copy of Flow Data'!G44</f>
        <v>0.15</v>
      </c>
      <c r="I69">
        <f>'Copy of Flow Data'!I44</f>
        <v>0.2</v>
      </c>
      <c r="N69">
        <f>'Copy of Flow Data'!M44</f>
        <v>2</v>
      </c>
      <c r="Q69">
        <f>'Copy of Flow Data'!K44</f>
        <v>0.05</v>
      </c>
      <c r="R69">
        <f>'Copy of Flow Data'!O44</f>
        <v>0.1</v>
      </c>
      <c r="T69" s="11" t="s">
        <v>32</v>
      </c>
      <c r="U69" s="11" t="s">
        <v>33</v>
      </c>
      <c r="V69" s="11" t="s">
        <v>34</v>
      </c>
      <c r="W69" s="11" t="s">
        <v>35</v>
      </c>
      <c r="X69" s="11" t="s">
        <v>36</v>
      </c>
      <c r="Y69" s="11" t="s">
        <v>37</v>
      </c>
      <c r="Z69" s="11" t="s">
        <v>38</v>
      </c>
    </row>
    <row r="70" spans="1:29">
      <c r="A70" s="196"/>
      <c r="B70" s="7" t="s">
        <v>42</v>
      </c>
      <c r="H70" s="11">
        <v>0</v>
      </c>
      <c r="I70">
        <f>H74</f>
        <v>0.58333330000000005</v>
      </c>
      <c r="N70">
        <f>I74</f>
        <v>1.3333332666666666</v>
      </c>
      <c r="Q70">
        <f>N74</f>
        <v>1.9166665666666667</v>
      </c>
      <c r="R70">
        <f>Q74</f>
        <v>2.9166665666666667</v>
      </c>
    </row>
    <row r="71" spans="1:29">
      <c r="A71" s="196"/>
      <c r="B71" s="11" t="s">
        <v>44</v>
      </c>
      <c r="H71" s="11">
        <v>8.3333299999999999E-2</v>
      </c>
      <c r="I71" s="11">
        <v>8.3333299999999999E-2</v>
      </c>
      <c r="N71" s="11">
        <v>8.3333299999999999E-2</v>
      </c>
      <c r="Q71" s="11">
        <v>0.5</v>
      </c>
      <c r="R71" s="11">
        <v>0.5</v>
      </c>
    </row>
    <row r="72" spans="1:29">
      <c r="A72" s="196"/>
      <c r="B72" s="11" t="s">
        <v>46</v>
      </c>
      <c r="H72" s="11">
        <v>10</v>
      </c>
      <c r="I72" s="11">
        <v>10</v>
      </c>
      <c r="N72" s="11">
        <v>10</v>
      </c>
      <c r="Q72" s="11">
        <v>10</v>
      </c>
      <c r="R72" s="11">
        <v>4</v>
      </c>
    </row>
    <row r="73" spans="1:29">
      <c r="A73" s="196"/>
      <c r="B73" s="11" t="s">
        <v>47</v>
      </c>
      <c r="H73" s="11">
        <v>3</v>
      </c>
      <c r="I73" s="11">
        <v>3</v>
      </c>
      <c r="N73" s="11">
        <v>4</v>
      </c>
      <c r="Q73" s="11">
        <v>1</v>
      </c>
      <c r="R73" s="11">
        <v>1</v>
      </c>
    </row>
    <row r="74" spans="1:29">
      <c r="A74" s="196"/>
      <c r="B74" s="16" t="s">
        <v>48</v>
      </c>
      <c r="H74" s="47">
        <f t="shared" ref="H74:I74" si="37">(H69*H72/H73)+H70+H71</f>
        <v>0.58333330000000005</v>
      </c>
      <c r="I74" s="47">
        <f t="shared" si="37"/>
        <v>1.3333332666666666</v>
      </c>
      <c r="N74" s="47">
        <f>(N69/N73)+N70+N71</f>
        <v>1.9166665666666667</v>
      </c>
      <c r="O74" s="47"/>
      <c r="P74" s="47"/>
      <c r="Q74" s="47">
        <f t="shared" ref="Q74:R74" si="38">(Q69*Q72/Q73)+Q70+Q71</f>
        <v>2.9166665666666667</v>
      </c>
      <c r="R74" s="47">
        <f t="shared" si="38"/>
        <v>3.8166665666666666</v>
      </c>
      <c r="T74">
        <f>R74</f>
        <v>3.8166665666666666</v>
      </c>
      <c r="U74">
        <f>MAX(C75:R75)</f>
        <v>1</v>
      </c>
      <c r="V74">
        <f>U74*W74/10</f>
        <v>32.4</v>
      </c>
      <c r="W74" s="11">
        <v>324</v>
      </c>
      <c r="X74">
        <f>W74+10</f>
        <v>334</v>
      </c>
      <c r="Y74">
        <f>V74+T74</f>
        <v>36.216666566666667</v>
      </c>
      <c r="Z74">
        <f>40/(X74/10)</f>
        <v>1.1976047904191618</v>
      </c>
      <c r="AB74" s="11" t="s">
        <v>70</v>
      </c>
    </row>
    <row r="75" spans="1:29">
      <c r="A75" s="196"/>
      <c r="B75" s="11" t="s">
        <v>49</v>
      </c>
      <c r="H75">
        <f>H74</f>
        <v>0.58333330000000005</v>
      </c>
      <c r="I75">
        <f>I74-I70</f>
        <v>0.74999996666666657</v>
      </c>
      <c r="N75" s="47">
        <f>N74-N70</f>
        <v>0.58333330000000005</v>
      </c>
      <c r="O75" s="47"/>
      <c r="P75" s="47"/>
      <c r="Q75" s="47">
        <f t="shared" ref="Q75:R75" si="39">Q74-Q70</f>
        <v>1</v>
      </c>
      <c r="R75" s="47">
        <f t="shared" si="39"/>
        <v>0.89999999999999991</v>
      </c>
    </row>
  </sheetData>
  <mergeCells count="10">
    <mergeCell ref="A62:A68"/>
    <mergeCell ref="A69:A75"/>
    <mergeCell ref="A41:A46"/>
    <mergeCell ref="A48:A53"/>
    <mergeCell ref="A2:A9"/>
    <mergeCell ref="A19:A25"/>
    <mergeCell ref="A11:A17"/>
    <mergeCell ref="A55:A61"/>
    <mergeCell ref="A34:A40"/>
    <mergeCell ref="A27:A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A1" s="169" t="s">
        <v>197</v>
      </c>
      <c r="B1" s="169" t="s">
        <v>52</v>
      </c>
      <c r="C1" s="193" t="s">
        <v>198</v>
      </c>
    </row>
    <row r="2" spans="1:3" ht="14.25" customHeight="1">
      <c r="A2" s="169" t="s">
        <v>11</v>
      </c>
      <c r="B2" s="194">
        <v>1</v>
      </c>
      <c r="C2" s="194">
        <v>0.06</v>
      </c>
    </row>
    <row r="3" spans="1:3" ht="14.25" customHeight="1">
      <c r="A3" s="169" t="s">
        <v>11</v>
      </c>
      <c r="B3" s="194">
        <v>2</v>
      </c>
      <c r="C3" s="194">
        <v>0.1</v>
      </c>
    </row>
    <row r="4" spans="1:3" ht="14.25" customHeight="1">
      <c r="A4" s="169" t="s">
        <v>11</v>
      </c>
      <c r="B4" s="194">
        <v>4</v>
      </c>
      <c r="C4" s="194">
        <v>0.06</v>
      </c>
    </row>
    <row r="5" spans="1:3" ht="14.25" customHeight="1">
      <c r="A5" s="169" t="s">
        <v>11</v>
      </c>
      <c r="B5" s="194">
        <v>5</v>
      </c>
      <c r="C5" s="194">
        <v>0.1</v>
      </c>
    </row>
    <row r="6" spans="1:3" ht="14.25" customHeight="1">
      <c r="A6" s="169" t="s">
        <v>11</v>
      </c>
      <c r="B6" s="194">
        <v>6</v>
      </c>
      <c r="C6" s="194">
        <v>0.05</v>
      </c>
    </row>
    <row r="7" spans="1:3" ht="14.25" customHeight="1">
      <c r="A7" s="169" t="s">
        <v>11</v>
      </c>
      <c r="B7" s="194">
        <v>8</v>
      </c>
      <c r="C7" s="194">
        <v>0.06</v>
      </c>
    </row>
    <row r="8" spans="1:3" ht="14.25" customHeight="1">
      <c r="A8" s="169" t="s">
        <v>11</v>
      </c>
      <c r="B8" s="194">
        <v>9</v>
      </c>
      <c r="C8" s="194">
        <v>0.06</v>
      </c>
    </row>
    <row r="9" spans="1:3" ht="14.25" customHeight="1">
      <c r="A9" s="169" t="s">
        <v>11</v>
      </c>
      <c r="B9" s="194">
        <v>10</v>
      </c>
      <c r="C9" s="194">
        <v>0.05</v>
      </c>
    </row>
    <row r="10" spans="1:3" ht="14.25" customHeight="1">
      <c r="A10" s="169" t="s">
        <v>11</v>
      </c>
      <c r="B10" s="194">
        <v>11</v>
      </c>
      <c r="C10" s="194">
        <v>0.1</v>
      </c>
    </row>
    <row r="11" spans="1:3" ht="14.25" customHeight="1">
      <c r="A11" s="169" t="s">
        <v>11</v>
      </c>
      <c r="B11" s="194">
        <v>12</v>
      </c>
      <c r="C11" s="194">
        <v>0.1</v>
      </c>
    </row>
    <row r="12" spans="1:3" ht="14.25" customHeight="1">
      <c r="A12" s="169" t="s">
        <v>11</v>
      </c>
      <c r="B12" s="194">
        <v>13</v>
      </c>
      <c r="C12" s="194">
        <v>0.06</v>
      </c>
    </row>
    <row r="13" spans="1:3" ht="14.25" customHeight="1">
      <c r="A13" s="169" t="s">
        <v>11</v>
      </c>
      <c r="B13" s="194">
        <v>14</v>
      </c>
      <c r="C13" s="194">
        <v>0.05</v>
      </c>
    </row>
    <row r="14" spans="1:3" ht="14.25" customHeight="1">
      <c r="A14" s="169" t="s">
        <v>11</v>
      </c>
      <c r="B14" s="194">
        <v>15</v>
      </c>
      <c r="C14" s="194">
        <v>0.1</v>
      </c>
    </row>
    <row r="15" spans="1:3" ht="14.25" customHeight="1">
      <c r="A15" s="169" t="s">
        <v>11</v>
      </c>
      <c r="B15" s="194">
        <v>18</v>
      </c>
      <c r="C15" s="194">
        <v>0.06</v>
      </c>
    </row>
    <row r="16" spans="1:3" ht="14.25" customHeight="1">
      <c r="A16" s="169" t="s">
        <v>11</v>
      </c>
      <c r="B16" s="194">
        <v>22</v>
      </c>
      <c r="C16" s="194">
        <v>0.05</v>
      </c>
    </row>
    <row r="17" spans="1:3" ht="14.25" customHeight="1">
      <c r="A17" s="169" t="s">
        <v>11</v>
      </c>
      <c r="B17" s="194">
        <v>23</v>
      </c>
      <c r="C17" s="194">
        <v>0.05</v>
      </c>
    </row>
    <row r="18" spans="1:3" ht="14.25" customHeight="1">
      <c r="A18" s="169" t="s">
        <v>11</v>
      </c>
      <c r="B18" s="194">
        <v>24</v>
      </c>
      <c r="C18" s="194">
        <v>0.06</v>
      </c>
    </row>
    <row r="19" spans="1:3" ht="14.25" customHeight="1">
      <c r="A19" s="169" t="s">
        <v>11</v>
      </c>
      <c r="B19" s="194">
        <v>25</v>
      </c>
      <c r="C19" s="194">
        <v>0.06</v>
      </c>
    </row>
    <row r="20" spans="1:3" ht="14.25" customHeight="1">
      <c r="A20" s="169" t="s">
        <v>11</v>
      </c>
      <c r="B20" s="194">
        <v>28</v>
      </c>
      <c r="C20" s="194">
        <v>0.05</v>
      </c>
    </row>
    <row r="21" spans="1:3" ht="14.25" customHeight="1">
      <c r="A21" s="169" t="s">
        <v>11</v>
      </c>
      <c r="B21" s="194">
        <v>30</v>
      </c>
      <c r="C21" s="194">
        <v>0.06</v>
      </c>
    </row>
    <row r="22" spans="1:3" ht="14.25" customHeight="1">
      <c r="A22" s="169" t="s">
        <v>11</v>
      </c>
      <c r="B22" s="194">
        <v>33</v>
      </c>
      <c r="C22" s="194">
        <v>0.06</v>
      </c>
    </row>
    <row r="23" spans="1:3" ht="14.25" customHeight="1">
      <c r="A23" s="169" t="s">
        <v>11</v>
      </c>
      <c r="B23" s="194">
        <v>36</v>
      </c>
      <c r="C23" s="194">
        <v>0.06</v>
      </c>
    </row>
    <row r="24" spans="1:3" ht="14.25" customHeight="1">
      <c r="A24" s="169" t="s">
        <v>11</v>
      </c>
      <c r="B24" s="194">
        <v>37</v>
      </c>
      <c r="C24" s="194">
        <v>0.1</v>
      </c>
    </row>
    <row r="25" spans="1:3" ht="14.25" customHeight="1">
      <c r="A25" s="169" t="s">
        <v>11</v>
      </c>
      <c r="B25" s="194">
        <v>38</v>
      </c>
      <c r="C25" s="194">
        <v>0.06</v>
      </c>
    </row>
    <row r="26" spans="1:3" ht="14.25" customHeight="1">
      <c r="A26" s="169" t="s">
        <v>11</v>
      </c>
      <c r="B26" s="194">
        <v>40</v>
      </c>
      <c r="C26" s="194">
        <v>0.1</v>
      </c>
    </row>
    <row r="27" spans="1:3" ht="14.25" customHeight="1">
      <c r="A27" s="169" t="s">
        <v>199</v>
      </c>
      <c r="B27" s="169"/>
      <c r="C27" s="194">
        <v>1.72</v>
      </c>
    </row>
    <row r="28" spans="1:3" ht="14.25" customHeight="1">
      <c r="A28" s="169" t="s">
        <v>17</v>
      </c>
      <c r="B28" s="194">
        <v>2</v>
      </c>
      <c r="C28" s="194">
        <v>0.05</v>
      </c>
    </row>
    <row r="29" spans="1:3" ht="14.25" customHeight="1">
      <c r="A29" s="169" t="s">
        <v>17</v>
      </c>
      <c r="B29" s="194">
        <v>5</v>
      </c>
      <c r="C29" s="194">
        <v>0.05</v>
      </c>
    </row>
    <row r="30" spans="1:3" ht="14.25" customHeight="1">
      <c r="A30" s="169" t="s">
        <v>17</v>
      </c>
      <c r="B30" s="194">
        <v>11</v>
      </c>
      <c r="C30" s="194">
        <v>0.05</v>
      </c>
    </row>
    <row r="31" spans="1:3" ht="14.25" customHeight="1">
      <c r="A31" s="169" t="s">
        <v>17</v>
      </c>
      <c r="B31" s="194">
        <v>12</v>
      </c>
      <c r="C31" s="194">
        <v>0.05</v>
      </c>
    </row>
    <row r="32" spans="1:3" ht="14.25" customHeight="1">
      <c r="A32" s="169" t="s">
        <v>17</v>
      </c>
      <c r="B32" s="194">
        <v>15</v>
      </c>
      <c r="C32" s="194">
        <v>0.05</v>
      </c>
    </row>
    <row r="33" spans="1:3" ht="14.25" customHeight="1">
      <c r="A33" s="169" t="s">
        <v>17</v>
      </c>
      <c r="B33" s="194">
        <v>16</v>
      </c>
      <c r="C33" s="194">
        <v>0.1</v>
      </c>
    </row>
    <row r="34" spans="1:3" ht="14.25" customHeight="1">
      <c r="A34" s="169" t="s">
        <v>17</v>
      </c>
      <c r="B34" s="194">
        <v>19</v>
      </c>
      <c r="C34" s="194">
        <v>0.1</v>
      </c>
    </row>
    <row r="35" spans="1:3" ht="14.25" customHeight="1">
      <c r="A35" s="169" t="s">
        <v>17</v>
      </c>
      <c r="B35" s="194">
        <v>37</v>
      </c>
      <c r="C35" s="194">
        <v>0.05</v>
      </c>
    </row>
    <row r="36" spans="1:3" ht="14.25" customHeight="1">
      <c r="A36" s="169" t="s">
        <v>17</v>
      </c>
      <c r="B36" s="194">
        <v>40</v>
      </c>
      <c r="C36" s="194">
        <v>0.05</v>
      </c>
    </row>
    <row r="37" spans="1:3" ht="14.25" customHeight="1">
      <c r="A37" s="169" t="s">
        <v>17</v>
      </c>
      <c r="B37" s="194">
        <v>42</v>
      </c>
      <c r="C37" s="194">
        <v>0.1</v>
      </c>
    </row>
    <row r="38" spans="1:3" ht="14.25" customHeight="1">
      <c r="A38" s="169" t="s">
        <v>17</v>
      </c>
      <c r="B38" s="169" t="s">
        <v>50</v>
      </c>
      <c r="C38" s="194">
        <v>0.1</v>
      </c>
    </row>
    <row r="39" spans="1:3" ht="14.25" customHeight="1">
      <c r="A39" s="169" t="s">
        <v>200</v>
      </c>
      <c r="B39" s="169"/>
      <c r="C39" s="194">
        <v>0.75</v>
      </c>
    </row>
    <row r="40" spans="1:3" ht="14.25" customHeight="1">
      <c r="A40" s="169" t="s">
        <v>12</v>
      </c>
      <c r="B40" s="194">
        <v>1</v>
      </c>
      <c r="C40" s="194">
        <v>0.05</v>
      </c>
    </row>
    <row r="41" spans="1:3" ht="14.25" customHeight="1">
      <c r="A41" s="169"/>
      <c r="B41" s="194">
        <v>4</v>
      </c>
      <c r="C41" s="194">
        <v>0.05</v>
      </c>
    </row>
    <row r="42" spans="1:3" ht="14.25" customHeight="1">
      <c r="A42" s="169"/>
      <c r="B42" s="194">
        <v>6</v>
      </c>
      <c r="C42" s="194">
        <v>0.05</v>
      </c>
    </row>
    <row r="43" spans="1:3" ht="14.25" customHeight="1">
      <c r="A43" s="169"/>
      <c r="B43" s="194">
        <v>8</v>
      </c>
      <c r="C43" s="194">
        <v>0.05</v>
      </c>
    </row>
    <row r="44" spans="1:3" ht="14.25" customHeight="1">
      <c r="A44" s="169"/>
      <c r="B44" s="194">
        <v>9</v>
      </c>
      <c r="C44" s="194">
        <v>0.05</v>
      </c>
    </row>
    <row r="45" spans="1:3" ht="14.25" customHeight="1">
      <c r="A45" s="169"/>
      <c r="B45" s="194">
        <v>10</v>
      </c>
      <c r="C45" s="194">
        <v>0.05</v>
      </c>
    </row>
    <row r="46" spans="1:3" ht="14.25" customHeight="1">
      <c r="A46" s="169"/>
      <c r="B46" s="194">
        <v>13</v>
      </c>
      <c r="C46" s="194">
        <v>0.05</v>
      </c>
    </row>
    <row r="47" spans="1:3" ht="14.25" customHeight="1">
      <c r="A47" s="169"/>
      <c r="B47" s="194">
        <v>14</v>
      </c>
      <c r="C47" s="194">
        <v>0.05</v>
      </c>
    </row>
    <row r="48" spans="1:3" ht="14.25" customHeight="1">
      <c r="A48" s="169"/>
      <c r="B48" s="194">
        <v>18</v>
      </c>
      <c r="C48" s="194">
        <v>0.05</v>
      </c>
    </row>
    <row r="49" spans="1:3" ht="14.25" customHeight="1">
      <c r="A49" s="169"/>
      <c r="B49" s="194">
        <v>22</v>
      </c>
      <c r="C49" s="194">
        <v>0.05</v>
      </c>
    </row>
    <row r="50" spans="1:3" ht="14.25" customHeight="1">
      <c r="A50" s="169"/>
      <c r="B50" s="194">
        <v>23</v>
      </c>
      <c r="C50" s="194">
        <v>0.05</v>
      </c>
    </row>
    <row r="51" spans="1:3" ht="14.25" customHeight="1">
      <c r="A51" s="169"/>
      <c r="B51" s="194">
        <v>24</v>
      </c>
      <c r="C51" s="194">
        <v>0.05</v>
      </c>
    </row>
    <row r="52" spans="1:3" ht="14.25" customHeight="1">
      <c r="A52" s="169"/>
      <c r="B52" s="194">
        <v>25</v>
      </c>
      <c r="C52" s="194">
        <v>0.05</v>
      </c>
    </row>
    <row r="53" spans="1:3" ht="14.25" customHeight="1">
      <c r="A53" s="169"/>
      <c r="B53" s="194">
        <v>28</v>
      </c>
      <c r="C53" s="194">
        <v>0.05</v>
      </c>
    </row>
    <row r="54" spans="1:3" ht="14.25" customHeight="1">
      <c r="A54" s="169"/>
      <c r="B54" s="194">
        <v>30</v>
      </c>
      <c r="C54" s="194">
        <v>0.05</v>
      </c>
    </row>
    <row r="55" spans="1:3" ht="14.25" customHeight="1">
      <c r="A55" s="169"/>
      <c r="B55" s="194">
        <v>33</v>
      </c>
      <c r="C55" s="194">
        <v>0.05</v>
      </c>
    </row>
    <row r="56" spans="1:3" ht="14.25" customHeight="1">
      <c r="A56" s="169"/>
      <c r="B56" s="194">
        <v>36</v>
      </c>
      <c r="C56" s="194">
        <v>0.05</v>
      </c>
    </row>
    <row r="57" spans="1:3" ht="14.25" customHeight="1">
      <c r="A57" s="169"/>
      <c r="B57" s="194">
        <v>38</v>
      </c>
      <c r="C57" s="194">
        <v>0.05</v>
      </c>
    </row>
    <row r="58" spans="1:3" ht="14.25" customHeight="1">
      <c r="A58" s="169" t="s">
        <v>201</v>
      </c>
      <c r="B58" s="169"/>
      <c r="C58" s="194">
        <v>0.9</v>
      </c>
    </row>
    <row r="59" spans="1:3" ht="14.25" customHeight="1">
      <c r="A59" s="169" t="s">
        <v>18</v>
      </c>
      <c r="B59" s="194">
        <v>1</v>
      </c>
      <c r="C59" s="194">
        <v>0.18</v>
      </c>
    </row>
    <row r="60" spans="1:3" ht="14.25" customHeight="1">
      <c r="A60" s="169"/>
      <c r="B60" s="194">
        <v>4</v>
      </c>
      <c r="C60" s="194">
        <v>0.08</v>
      </c>
    </row>
    <row r="61" spans="1:3" ht="14.25" customHeight="1">
      <c r="A61" s="169"/>
      <c r="B61" s="194">
        <v>8</v>
      </c>
      <c r="C61" s="194">
        <v>0.08</v>
      </c>
    </row>
    <row r="62" spans="1:3" ht="14.25" customHeight="1">
      <c r="A62" s="169"/>
      <c r="B62" s="194">
        <v>9</v>
      </c>
      <c r="C62" s="194">
        <v>0.15</v>
      </c>
    </row>
    <row r="63" spans="1:3" ht="14.25" customHeight="1">
      <c r="A63" s="169"/>
      <c r="B63" s="194">
        <v>13</v>
      </c>
      <c r="C63" s="194">
        <v>0.2</v>
      </c>
    </row>
    <row r="64" spans="1:3" ht="14.25" customHeight="1">
      <c r="A64" s="169"/>
      <c r="B64" s="194">
        <v>17</v>
      </c>
      <c r="C64" s="194">
        <v>0.05</v>
      </c>
    </row>
    <row r="65" spans="1:3" ht="14.25" customHeight="1">
      <c r="A65" s="169"/>
      <c r="B65" s="194">
        <v>18</v>
      </c>
      <c r="C65" s="194">
        <v>0.18</v>
      </c>
    </row>
    <row r="66" spans="1:3" ht="14.25" customHeight="1">
      <c r="A66" s="169"/>
      <c r="B66" s="194">
        <v>20</v>
      </c>
      <c r="C66" s="194">
        <v>0.05</v>
      </c>
    </row>
    <row r="67" spans="1:3" ht="14.25" customHeight="1">
      <c r="A67" s="169"/>
      <c r="B67" s="194">
        <v>24</v>
      </c>
      <c r="C67" s="194">
        <v>0.15</v>
      </c>
    </row>
    <row r="68" spans="1:3" ht="14.25" customHeight="1">
      <c r="A68" s="169"/>
      <c r="B68" s="194">
        <v>25</v>
      </c>
      <c r="C68" s="194">
        <v>0.15</v>
      </c>
    </row>
    <row r="69" spans="1:3" ht="14.25" customHeight="1">
      <c r="A69" s="169"/>
      <c r="B69" s="194">
        <v>26</v>
      </c>
      <c r="C69" s="194">
        <v>0.05</v>
      </c>
    </row>
    <row r="70" spans="1:3" ht="14.25" customHeight="1">
      <c r="A70" s="169"/>
      <c r="B70" s="194">
        <v>27</v>
      </c>
      <c r="C70" s="194">
        <v>0.05</v>
      </c>
    </row>
    <row r="71" spans="1:3" ht="14.25" customHeight="1">
      <c r="A71" s="169"/>
      <c r="B71" s="194">
        <v>29</v>
      </c>
      <c r="C71" s="194">
        <v>0.05</v>
      </c>
    </row>
    <row r="72" spans="1:3" ht="14.25" customHeight="1">
      <c r="A72" s="169"/>
      <c r="B72" s="194">
        <v>30</v>
      </c>
      <c r="C72" s="194">
        <v>0.2</v>
      </c>
    </row>
    <row r="73" spans="1:3" ht="14.25" customHeight="1">
      <c r="A73" s="169"/>
      <c r="B73" s="194">
        <v>32</v>
      </c>
      <c r="C73" s="194">
        <v>0.05</v>
      </c>
    </row>
    <row r="74" spans="1:3" ht="14.25" customHeight="1">
      <c r="A74" s="169"/>
      <c r="B74" s="194">
        <v>33</v>
      </c>
      <c r="C74" s="194">
        <v>0.08</v>
      </c>
    </row>
    <row r="75" spans="1:3" ht="14.25" customHeight="1">
      <c r="A75" s="169"/>
      <c r="B75" s="194">
        <v>36</v>
      </c>
      <c r="C75" s="194">
        <v>0.2</v>
      </c>
    </row>
    <row r="76" spans="1:3" ht="14.25" customHeight="1">
      <c r="A76" s="169"/>
      <c r="B76" s="194">
        <v>38</v>
      </c>
      <c r="C76" s="194">
        <v>0.2</v>
      </c>
    </row>
    <row r="77" spans="1:3" ht="14.25" customHeight="1">
      <c r="A77" s="169"/>
      <c r="B77" s="194">
        <v>39</v>
      </c>
      <c r="C77" s="194">
        <v>0.05</v>
      </c>
    </row>
    <row r="78" spans="1:3" ht="14.25" customHeight="1">
      <c r="A78" s="169" t="s">
        <v>202</v>
      </c>
      <c r="B78" s="169"/>
      <c r="C78" s="194">
        <v>2.2000000000000002</v>
      </c>
    </row>
    <row r="79" spans="1:3" ht="14.25" customHeight="1">
      <c r="A79" s="169" t="s">
        <v>19</v>
      </c>
      <c r="B79" s="194">
        <v>2</v>
      </c>
      <c r="C79" s="194">
        <v>0.06</v>
      </c>
    </row>
    <row r="80" spans="1:3" ht="14.25" customHeight="1">
      <c r="A80" s="169"/>
      <c r="B80" s="194">
        <v>5</v>
      </c>
      <c r="C80" s="194">
        <v>0.06</v>
      </c>
    </row>
    <row r="81" spans="1:3" ht="14.25" customHeight="1">
      <c r="A81" s="169"/>
      <c r="B81" s="194">
        <v>6</v>
      </c>
      <c r="C81" s="194">
        <v>0.1</v>
      </c>
    </row>
    <row r="82" spans="1:3" ht="14.25" customHeight="1">
      <c r="A82" s="169"/>
      <c r="B82" s="194">
        <v>10</v>
      </c>
      <c r="C82" s="194">
        <v>0.1</v>
      </c>
    </row>
    <row r="83" spans="1:3" ht="14.25" customHeight="1">
      <c r="A83" s="169"/>
      <c r="B83" s="194">
        <v>11</v>
      </c>
      <c r="C83" s="194">
        <v>0.06</v>
      </c>
    </row>
    <row r="84" spans="1:3" ht="14.25" customHeight="1">
      <c r="A84" s="169"/>
      <c r="B84" s="194">
        <v>12</v>
      </c>
      <c r="C84" s="194">
        <v>0.06</v>
      </c>
    </row>
    <row r="85" spans="1:3" ht="14.25" customHeight="1">
      <c r="A85" s="169"/>
      <c r="B85" s="194">
        <v>14</v>
      </c>
      <c r="C85" s="194">
        <v>0.1</v>
      </c>
    </row>
    <row r="86" spans="1:3" ht="14.25" customHeight="1">
      <c r="A86" s="169"/>
      <c r="B86" s="194">
        <v>15</v>
      </c>
      <c r="C86" s="194">
        <v>0.06</v>
      </c>
    </row>
    <row r="87" spans="1:3" ht="14.25" customHeight="1">
      <c r="A87" s="169"/>
      <c r="B87" s="194">
        <v>17</v>
      </c>
      <c r="C87" s="194">
        <v>0.08</v>
      </c>
    </row>
    <row r="88" spans="1:3" ht="14.25" customHeight="1">
      <c r="A88" s="169"/>
      <c r="B88" s="194">
        <v>20</v>
      </c>
      <c r="C88" s="194">
        <v>0.08</v>
      </c>
    </row>
    <row r="89" spans="1:3" ht="14.25" customHeight="1">
      <c r="A89" s="169"/>
      <c r="B89" s="194">
        <v>22</v>
      </c>
      <c r="C89" s="194">
        <v>0.1</v>
      </c>
    </row>
    <row r="90" spans="1:3" ht="14.25" customHeight="1">
      <c r="A90" s="169"/>
      <c r="B90" s="194">
        <v>23</v>
      </c>
      <c r="C90" s="194">
        <v>0.1</v>
      </c>
    </row>
    <row r="91" spans="1:3" ht="14.25" customHeight="1">
      <c r="A91" s="169"/>
      <c r="B91" s="194">
        <v>26</v>
      </c>
      <c r="C91" s="194">
        <v>0.08</v>
      </c>
    </row>
    <row r="92" spans="1:3" ht="14.25" customHeight="1">
      <c r="A92" s="169"/>
      <c r="B92" s="194">
        <v>27</v>
      </c>
      <c r="C92" s="194">
        <v>0.08</v>
      </c>
    </row>
    <row r="93" spans="1:3" ht="14.25" customHeight="1">
      <c r="A93" s="169"/>
      <c r="B93" s="194">
        <v>28</v>
      </c>
      <c r="C93" s="194">
        <v>0.1</v>
      </c>
    </row>
    <row r="94" spans="1:3" ht="14.25" customHeight="1">
      <c r="A94" s="169"/>
      <c r="B94" s="194">
        <v>29</v>
      </c>
      <c r="C94" s="194">
        <v>0.08</v>
      </c>
    </row>
    <row r="95" spans="1:3" ht="14.25" customHeight="1">
      <c r="A95" s="169"/>
      <c r="B95" s="194">
        <v>32</v>
      </c>
      <c r="C95" s="194">
        <v>0.08</v>
      </c>
    </row>
    <row r="96" spans="1:3" ht="14.25" customHeight="1">
      <c r="A96" s="169"/>
      <c r="B96" s="194">
        <v>37</v>
      </c>
      <c r="C96" s="194">
        <v>0.06</v>
      </c>
    </row>
    <row r="97" spans="1:3" ht="14.25" customHeight="1">
      <c r="A97" s="169"/>
      <c r="B97" s="194">
        <v>39</v>
      </c>
      <c r="C97" s="194">
        <v>0.08</v>
      </c>
    </row>
    <row r="98" spans="1:3" ht="14.25" customHeight="1">
      <c r="A98" s="169"/>
      <c r="B98" s="194">
        <v>40</v>
      </c>
      <c r="C98" s="194">
        <v>0.06</v>
      </c>
    </row>
    <row r="99" spans="1:3" ht="14.25" customHeight="1">
      <c r="A99" s="169" t="s">
        <v>203</v>
      </c>
      <c r="B99" s="169"/>
      <c r="C99" s="194">
        <v>1.58</v>
      </c>
    </row>
    <row r="100" spans="1:3" ht="14.25" customHeight="1">
      <c r="A100" s="169" t="s">
        <v>20</v>
      </c>
      <c r="B100" s="194">
        <v>3</v>
      </c>
      <c r="C100" s="194">
        <v>0.15</v>
      </c>
    </row>
    <row r="101" spans="1:3" ht="14.25" customHeight="1">
      <c r="A101" s="169"/>
      <c r="B101" s="194">
        <v>7</v>
      </c>
      <c r="C101" s="194">
        <v>0.15</v>
      </c>
    </row>
    <row r="102" spans="1:3" ht="14.25" customHeight="1">
      <c r="A102" s="169"/>
      <c r="B102" s="194">
        <v>21</v>
      </c>
      <c r="C102" s="194">
        <v>0.15</v>
      </c>
    </row>
    <row r="103" spans="1:3" ht="14.25" customHeight="1">
      <c r="A103" s="169"/>
      <c r="B103" s="194">
        <v>31</v>
      </c>
      <c r="C103" s="194">
        <v>0.15</v>
      </c>
    </row>
    <row r="104" spans="1:3" ht="14.25" customHeight="1">
      <c r="A104" s="169"/>
      <c r="B104" s="194">
        <v>34</v>
      </c>
      <c r="C104" s="194">
        <v>0.15</v>
      </c>
    </row>
    <row r="105" spans="1:3" ht="14.25" customHeight="1">
      <c r="A105" s="169"/>
      <c r="B105" s="194">
        <v>35</v>
      </c>
      <c r="C105" s="194">
        <v>0.15</v>
      </c>
    </row>
    <row r="106" spans="1:3" ht="14.25" customHeight="1">
      <c r="A106" s="169"/>
      <c r="B106" s="194">
        <v>41</v>
      </c>
      <c r="C106" s="194">
        <v>0.15</v>
      </c>
    </row>
    <row r="107" spans="1:3" ht="14.25" customHeight="1">
      <c r="A107" s="169" t="s">
        <v>204</v>
      </c>
      <c r="B107" s="169"/>
      <c r="C107" s="194">
        <v>1.05</v>
      </c>
    </row>
    <row r="108" spans="1:3" ht="14.25" customHeight="1">
      <c r="A108" s="169" t="s">
        <v>21</v>
      </c>
      <c r="B108" s="194">
        <v>3</v>
      </c>
      <c r="C108" s="194">
        <v>0.2</v>
      </c>
    </row>
    <row r="109" spans="1:3" ht="14.25" customHeight="1">
      <c r="A109" s="169"/>
      <c r="B109" s="194">
        <v>7</v>
      </c>
      <c r="C109" s="194">
        <v>0.2</v>
      </c>
    </row>
    <row r="110" spans="1:3" ht="14.25" customHeight="1">
      <c r="A110" s="169"/>
      <c r="B110" s="194">
        <v>16</v>
      </c>
      <c r="C110" s="194">
        <v>0.25</v>
      </c>
    </row>
    <row r="111" spans="1:3" ht="14.25" customHeight="1">
      <c r="A111" s="169"/>
      <c r="B111" s="194">
        <v>19</v>
      </c>
      <c r="C111" s="194">
        <v>0.25</v>
      </c>
    </row>
    <row r="112" spans="1:3" ht="14.25" customHeight="1">
      <c r="A112" s="169"/>
      <c r="B112" s="194">
        <v>21</v>
      </c>
      <c r="C112" s="194">
        <v>0.2</v>
      </c>
    </row>
    <row r="113" spans="1:3" ht="14.25" customHeight="1">
      <c r="A113" s="169"/>
      <c r="B113" s="194">
        <v>31</v>
      </c>
      <c r="C113" s="194">
        <v>0.2</v>
      </c>
    </row>
    <row r="114" spans="1:3" ht="14.25" customHeight="1">
      <c r="A114" s="169"/>
      <c r="B114" s="194">
        <v>34</v>
      </c>
      <c r="C114" s="194">
        <v>0.2</v>
      </c>
    </row>
    <row r="115" spans="1:3" ht="14.25" customHeight="1">
      <c r="A115" s="169"/>
      <c r="B115" s="194">
        <v>35</v>
      </c>
      <c r="C115" s="194">
        <v>0.2</v>
      </c>
    </row>
    <row r="116" spans="1:3" ht="14.25" customHeight="1">
      <c r="A116" s="169"/>
      <c r="B116" s="194">
        <v>41</v>
      </c>
      <c r="C116" s="194">
        <v>0.2</v>
      </c>
    </row>
    <row r="117" spans="1:3" ht="14.25" customHeight="1">
      <c r="A117" s="169"/>
      <c r="B117" s="194">
        <v>42</v>
      </c>
      <c r="C117" s="194">
        <v>0.25</v>
      </c>
    </row>
    <row r="118" spans="1:3" ht="14.25" customHeight="1">
      <c r="A118" s="169"/>
      <c r="B118" s="169" t="s">
        <v>50</v>
      </c>
      <c r="C118" s="194">
        <v>0.25</v>
      </c>
    </row>
    <row r="119" spans="1:3" ht="14.25" customHeight="1">
      <c r="A119" s="169" t="s">
        <v>205</v>
      </c>
      <c r="B119" s="169"/>
      <c r="C119" s="194">
        <v>2.4</v>
      </c>
    </row>
    <row r="120" spans="1:3" ht="14.25" customHeight="1">
      <c r="A120" s="169" t="s">
        <v>22</v>
      </c>
      <c r="B120" s="194">
        <v>16</v>
      </c>
      <c r="C120" s="194">
        <v>0.05</v>
      </c>
    </row>
    <row r="121" spans="1:3" ht="14.25" customHeight="1">
      <c r="A121" s="169"/>
      <c r="B121" s="194">
        <v>19</v>
      </c>
      <c r="C121" s="194">
        <v>0.05</v>
      </c>
    </row>
    <row r="122" spans="1:3" ht="14.25" customHeight="1">
      <c r="A122" s="169"/>
      <c r="B122" s="194">
        <v>42</v>
      </c>
      <c r="C122" s="194">
        <v>0.05</v>
      </c>
    </row>
    <row r="123" spans="1:3" ht="14.25" customHeight="1">
      <c r="A123" s="169"/>
      <c r="B123" s="169" t="s">
        <v>50</v>
      </c>
      <c r="C123" s="194">
        <v>0.05</v>
      </c>
    </row>
    <row r="124" spans="1:3" ht="14.25" customHeight="1">
      <c r="A124" s="169" t="s">
        <v>206</v>
      </c>
      <c r="B124" s="169"/>
      <c r="C124" s="194">
        <v>0.2</v>
      </c>
    </row>
    <row r="125" spans="1:3" ht="14.25" customHeight="1">
      <c r="A125" s="169" t="s">
        <v>23</v>
      </c>
      <c r="B125" s="194">
        <v>16</v>
      </c>
      <c r="C125" s="194">
        <v>0.06</v>
      </c>
    </row>
    <row r="126" spans="1:3" ht="14.25" customHeight="1">
      <c r="A126" s="169"/>
      <c r="B126" s="194">
        <v>19</v>
      </c>
      <c r="C126" s="194">
        <v>0.06</v>
      </c>
    </row>
    <row r="127" spans="1:3" ht="14.25" customHeight="1">
      <c r="A127" s="169"/>
      <c r="B127" s="194">
        <v>32</v>
      </c>
      <c r="C127" s="194">
        <v>0.1</v>
      </c>
    </row>
    <row r="128" spans="1:3" ht="14.25" customHeight="1">
      <c r="A128" s="169"/>
      <c r="B128" s="194">
        <v>39</v>
      </c>
      <c r="C128" s="194">
        <v>0.1</v>
      </c>
    </row>
    <row r="129" spans="1:3" ht="14.25" customHeight="1">
      <c r="A129" s="169"/>
      <c r="B129" s="194">
        <v>42</v>
      </c>
      <c r="C129" s="194">
        <v>0.06</v>
      </c>
    </row>
    <row r="130" spans="1:3" ht="14.25" customHeight="1">
      <c r="A130" s="169"/>
      <c r="B130" s="169" t="s">
        <v>50</v>
      </c>
      <c r="C130" s="194">
        <v>0.06</v>
      </c>
    </row>
    <row r="131" spans="1:3" ht="14.25" customHeight="1">
      <c r="A131" s="169" t="s">
        <v>207</v>
      </c>
      <c r="B131" s="169"/>
      <c r="C131" s="194">
        <v>0.44</v>
      </c>
    </row>
    <row r="132" spans="1:3" ht="14.25" customHeight="1">
      <c r="A132" s="169" t="s">
        <v>24</v>
      </c>
      <c r="B132" s="194">
        <v>1</v>
      </c>
      <c r="C132" s="194">
        <v>0.12</v>
      </c>
    </row>
    <row r="133" spans="1:3" ht="14.25" customHeight="1">
      <c r="A133" s="169"/>
      <c r="B133" s="194">
        <v>4</v>
      </c>
      <c r="C133" s="194">
        <v>0.12</v>
      </c>
    </row>
    <row r="134" spans="1:3" ht="14.25" customHeight="1">
      <c r="A134" s="169"/>
      <c r="B134" s="194">
        <v>8</v>
      </c>
      <c r="C134" s="194">
        <v>0.12</v>
      </c>
    </row>
    <row r="135" spans="1:3" ht="14.25" customHeight="1">
      <c r="A135" s="169"/>
      <c r="B135" s="194">
        <v>9</v>
      </c>
      <c r="C135" s="194">
        <v>0.12</v>
      </c>
    </row>
    <row r="136" spans="1:3" ht="14.25" customHeight="1">
      <c r="A136" s="169"/>
      <c r="B136" s="194">
        <v>13</v>
      </c>
      <c r="C136" s="194">
        <v>0.12</v>
      </c>
    </row>
    <row r="137" spans="1:3" ht="14.25" customHeight="1">
      <c r="A137" s="169"/>
      <c r="B137" s="194">
        <v>18</v>
      </c>
      <c r="C137" s="194">
        <v>0.12</v>
      </c>
    </row>
    <row r="138" spans="1:3" ht="14.25" customHeight="1">
      <c r="A138" s="169"/>
      <c r="B138" s="194">
        <v>24</v>
      </c>
      <c r="C138" s="194">
        <v>0.12</v>
      </c>
    </row>
    <row r="139" spans="1:3" ht="14.25" customHeight="1">
      <c r="A139" s="169"/>
      <c r="B139" s="194">
        <v>25</v>
      </c>
      <c r="C139" s="194">
        <v>0.12</v>
      </c>
    </row>
    <row r="140" spans="1:3" ht="14.25" customHeight="1">
      <c r="A140" s="169"/>
      <c r="B140" s="194">
        <v>30</v>
      </c>
      <c r="C140" s="194">
        <v>0.12</v>
      </c>
    </row>
    <row r="141" spans="1:3" ht="14.25" customHeight="1">
      <c r="A141" s="169"/>
      <c r="B141" s="194">
        <v>33</v>
      </c>
      <c r="C141" s="194">
        <v>0.12</v>
      </c>
    </row>
    <row r="142" spans="1:3" ht="14.25" customHeight="1">
      <c r="A142" s="169"/>
      <c r="B142" s="194">
        <v>36</v>
      </c>
      <c r="C142" s="194">
        <v>0.12</v>
      </c>
    </row>
    <row r="143" spans="1:3" ht="14.25" customHeight="1">
      <c r="A143" s="169"/>
      <c r="B143" s="194">
        <v>38</v>
      </c>
      <c r="C143" s="194">
        <v>0.12</v>
      </c>
    </row>
    <row r="144" spans="1:3" ht="14.25" customHeight="1">
      <c r="A144" s="169" t="s">
        <v>208</v>
      </c>
      <c r="B144" s="169"/>
      <c r="C144" s="194">
        <v>1.44</v>
      </c>
    </row>
    <row r="145" spans="1:3" ht="14.25" customHeight="1">
      <c r="A145" s="169" t="s">
        <v>25</v>
      </c>
      <c r="B145" s="194">
        <v>6</v>
      </c>
      <c r="C145" s="194">
        <v>0.05</v>
      </c>
    </row>
    <row r="146" spans="1:3" ht="14.25" customHeight="1">
      <c r="A146" s="169"/>
      <c r="B146" s="194">
        <v>10</v>
      </c>
      <c r="C146" s="194">
        <v>0.05</v>
      </c>
    </row>
    <row r="147" spans="1:3" ht="14.25" customHeight="1">
      <c r="A147" s="169"/>
      <c r="B147" s="194">
        <v>14</v>
      </c>
      <c r="C147" s="194">
        <v>0.05</v>
      </c>
    </row>
    <row r="148" spans="1:3" ht="14.25" customHeight="1">
      <c r="A148" s="169" t="s">
        <v>209</v>
      </c>
      <c r="B148" s="169"/>
      <c r="C148" s="194">
        <v>0.15</v>
      </c>
    </row>
    <row r="149" spans="1:3" ht="14.25" customHeight="1">
      <c r="A149" s="169" t="s">
        <v>26</v>
      </c>
      <c r="B149" s="194">
        <v>1</v>
      </c>
      <c r="C149" s="194">
        <v>2</v>
      </c>
    </row>
    <row r="150" spans="1:3" ht="14.25" customHeight="1">
      <c r="A150" s="169"/>
      <c r="B150" s="194">
        <v>2</v>
      </c>
      <c r="C150" s="194">
        <v>1</v>
      </c>
    </row>
    <row r="151" spans="1:3" ht="14.25" customHeight="1">
      <c r="A151" s="169"/>
      <c r="B151" s="194">
        <v>3</v>
      </c>
      <c r="C151" s="194">
        <v>2</v>
      </c>
    </row>
    <row r="152" spans="1:3" ht="14.25" customHeight="1">
      <c r="A152" s="169"/>
      <c r="B152" s="194">
        <v>4</v>
      </c>
      <c r="C152" s="194">
        <v>2</v>
      </c>
    </row>
    <row r="153" spans="1:3" ht="14.25" customHeight="1">
      <c r="A153" s="169"/>
      <c r="B153" s="194">
        <v>5</v>
      </c>
      <c r="C153" s="194">
        <v>1</v>
      </c>
    </row>
    <row r="154" spans="1:3" ht="14.25" customHeight="1">
      <c r="A154" s="169"/>
      <c r="B154" s="194">
        <v>6</v>
      </c>
      <c r="C154" s="194">
        <v>2</v>
      </c>
    </row>
    <row r="155" spans="1:3" ht="14.25" customHeight="1">
      <c r="A155" s="169"/>
      <c r="B155" s="194">
        <v>7</v>
      </c>
      <c r="C155" s="194">
        <v>2</v>
      </c>
    </row>
    <row r="156" spans="1:3" ht="14.25" customHeight="1">
      <c r="A156" s="169"/>
      <c r="B156" s="194">
        <v>8</v>
      </c>
      <c r="C156" s="194">
        <v>2</v>
      </c>
    </row>
    <row r="157" spans="1:3" ht="14.25" customHeight="1">
      <c r="A157" s="169"/>
      <c r="B157" s="194">
        <v>9</v>
      </c>
      <c r="C157" s="194">
        <v>2</v>
      </c>
    </row>
    <row r="158" spans="1:3" ht="14.25" customHeight="1">
      <c r="A158" s="169"/>
      <c r="B158" s="194">
        <v>10</v>
      </c>
      <c r="C158" s="194">
        <v>2</v>
      </c>
    </row>
    <row r="159" spans="1:3" ht="14.25" customHeight="1">
      <c r="A159" s="169"/>
      <c r="B159" s="194">
        <v>11</v>
      </c>
      <c r="C159" s="194">
        <v>1</v>
      </c>
    </row>
    <row r="160" spans="1:3" ht="14.25" customHeight="1">
      <c r="A160" s="169"/>
      <c r="B160" s="194">
        <v>12</v>
      </c>
      <c r="C160" s="194">
        <v>1</v>
      </c>
    </row>
    <row r="161" spans="1:3" ht="14.25" customHeight="1">
      <c r="A161" s="169"/>
      <c r="B161" s="194">
        <v>13</v>
      </c>
      <c r="C161" s="194">
        <v>2</v>
      </c>
    </row>
    <row r="162" spans="1:3" ht="14.25" customHeight="1">
      <c r="A162" s="169"/>
      <c r="B162" s="194">
        <v>14</v>
      </c>
      <c r="C162" s="194">
        <v>2</v>
      </c>
    </row>
    <row r="163" spans="1:3" ht="14.25" customHeight="1">
      <c r="A163" s="169"/>
      <c r="B163" s="194">
        <v>15</v>
      </c>
      <c r="C163" s="194">
        <v>1</v>
      </c>
    </row>
    <row r="164" spans="1:3" ht="14.25" customHeight="1">
      <c r="A164" s="169"/>
      <c r="B164" s="194">
        <v>16</v>
      </c>
      <c r="C164" s="194">
        <v>1.2</v>
      </c>
    </row>
    <row r="165" spans="1:3" ht="14.25" customHeight="1">
      <c r="A165" s="169"/>
      <c r="B165" s="194">
        <v>17</v>
      </c>
      <c r="C165" s="194">
        <v>2</v>
      </c>
    </row>
    <row r="166" spans="1:3" ht="14.25" customHeight="1">
      <c r="A166" s="169"/>
      <c r="B166" s="194">
        <v>18</v>
      </c>
      <c r="C166" s="194">
        <v>2</v>
      </c>
    </row>
    <row r="167" spans="1:3" ht="14.25" customHeight="1">
      <c r="A167" s="169"/>
      <c r="B167" s="194">
        <v>19</v>
      </c>
      <c r="C167" s="194">
        <v>1.2</v>
      </c>
    </row>
    <row r="168" spans="1:3" ht="14.25" customHeight="1">
      <c r="A168" s="169"/>
      <c r="B168" s="194">
        <v>20</v>
      </c>
      <c r="C168" s="194">
        <v>2</v>
      </c>
    </row>
    <row r="169" spans="1:3" ht="14.25" customHeight="1">
      <c r="A169" s="169"/>
      <c r="B169" s="194">
        <v>21</v>
      </c>
      <c r="C169" s="194">
        <v>2</v>
      </c>
    </row>
    <row r="170" spans="1:3" ht="14.25" customHeight="1">
      <c r="A170" s="169"/>
      <c r="B170" s="194">
        <v>22</v>
      </c>
      <c r="C170" s="194">
        <v>2</v>
      </c>
    </row>
    <row r="171" spans="1:3" ht="14.25" customHeight="1">
      <c r="A171" s="169"/>
      <c r="B171" s="194">
        <v>23</v>
      </c>
      <c r="C171" s="194">
        <v>2</v>
      </c>
    </row>
    <row r="172" spans="1:3" ht="14.25" customHeight="1">
      <c r="A172" s="169"/>
      <c r="B172" s="194">
        <v>24</v>
      </c>
      <c r="C172" s="194">
        <v>2</v>
      </c>
    </row>
    <row r="173" spans="1:3" ht="14.25" customHeight="1">
      <c r="A173" s="169"/>
      <c r="B173" s="194">
        <v>25</v>
      </c>
      <c r="C173" s="194">
        <v>2</v>
      </c>
    </row>
    <row r="174" spans="1:3" ht="14.25" customHeight="1">
      <c r="A174" s="169"/>
      <c r="B174" s="194">
        <v>26</v>
      </c>
      <c r="C174" s="194">
        <v>2</v>
      </c>
    </row>
    <row r="175" spans="1:3" ht="14.25" customHeight="1">
      <c r="A175" s="169"/>
      <c r="B175" s="194">
        <v>27</v>
      </c>
      <c r="C175" s="194">
        <v>2</v>
      </c>
    </row>
    <row r="176" spans="1:3" ht="14.25" customHeight="1">
      <c r="A176" s="169"/>
      <c r="B176" s="194">
        <v>28</v>
      </c>
      <c r="C176" s="194">
        <v>2</v>
      </c>
    </row>
    <row r="177" spans="1:3" ht="14.25" customHeight="1">
      <c r="A177" s="169"/>
      <c r="B177" s="194">
        <v>29</v>
      </c>
      <c r="C177" s="194">
        <v>2</v>
      </c>
    </row>
    <row r="178" spans="1:3" ht="14.25" customHeight="1">
      <c r="A178" s="169"/>
      <c r="B178" s="194">
        <v>30</v>
      </c>
      <c r="C178" s="194">
        <v>2</v>
      </c>
    </row>
    <row r="179" spans="1:3" ht="14.25" customHeight="1">
      <c r="A179" s="169"/>
      <c r="B179" s="194">
        <v>31</v>
      </c>
      <c r="C179" s="194">
        <v>2</v>
      </c>
    </row>
    <row r="180" spans="1:3" ht="14.25" customHeight="1">
      <c r="A180" s="169"/>
      <c r="B180" s="194">
        <v>32</v>
      </c>
      <c r="C180" s="194">
        <v>2</v>
      </c>
    </row>
    <row r="181" spans="1:3" ht="14.25" customHeight="1">
      <c r="A181" s="169"/>
      <c r="B181" s="194">
        <v>33</v>
      </c>
      <c r="C181" s="194">
        <v>2</v>
      </c>
    </row>
    <row r="182" spans="1:3" ht="14.25" customHeight="1">
      <c r="A182" s="169"/>
      <c r="B182" s="194">
        <v>34</v>
      </c>
      <c r="C182" s="194">
        <v>2</v>
      </c>
    </row>
    <row r="183" spans="1:3" ht="14.25" customHeight="1">
      <c r="A183" s="169"/>
      <c r="B183" s="194">
        <v>35</v>
      </c>
      <c r="C183" s="194">
        <v>2</v>
      </c>
    </row>
    <row r="184" spans="1:3" ht="14.25" customHeight="1">
      <c r="A184" s="169"/>
      <c r="B184" s="194">
        <v>36</v>
      </c>
      <c r="C184" s="194">
        <v>2</v>
      </c>
    </row>
    <row r="185" spans="1:3" ht="14.25" customHeight="1">
      <c r="A185" s="169"/>
      <c r="B185" s="194">
        <v>37</v>
      </c>
      <c r="C185" s="194">
        <v>1</v>
      </c>
    </row>
    <row r="186" spans="1:3" ht="14.25" customHeight="1">
      <c r="A186" s="169"/>
      <c r="B186" s="194">
        <v>38</v>
      </c>
      <c r="C186" s="194">
        <v>2</v>
      </c>
    </row>
    <row r="187" spans="1:3" ht="14.25" customHeight="1">
      <c r="A187" s="169"/>
      <c r="B187" s="194">
        <v>39</v>
      </c>
      <c r="C187" s="194">
        <v>2</v>
      </c>
    </row>
    <row r="188" spans="1:3" ht="14.25" customHeight="1">
      <c r="A188" s="169"/>
      <c r="B188" s="194">
        <v>40</v>
      </c>
      <c r="C188" s="194">
        <v>1</v>
      </c>
    </row>
    <row r="189" spans="1:3" ht="14.25" customHeight="1">
      <c r="A189" s="169"/>
      <c r="B189" s="194">
        <v>41</v>
      </c>
      <c r="C189" s="194">
        <v>1</v>
      </c>
    </row>
    <row r="190" spans="1:3" ht="14.25" customHeight="1">
      <c r="A190" s="169"/>
      <c r="B190" s="194">
        <v>42</v>
      </c>
      <c r="C190" s="194">
        <v>1.2</v>
      </c>
    </row>
    <row r="191" spans="1:3" ht="14.25" customHeight="1">
      <c r="A191" s="169"/>
      <c r="B191" s="169" t="s">
        <v>50</v>
      </c>
      <c r="C191" s="194">
        <v>1.2</v>
      </c>
    </row>
    <row r="192" spans="1:3" ht="14.25" customHeight="1">
      <c r="A192" s="169" t="s">
        <v>210</v>
      </c>
      <c r="B192" s="169"/>
      <c r="C192" s="194">
        <v>74.8</v>
      </c>
    </row>
    <row r="193" spans="1:3" ht="14.25" customHeight="1">
      <c r="A193" s="169" t="s">
        <v>28</v>
      </c>
      <c r="B193" s="194">
        <v>22</v>
      </c>
      <c r="C193" s="194">
        <v>0.05</v>
      </c>
    </row>
    <row r="194" spans="1:3" ht="14.25" customHeight="1">
      <c r="A194" s="169"/>
      <c r="B194" s="194">
        <v>23</v>
      </c>
      <c r="C194" s="194">
        <v>0.05</v>
      </c>
    </row>
    <row r="195" spans="1:3" ht="14.25" customHeight="1">
      <c r="A195" s="169"/>
      <c r="B195" s="194">
        <v>28</v>
      </c>
      <c r="C195" s="194">
        <v>0.05</v>
      </c>
    </row>
    <row r="196" spans="1:3" ht="14.25" customHeight="1">
      <c r="A196" s="169" t="s">
        <v>211</v>
      </c>
      <c r="B196" s="169"/>
      <c r="C196" s="194">
        <v>0.15</v>
      </c>
    </row>
    <row r="197" spans="1:3" ht="14.25" customHeight="1">
      <c r="A197" s="169" t="s">
        <v>29</v>
      </c>
      <c r="B197" s="194">
        <v>17</v>
      </c>
      <c r="C197" s="194">
        <v>0.1</v>
      </c>
    </row>
    <row r="198" spans="1:3" ht="14.25" customHeight="1">
      <c r="A198" s="169"/>
      <c r="B198" s="194">
        <v>20</v>
      </c>
      <c r="C198" s="194">
        <v>0.1</v>
      </c>
    </row>
    <row r="199" spans="1:3" ht="14.25" customHeight="1">
      <c r="A199" s="169"/>
      <c r="B199" s="194">
        <v>21</v>
      </c>
      <c r="C199" s="194">
        <v>0.05</v>
      </c>
    </row>
    <row r="200" spans="1:3" ht="14.25" customHeight="1">
      <c r="A200" s="169"/>
      <c r="B200" s="194">
        <v>26</v>
      </c>
      <c r="C200" s="194">
        <v>0.1</v>
      </c>
    </row>
    <row r="201" spans="1:3" ht="14.25" customHeight="1">
      <c r="A201" s="169"/>
      <c r="B201" s="194">
        <v>27</v>
      </c>
      <c r="C201" s="194">
        <v>0.1</v>
      </c>
    </row>
    <row r="202" spans="1:3" ht="14.25" customHeight="1">
      <c r="A202" s="169"/>
      <c r="B202" s="194">
        <v>29</v>
      </c>
      <c r="C202" s="194">
        <v>0.1</v>
      </c>
    </row>
    <row r="203" spans="1:3" ht="14.25" customHeight="1">
      <c r="A203" s="169" t="s">
        <v>212</v>
      </c>
      <c r="B203" s="169"/>
      <c r="C203" s="194">
        <v>0.55000000000000004</v>
      </c>
    </row>
    <row r="204" spans="1:3" ht="14.25" customHeight="1">
      <c r="A204" s="169" t="s">
        <v>30</v>
      </c>
      <c r="B204" s="194">
        <v>1</v>
      </c>
      <c r="C204" s="194">
        <v>0.1</v>
      </c>
    </row>
    <row r="205" spans="1:3" ht="14.25" customHeight="1">
      <c r="A205" s="169"/>
      <c r="B205" s="194">
        <v>2</v>
      </c>
      <c r="C205" s="194">
        <v>0.05</v>
      </c>
    </row>
    <row r="206" spans="1:3" ht="14.25" customHeight="1">
      <c r="A206" s="169"/>
      <c r="B206" s="194">
        <v>3</v>
      </c>
      <c r="C206" s="194">
        <v>0.2</v>
      </c>
    </row>
    <row r="207" spans="1:3" ht="14.25" customHeight="1">
      <c r="A207" s="169"/>
      <c r="B207" s="194">
        <v>4</v>
      </c>
      <c r="C207" s="194">
        <v>0.1</v>
      </c>
    </row>
    <row r="208" spans="1:3" ht="14.25" customHeight="1">
      <c r="A208" s="169"/>
      <c r="B208" s="194">
        <v>5</v>
      </c>
      <c r="C208" s="194">
        <v>0.05</v>
      </c>
    </row>
    <row r="209" spans="1:3" ht="14.25" customHeight="1">
      <c r="A209" s="169"/>
      <c r="B209" s="194">
        <v>7</v>
      </c>
      <c r="C209" s="194">
        <v>0.2</v>
      </c>
    </row>
    <row r="210" spans="1:3" ht="14.25" customHeight="1">
      <c r="A210" s="169"/>
      <c r="B210" s="194">
        <v>8</v>
      </c>
      <c r="C210" s="194">
        <v>0.1</v>
      </c>
    </row>
    <row r="211" spans="1:3" ht="14.25" customHeight="1">
      <c r="A211" s="169"/>
      <c r="B211" s="194">
        <v>9</v>
      </c>
      <c r="C211" s="194">
        <v>0.1</v>
      </c>
    </row>
    <row r="212" spans="1:3" ht="14.25" customHeight="1">
      <c r="A212" s="169"/>
      <c r="B212" s="194">
        <v>10</v>
      </c>
      <c r="C212" s="194">
        <v>0.03</v>
      </c>
    </row>
    <row r="213" spans="1:3" ht="14.25" customHeight="1">
      <c r="A213" s="169"/>
      <c r="B213" s="194">
        <v>11</v>
      </c>
      <c r="C213" s="194">
        <v>0.05</v>
      </c>
    </row>
    <row r="214" spans="1:3" ht="14.25" customHeight="1">
      <c r="A214" s="169"/>
      <c r="B214" s="194">
        <v>12</v>
      </c>
      <c r="C214" s="194">
        <v>0.05</v>
      </c>
    </row>
    <row r="215" spans="1:3" ht="14.25" customHeight="1">
      <c r="A215" s="169"/>
      <c r="B215" s="194">
        <v>13</v>
      </c>
      <c r="C215" s="194">
        <v>0.1</v>
      </c>
    </row>
    <row r="216" spans="1:3" ht="14.25" customHeight="1">
      <c r="A216" s="169"/>
      <c r="B216" s="194">
        <v>14</v>
      </c>
      <c r="C216" s="194">
        <v>0.03</v>
      </c>
    </row>
    <row r="217" spans="1:3" ht="14.25" customHeight="1">
      <c r="A217" s="169"/>
      <c r="B217" s="194">
        <v>15</v>
      </c>
      <c r="C217" s="194">
        <v>0.05</v>
      </c>
    </row>
    <row r="218" spans="1:3" ht="14.25" customHeight="1">
      <c r="A218" s="169"/>
      <c r="B218" s="194">
        <v>17</v>
      </c>
      <c r="C218" s="194">
        <v>0.05</v>
      </c>
    </row>
    <row r="219" spans="1:3" ht="14.25" customHeight="1">
      <c r="A219" s="169"/>
      <c r="B219" s="194">
        <v>18</v>
      </c>
      <c r="C219" s="194">
        <v>0.1</v>
      </c>
    </row>
    <row r="220" spans="1:3" ht="14.25" customHeight="1">
      <c r="A220" s="169"/>
      <c r="B220" s="194">
        <v>21</v>
      </c>
      <c r="C220" s="194">
        <v>0.1</v>
      </c>
    </row>
    <row r="221" spans="1:3" ht="14.25" customHeight="1">
      <c r="A221" s="169"/>
      <c r="B221" s="194">
        <v>24</v>
      </c>
      <c r="C221" s="194">
        <v>0.1</v>
      </c>
    </row>
    <row r="222" spans="1:3" ht="14.25" customHeight="1">
      <c r="A222" s="169"/>
      <c r="B222" s="194">
        <v>25</v>
      </c>
      <c r="C222" s="194">
        <v>0.1</v>
      </c>
    </row>
    <row r="223" spans="1:3" ht="14.25" customHeight="1">
      <c r="A223" s="169"/>
      <c r="B223" s="194">
        <v>30</v>
      </c>
      <c r="C223" s="194">
        <v>0.1</v>
      </c>
    </row>
    <row r="224" spans="1:3" ht="14.25" customHeight="1">
      <c r="A224" s="169"/>
      <c r="B224" s="194">
        <v>31</v>
      </c>
      <c r="C224" s="194">
        <v>0.2</v>
      </c>
    </row>
    <row r="225" spans="1:3" ht="14.25" customHeight="1">
      <c r="A225" s="169"/>
      <c r="B225" s="194">
        <v>33</v>
      </c>
      <c r="C225" s="194">
        <v>0.1</v>
      </c>
    </row>
    <row r="226" spans="1:3" ht="14.25" customHeight="1">
      <c r="A226" s="169"/>
      <c r="B226" s="194">
        <v>34</v>
      </c>
      <c r="C226" s="194">
        <v>0.15</v>
      </c>
    </row>
    <row r="227" spans="1:3" ht="14.25" customHeight="1">
      <c r="A227" s="169"/>
      <c r="B227" s="194">
        <v>35</v>
      </c>
      <c r="C227" s="194">
        <v>0.2</v>
      </c>
    </row>
    <row r="228" spans="1:3" ht="14.25" customHeight="1">
      <c r="A228" s="169"/>
      <c r="B228" s="194">
        <v>36</v>
      </c>
      <c r="C228" s="194">
        <v>0.1</v>
      </c>
    </row>
    <row r="229" spans="1:3" ht="14.25" customHeight="1">
      <c r="A229" s="169"/>
      <c r="B229" s="194">
        <v>37</v>
      </c>
      <c r="C229" s="194">
        <v>0.05</v>
      </c>
    </row>
    <row r="230" spans="1:3" ht="14.25" customHeight="1">
      <c r="A230" s="169"/>
      <c r="B230" s="194">
        <v>38</v>
      </c>
      <c r="C230" s="194">
        <v>0.1</v>
      </c>
    </row>
    <row r="231" spans="1:3" ht="14.25" customHeight="1">
      <c r="A231" s="169"/>
      <c r="B231" s="194">
        <v>40</v>
      </c>
      <c r="C231" s="194">
        <v>0.05</v>
      </c>
    </row>
    <row r="232" spans="1:3" ht="14.25" customHeight="1">
      <c r="A232" s="169"/>
      <c r="B232" s="194">
        <v>41</v>
      </c>
      <c r="C232" s="194">
        <v>0.1</v>
      </c>
    </row>
    <row r="233" spans="1:3" ht="14.25" customHeight="1">
      <c r="A233" s="169"/>
      <c r="B233" s="169" t="s">
        <v>50</v>
      </c>
      <c r="C233" s="194">
        <v>0.05</v>
      </c>
    </row>
    <row r="234" spans="1:3" ht="14.25" customHeight="1">
      <c r="A234" s="169" t="s">
        <v>213</v>
      </c>
      <c r="B234" s="169"/>
      <c r="C234" s="194">
        <v>2.86</v>
      </c>
    </row>
    <row r="235" spans="1:3" ht="14.25" customHeight="1">
      <c r="A235" s="169" t="s">
        <v>31</v>
      </c>
      <c r="B235" s="194">
        <v>6</v>
      </c>
      <c r="C235" s="194">
        <v>0.03</v>
      </c>
    </row>
    <row r="236" spans="1:3" ht="14.25" customHeight="1">
      <c r="A236" s="169"/>
      <c r="B236" s="194">
        <v>22</v>
      </c>
      <c r="C236" s="194">
        <v>0.03</v>
      </c>
    </row>
    <row r="237" spans="1:3" ht="14.25" customHeight="1">
      <c r="A237" s="169"/>
      <c r="B237" s="194">
        <v>23</v>
      </c>
      <c r="C237" s="194">
        <v>0.03</v>
      </c>
    </row>
    <row r="238" spans="1:3" ht="14.25" customHeight="1">
      <c r="A238" s="169"/>
      <c r="B238" s="194">
        <v>26</v>
      </c>
      <c r="C238" s="194">
        <v>0.04</v>
      </c>
    </row>
    <row r="239" spans="1:3" ht="14.25" customHeight="1">
      <c r="A239" s="169"/>
      <c r="B239" s="194">
        <v>27</v>
      </c>
      <c r="C239" s="194">
        <v>0.04</v>
      </c>
    </row>
    <row r="240" spans="1:3" ht="14.25" customHeight="1">
      <c r="A240" s="169"/>
      <c r="B240" s="194">
        <v>28</v>
      </c>
      <c r="C240" s="194">
        <v>0.03</v>
      </c>
    </row>
    <row r="241" spans="1:3" ht="14.25" customHeight="1">
      <c r="A241" s="169"/>
      <c r="B241" s="194">
        <v>29</v>
      </c>
      <c r="C241" s="194">
        <v>0.04</v>
      </c>
    </row>
    <row r="242" spans="1:3" ht="14.25" customHeight="1">
      <c r="A242" s="169"/>
      <c r="B242" s="194">
        <v>32</v>
      </c>
      <c r="C242" s="194">
        <v>0.04</v>
      </c>
    </row>
    <row r="243" spans="1:3" ht="14.25" customHeight="1">
      <c r="A243" s="169"/>
      <c r="B243" s="194">
        <v>34</v>
      </c>
      <c r="C243" s="194">
        <v>0.1</v>
      </c>
    </row>
    <row r="244" spans="1:3" ht="14.25" customHeight="1">
      <c r="A244" s="169"/>
      <c r="B244" s="194">
        <v>35</v>
      </c>
      <c r="C244" s="194">
        <v>0.3</v>
      </c>
    </row>
    <row r="245" spans="1:3" ht="14.25" customHeight="1">
      <c r="A245" s="169"/>
      <c r="B245" s="194">
        <v>39</v>
      </c>
      <c r="C245" s="194">
        <v>0.04</v>
      </c>
    </row>
    <row r="246" spans="1:3" ht="14.25" customHeight="1">
      <c r="A246" s="169"/>
      <c r="B246" s="194">
        <v>41</v>
      </c>
      <c r="C246" s="194">
        <v>0.1</v>
      </c>
    </row>
    <row r="247" spans="1:3" ht="14.25" customHeight="1">
      <c r="A247" s="169" t="s">
        <v>214</v>
      </c>
      <c r="B247" s="169"/>
      <c r="C247" s="194">
        <v>0.82</v>
      </c>
    </row>
    <row r="248" spans="1:3" ht="14.25" customHeight="1">
      <c r="A248" s="169" t="s">
        <v>99</v>
      </c>
      <c r="B248" s="169"/>
      <c r="C248" s="194">
        <v>92.01</v>
      </c>
    </row>
    <row r="249" spans="1:3" ht="14.25" customHeight="1">
      <c r="A249" s="169"/>
      <c r="B249" s="169"/>
      <c r="C249" s="169"/>
    </row>
    <row r="250" spans="1:3" ht="14.25" customHeight="1"/>
    <row r="251" spans="1:3" ht="14.25" customHeight="1"/>
    <row r="252" spans="1:3" ht="14.25" customHeight="1"/>
    <row r="253" spans="1:3" ht="14.25" customHeight="1"/>
    <row r="254" spans="1:3" ht="14.25" customHeight="1"/>
    <row r="255" spans="1:3" ht="14.25" customHeight="1"/>
    <row r="256" spans="1:3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000"/>
  <sheetViews>
    <sheetView workbookViewId="0"/>
  </sheetViews>
  <sheetFormatPr defaultColWidth="14.42578125" defaultRowHeight="15" customHeight="1"/>
  <cols>
    <col min="1" max="4" width="8.7109375" customWidth="1"/>
    <col min="5" max="5" width="10.140625" customWidth="1"/>
    <col min="6" max="51" width="8.7109375" customWidth="1"/>
  </cols>
  <sheetData>
    <row r="1" spans="1:51">
      <c r="F1" t="s">
        <v>100</v>
      </c>
      <c r="G1">
        <v>43</v>
      </c>
      <c r="H1">
        <v>42</v>
      </c>
      <c r="I1">
        <v>41</v>
      </c>
      <c r="J1">
        <v>40</v>
      </c>
      <c r="K1">
        <v>39</v>
      </c>
      <c r="L1">
        <v>38</v>
      </c>
      <c r="M1">
        <v>37</v>
      </c>
      <c r="N1">
        <v>36</v>
      </c>
      <c r="O1">
        <v>35</v>
      </c>
      <c r="P1">
        <v>34</v>
      </c>
      <c r="Q1">
        <v>33</v>
      </c>
      <c r="R1">
        <v>32</v>
      </c>
      <c r="S1">
        <v>31</v>
      </c>
      <c r="T1">
        <v>30</v>
      </c>
      <c r="U1">
        <v>29</v>
      </c>
      <c r="V1">
        <v>28</v>
      </c>
      <c r="W1">
        <v>27</v>
      </c>
      <c r="X1">
        <v>26</v>
      </c>
      <c r="Y1">
        <v>25</v>
      </c>
      <c r="Z1">
        <v>24</v>
      </c>
      <c r="AA1">
        <v>23</v>
      </c>
      <c r="AB1">
        <v>22</v>
      </c>
      <c r="AC1">
        <v>21</v>
      </c>
      <c r="AD1">
        <v>20</v>
      </c>
      <c r="AE1">
        <v>19</v>
      </c>
      <c r="AF1">
        <v>18</v>
      </c>
      <c r="AG1">
        <v>17</v>
      </c>
      <c r="AH1">
        <v>16</v>
      </c>
      <c r="AI1">
        <v>15</v>
      </c>
      <c r="AJ1">
        <v>14</v>
      </c>
      <c r="AK1">
        <v>13</v>
      </c>
      <c r="AL1">
        <v>12</v>
      </c>
      <c r="AM1">
        <v>11</v>
      </c>
      <c r="AN1">
        <v>10</v>
      </c>
      <c r="AO1">
        <v>9</v>
      </c>
      <c r="AP1">
        <v>8</v>
      </c>
      <c r="AQ1">
        <v>7</v>
      </c>
      <c r="AR1">
        <v>6</v>
      </c>
      <c r="AS1">
        <v>5</v>
      </c>
      <c r="AT1">
        <v>4</v>
      </c>
      <c r="AU1">
        <v>3</v>
      </c>
      <c r="AV1">
        <v>2</v>
      </c>
      <c r="AW1">
        <v>1</v>
      </c>
    </row>
    <row r="2" spans="1:51" ht="14.25" customHeight="1">
      <c r="G2">
        <f t="shared" ref="G2:AW2" si="0">2^G1</f>
        <v>8796093022208</v>
      </c>
      <c r="H2">
        <f t="shared" si="0"/>
        <v>4398046511104</v>
      </c>
      <c r="I2">
        <f t="shared" si="0"/>
        <v>2199023255552</v>
      </c>
      <c r="J2">
        <f t="shared" si="0"/>
        <v>1099511627776</v>
      </c>
      <c r="K2">
        <f t="shared" si="0"/>
        <v>549755813888</v>
      </c>
      <c r="L2">
        <f t="shared" si="0"/>
        <v>274877906944</v>
      </c>
      <c r="M2">
        <f t="shared" si="0"/>
        <v>137438953472</v>
      </c>
      <c r="N2">
        <f t="shared" si="0"/>
        <v>68719476736</v>
      </c>
      <c r="O2">
        <f t="shared" si="0"/>
        <v>34359738368</v>
      </c>
      <c r="P2">
        <f t="shared" si="0"/>
        <v>17179869184</v>
      </c>
      <c r="Q2">
        <f t="shared" si="0"/>
        <v>8589934592</v>
      </c>
      <c r="R2">
        <f t="shared" si="0"/>
        <v>4294967296</v>
      </c>
      <c r="S2">
        <f t="shared" si="0"/>
        <v>2147483648</v>
      </c>
      <c r="T2">
        <f t="shared" si="0"/>
        <v>1073741824</v>
      </c>
      <c r="U2">
        <f t="shared" si="0"/>
        <v>536870912</v>
      </c>
      <c r="V2">
        <f t="shared" si="0"/>
        <v>268435456</v>
      </c>
      <c r="W2">
        <f t="shared" si="0"/>
        <v>134217728</v>
      </c>
      <c r="X2">
        <f t="shared" si="0"/>
        <v>67108864</v>
      </c>
      <c r="Y2">
        <f t="shared" si="0"/>
        <v>33554432</v>
      </c>
      <c r="Z2">
        <f t="shared" si="0"/>
        <v>16777216</v>
      </c>
      <c r="AA2">
        <f t="shared" si="0"/>
        <v>8388608</v>
      </c>
      <c r="AB2">
        <f t="shared" si="0"/>
        <v>4194304</v>
      </c>
      <c r="AC2">
        <f t="shared" si="0"/>
        <v>2097152</v>
      </c>
      <c r="AD2">
        <f t="shared" si="0"/>
        <v>1048576</v>
      </c>
      <c r="AE2">
        <f t="shared" si="0"/>
        <v>524288</v>
      </c>
      <c r="AF2">
        <f t="shared" si="0"/>
        <v>262144</v>
      </c>
      <c r="AG2">
        <f t="shared" si="0"/>
        <v>131072</v>
      </c>
      <c r="AH2">
        <f t="shared" si="0"/>
        <v>65536</v>
      </c>
      <c r="AI2">
        <f t="shared" si="0"/>
        <v>32768</v>
      </c>
      <c r="AJ2">
        <f t="shared" si="0"/>
        <v>16384</v>
      </c>
      <c r="AK2">
        <f t="shared" si="0"/>
        <v>8192</v>
      </c>
      <c r="AL2">
        <f t="shared" si="0"/>
        <v>4096</v>
      </c>
      <c r="AM2">
        <f t="shared" si="0"/>
        <v>2048</v>
      </c>
      <c r="AN2">
        <f t="shared" si="0"/>
        <v>1024</v>
      </c>
      <c r="AO2">
        <f t="shared" si="0"/>
        <v>512</v>
      </c>
      <c r="AP2">
        <f t="shared" si="0"/>
        <v>256</v>
      </c>
      <c r="AQ2">
        <f t="shared" si="0"/>
        <v>128</v>
      </c>
      <c r="AR2">
        <f t="shared" si="0"/>
        <v>64</v>
      </c>
      <c r="AS2">
        <f t="shared" si="0"/>
        <v>32</v>
      </c>
      <c r="AT2">
        <f t="shared" si="0"/>
        <v>16</v>
      </c>
      <c r="AU2">
        <f t="shared" si="0"/>
        <v>8</v>
      </c>
      <c r="AV2">
        <f t="shared" si="0"/>
        <v>4</v>
      </c>
      <c r="AW2">
        <f t="shared" si="0"/>
        <v>2</v>
      </c>
    </row>
    <row r="3" spans="1:51" ht="14.25" customHeight="1">
      <c r="E3" t="s">
        <v>101</v>
      </c>
      <c r="G3">
        <v>14675</v>
      </c>
      <c r="H3">
        <v>14137</v>
      </c>
      <c r="I3">
        <v>5913</v>
      </c>
      <c r="J3">
        <v>10805</v>
      </c>
      <c r="K3">
        <v>10437</v>
      </c>
      <c r="L3">
        <v>8562</v>
      </c>
      <c r="M3">
        <v>7767</v>
      </c>
      <c r="N3">
        <v>15717</v>
      </c>
      <c r="O3">
        <v>11716</v>
      </c>
      <c r="P3">
        <v>1380</v>
      </c>
      <c r="Q3">
        <v>1772</v>
      </c>
      <c r="R3">
        <v>2146</v>
      </c>
      <c r="S3">
        <v>1669</v>
      </c>
      <c r="T3">
        <v>4164</v>
      </c>
      <c r="U3">
        <v>6530</v>
      </c>
      <c r="V3">
        <v>2176</v>
      </c>
      <c r="W3">
        <v>16281</v>
      </c>
      <c r="X3">
        <v>12041</v>
      </c>
      <c r="Y3">
        <v>14778</v>
      </c>
      <c r="Z3">
        <v>3958</v>
      </c>
      <c r="AA3">
        <v>2812</v>
      </c>
      <c r="AB3">
        <v>1291</v>
      </c>
      <c r="AC3">
        <v>6129</v>
      </c>
      <c r="AD3">
        <v>9078</v>
      </c>
      <c r="AE3">
        <v>3990</v>
      </c>
      <c r="AF3">
        <v>5846</v>
      </c>
      <c r="AG3">
        <v>1874</v>
      </c>
      <c r="AH3">
        <v>2943</v>
      </c>
      <c r="AI3">
        <v>2629</v>
      </c>
      <c r="AJ3">
        <v>2567</v>
      </c>
      <c r="AK3">
        <v>5342</v>
      </c>
      <c r="AL3">
        <v>228</v>
      </c>
      <c r="AM3">
        <v>3342</v>
      </c>
      <c r="AN3">
        <v>8117</v>
      </c>
      <c r="AO3">
        <v>6574</v>
      </c>
      <c r="AP3">
        <v>1188</v>
      </c>
      <c r="AQ3">
        <v>7484</v>
      </c>
      <c r="AR3">
        <v>1773</v>
      </c>
      <c r="AS3">
        <v>12559</v>
      </c>
      <c r="AT3">
        <v>16197</v>
      </c>
      <c r="AU3">
        <v>7980</v>
      </c>
      <c r="AV3">
        <v>7463</v>
      </c>
      <c r="AW3">
        <v>2245</v>
      </c>
    </row>
    <row r="4" spans="1:51" ht="14.25" customHeight="1">
      <c r="F4" s="28" t="s">
        <v>52</v>
      </c>
      <c r="G4" s="88">
        <v>2</v>
      </c>
      <c r="H4" s="88">
        <v>5</v>
      </c>
      <c r="I4" s="88">
        <v>11</v>
      </c>
      <c r="J4" s="88">
        <v>12</v>
      </c>
      <c r="K4" s="88">
        <v>15</v>
      </c>
      <c r="L4" s="88">
        <v>37</v>
      </c>
      <c r="M4" s="88">
        <v>40</v>
      </c>
      <c r="N4" s="88">
        <v>10</v>
      </c>
      <c r="O4" s="88">
        <v>14</v>
      </c>
      <c r="P4" s="88">
        <v>4</v>
      </c>
      <c r="Q4" s="88">
        <v>1</v>
      </c>
      <c r="R4" s="88">
        <v>8</v>
      </c>
      <c r="S4" s="88">
        <v>9</v>
      </c>
      <c r="T4" s="88">
        <v>13</v>
      </c>
      <c r="U4" s="88">
        <v>18</v>
      </c>
      <c r="V4" s="88">
        <v>24</v>
      </c>
      <c r="W4" s="88">
        <v>25</v>
      </c>
      <c r="X4" s="88">
        <v>30</v>
      </c>
      <c r="Y4" s="88">
        <v>33</v>
      </c>
      <c r="Z4" s="88">
        <v>36</v>
      </c>
      <c r="AA4" s="88">
        <v>38</v>
      </c>
      <c r="AB4" s="88">
        <v>6</v>
      </c>
      <c r="AC4" s="88">
        <v>22</v>
      </c>
      <c r="AD4" s="88">
        <v>23</v>
      </c>
      <c r="AE4" s="88">
        <v>28</v>
      </c>
      <c r="AF4" s="88">
        <v>17</v>
      </c>
      <c r="AG4" s="28" t="s">
        <v>50</v>
      </c>
      <c r="AH4" s="88">
        <v>35</v>
      </c>
      <c r="AI4" s="88">
        <v>34</v>
      </c>
      <c r="AJ4" s="88">
        <v>41</v>
      </c>
      <c r="AK4" s="88">
        <v>21</v>
      </c>
      <c r="AL4" s="88">
        <v>3</v>
      </c>
      <c r="AM4" s="88">
        <v>7</v>
      </c>
      <c r="AN4" s="88">
        <v>31</v>
      </c>
      <c r="AO4" s="88">
        <v>26</v>
      </c>
      <c r="AP4" s="88">
        <v>27</v>
      </c>
      <c r="AQ4" s="88">
        <v>29</v>
      </c>
      <c r="AR4" s="88">
        <v>32</v>
      </c>
      <c r="AS4" s="88">
        <v>39</v>
      </c>
      <c r="AT4" s="88">
        <v>20</v>
      </c>
      <c r="AU4" s="88">
        <v>16</v>
      </c>
      <c r="AV4" s="88">
        <v>19</v>
      </c>
      <c r="AW4" s="88">
        <v>42</v>
      </c>
    </row>
    <row r="5" spans="1:51" ht="14.25" customHeight="1">
      <c r="A5" t="s">
        <v>100</v>
      </c>
      <c r="C5" t="s">
        <v>9</v>
      </c>
      <c r="D5" t="s">
        <v>46</v>
      </c>
      <c r="E5" t="s">
        <v>102</v>
      </c>
      <c r="F5" s="28" t="s">
        <v>56</v>
      </c>
      <c r="G5" s="28" t="s">
        <v>11</v>
      </c>
      <c r="H5" s="28" t="s">
        <v>11</v>
      </c>
      <c r="I5" s="28" t="s">
        <v>11</v>
      </c>
      <c r="J5" s="28" t="s">
        <v>11</v>
      </c>
      <c r="K5" s="28" t="s">
        <v>11</v>
      </c>
      <c r="L5" s="28" t="s">
        <v>12</v>
      </c>
      <c r="M5" s="28" t="s">
        <v>12</v>
      </c>
      <c r="N5" s="28" t="s">
        <v>11</v>
      </c>
      <c r="O5" s="28" t="s">
        <v>11</v>
      </c>
      <c r="P5" s="28" t="s">
        <v>11</v>
      </c>
      <c r="Q5" s="28" t="s">
        <v>11</v>
      </c>
      <c r="R5" s="28" t="s">
        <v>11</v>
      </c>
      <c r="S5" s="28" t="s">
        <v>11</v>
      </c>
      <c r="T5" s="28" t="s">
        <v>11</v>
      </c>
      <c r="U5" s="28" t="s">
        <v>11</v>
      </c>
      <c r="V5" s="28" t="s">
        <v>17</v>
      </c>
      <c r="W5" s="28" t="s">
        <v>17</v>
      </c>
      <c r="X5" s="28" t="s">
        <v>12</v>
      </c>
      <c r="Y5" s="28" t="s">
        <v>12</v>
      </c>
      <c r="Z5" s="28" t="s">
        <v>12</v>
      </c>
      <c r="AA5" s="28" t="s">
        <v>12</v>
      </c>
      <c r="AB5" s="28" t="s">
        <v>11</v>
      </c>
      <c r="AC5" s="28" t="s">
        <v>17</v>
      </c>
      <c r="AD5" s="28" t="s">
        <v>17</v>
      </c>
      <c r="AE5" s="28" t="s">
        <v>17</v>
      </c>
      <c r="AF5" s="28" t="s">
        <v>11</v>
      </c>
      <c r="AG5" s="28" t="s">
        <v>12</v>
      </c>
      <c r="AH5" s="28" t="s">
        <v>12</v>
      </c>
      <c r="AI5" s="28" t="s">
        <v>12</v>
      </c>
      <c r="AJ5" s="28" t="s">
        <v>12</v>
      </c>
      <c r="AK5" s="28" t="s">
        <v>11</v>
      </c>
      <c r="AL5" s="28" t="s">
        <v>11</v>
      </c>
      <c r="AM5" s="28" t="s">
        <v>11</v>
      </c>
      <c r="AN5" s="28" t="s">
        <v>12</v>
      </c>
      <c r="AO5" s="28" t="s">
        <v>17</v>
      </c>
      <c r="AP5" s="28" t="s">
        <v>17</v>
      </c>
      <c r="AQ5" s="28" t="s">
        <v>17</v>
      </c>
      <c r="AR5" s="28" t="s">
        <v>12</v>
      </c>
      <c r="AS5" s="28" t="s">
        <v>12</v>
      </c>
      <c r="AT5" s="28" t="s">
        <v>11</v>
      </c>
      <c r="AU5" s="28" t="s">
        <v>11</v>
      </c>
      <c r="AV5" s="28" t="s">
        <v>11</v>
      </c>
      <c r="AW5" s="28" t="s">
        <v>12</v>
      </c>
      <c r="AY5" t="s">
        <v>108</v>
      </c>
    </row>
    <row r="6" spans="1:51" ht="14.25" customHeight="1">
      <c r="A6">
        <v>17</v>
      </c>
      <c r="B6">
        <f t="shared" ref="B6:B22" si="1">2^A6</f>
        <v>131072</v>
      </c>
      <c r="C6">
        <v>0.95</v>
      </c>
      <c r="D6">
        <v>10</v>
      </c>
      <c r="E6">
        <v>0.5</v>
      </c>
      <c r="F6" s="28" t="s">
        <v>26</v>
      </c>
      <c r="G6" s="88">
        <v>1</v>
      </c>
      <c r="H6" s="88">
        <v>1</v>
      </c>
      <c r="I6" s="88">
        <v>1</v>
      </c>
      <c r="J6" s="88">
        <v>1</v>
      </c>
      <c r="K6" s="88">
        <v>1</v>
      </c>
      <c r="L6" s="88">
        <v>1</v>
      </c>
      <c r="M6" s="88">
        <v>1</v>
      </c>
      <c r="N6" s="88">
        <v>2</v>
      </c>
      <c r="O6" s="88">
        <v>2</v>
      </c>
      <c r="P6" s="88">
        <v>2</v>
      </c>
      <c r="Q6" s="88">
        <v>2</v>
      </c>
      <c r="R6" s="88">
        <v>2</v>
      </c>
      <c r="S6" s="88">
        <v>2</v>
      </c>
      <c r="T6" s="88">
        <v>2</v>
      </c>
      <c r="U6" s="88">
        <v>2</v>
      </c>
      <c r="V6" s="88">
        <v>2</v>
      </c>
      <c r="W6" s="88">
        <v>2</v>
      </c>
      <c r="X6" s="88">
        <v>2</v>
      </c>
      <c r="Y6" s="88">
        <v>2</v>
      </c>
      <c r="Z6" s="88">
        <v>2</v>
      </c>
      <c r="AA6" s="88">
        <v>2</v>
      </c>
      <c r="AB6" s="88">
        <v>2</v>
      </c>
      <c r="AC6" s="88">
        <v>2</v>
      </c>
      <c r="AD6" s="88">
        <v>2</v>
      </c>
      <c r="AE6" s="88">
        <v>2</v>
      </c>
      <c r="AF6" s="88">
        <v>2</v>
      </c>
      <c r="AG6" s="88">
        <v>1.2</v>
      </c>
      <c r="AH6" s="88">
        <v>2</v>
      </c>
      <c r="AI6" s="88">
        <v>2</v>
      </c>
      <c r="AJ6" s="88">
        <v>1</v>
      </c>
      <c r="AK6" s="88">
        <v>2</v>
      </c>
      <c r="AL6" s="88">
        <v>2</v>
      </c>
      <c r="AM6" s="88">
        <v>2</v>
      </c>
      <c r="AN6" s="88">
        <v>2</v>
      </c>
      <c r="AO6" s="88">
        <v>2</v>
      </c>
      <c r="AP6" s="88">
        <v>2</v>
      </c>
      <c r="AQ6" s="88">
        <v>2</v>
      </c>
      <c r="AR6" s="88">
        <v>2</v>
      </c>
      <c r="AS6" s="88">
        <v>2</v>
      </c>
      <c r="AT6" s="88">
        <v>2</v>
      </c>
      <c r="AU6" s="88">
        <v>1.2</v>
      </c>
      <c r="AV6" s="88">
        <v>1.2</v>
      </c>
      <c r="AW6" s="88">
        <v>1.2</v>
      </c>
      <c r="AY6">
        <f t="shared" ref="AY6:AY22" si="2">SUMPRODUCT(G6:AW6,G$2:AW$2)</f>
        <v>17729624876631.199</v>
      </c>
    </row>
    <row r="7" spans="1:51" ht="14.25" customHeight="1">
      <c r="A7">
        <v>16</v>
      </c>
      <c r="B7">
        <f t="shared" si="1"/>
        <v>65536</v>
      </c>
      <c r="C7">
        <v>0.8</v>
      </c>
      <c r="D7">
        <v>1</v>
      </c>
      <c r="E7">
        <v>0.5</v>
      </c>
      <c r="F7" s="28" t="s">
        <v>11</v>
      </c>
      <c r="G7" s="88">
        <v>0.1</v>
      </c>
      <c r="H7" s="88">
        <v>0.1</v>
      </c>
      <c r="I7" s="88">
        <v>0.1</v>
      </c>
      <c r="J7" s="88">
        <v>0.1</v>
      </c>
      <c r="K7" s="88">
        <v>0.1</v>
      </c>
      <c r="L7" s="88">
        <v>0.1</v>
      </c>
      <c r="M7" s="88">
        <v>0.1</v>
      </c>
      <c r="N7" s="88">
        <v>0.05</v>
      </c>
      <c r="O7" s="88">
        <v>0.05</v>
      </c>
      <c r="P7" s="88">
        <v>0.06</v>
      </c>
      <c r="Q7" s="88">
        <v>0.06</v>
      </c>
      <c r="R7" s="88">
        <v>0.06</v>
      </c>
      <c r="S7" s="88">
        <v>0.06</v>
      </c>
      <c r="T7" s="88">
        <v>0.06</v>
      </c>
      <c r="U7" s="88">
        <v>0.06</v>
      </c>
      <c r="V7" s="88">
        <v>0.06</v>
      </c>
      <c r="W7" s="88">
        <v>0.06</v>
      </c>
      <c r="X7" s="88">
        <v>0.06</v>
      </c>
      <c r="Y7" s="88">
        <v>0.06</v>
      </c>
      <c r="Z7" s="88">
        <v>0.06</v>
      </c>
      <c r="AA7" s="88">
        <v>0.06</v>
      </c>
      <c r="AB7" s="88">
        <v>0.05</v>
      </c>
      <c r="AC7" s="88">
        <v>0.05</v>
      </c>
      <c r="AD7" s="88">
        <v>0.05</v>
      </c>
      <c r="AE7" s="88">
        <v>0.05</v>
      </c>
      <c r="AF7" s="164">
        <v>0</v>
      </c>
      <c r="AG7" s="164">
        <v>0</v>
      </c>
      <c r="AH7" s="164">
        <v>0</v>
      </c>
      <c r="AI7" s="164">
        <v>0</v>
      </c>
      <c r="AJ7" s="164">
        <v>0</v>
      </c>
      <c r="AK7" s="164">
        <v>0</v>
      </c>
      <c r="AL7" s="164">
        <v>0</v>
      </c>
      <c r="AM7" s="164">
        <v>0</v>
      </c>
      <c r="AN7" s="164">
        <v>0</v>
      </c>
      <c r="AO7" s="164">
        <v>0</v>
      </c>
      <c r="AP7" s="164">
        <v>0</v>
      </c>
      <c r="AQ7" s="164">
        <v>0</v>
      </c>
      <c r="AR7" s="164">
        <v>0</v>
      </c>
      <c r="AS7" s="164">
        <v>0</v>
      </c>
      <c r="AT7" s="164">
        <v>0</v>
      </c>
      <c r="AU7" s="164">
        <v>0</v>
      </c>
      <c r="AV7" s="164">
        <v>0</v>
      </c>
      <c r="AW7" s="164">
        <v>0</v>
      </c>
      <c r="AY7">
        <f t="shared" si="2"/>
        <v>1752690144051.2</v>
      </c>
    </row>
    <row r="8" spans="1:51" ht="14.25" customHeight="1">
      <c r="A8">
        <v>15</v>
      </c>
      <c r="B8">
        <f t="shared" si="1"/>
        <v>32768</v>
      </c>
      <c r="C8">
        <v>0.7</v>
      </c>
      <c r="D8">
        <v>4</v>
      </c>
      <c r="E8">
        <v>0.5</v>
      </c>
      <c r="F8" s="28" t="s">
        <v>30</v>
      </c>
      <c r="G8" s="88">
        <v>0.05</v>
      </c>
      <c r="H8" s="88">
        <v>0.05</v>
      </c>
      <c r="I8" s="88">
        <v>0.05</v>
      </c>
      <c r="J8" s="88">
        <v>0.05</v>
      </c>
      <c r="K8" s="88">
        <v>0.05</v>
      </c>
      <c r="L8" s="88">
        <v>0.05</v>
      </c>
      <c r="M8" s="88">
        <v>0.05</v>
      </c>
      <c r="N8" s="88">
        <v>0.03</v>
      </c>
      <c r="O8" s="88">
        <v>0.03</v>
      </c>
      <c r="P8" s="88">
        <v>0.1</v>
      </c>
      <c r="Q8" s="88">
        <v>0.1</v>
      </c>
      <c r="R8" s="88">
        <v>0.1</v>
      </c>
      <c r="S8" s="88">
        <v>0.1</v>
      </c>
      <c r="T8" s="88">
        <v>0.1</v>
      </c>
      <c r="U8" s="88">
        <v>0.1</v>
      </c>
      <c r="V8" s="88">
        <v>0.1</v>
      </c>
      <c r="W8" s="88">
        <v>0.1</v>
      </c>
      <c r="X8" s="88">
        <v>0.1</v>
      </c>
      <c r="Y8" s="88">
        <v>0.1</v>
      </c>
      <c r="Z8" s="88">
        <v>0.1</v>
      </c>
      <c r="AA8" s="88">
        <v>0.1</v>
      </c>
      <c r="AB8" s="164">
        <v>0</v>
      </c>
      <c r="AC8" s="164">
        <v>0</v>
      </c>
      <c r="AD8" s="164">
        <v>0</v>
      </c>
      <c r="AE8" s="164">
        <v>0</v>
      </c>
      <c r="AF8" s="88">
        <v>0.05</v>
      </c>
      <c r="AG8" s="88">
        <v>0.05</v>
      </c>
      <c r="AH8" s="88">
        <v>0.2</v>
      </c>
      <c r="AI8" s="88">
        <v>0.15</v>
      </c>
      <c r="AJ8" s="88">
        <v>0.1</v>
      </c>
      <c r="AK8" s="88">
        <v>0.1</v>
      </c>
      <c r="AL8" s="88">
        <v>0.2</v>
      </c>
      <c r="AM8" s="88">
        <v>0.2</v>
      </c>
      <c r="AN8" s="88">
        <v>0.2</v>
      </c>
      <c r="AO8" s="164">
        <v>0</v>
      </c>
      <c r="AP8" s="164">
        <v>0</v>
      </c>
      <c r="AQ8" s="164">
        <v>0</v>
      </c>
      <c r="AR8" s="164">
        <v>0</v>
      </c>
      <c r="AS8" s="164">
        <v>0</v>
      </c>
      <c r="AT8" s="164">
        <v>0</v>
      </c>
      <c r="AU8" s="164">
        <v>0</v>
      </c>
      <c r="AV8" s="164">
        <v>0</v>
      </c>
      <c r="AW8" s="164">
        <v>0</v>
      </c>
      <c r="AY8">
        <f t="shared" si="2"/>
        <v>879264907550.71985</v>
      </c>
    </row>
    <row r="9" spans="1:51" ht="14.25" customHeight="1">
      <c r="A9">
        <v>14</v>
      </c>
      <c r="B9">
        <f t="shared" si="1"/>
        <v>16384</v>
      </c>
      <c r="C9">
        <v>0.95</v>
      </c>
      <c r="D9">
        <v>1</v>
      </c>
      <c r="E9">
        <v>0.5</v>
      </c>
      <c r="F9" s="28" t="s">
        <v>19</v>
      </c>
      <c r="G9" s="88">
        <v>0.06</v>
      </c>
      <c r="H9" s="88">
        <v>0.06</v>
      </c>
      <c r="I9" s="88">
        <v>0.06</v>
      </c>
      <c r="J9" s="88">
        <v>0.06</v>
      </c>
      <c r="K9" s="88">
        <v>0.06</v>
      </c>
      <c r="L9" s="88">
        <v>0.06</v>
      </c>
      <c r="M9" s="88">
        <v>0.06</v>
      </c>
      <c r="N9" s="88">
        <v>0.1</v>
      </c>
      <c r="O9" s="88">
        <v>0.1</v>
      </c>
      <c r="P9" s="164">
        <v>0</v>
      </c>
      <c r="Q9" s="164">
        <v>0</v>
      </c>
      <c r="R9" s="164">
        <v>0</v>
      </c>
      <c r="S9" s="164">
        <v>0</v>
      </c>
      <c r="T9" s="164">
        <v>0</v>
      </c>
      <c r="U9" s="164">
        <v>0</v>
      </c>
      <c r="V9" s="164">
        <v>0</v>
      </c>
      <c r="W9" s="164">
        <v>0</v>
      </c>
      <c r="X9" s="164">
        <v>0</v>
      </c>
      <c r="Y9" s="164">
        <v>0</v>
      </c>
      <c r="Z9" s="164">
        <v>0</v>
      </c>
      <c r="AA9" s="164">
        <v>0</v>
      </c>
      <c r="AB9" s="88">
        <v>0.1</v>
      </c>
      <c r="AC9" s="88">
        <v>0.1</v>
      </c>
      <c r="AD9" s="88">
        <v>0.1</v>
      </c>
      <c r="AE9" s="88">
        <v>0.1</v>
      </c>
      <c r="AF9" s="88">
        <v>0.08</v>
      </c>
      <c r="AG9" s="164">
        <v>0</v>
      </c>
      <c r="AH9" s="164">
        <v>0</v>
      </c>
      <c r="AI9" s="164">
        <v>0</v>
      </c>
      <c r="AJ9" s="164">
        <v>0</v>
      </c>
      <c r="AK9" s="164">
        <v>0</v>
      </c>
      <c r="AL9" s="164">
        <v>0</v>
      </c>
      <c r="AM9" s="164">
        <v>0</v>
      </c>
      <c r="AN9" s="164">
        <v>0</v>
      </c>
      <c r="AO9" s="88">
        <v>0.08</v>
      </c>
      <c r="AP9" s="88">
        <v>0.08</v>
      </c>
      <c r="AQ9" s="88">
        <v>0.08</v>
      </c>
      <c r="AR9" s="88">
        <v>0.08</v>
      </c>
      <c r="AS9" s="88">
        <v>0.08</v>
      </c>
      <c r="AT9" s="88">
        <v>0.08</v>
      </c>
      <c r="AU9" s="164">
        <v>0</v>
      </c>
      <c r="AV9" s="164">
        <v>0</v>
      </c>
      <c r="AW9" s="164">
        <v>0</v>
      </c>
      <c r="AY9">
        <f t="shared" si="2"/>
        <v>1057593554451.2</v>
      </c>
    </row>
    <row r="10" spans="1:51" ht="14.25" customHeight="1">
      <c r="A10">
        <v>13</v>
      </c>
      <c r="B10">
        <f t="shared" si="1"/>
        <v>8192</v>
      </c>
      <c r="C10">
        <v>0.95</v>
      </c>
      <c r="D10">
        <v>1</v>
      </c>
      <c r="E10">
        <v>0.5</v>
      </c>
      <c r="F10" s="28" t="s">
        <v>17</v>
      </c>
      <c r="G10" s="88">
        <v>0.05</v>
      </c>
      <c r="H10" s="88">
        <v>0.05</v>
      </c>
      <c r="I10" s="88">
        <v>0.05</v>
      </c>
      <c r="J10" s="88">
        <v>0.05</v>
      </c>
      <c r="K10" s="88">
        <v>0.05</v>
      </c>
      <c r="L10" s="88">
        <v>0.05</v>
      </c>
      <c r="M10" s="88">
        <v>0.05</v>
      </c>
      <c r="N10" s="164">
        <v>0</v>
      </c>
      <c r="O10" s="164">
        <v>0</v>
      </c>
      <c r="P10" s="164">
        <v>0</v>
      </c>
      <c r="Q10" s="164">
        <v>0</v>
      </c>
      <c r="R10" s="164">
        <v>0</v>
      </c>
      <c r="S10" s="164">
        <v>0</v>
      </c>
      <c r="T10" s="164">
        <v>0</v>
      </c>
      <c r="U10" s="164">
        <v>0</v>
      </c>
      <c r="V10" s="164">
        <v>0</v>
      </c>
      <c r="W10" s="164">
        <v>0</v>
      </c>
      <c r="X10" s="164">
        <v>0</v>
      </c>
      <c r="Y10" s="164">
        <v>0</v>
      </c>
      <c r="Z10" s="164">
        <v>0</v>
      </c>
      <c r="AA10" s="164">
        <v>0</v>
      </c>
      <c r="AB10" s="164">
        <v>0</v>
      </c>
      <c r="AC10" s="164">
        <v>0</v>
      </c>
      <c r="AD10" s="164">
        <v>0</v>
      </c>
      <c r="AE10" s="164">
        <v>0</v>
      </c>
      <c r="AF10" s="164">
        <v>0</v>
      </c>
      <c r="AG10" s="88">
        <v>0.1</v>
      </c>
      <c r="AH10" s="164">
        <v>0</v>
      </c>
      <c r="AI10" s="164">
        <v>0</v>
      </c>
      <c r="AJ10" s="164">
        <v>0</v>
      </c>
      <c r="AK10" s="164">
        <v>0</v>
      </c>
      <c r="AL10" s="164">
        <v>0</v>
      </c>
      <c r="AM10" s="164">
        <v>0</v>
      </c>
      <c r="AN10" s="164">
        <v>0</v>
      </c>
      <c r="AO10" s="164">
        <v>0</v>
      </c>
      <c r="AP10" s="164">
        <v>0</v>
      </c>
      <c r="AQ10" s="164">
        <v>0</v>
      </c>
      <c r="AR10" s="164">
        <v>0</v>
      </c>
      <c r="AS10" s="164">
        <v>0</v>
      </c>
      <c r="AT10" s="164">
        <v>0</v>
      </c>
      <c r="AU10" s="88">
        <v>0.1</v>
      </c>
      <c r="AV10" s="88">
        <v>0.1</v>
      </c>
      <c r="AW10" s="88">
        <v>0.1</v>
      </c>
      <c r="AY10">
        <f t="shared" si="2"/>
        <v>872737367655.80005</v>
      </c>
    </row>
    <row r="11" spans="1:51" ht="14.25" customHeight="1">
      <c r="A11">
        <v>12</v>
      </c>
      <c r="B11">
        <f t="shared" si="1"/>
        <v>4096</v>
      </c>
      <c r="C11">
        <v>0.95</v>
      </c>
      <c r="D11">
        <v>1</v>
      </c>
      <c r="E11">
        <v>0.5</v>
      </c>
      <c r="F11" s="28" t="s">
        <v>12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88">
        <v>0.05</v>
      </c>
      <c r="O11" s="88">
        <v>0.05</v>
      </c>
      <c r="P11" s="88">
        <v>0.05</v>
      </c>
      <c r="Q11" s="88">
        <v>0.05</v>
      </c>
      <c r="R11" s="88">
        <v>0.05</v>
      </c>
      <c r="S11" s="88">
        <v>0.05</v>
      </c>
      <c r="T11" s="88">
        <v>0.05</v>
      </c>
      <c r="U11" s="88">
        <v>0.05</v>
      </c>
      <c r="V11" s="88">
        <v>0.05</v>
      </c>
      <c r="W11" s="88">
        <v>0.05</v>
      </c>
      <c r="X11" s="88">
        <v>0.05</v>
      </c>
      <c r="Y11" s="88">
        <v>0.05</v>
      </c>
      <c r="Z11" s="88">
        <v>0.05</v>
      </c>
      <c r="AA11" s="88">
        <v>0.05</v>
      </c>
      <c r="AB11" s="88">
        <v>0.05</v>
      </c>
      <c r="AC11" s="88">
        <v>0.05</v>
      </c>
      <c r="AD11" s="88">
        <v>0.05</v>
      </c>
      <c r="AE11" s="88">
        <v>0.05</v>
      </c>
      <c r="AF11" s="164">
        <v>0</v>
      </c>
      <c r="AG11" s="164">
        <v>0</v>
      </c>
      <c r="AH11" s="164">
        <v>0</v>
      </c>
      <c r="AI11" s="164">
        <v>0</v>
      </c>
      <c r="AJ11" s="164">
        <v>0</v>
      </c>
      <c r="AK11" s="164">
        <v>0</v>
      </c>
      <c r="AL11" s="164">
        <v>0</v>
      </c>
      <c r="AM11" s="164">
        <v>0</v>
      </c>
      <c r="AN11" s="164">
        <v>0</v>
      </c>
      <c r="AO11" s="164">
        <v>0</v>
      </c>
      <c r="AP11" s="164">
        <v>0</v>
      </c>
      <c r="AQ11" s="164">
        <v>0</v>
      </c>
      <c r="AR11" s="164">
        <v>0</v>
      </c>
      <c r="AS11" s="164">
        <v>0</v>
      </c>
      <c r="AT11" s="164">
        <v>0</v>
      </c>
      <c r="AU11" s="164">
        <v>0</v>
      </c>
      <c r="AV11" s="164">
        <v>0</v>
      </c>
      <c r="AW11" s="164">
        <v>0</v>
      </c>
      <c r="AY11">
        <f t="shared" si="2"/>
        <v>6871921459.2000008</v>
      </c>
    </row>
    <row r="12" spans="1:51" ht="14.25" customHeight="1">
      <c r="A12">
        <v>11</v>
      </c>
      <c r="B12">
        <f t="shared" si="1"/>
        <v>2048</v>
      </c>
      <c r="C12">
        <v>0.95</v>
      </c>
      <c r="D12">
        <v>1</v>
      </c>
      <c r="E12">
        <v>0.5</v>
      </c>
      <c r="F12" s="28" t="s">
        <v>25</v>
      </c>
      <c r="G12" s="164">
        <v>0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88">
        <v>0.05</v>
      </c>
      <c r="O12" s="88">
        <v>0.05</v>
      </c>
      <c r="P12" s="164">
        <v>0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4">
        <v>0</v>
      </c>
      <c r="Y12" s="164">
        <v>0</v>
      </c>
      <c r="Z12" s="164">
        <v>0</v>
      </c>
      <c r="AA12" s="164">
        <v>0</v>
      </c>
      <c r="AB12" s="88">
        <v>0.05</v>
      </c>
      <c r="AC12" s="164">
        <v>0</v>
      </c>
      <c r="AD12" s="164">
        <v>0</v>
      </c>
      <c r="AE12" s="164">
        <v>0</v>
      </c>
      <c r="AF12" s="164">
        <v>0</v>
      </c>
      <c r="AG12" s="164">
        <v>0</v>
      </c>
      <c r="AH12" s="164">
        <v>0</v>
      </c>
      <c r="AI12" s="164">
        <v>0</v>
      </c>
      <c r="AJ12" s="164">
        <v>0</v>
      </c>
      <c r="AK12" s="164">
        <v>0</v>
      </c>
      <c r="AL12" s="164">
        <v>0</v>
      </c>
      <c r="AM12" s="164">
        <v>0</v>
      </c>
      <c r="AN12" s="164">
        <v>0</v>
      </c>
      <c r="AO12" s="164">
        <v>0</v>
      </c>
      <c r="AP12" s="164">
        <v>0</v>
      </c>
      <c r="AQ12" s="164">
        <v>0</v>
      </c>
      <c r="AR12" s="164">
        <v>0</v>
      </c>
      <c r="AS12" s="164">
        <v>0</v>
      </c>
      <c r="AT12" s="164">
        <v>0</v>
      </c>
      <c r="AU12" s="164">
        <v>0</v>
      </c>
      <c r="AV12" s="164">
        <v>0</v>
      </c>
      <c r="AW12" s="164">
        <v>0</v>
      </c>
      <c r="AY12">
        <f t="shared" si="2"/>
        <v>5154170470.4000006</v>
      </c>
    </row>
    <row r="13" spans="1:51" ht="14.25" customHeight="1">
      <c r="A13">
        <v>10</v>
      </c>
      <c r="B13">
        <f t="shared" si="1"/>
        <v>1024</v>
      </c>
      <c r="C13">
        <v>0.7</v>
      </c>
      <c r="D13">
        <v>1</v>
      </c>
      <c r="E13">
        <v>0.5</v>
      </c>
      <c r="F13" s="28" t="s">
        <v>18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88">
        <v>0.08</v>
      </c>
      <c r="Q13" s="88">
        <v>0.18</v>
      </c>
      <c r="R13" s="88">
        <v>0.08</v>
      </c>
      <c r="S13" s="88">
        <v>0.15</v>
      </c>
      <c r="T13" s="88">
        <v>0.2</v>
      </c>
      <c r="U13" s="88">
        <v>0.18</v>
      </c>
      <c r="V13" s="88">
        <v>0.15</v>
      </c>
      <c r="W13" s="88">
        <v>0.15</v>
      </c>
      <c r="X13" s="88">
        <v>0.2</v>
      </c>
      <c r="Y13" s="88">
        <v>0.08</v>
      </c>
      <c r="Z13" s="88">
        <v>0.2</v>
      </c>
      <c r="AA13" s="88">
        <v>0.2</v>
      </c>
      <c r="AB13" s="164">
        <v>0</v>
      </c>
      <c r="AC13" s="164">
        <v>0</v>
      </c>
      <c r="AD13" s="164">
        <v>0</v>
      </c>
      <c r="AE13" s="164">
        <v>0</v>
      </c>
      <c r="AF13" s="88">
        <v>0.05</v>
      </c>
      <c r="AG13" s="164">
        <v>0</v>
      </c>
      <c r="AH13" s="164">
        <v>0</v>
      </c>
      <c r="AI13" s="164">
        <v>0</v>
      </c>
      <c r="AJ13" s="164">
        <v>0</v>
      </c>
      <c r="AK13" s="164">
        <v>0</v>
      </c>
      <c r="AL13" s="164">
        <v>0</v>
      </c>
      <c r="AM13" s="164">
        <v>0</v>
      </c>
      <c r="AN13" s="164">
        <v>0</v>
      </c>
      <c r="AO13" s="88">
        <v>0.05</v>
      </c>
      <c r="AP13" s="88">
        <v>0.05</v>
      </c>
      <c r="AQ13" s="88">
        <v>0.05</v>
      </c>
      <c r="AR13" s="88">
        <v>0.05</v>
      </c>
      <c r="AS13" s="88">
        <v>0.05</v>
      </c>
      <c r="AT13" s="88">
        <v>0.05</v>
      </c>
      <c r="AU13" s="164">
        <v>0</v>
      </c>
      <c r="AV13" s="164">
        <v>0</v>
      </c>
      <c r="AW13" s="164">
        <v>0</v>
      </c>
      <c r="AY13">
        <f t="shared" si="2"/>
        <v>3979233248.4799991</v>
      </c>
    </row>
    <row r="14" spans="1:51" ht="14.25" customHeight="1">
      <c r="A14">
        <v>9</v>
      </c>
      <c r="B14">
        <f t="shared" si="1"/>
        <v>512</v>
      </c>
      <c r="C14">
        <v>0.95</v>
      </c>
      <c r="D14">
        <v>1</v>
      </c>
      <c r="E14">
        <v>0.5</v>
      </c>
      <c r="F14" s="28" t="s">
        <v>24</v>
      </c>
      <c r="G14" s="164">
        <v>0</v>
      </c>
      <c r="H14" s="164">
        <v>0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88">
        <v>0.12</v>
      </c>
      <c r="Q14" s="88">
        <v>0.12</v>
      </c>
      <c r="R14" s="88">
        <v>0.12</v>
      </c>
      <c r="S14" s="88">
        <v>0.12</v>
      </c>
      <c r="T14" s="88">
        <v>0.12</v>
      </c>
      <c r="U14" s="88">
        <v>0.12</v>
      </c>
      <c r="V14" s="88">
        <v>0.12</v>
      </c>
      <c r="W14" s="88">
        <v>0.12</v>
      </c>
      <c r="X14" s="88">
        <v>0.12</v>
      </c>
      <c r="Y14" s="88">
        <v>0.12</v>
      </c>
      <c r="Z14" s="88">
        <v>0.12</v>
      </c>
      <c r="AA14" s="88">
        <v>0.12</v>
      </c>
      <c r="AB14" s="164">
        <v>0</v>
      </c>
      <c r="AC14" s="164">
        <v>0</v>
      </c>
      <c r="AD14" s="164">
        <v>0</v>
      </c>
      <c r="AE14" s="164">
        <v>0</v>
      </c>
      <c r="AF14" s="164">
        <v>0</v>
      </c>
      <c r="AG14" s="164">
        <v>0</v>
      </c>
      <c r="AH14" s="164">
        <v>0</v>
      </c>
      <c r="AI14" s="164">
        <v>0</v>
      </c>
      <c r="AJ14" s="164">
        <v>0</v>
      </c>
      <c r="AK14" s="164">
        <v>0</v>
      </c>
      <c r="AL14" s="164">
        <v>0</v>
      </c>
      <c r="AM14" s="164">
        <v>0</v>
      </c>
      <c r="AN14" s="164">
        <v>0</v>
      </c>
      <c r="AO14" s="164">
        <v>0</v>
      </c>
      <c r="AP14" s="164">
        <v>0</v>
      </c>
      <c r="AQ14" s="164">
        <v>0</v>
      </c>
      <c r="AR14" s="164">
        <v>0</v>
      </c>
      <c r="AS14" s="164">
        <v>0</v>
      </c>
      <c r="AT14" s="164">
        <v>0</v>
      </c>
      <c r="AU14" s="164">
        <v>0</v>
      </c>
      <c r="AV14" s="164">
        <v>0</v>
      </c>
      <c r="AW14" s="164">
        <v>0</v>
      </c>
      <c r="AY14">
        <f t="shared" si="2"/>
        <v>4122161971.1999998</v>
      </c>
    </row>
    <row r="15" spans="1:51" ht="14.25" customHeight="1">
      <c r="A15">
        <v>8</v>
      </c>
      <c r="B15">
        <f t="shared" si="1"/>
        <v>256</v>
      </c>
      <c r="C15">
        <v>0.95</v>
      </c>
      <c r="D15">
        <v>1</v>
      </c>
      <c r="E15">
        <v>0.5</v>
      </c>
      <c r="F15" s="28" t="s">
        <v>31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Q15" s="164">
        <v>0</v>
      </c>
      <c r="R15" s="164">
        <v>0</v>
      </c>
      <c r="S15" s="164">
        <v>0</v>
      </c>
      <c r="T15" s="164">
        <v>0</v>
      </c>
      <c r="U15" s="164">
        <v>0</v>
      </c>
      <c r="V15" s="164">
        <v>0</v>
      </c>
      <c r="W15" s="164">
        <v>0</v>
      </c>
      <c r="X15" s="164">
        <v>0</v>
      </c>
      <c r="Y15" s="164">
        <v>0</v>
      </c>
      <c r="Z15" s="164">
        <v>0</v>
      </c>
      <c r="AA15" s="164">
        <v>0</v>
      </c>
      <c r="AB15" s="88">
        <v>0.03</v>
      </c>
      <c r="AC15" s="88">
        <v>0.03</v>
      </c>
      <c r="AD15" s="88">
        <v>0.03</v>
      </c>
      <c r="AE15" s="88">
        <v>0.03</v>
      </c>
      <c r="AF15" s="164">
        <v>0</v>
      </c>
      <c r="AG15" s="164">
        <v>0</v>
      </c>
      <c r="AH15" s="88">
        <v>0.3</v>
      </c>
      <c r="AI15" s="88">
        <v>0.1</v>
      </c>
      <c r="AJ15" s="88">
        <v>0.1</v>
      </c>
      <c r="AK15" s="164">
        <v>0</v>
      </c>
      <c r="AL15" s="164">
        <v>0</v>
      </c>
      <c r="AM15" s="164">
        <v>0</v>
      </c>
      <c r="AN15" s="164">
        <v>0</v>
      </c>
      <c r="AO15" s="88">
        <v>0.04</v>
      </c>
      <c r="AP15" s="88">
        <v>0.04</v>
      </c>
      <c r="AQ15" s="88">
        <v>0.04</v>
      </c>
      <c r="AR15" s="88">
        <v>0.04</v>
      </c>
      <c r="AS15" s="88">
        <v>0.04</v>
      </c>
      <c r="AT15" s="164">
        <v>0</v>
      </c>
      <c r="AU15" s="164">
        <v>0</v>
      </c>
      <c r="AV15" s="164">
        <v>0</v>
      </c>
      <c r="AW15" s="164">
        <v>0</v>
      </c>
      <c r="AY15">
        <f t="shared" si="2"/>
        <v>260545.27999999994</v>
      </c>
    </row>
    <row r="16" spans="1:51" ht="14.25" customHeight="1">
      <c r="A16">
        <v>7</v>
      </c>
      <c r="B16">
        <f t="shared" si="1"/>
        <v>128</v>
      </c>
      <c r="C16">
        <v>0.95</v>
      </c>
      <c r="D16">
        <v>1</v>
      </c>
      <c r="E16">
        <v>0.5</v>
      </c>
      <c r="F16" s="28" t="s">
        <v>28</v>
      </c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Q16" s="164">
        <v>0</v>
      </c>
      <c r="R16" s="164">
        <v>0</v>
      </c>
      <c r="S16" s="164">
        <v>0</v>
      </c>
      <c r="T16" s="164">
        <v>0</v>
      </c>
      <c r="U16" s="164">
        <v>0</v>
      </c>
      <c r="V16" s="164">
        <v>0</v>
      </c>
      <c r="W16" s="164">
        <v>0</v>
      </c>
      <c r="X16" s="164">
        <v>0</v>
      </c>
      <c r="Y16" s="164">
        <v>0</v>
      </c>
      <c r="Z16" s="164">
        <v>0</v>
      </c>
      <c r="AA16" s="164">
        <v>0</v>
      </c>
      <c r="AB16" s="164">
        <v>0</v>
      </c>
      <c r="AC16" s="88">
        <v>0.05</v>
      </c>
      <c r="AD16" s="88">
        <v>0.05</v>
      </c>
      <c r="AE16" s="88">
        <v>0.05</v>
      </c>
      <c r="AF16" s="164">
        <v>0</v>
      </c>
      <c r="AG16" s="164">
        <v>0</v>
      </c>
      <c r="AH16" s="164">
        <v>0</v>
      </c>
      <c r="AI16" s="164">
        <v>0</v>
      </c>
      <c r="AJ16" s="164">
        <v>0</v>
      </c>
      <c r="AK16" s="164">
        <v>0</v>
      </c>
      <c r="AL16" s="164">
        <v>0</v>
      </c>
      <c r="AM16" s="164">
        <v>0</v>
      </c>
      <c r="AN16" s="164">
        <v>0</v>
      </c>
      <c r="AO16" s="164">
        <v>0</v>
      </c>
      <c r="AP16" s="164">
        <v>0</v>
      </c>
      <c r="AQ16" s="164">
        <v>0</v>
      </c>
      <c r="AR16" s="164">
        <v>0</v>
      </c>
      <c r="AS16" s="164">
        <v>0</v>
      </c>
      <c r="AT16" s="164">
        <v>0</v>
      </c>
      <c r="AU16" s="164">
        <v>0</v>
      </c>
      <c r="AV16" s="164">
        <v>0</v>
      </c>
      <c r="AW16" s="164">
        <v>0</v>
      </c>
      <c r="AY16">
        <f t="shared" si="2"/>
        <v>183500.80000000002</v>
      </c>
    </row>
    <row r="17" spans="1:51" ht="14.25" customHeight="1">
      <c r="A17">
        <v>6</v>
      </c>
      <c r="B17">
        <f t="shared" si="1"/>
        <v>64</v>
      </c>
      <c r="C17">
        <v>0.95</v>
      </c>
      <c r="D17">
        <v>1</v>
      </c>
      <c r="E17">
        <v>0.5</v>
      </c>
      <c r="F17" s="28" t="s">
        <v>29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0</v>
      </c>
      <c r="T17" s="164">
        <v>0</v>
      </c>
      <c r="U17" s="164">
        <v>0</v>
      </c>
      <c r="V17" s="164">
        <v>0</v>
      </c>
      <c r="W17" s="164">
        <v>0</v>
      </c>
      <c r="X17" s="164">
        <v>0</v>
      </c>
      <c r="Y17" s="164">
        <v>0</v>
      </c>
      <c r="Z17" s="164">
        <v>0</v>
      </c>
      <c r="AA17" s="164">
        <v>0</v>
      </c>
      <c r="AB17" s="164">
        <v>0</v>
      </c>
      <c r="AC17" s="164">
        <v>0</v>
      </c>
      <c r="AD17" s="164">
        <v>0</v>
      </c>
      <c r="AE17" s="164">
        <v>0</v>
      </c>
      <c r="AF17" s="88">
        <v>0.1</v>
      </c>
      <c r="AG17" s="164">
        <v>0</v>
      </c>
      <c r="AH17" s="164">
        <v>0</v>
      </c>
      <c r="AI17" s="164">
        <v>0</v>
      </c>
      <c r="AJ17" s="164">
        <v>0</v>
      </c>
      <c r="AK17" s="88">
        <v>0.05</v>
      </c>
      <c r="AL17" s="164">
        <v>0</v>
      </c>
      <c r="AM17" s="164">
        <v>0</v>
      </c>
      <c r="AN17" s="164">
        <v>0</v>
      </c>
      <c r="AO17" s="88">
        <v>0.1</v>
      </c>
      <c r="AP17" s="88">
        <v>0.1</v>
      </c>
      <c r="AQ17" s="88">
        <v>0.1</v>
      </c>
      <c r="AR17" s="164">
        <v>0</v>
      </c>
      <c r="AS17" s="164">
        <v>0</v>
      </c>
      <c r="AT17" s="88">
        <v>0.1</v>
      </c>
      <c r="AU17" s="164">
        <v>0</v>
      </c>
      <c r="AV17" s="164">
        <v>0</v>
      </c>
      <c r="AW17" s="164">
        <v>0</v>
      </c>
      <c r="AY17">
        <f t="shared" si="2"/>
        <v>26715.199999999997</v>
      </c>
    </row>
    <row r="18" spans="1:51" ht="14.25" customHeight="1">
      <c r="A18">
        <v>5</v>
      </c>
      <c r="B18">
        <f t="shared" si="1"/>
        <v>32</v>
      </c>
      <c r="C18">
        <v>0.95</v>
      </c>
      <c r="D18">
        <v>1</v>
      </c>
      <c r="E18">
        <v>0.5</v>
      </c>
      <c r="F18" s="28" t="s">
        <v>21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v>0</v>
      </c>
      <c r="R18" s="164">
        <v>0</v>
      </c>
      <c r="S18" s="164">
        <v>0</v>
      </c>
      <c r="T18" s="164">
        <v>0</v>
      </c>
      <c r="U18" s="164">
        <v>0</v>
      </c>
      <c r="V18" s="164">
        <v>0</v>
      </c>
      <c r="W18" s="164">
        <v>0</v>
      </c>
      <c r="X18" s="164">
        <v>0</v>
      </c>
      <c r="Y18" s="164">
        <v>0</v>
      </c>
      <c r="Z18" s="164">
        <v>0</v>
      </c>
      <c r="AA18" s="164">
        <v>0</v>
      </c>
      <c r="AB18" s="164">
        <v>0</v>
      </c>
      <c r="AC18" s="164">
        <v>0</v>
      </c>
      <c r="AD18" s="164">
        <v>0</v>
      </c>
      <c r="AE18" s="164">
        <v>0</v>
      </c>
      <c r="AF18" s="164">
        <v>0</v>
      </c>
      <c r="AG18" s="88">
        <v>0.25</v>
      </c>
      <c r="AH18" s="88">
        <v>0.2</v>
      </c>
      <c r="AI18" s="88">
        <v>0.2</v>
      </c>
      <c r="AJ18" s="88">
        <v>0.2</v>
      </c>
      <c r="AK18" s="88">
        <v>0.2</v>
      </c>
      <c r="AL18" s="88">
        <v>0.2</v>
      </c>
      <c r="AM18" s="88">
        <v>0.2</v>
      </c>
      <c r="AN18" s="88">
        <v>0.2</v>
      </c>
      <c r="AO18" s="164">
        <v>0</v>
      </c>
      <c r="AP18" s="164">
        <v>0</v>
      </c>
      <c r="AQ18" s="164">
        <v>0</v>
      </c>
      <c r="AR18" s="164">
        <v>0</v>
      </c>
      <c r="AS18" s="164">
        <v>0</v>
      </c>
      <c r="AT18" s="164">
        <v>0</v>
      </c>
      <c r="AU18" s="88">
        <v>0.25</v>
      </c>
      <c r="AV18" s="88">
        <v>0.25</v>
      </c>
      <c r="AW18" s="88">
        <v>0.25</v>
      </c>
      <c r="AY18">
        <f t="shared" si="2"/>
        <v>58781.1</v>
      </c>
    </row>
    <row r="19" spans="1:51" ht="14.25" customHeight="1">
      <c r="A19">
        <v>4</v>
      </c>
      <c r="B19">
        <f t="shared" si="1"/>
        <v>16</v>
      </c>
      <c r="C19">
        <v>0.8</v>
      </c>
      <c r="D19">
        <v>1</v>
      </c>
      <c r="E19">
        <v>0.5</v>
      </c>
      <c r="F19" s="28" t="s">
        <v>23</v>
      </c>
      <c r="G19" s="164">
        <v>0</v>
      </c>
      <c r="H19" s="164">
        <v>0</v>
      </c>
      <c r="I19" s="164">
        <v>0</v>
      </c>
      <c r="J19" s="164">
        <v>0</v>
      </c>
      <c r="K19" s="164">
        <v>0</v>
      </c>
      <c r="L19" s="164">
        <v>0</v>
      </c>
      <c r="M19" s="164">
        <v>0</v>
      </c>
      <c r="N19" s="164">
        <v>0</v>
      </c>
      <c r="O19" s="164">
        <v>0</v>
      </c>
      <c r="P19" s="164">
        <v>0</v>
      </c>
      <c r="Q19" s="164">
        <v>0</v>
      </c>
      <c r="R19" s="164">
        <v>0</v>
      </c>
      <c r="S19" s="164">
        <v>0</v>
      </c>
      <c r="T19" s="164">
        <v>0</v>
      </c>
      <c r="U19" s="164">
        <v>0</v>
      </c>
      <c r="V19" s="164">
        <v>0</v>
      </c>
      <c r="W19" s="164">
        <v>0</v>
      </c>
      <c r="X19" s="164">
        <v>0</v>
      </c>
      <c r="Y19" s="164">
        <v>0</v>
      </c>
      <c r="Z19" s="164">
        <v>0</v>
      </c>
      <c r="AA19" s="164">
        <v>0</v>
      </c>
      <c r="AB19" s="164">
        <v>0</v>
      </c>
      <c r="AC19" s="164">
        <v>0</v>
      </c>
      <c r="AD19" s="164">
        <v>0</v>
      </c>
      <c r="AE19" s="164">
        <v>0</v>
      </c>
      <c r="AF19" s="164">
        <v>0</v>
      </c>
      <c r="AG19" s="88">
        <v>0.06</v>
      </c>
      <c r="AH19" s="164">
        <v>0</v>
      </c>
      <c r="AI19" s="164">
        <v>0</v>
      </c>
      <c r="AJ19" s="164">
        <v>0</v>
      </c>
      <c r="AK19" s="164">
        <v>0</v>
      </c>
      <c r="AL19" s="164">
        <v>0</v>
      </c>
      <c r="AM19" s="164">
        <v>0</v>
      </c>
      <c r="AN19" s="164">
        <v>0</v>
      </c>
      <c r="AO19" s="164">
        <v>0</v>
      </c>
      <c r="AP19" s="164">
        <v>0</v>
      </c>
      <c r="AQ19" s="164">
        <v>0</v>
      </c>
      <c r="AR19" s="88">
        <v>0.1</v>
      </c>
      <c r="AS19" s="88">
        <v>0.1</v>
      </c>
      <c r="AT19" s="164">
        <v>0</v>
      </c>
      <c r="AU19" s="88">
        <v>0.06</v>
      </c>
      <c r="AV19" s="88">
        <v>0.06</v>
      </c>
      <c r="AW19" s="88">
        <v>0.06</v>
      </c>
      <c r="AY19">
        <f t="shared" si="2"/>
        <v>7874.7599999999984</v>
      </c>
    </row>
    <row r="20" spans="1:51" ht="14.25" customHeight="1">
      <c r="A20">
        <v>3</v>
      </c>
      <c r="B20">
        <f t="shared" si="1"/>
        <v>8</v>
      </c>
      <c r="C20">
        <v>0.9</v>
      </c>
      <c r="D20">
        <v>1</v>
      </c>
      <c r="E20">
        <v>0.5</v>
      </c>
      <c r="F20" s="28" t="s">
        <v>22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0</v>
      </c>
      <c r="O20" s="164">
        <v>0</v>
      </c>
      <c r="P20" s="164">
        <v>0</v>
      </c>
      <c r="Q20" s="164">
        <v>0</v>
      </c>
      <c r="R20" s="164">
        <v>0</v>
      </c>
      <c r="S20" s="164">
        <v>0</v>
      </c>
      <c r="T20" s="164">
        <v>0</v>
      </c>
      <c r="U20" s="164">
        <v>0</v>
      </c>
      <c r="V20" s="164">
        <v>0</v>
      </c>
      <c r="W20" s="164">
        <v>0</v>
      </c>
      <c r="X20" s="164">
        <v>0</v>
      </c>
      <c r="Y20" s="164">
        <v>0</v>
      </c>
      <c r="Z20" s="164">
        <v>0</v>
      </c>
      <c r="AA20" s="164">
        <v>0</v>
      </c>
      <c r="AB20" s="164">
        <v>0</v>
      </c>
      <c r="AC20" s="164">
        <v>0</v>
      </c>
      <c r="AD20" s="164">
        <v>0</v>
      </c>
      <c r="AE20" s="164">
        <v>0</v>
      </c>
      <c r="AF20" s="164">
        <v>0</v>
      </c>
      <c r="AG20" s="88">
        <v>0.05</v>
      </c>
      <c r="AH20" s="164">
        <v>0</v>
      </c>
      <c r="AI20" s="164">
        <v>0</v>
      </c>
      <c r="AJ20" s="164">
        <v>0</v>
      </c>
      <c r="AK20" s="164">
        <v>0</v>
      </c>
      <c r="AL20" s="164">
        <v>0</v>
      </c>
      <c r="AM20" s="164">
        <v>0</v>
      </c>
      <c r="AN20" s="164">
        <v>0</v>
      </c>
      <c r="AO20" s="164">
        <v>0</v>
      </c>
      <c r="AP20" s="164">
        <v>0</v>
      </c>
      <c r="AQ20" s="164">
        <v>0</v>
      </c>
      <c r="AR20" s="164">
        <v>0</v>
      </c>
      <c r="AS20" s="164">
        <v>0</v>
      </c>
      <c r="AT20" s="164">
        <v>0</v>
      </c>
      <c r="AU20" s="88">
        <v>0.05</v>
      </c>
      <c r="AV20" s="88">
        <v>0.05</v>
      </c>
      <c r="AW20" s="88">
        <v>0.05</v>
      </c>
      <c r="AY20">
        <f t="shared" si="2"/>
        <v>6554.3</v>
      </c>
    </row>
    <row r="21" spans="1:51" ht="14.25" customHeight="1">
      <c r="A21">
        <v>2</v>
      </c>
      <c r="B21">
        <f t="shared" si="1"/>
        <v>4</v>
      </c>
      <c r="C21">
        <v>0.95</v>
      </c>
      <c r="D21">
        <v>1</v>
      </c>
      <c r="E21">
        <v>0.5</v>
      </c>
      <c r="F21" s="28" t="s">
        <v>20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4">
        <v>0</v>
      </c>
      <c r="U21" s="164">
        <v>0</v>
      </c>
      <c r="V21" s="164">
        <v>0</v>
      </c>
      <c r="W21" s="164">
        <v>0</v>
      </c>
      <c r="X21" s="164">
        <v>0</v>
      </c>
      <c r="Y21" s="164">
        <v>0</v>
      </c>
      <c r="Z21" s="164">
        <v>0</v>
      </c>
      <c r="AA21" s="164">
        <v>0</v>
      </c>
      <c r="AB21" s="164">
        <v>0</v>
      </c>
      <c r="AC21" s="164">
        <v>0</v>
      </c>
      <c r="AD21" s="164">
        <v>0</v>
      </c>
      <c r="AE21" s="164">
        <v>0</v>
      </c>
      <c r="AF21" s="164">
        <v>0</v>
      </c>
      <c r="AG21" s="164">
        <v>0</v>
      </c>
      <c r="AH21" s="88">
        <v>0.15</v>
      </c>
      <c r="AI21" s="88">
        <v>0.15</v>
      </c>
      <c r="AJ21" s="88">
        <v>0.15</v>
      </c>
      <c r="AK21" s="88">
        <v>0.15</v>
      </c>
      <c r="AL21" s="88">
        <v>0.15</v>
      </c>
      <c r="AM21" s="88">
        <v>0.15</v>
      </c>
      <c r="AN21" s="88">
        <v>0.15</v>
      </c>
      <c r="AO21" s="164">
        <v>0</v>
      </c>
      <c r="AP21" s="164">
        <v>0</v>
      </c>
      <c r="AQ21" s="164">
        <v>0</v>
      </c>
      <c r="AR21" s="164">
        <v>0</v>
      </c>
      <c r="AS21" s="164">
        <v>0</v>
      </c>
      <c r="AT21" s="164">
        <v>0</v>
      </c>
      <c r="AU21" s="164">
        <v>0</v>
      </c>
      <c r="AV21" s="164">
        <v>0</v>
      </c>
      <c r="AW21" s="164">
        <v>0</v>
      </c>
      <c r="AY21">
        <f t="shared" si="2"/>
        <v>19507.199999999997</v>
      </c>
    </row>
    <row r="22" spans="1:51" ht="14.25" customHeight="1">
      <c r="A22">
        <v>1</v>
      </c>
      <c r="B22">
        <f t="shared" si="1"/>
        <v>2</v>
      </c>
      <c r="C22">
        <v>0.9</v>
      </c>
      <c r="D22">
        <v>1</v>
      </c>
      <c r="E22">
        <v>0.5</v>
      </c>
      <c r="F22" s="28" t="s">
        <v>27</v>
      </c>
      <c r="G22" s="164">
        <v>0</v>
      </c>
      <c r="H22" s="164">
        <v>0</v>
      </c>
      <c r="I22" s="164"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>
        <v>0</v>
      </c>
      <c r="S22" s="164">
        <v>0</v>
      </c>
      <c r="T22" s="164">
        <v>0</v>
      </c>
      <c r="U22" s="164">
        <v>0</v>
      </c>
      <c r="V22" s="164">
        <v>0</v>
      </c>
      <c r="W22" s="164">
        <v>0</v>
      </c>
      <c r="X22" s="164">
        <v>0</v>
      </c>
      <c r="Y22" s="164">
        <v>0</v>
      </c>
      <c r="Z22" s="164">
        <v>0</v>
      </c>
      <c r="AA22" s="164">
        <v>0</v>
      </c>
      <c r="AB22" s="164">
        <v>0</v>
      </c>
      <c r="AC22" s="164">
        <v>0</v>
      </c>
      <c r="AD22" s="164">
        <v>0</v>
      </c>
      <c r="AE22" s="164">
        <v>0</v>
      </c>
      <c r="AF22" s="164">
        <v>0</v>
      </c>
      <c r="AG22" s="164">
        <v>0</v>
      </c>
      <c r="AH22" s="164">
        <v>0</v>
      </c>
      <c r="AI22" s="164">
        <v>0</v>
      </c>
      <c r="AJ22" s="164">
        <v>0</v>
      </c>
      <c r="AK22" s="164">
        <v>0</v>
      </c>
      <c r="AL22" s="164">
        <v>0</v>
      </c>
      <c r="AM22" s="164">
        <v>0</v>
      </c>
      <c r="AN22" s="164">
        <v>0</v>
      </c>
      <c r="AO22" s="164">
        <v>0</v>
      </c>
      <c r="AP22" s="164">
        <v>0</v>
      </c>
      <c r="AQ22" s="164">
        <v>0</v>
      </c>
      <c r="AR22" s="164">
        <v>0</v>
      </c>
      <c r="AS22" s="164">
        <v>0</v>
      </c>
      <c r="AT22" s="164">
        <v>0</v>
      </c>
      <c r="AU22" s="164">
        <v>0</v>
      </c>
      <c r="AV22" s="164">
        <v>0</v>
      </c>
      <c r="AW22" s="164">
        <v>0</v>
      </c>
      <c r="AY22">
        <f t="shared" si="2"/>
        <v>0</v>
      </c>
    </row>
    <row r="23" spans="1:51" ht="14.25" customHeight="1"/>
    <row r="24" spans="1:51" ht="14.25" customHeight="1">
      <c r="F24" t="s">
        <v>108</v>
      </c>
      <c r="G24">
        <f t="shared" ref="G24:AW24" si="3">SUMPRODUCT(G6:G22,$B6:$B22)</f>
        <v>140656.64000000001</v>
      </c>
      <c r="H24">
        <f t="shared" si="3"/>
        <v>140656.64000000001</v>
      </c>
      <c r="I24">
        <f t="shared" si="3"/>
        <v>140656.64000000001</v>
      </c>
      <c r="J24">
        <f t="shared" si="3"/>
        <v>140656.64000000001</v>
      </c>
      <c r="K24">
        <f t="shared" si="3"/>
        <v>140656.64000000001</v>
      </c>
      <c r="L24">
        <f t="shared" si="3"/>
        <v>140656.64000000001</v>
      </c>
      <c r="M24">
        <f t="shared" si="3"/>
        <v>140656.64000000001</v>
      </c>
      <c r="N24">
        <f t="shared" si="3"/>
        <v>268349.44</v>
      </c>
      <c r="O24">
        <f t="shared" si="3"/>
        <v>268349.44</v>
      </c>
      <c r="P24">
        <f t="shared" si="3"/>
        <v>269701.11999999994</v>
      </c>
      <c r="Q24">
        <f t="shared" si="3"/>
        <v>269803.51999999996</v>
      </c>
      <c r="R24">
        <f t="shared" si="3"/>
        <v>269701.11999999994</v>
      </c>
      <c r="S24">
        <f t="shared" si="3"/>
        <v>269772.79999999993</v>
      </c>
      <c r="T24">
        <f t="shared" si="3"/>
        <v>269823.99999999994</v>
      </c>
      <c r="U24">
        <f t="shared" si="3"/>
        <v>269803.51999999996</v>
      </c>
      <c r="V24">
        <f t="shared" si="3"/>
        <v>269772.79999999993</v>
      </c>
      <c r="W24">
        <f t="shared" si="3"/>
        <v>269772.79999999993</v>
      </c>
      <c r="X24">
        <f t="shared" si="3"/>
        <v>269823.99999999994</v>
      </c>
      <c r="Y24">
        <f t="shared" si="3"/>
        <v>269701.11999999994</v>
      </c>
      <c r="Z24">
        <f t="shared" si="3"/>
        <v>269823.99999999994</v>
      </c>
      <c r="AA24">
        <f t="shared" si="3"/>
        <v>269823.99999999994</v>
      </c>
      <c r="AB24">
        <f t="shared" si="3"/>
        <v>267374.08000000002</v>
      </c>
      <c r="AC24">
        <f t="shared" si="3"/>
        <v>267278.08000000002</v>
      </c>
      <c r="AD24">
        <f t="shared" si="3"/>
        <v>267278.08000000002</v>
      </c>
      <c r="AE24">
        <f t="shared" si="3"/>
        <v>267278.08000000002</v>
      </c>
      <c r="AF24">
        <f t="shared" si="3"/>
        <v>265150.72000000003</v>
      </c>
      <c r="AG24">
        <f t="shared" si="3"/>
        <v>159753.35999999999</v>
      </c>
      <c r="AH24">
        <f t="shared" si="3"/>
        <v>268781.39999999997</v>
      </c>
      <c r="AI24">
        <f t="shared" si="3"/>
        <v>267091.8</v>
      </c>
      <c r="AJ24">
        <f t="shared" si="3"/>
        <v>134381.4</v>
      </c>
      <c r="AK24">
        <f t="shared" si="3"/>
        <v>265431</v>
      </c>
      <c r="AL24">
        <f t="shared" si="3"/>
        <v>268704.59999999998</v>
      </c>
      <c r="AM24">
        <f t="shared" si="3"/>
        <v>268704.59999999998</v>
      </c>
      <c r="AN24">
        <f t="shared" si="3"/>
        <v>268704.59999999998</v>
      </c>
      <c r="AO24">
        <f t="shared" si="3"/>
        <v>263522.56</v>
      </c>
      <c r="AP24">
        <f t="shared" si="3"/>
        <v>263522.56</v>
      </c>
      <c r="AQ24">
        <f t="shared" si="3"/>
        <v>263522.56</v>
      </c>
      <c r="AR24">
        <f t="shared" si="3"/>
        <v>263517.75999999995</v>
      </c>
      <c r="AS24">
        <f t="shared" si="3"/>
        <v>263517.75999999995</v>
      </c>
      <c r="AT24">
        <f t="shared" si="3"/>
        <v>263512.32000000001</v>
      </c>
      <c r="AU24">
        <f t="shared" si="3"/>
        <v>158114.96</v>
      </c>
      <c r="AV24">
        <f t="shared" si="3"/>
        <v>158114.96</v>
      </c>
      <c r="AW24">
        <f t="shared" si="3"/>
        <v>158114.96</v>
      </c>
    </row>
    <row r="25" spans="1:51" ht="14.25" customHeight="1"/>
    <row r="26" spans="1:51" ht="14.25" customHeight="1">
      <c r="A26" s="7">
        <v>1</v>
      </c>
      <c r="B26" s="7">
        <v>4</v>
      </c>
      <c r="C26" s="7">
        <v>8</v>
      </c>
      <c r="D26" s="7">
        <v>9</v>
      </c>
      <c r="E26" s="7">
        <v>13</v>
      </c>
      <c r="F26" s="7">
        <v>18</v>
      </c>
      <c r="G26" s="7">
        <v>24</v>
      </c>
      <c r="H26" s="7">
        <v>25</v>
      </c>
      <c r="I26" s="7">
        <v>30</v>
      </c>
      <c r="J26" s="7">
        <v>33</v>
      </c>
      <c r="K26" s="7">
        <v>36</v>
      </c>
      <c r="L26" s="7">
        <v>38</v>
      </c>
    </row>
    <row r="27" spans="1:51" ht="14.25" customHeight="1"/>
    <row r="28" spans="1:51" ht="14.25" customHeight="1"/>
    <row r="29" spans="1:51" ht="14.25" customHeight="1"/>
    <row r="30" spans="1:51" ht="14.25" customHeight="1"/>
    <row r="31" spans="1:51" ht="14.25" customHeight="1"/>
    <row r="32" spans="1:5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6:AW22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1000"/>
  <sheetViews>
    <sheetView workbookViewId="0"/>
  </sheetViews>
  <sheetFormatPr defaultColWidth="14.42578125" defaultRowHeight="15" customHeight="1"/>
  <cols>
    <col min="1" max="14" width="8.7109375" customWidth="1"/>
    <col min="15" max="15" width="16.42578125" customWidth="1"/>
    <col min="16" max="37" width="8.7109375" customWidth="1"/>
    <col min="38" max="38" width="10.5703125" customWidth="1"/>
    <col min="39" max="56" width="8.7109375" customWidth="1"/>
  </cols>
  <sheetData>
    <row r="1" spans="1:56" ht="14.25" customHeight="1">
      <c r="A1" s="44" t="s">
        <v>52</v>
      </c>
      <c r="B1" s="97" t="s">
        <v>56</v>
      </c>
      <c r="C1" s="60" t="s">
        <v>57</v>
      </c>
      <c r="D1" s="60"/>
      <c r="E1" s="60" t="s">
        <v>58</v>
      </c>
      <c r="F1" s="60"/>
      <c r="G1" s="60" t="s">
        <v>59</v>
      </c>
      <c r="H1" s="60"/>
      <c r="I1" s="60" t="s">
        <v>60</v>
      </c>
      <c r="J1" s="60"/>
      <c r="K1" s="60" t="s">
        <v>61</v>
      </c>
      <c r="L1" s="60"/>
      <c r="M1" s="63" t="s">
        <v>62</v>
      </c>
      <c r="N1" s="72"/>
      <c r="O1" t="s">
        <v>63</v>
      </c>
      <c r="Q1" t="s">
        <v>52</v>
      </c>
      <c r="R1" t="s">
        <v>56</v>
      </c>
      <c r="S1" t="s">
        <v>11</v>
      </c>
      <c r="T1" t="s">
        <v>26</v>
      </c>
      <c r="U1" t="s">
        <v>30</v>
      </c>
      <c r="V1" t="s">
        <v>19</v>
      </c>
      <c r="W1" t="s">
        <v>17</v>
      </c>
      <c r="X1" t="s">
        <v>12</v>
      </c>
      <c r="Y1" t="s">
        <v>25</v>
      </c>
      <c r="Z1" t="s">
        <v>18</v>
      </c>
      <c r="AA1" t="s">
        <v>24</v>
      </c>
      <c r="AB1" t="s">
        <v>31</v>
      </c>
      <c r="AC1" t="s">
        <v>28</v>
      </c>
      <c r="AD1" t="s">
        <v>29</v>
      </c>
      <c r="AE1" t="s">
        <v>21</v>
      </c>
      <c r="AF1" t="s">
        <v>23</v>
      </c>
      <c r="AG1" t="s">
        <v>22</v>
      </c>
      <c r="AH1" t="s">
        <v>20</v>
      </c>
      <c r="AI1" t="s">
        <v>27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  <c r="AV1">
        <v>11</v>
      </c>
      <c r="AW1">
        <v>12</v>
      </c>
      <c r="AX1">
        <v>13</v>
      </c>
      <c r="AY1">
        <v>14</v>
      </c>
      <c r="AZ1">
        <v>15</v>
      </c>
      <c r="BA1">
        <v>16</v>
      </c>
      <c r="BB1">
        <v>17</v>
      </c>
      <c r="BC1">
        <v>18</v>
      </c>
      <c r="BD1">
        <v>19</v>
      </c>
    </row>
    <row r="2" spans="1:56" ht="14.25" customHeight="1">
      <c r="A2" s="44">
        <v>1</v>
      </c>
      <c r="B2" s="60" t="s">
        <v>11</v>
      </c>
      <c r="C2" s="60" t="s">
        <v>11</v>
      </c>
      <c r="D2" s="60">
        <v>0.06</v>
      </c>
      <c r="E2" s="60" t="s">
        <v>12</v>
      </c>
      <c r="F2" s="60">
        <v>0.05</v>
      </c>
      <c r="G2" s="60" t="s">
        <v>18</v>
      </c>
      <c r="H2" s="60">
        <v>0.18</v>
      </c>
      <c r="I2" s="60" t="s">
        <v>24</v>
      </c>
      <c r="J2" s="60">
        <v>0.12</v>
      </c>
      <c r="K2" s="60" t="s">
        <v>26</v>
      </c>
      <c r="L2" s="60">
        <v>2</v>
      </c>
      <c r="M2" s="63" t="s">
        <v>136</v>
      </c>
      <c r="N2" s="72">
        <v>0.1</v>
      </c>
      <c r="O2">
        <f t="shared" ref="O2:O44" si="0">SUM(D2,F2,H2,J2,L2,N2)</f>
        <v>2.5100000000000002</v>
      </c>
      <c r="P2">
        <v>2</v>
      </c>
      <c r="Q2">
        <v>1</v>
      </c>
      <c r="R2" t="s">
        <v>11</v>
      </c>
      <c r="S2" t="e">
        <f t="shared" ref="S2:AI2" ca="1" si="1">_xludf.IFNA(IF(LOOKUP(S$1,$C2:$M2)=S$1,INDEX($C2:$L2,1,1+MATCH(S$1,$C2:$L2,0)),0),0)</f>
        <v>#NAME?</v>
      </c>
      <c r="T2" t="e">
        <f t="shared" ca="1" si="1"/>
        <v>#NAME?</v>
      </c>
      <c r="U2" t="e">
        <f t="shared" ca="1" si="1"/>
        <v>#NAME?</v>
      </c>
      <c r="V2" t="e">
        <f t="shared" ca="1" si="1"/>
        <v>#NAME?</v>
      </c>
      <c r="W2" t="e">
        <f t="shared" ca="1" si="1"/>
        <v>#NAME?</v>
      </c>
      <c r="X2" t="e">
        <f t="shared" ca="1" si="1"/>
        <v>#NAME?</v>
      </c>
      <c r="Y2" t="e">
        <f t="shared" ca="1" si="1"/>
        <v>#NAME?</v>
      </c>
      <c r="Z2" t="e">
        <f t="shared" ca="1" si="1"/>
        <v>#NAME?</v>
      </c>
      <c r="AA2" t="e">
        <f t="shared" ca="1" si="1"/>
        <v>#NAME?</v>
      </c>
      <c r="AB2" t="e">
        <f t="shared" ca="1" si="1"/>
        <v>#NAME?</v>
      </c>
      <c r="AC2" t="e">
        <f t="shared" ca="1" si="1"/>
        <v>#NAME?</v>
      </c>
      <c r="AD2" t="e">
        <f t="shared" ca="1" si="1"/>
        <v>#NAME?</v>
      </c>
      <c r="AE2" t="e">
        <f t="shared" ca="1" si="1"/>
        <v>#NAME?</v>
      </c>
      <c r="AF2" t="e">
        <f t="shared" ca="1" si="1"/>
        <v>#NAME?</v>
      </c>
      <c r="AG2" t="e">
        <f t="shared" ca="1" si="1"/>
        <v>#NAME?</v>
      </c>
      <c r="AH2" t="e">
        <f t="shared" ca="1" si="1"/>
        <v>#NAME?</v>
      </c>
      <c r="AI2" t="e">
        <f t="shared" ca="1" si="1"/>
        <v>#NAME?</v>
      </c>
      <c r="AL2" t="s">
        <v>52</v>
      </c>
      <c r="AM2" t="s">
        <v>56</v>
      </c>
      <c r="AN2" t="s">
        <v>11</v>
      </c>
      <c r="AO2" t="s">
        <v>26</v>
      </c>
      <c r="AP2" t="s">
        <v>30</v>
      </c>
      <c r="AQ2" t="s">
        <v>19</v>
      </c>
      <c r="AR2" t="s">
        <v>17</v>
      </c>
      <c r="AS2" t="s">
        <v>12</v>
      </c>
      <c r="AT2" t="s">
        <v>25</v>
      </c>
      <c r="AU2" t="s">
        <v>18</v>
      </c>
      <c r="AV2" t="s">
        <v>24</v>
      </c>
      <c r="AW2" t="s">
        <v>31</v>
      </c>
      <c r="AX2" t="s">
        <v>28</v>
      </c>
      <c r="AY2" t="s">
        <v>29</v>
      </c>
      <c r="AZ2" t="s">
        <v>21</v>
      </c>
      <c r="BA2" t="s">
        <v>23</v>
      </c>
      <c r="BB2" t="s">
        <v>22</v>
      </c>
      <c r="BC2" t="s">
        <v>20</v>
      </c>
      <c r="BD2" t="s">
        <v>27</v>
      </c>
    </row>
    <row r="3" spans="1:56" ht="14.25" customHeight="1">
      <c r="A3" s="44">
        <v>2</v>
      </c>
      <c r="B3" s="60" t="s">
        <v>11</v>
      </c>
      <c r="C3" s="60" t="s">
        <v>11</v>
      </c>
      <c r="D3" s="60">
        <v>0.1</v>
      </c>
      <c r="E3" s="60" t="s">
        <v>17</v>
      </c>
      <c r="F3" s="60">
        <v>0.05</v>
      </c>
      <c r="G3" s="60" t="s">
        <v>19</v>
      </c>
      <c r="H3" s="60">
        <v>0.06</v>
      </c>
      <c r="I3" s="60" t="s">
        <v>26</v>
      </c>
      <c r="J3" s="60">
        <v>1</v>
      </c>
      <c r="K3" s="60" t="s">
        <v>30</v>
      </c>
      <c r="L3" s="60">
        <v>0.05</v>
      </c>
      <c r="M3" s="71"/>
      <c r="N3" s="72"/>
      <c r="O3">
        <f t="shared" si="0"/>
        <v>1.26</v>
      </c>
      <c r="P3">
        <v>5</v>
      </c>
      <c r="Q3">
        <v>2</v>
      </c>
      <c r="R3" t="s">
        <v>11</v>
      </c>
      <c r="S3" t="e">
        <f t="shared" ref="S3:AI3" ca="1" si="2">_xludf.IFNA(IF(LOOKUP(S$1,$C3:$M3)=S$1,INDEX($C3:$L3,1,1+MATCH(S$1,$C3:$L3,0)),0),0)</f>
        <v>#NAME?</v>
      </c>
      <c r="T3" t="e">
        <f t="shared" ca="1" si="2"/>
        <v>#NAME?</v>
      </c>
      <c r="U3" t="e">
        <f t="shared" ca="1" si="2"/>
        <v>#NAME?</v>
      </c>
      <c r="V3" t="e">
        <f t="shared" ca="1" si="2"/>
        <v>#NAME?</v>
      </c>
      <c r="W3" t="e">
        <f t="shared" ca="1" si="2"/>
        <v>#NAME?</v>
      </c>
      <c r="X3" t="e">
        <f t="shared" ca="1" si="2"/>
        <v>#NAME?</v>
      </c>
      <c r="Y3" t="e">
        <f t="shared" ca="1" si="2"/>
        <v>#NAME?</v>
      </c>
      <c r="Z3" t="e">
        <f t="shared" ca="1" si="2"/>
        <v>#NAME?</v>
      </c>
      <c r="AA3" t="e">
        <f t="shared" ca="1" si="2"/>
        <v>#NAME?</v>
      </c>
      <c r="AB3" t="e">
        <f t="shared" ca="1" si="2"/>
        <v>#NAME?</v>
      </c>
      <c r="AC3" t="e">
        <f t="shared" ca="1" si="2"/>
        <v>#NAME?</v>
      </c>
      <c r="AD3" t="e">
        <f t="shared" ca="1" si="2"/>
        <v>#NAME?</v>
      </c>
      <c r="AE3" t="e">
        <f t="shared" ca="1" si="2"/>
        <v>#NAME?</v>
      </c>
      <c r="AF3" t="e">
        <f t="shared" ca="1" si="2"/>
        <v>#NAME?</v>
      </c>
      <c r="AG3" t="e">
        <f t="shared" ca="1" si="2"/>
        <v>#NAME?</v>
      </c>
      <c r="AH3" t="e">
        <f t="shared" ca="1" si="2"/>
        <v>#NAME?</v>
      </c>
      <c r="AI3" t="e">
        <f t="shared" ca="1" si="2"/>
        <v>#NAME?</v>
      </c>
      <c r="AL3">
        <v>2</v>
      </c>
      <c r="AM3" t="s">
        <v>11</v>
      </c>
      <c r="AN3" t="e">
        <f t="shared" ref="AN3:BD3" ca="1" si="3">VLOOKUP($AL3,$Q$2:$AI$44,AN$1,0)</f>
        <v>#NAME?</v>
      </c>
      <c r="AO3" t="e">
        <f t="shared" ca="1" si="3"/>
        <v>#NAME?</v>
      </c>
      <c r="AP3" t="e">
        <f t="shared" ca="1" si="3"/>
        <v>#NAME?</v>
      </c>
      <c r="AQ3" t="e">
        <f t="shared" ca="1" si="3"/>
        <v>#NAME?</v>
      </c>
      <c r="AR3" t="e">
        <f t="shared" ca="1" si="3"/>
        <v>#NAME?</v>
      </c>
      <c r="AS3" t="e">
        <f t="shared" ca="1" si="3"/>
        <v>#NAME?</v>
      </c>
      <c r="AT3" t="e">
        <f t="shared" ca="1" si="3"/>
        <v>#NAME?</v>
      </c>
      <c r="AU3" t="e">
        <f t="shared" ca="1" si="3"/>
        <v>#NAME?</v>
      </c>
      <c r="AV3" t="e">
        <f t="shared" ca="1" si="3"/>
        <v>#NAME?</v>
      </c>
      <c r="AW3" t="e">
        <f t="shared" ca="1" si="3"/>
        <v>#NAME?</v>
      </c>
      <c r="AX3" t="e">
        <f t="shared" ca="1" si="3"/>
        <v>#NAME?</v>
      </c>
      <c r="AY3" t="e">
        <f t="shared" ca="1" si="3"/>
        <v>#NAME?</v>
      </c>
      <c r="AZ3" t="e">
        <f t="shared" ca="1" si="3"/>
        <v>#NAME?</v>
      </c>
      <c r="BA3" t="e">
        <f t="shared" ca="1" si="3"/>
        <v>#NAME?</v>
      </c>
      <c r="BB3" t="e">
        <f t="shared" ca="1" si="3"/>
        <v>#NAME?</v>
      </c>
      <c r="BC3" t="e">
        <f t="shared" ca="1" si="3"/>
        <v>#NAME?</v>
      </c>
      <c r="BD3" t="e">
        <f t="shared" ca="1" si="3"/>
        <v>#NAME?</v>
      </c>
    </row>
    <row r="4" spans="1:56" ht="14.25" customHeight="1">
      <c r="A4" s="44">
        <v>3</v>
      </c>
      <c r="B4" s="60" t="s">
        <v>11</v>
      </c>
      <c r="C4" s="60" t="s">
        <v>20</v>
      </c>
      <c r="D4" s="60">
        <v>0.15</v>
      </c>
      <c r="E4" s="60" t="s">
        <v>21</v>
      </c>
      <c r="F4" s="60">
        <v>0.2</v>
      </c>
      <c r="G4" s="60" t="s">
        <v>26</v>
      </c>
      <c r="H4" s="60">
        <v>2</v>
      </c>
      <c r="I4" s="60" t="s">
        <v>30</v>
      </c>
      <c r="J4" s="60">
        <v>0.2</v>
      </c>
      <c r="K4" s="97"/>
      <c r="L4" s="97"/>
      <c r="M4" s="71"/>
      <c r="N4" s="72"/>
      <c r="O4">
        <f t="shared" si="0"/>
        <v>2.5500000000000003</v>
      </c>
      <c r="P4">
        <v>11</v>
      </c>
      <c r="Q4">
        <v>3</v>
      </c>
      <c r="R4" t="s">
        <v>11</v>
      </c>
      <c r="S4" t="e">
        <f t="shared" ref="S4:AI4" ca="1" si="4">_xludf.IFNA(IF(LOOKUP(S$1,$C4:$M4)=S$1,INDEX($C4:$L4,1,1+MATCH(S$1,$C4:$L4,0)),0),0)</f>
        <v>#NAME?</v>
      </c>
      <c r="T4" t="e">
        <f t="shared" ca="1" si="4"/>
        <v>#NAME?</v>
      </c>
      <c r="U4" t="e">
        <f t="shared" ca="1" si="4"/>
        <v>#NAME?</v>
      </c>
      <c r="V4" t="e">
        <f t="shared" ca="1" si="4"/>
        <v>#NAME?</v>
      </c>
      <c r="W4" t="e">
        <f t="shared" ca="1" si="4"/>
        <v>#NAME?</v>
      </c>
      <c r="X4" t="e">
        <f t="shared" ca="1" si="4"/>
        <v>#NAME?</v>
      </c>
      <c r="Y4" t="e">
        <f t="shared" ca="1" si="4"/>
        <v>#NAME?</v>
      </c>
      <c r="Z4" t="e">
        <f t="shared" ca="1" si="4"/>
        <v>#NAME?</v>
      </c>
      <c r="AA4" t="e">
        <f t="shared" ca="1" si="4"/>
        <v>#NAME?</v>
      </c>
      <c r="AB4" t="e">
        <f t="shared" ca="1" si="4"/>
        <v>#NAME?</v>
      </c>
      <c r="AC4" t="e">
        <f t="shared" ca="1" si="4"/>
        <v>#NAME?</v>
      </c>
      <c r="AD4" t="e">
        <f t="shared" ca="1" si="4"/>
        <v>#NAME?</v>
      </c>
      <c r="AE4" t="e">
        <f t="shared" ca="1" si="4"/>
        <v>#NAME?</v>
      </c>
      <c r="AF4" t="e">
        <f t="shared" ca="1" si="4"/>
        <v>#NAME?</v>
      </c>
      <c r="AG4" t="e">
        <f t="shared" ca="1" si="4"/>
        <v>#NAME?</v>
      </c>
      <c r="AH4" t="e">
        <f t="shared" ca="1" si="4"/>
        <v>#NAME?</v>
      </c>
      <c r="AI4" t="e">
        <f t="shared" ca="1" si="4"/>
        <v>#NAME?</v>
      </c>
      <c r="AL4">
        <v>5</v>
      </c>
      <c r="AM4" t="s">
        <v>11</v>
      </c>
      <c r="AN4" t="e">
        <f t="shared" ref="AN4:BD4" ca="1" si="5">VLOOKUP($AL4,$Q$2:$AI$44,AN$1,0)</f>
        <v>#NAME?</v>
      </c>
      <c r="AO4" t="e">
        <f t="shared" ca="1" si="5"/>
        <v>#NAME?</v>
      </c>
      <c r="AP4" t="e">
        <f t="shared" ca="1" si="5"/>
        <v>#NAME?</v>
      </c>
      <c r="AQ4" t="e">
        <f t="shared" ca="1" si="5"/>
        <v>#NAME?</v>
      </c>
      <c r="AR4" t="e">
        <f t="shared" ca="1" si="5"/>
        <v>#NAME?</v>
      </c>
      <c r="AS4" t="e">
        <f t="shared" ca="1" si="5"/>
        <v>#NAME?</v>
      </c>
      <c r="AT4" t="e">
        <f t="shared" ca="1" si="5"/>
        <v>#NAME?</v>
      </c>
      <c r="AU4" t="e">
        <f t="shared" ca="1" si="5"/>
        <v>#NAME?</v>
      </c>
      <c r="AV4" t="e">
        <f t="shared" ca="1" si="5"/>
        <v>#NAME?</v>
      </c>
      <c r="AW4" t="e">
        <f t="shared" ca="1" si="5"/>
        <v>#NAME?</v>
      </c>
      <c r="AX4" t="e">
        <f t="shared" ca="1" si="5"/>
        <v>#NAME?</v>
      </c>
      <c r="AY4" t="e">
        <f t="shared" ca="1" si="5"/>
        <v>#NAME?</v>
      </c>
      <c r="AZ4" t="e">
        <f t="shared" ca="1" si="5"/>
        <v>#NAME?</v>
      </c>
      <c r="BA4" t="e">
        <f t="shared" ca="1" si="5"/>
        <v>#NAME?</v>
      </c>
      <c r="BB4" t="e">
        <f t="shared" ca="1" si="5"/>
        <v>#NAME?</v>
      </c>
      <c r="BC4" t="e">
        <f t="shared" ca="1" si="5"/>
        <v>#NAME?</v>
      </c>
      <c r="BD4" t="e">
        <f t="shared" ca="1" si="5"/>
        <v>#NAME?</v>
      </c>
    </row>
    <row r="5" spans="1:56" ht="14.25" customHeight="1">
      <c r="A5" s="44">
        <v>4</v>
      </c>
      <c r="B5" s="60" t="s">
        <v>11</v>
      </c>
      <c r="C5" s="60" t="s">
        <v>11</v>
      </c>
      <c r="D5" s="60">
        <v>0.06</v>
      </c>
      <c r="E5" s="60" t="s">
        <v>12</v>
      </c>
      <c r="F5" s="60">
        <v>0.05</v>
      </c>
      <c r="G5" s="60" t="s">
        <v>18</v>
      </c>
      <c r="H5" s="60">
        <v>0.08</v>
      </c>
      <c r="I5" s="60" t="s">
        <v>24</v>
      </c>
      <c r="J5" s="60">
        <v>0.12</v>
      </c>
      <c r="K5" s="60" t="s">
        <v>26</v>
      </c>
      <c r="L5" s="60">
        <v>2</v>
      </c>
      <c r="M5" s="63" t="s">
        <v>30</v>
      </c>
      <c r="N5" s="72">
        <v>0.1</v>
      </c>
      <c r="O5">
        <f t="shared" si="0"/>
        <v>2.41</v>
      </c>
      <c r="P5">
        <v>12</v>
      </c>
      <c r="Q5">
        <v>4</v>
      </c>
      <c r="R5" t="s">
        <v>11</v>
      </c>
      <c r="S5" t="e">
        <f t="shared" ref="S5:AI5" ca="1" si="6">_xludf.IFNA(IF(LOOKUP(S$1,$C5:$M5)=S$1,INDEX($C5:$L5,1,1+MATCH(S$1,$C5:$L5,0)),0),0)</f>
        <v>#NAME?</v>
      </c>
      <c r="T5" t="e">
        <f t="shared" ca="1" si="6"/>
        <v>#NAME?</v>
      </c>
      <c r="U5" t="e">
        <f t="shared" ca="1" si="6"/>
        <v>#NAME?</v>
      </c>
      <c r="V5" t="e">
        <f t="shared" ca="1" si="6"/>
        <v>#NAME?</v>
      </c>
      <c r="W5" t="e">
        <f t="shared" ca="1" si="6"/>
        <v>#NAME?</v>
      </c>
      <c r="X5" t="e">
        <f t="shared" ca="1" si="6"/>
        <v>#NAME?</v>
      </c>
      <c r="Y5" t="e">
        <f t="shared" ca="1" si="6"/>
        <v>#NAME?</v>
      </c>
      <c r="Z5" t="e">
        <f t="shared" ca="1" si="6"/>
        <v>#NAME?</v>
      </c>
      <c r="AA5" t="e">
        <f t="shared" ca="1" si="6"/>
        <v>#NAME?</v>
      </c>
      <c r="AB5" t="e">
        <f t="shared" ca="1" si="6"/>
        <v>#NAME?</v>
      </c>
      <c r="AC5" t="e">
        <f t="shared" ca="1" si="6"/>
        <v>#NAME?</v>
      </c>
      <c r="AD5" t="e">
        <f t="shared" ca="1" si="6"/>
        <v>#NAME?</v>
      </c>
      <c r="AE5" t="e">
        <f t="shared" ca="1" si="6"/>
        <v>#NAME?</v>
      </c>
      <c r="AF5" t="e">
        <f t="shared" ca="1" si="6"/>
        <v>#NAME?</v>
      </c>
      <c r="AG5" t="e">
        <f t="shared" ca="1" si="6"/>
        <v>#NAME?</v>
      </c>
      <c r="AH5" t="e">
        <f t="shared" ca="1" si="6"/>
        <v>#NAME?</v>
      </c>
      <c r="AI5" t="e">
        <f t="shared" ca="1" si="6"/>
        <v>#NAME?</v>
      </c>
      <c r="AL5">
        <v>11</v>
      </c>
      <c r="AM5" t="s">
        <v>11</v>
      </c>
      <c r="AN5" t="e">
        <f t="shared" ref="AN5:BD5" ca="1" si="7">VLOOKUP($AL5,$Q$2:$AI$44,AN$1,0)</f>
        <v>#NAME?</v>
      </c>
      <c r="AO5" t="e">
        <f t="shared" ca="1" si="7"/>
        <v>#NAME?</v>
      </c>
      <c r="AP5" t="e">
        <f t="shared" ca="1" si="7"/>
        <v>#NAME?</v>
      </c>
      <c r="AQ5" t="e">
        <f t="shared" ca="1" si="7"/>
        <v>#NAME?</v>
      </c>
      <c r="AR5" t="e">
        <f t="shared" ca="1" si="7"/>
        <v>#NAME?</v>
      </c>
      <c r="AS5" t="e">
        <f t="shared" ca="1" si="7"/>
        <v>#NAME?</v>
      </c>
      <c r="AT5" t="e">
        <f t="shared" ca="1" si="7"/>
        <v>#NAME?</v>
      </c>
      <c r="AU5" t="e">
        <f t="shared" ca="1" si="7"/>
        <v>#NAME?</v>
      </c>
      <c r="AV5" t="e">
        <f t="shared" ca="1" si="7"/>
        <v>#NAME?</v>
      </c>
      <c r="AW5" t="e">
        <f t="shared" ca="1" si="7"/>
        <v>#NAME?</v>
      </c>
      <c r="AX5" t="e">
        <f t="shared" ca="1" si="7"/>
        <v>#NAME?</v>
      </c>
      <c r="AY5" t="e">
        <f t="shared" ca="1" si="7"/>
        <v>#NAME?</v>
      </c>
      <c r="AZ5" t="e">
        <f t="shared" ca="1" si="7"/>
        <v>#NAME?</v>
      </c>
      <c r="BA5" t="e">
        <f t="shared" ca="1" si="7"/>
        <v>#NAME?</v>
      </c>
      <c r="BB5" t="e">
        <f t="shared" ca="1" si="7"/>
        <v>#NAME?</v>
      </c>
      <c r="BC5" t="e">
        <f t="shared" ca="1" si="7"/>
        <v>#NAME?</v>
      </c>
      <c r="BD5" t="e">
        <f t="shared" ca="1" si="7"/>
        <v>#NAME?</v>
      </c>
    </row>
    <row r="6" spans="1:56" ht="14.25" customHeight="1">
      <c r="A6" s="44">
        <v>5</v>
      </c>
      <c r="B6" s="60" t="s">
        <v>11</v>
      </c>
      <c r="C6" s="60" t="s">
        <v>11</v>
      </c>
      <c r="D6" s="60">
        <v>0.1</v>
      </c>
      <c r="E6" s="60" t="s">
        <v>17</v>
      </c>
      <c r="F6" s="60">
        <v>0.05</v>
      </c>
      <c r="G6" s="60" t="s">
        <v>19</v>
      </c>
      <c r="H6" s="60">
        <v>0.06</v>
      </c>
      <c r="I6" s="60" t="s">
        <v>26</v>
      </c>
      <c r="J6" s="60">
        <v>1</v>
      </c>
      <c r="K6" s="60" t="s">
        <v>30</v>
      </c>
      <c r="L6" s="60">
        <v>0.05</v>
      </c>
      <c r="M6" s="71"/>
      <c r="N6" s="72"/>
      <c r="O6">
        <f t="shared" si="0"/>
        <v>1.26</v>
      </c>
      <c r="P6">
        <v>15</v>
      </c>
      <c r="Q6">
        <v>5</v>
      </c>
      <c r="R6" t="s">
        <v>11</v>
      </c>
      <c r="S6" t="e">
        <f t="shared" ref="S6:AI6" ca="1" si="8">_xludf.IFNA(IF(LOOKUP(S$1,$C6:$M6)=S$1,INDEX($C6:$L6,1,1+MATCH(S$1,$C6:$L6,0)),0),0)</f>
        <v>#NAME?</v>
      </c>
      <c r="T6" t="e">
        <f t="shared" ca="1" si="8"/>
        <v>#NAME?</v>
      </c>
      <c r="U6" t="e">
        <f t="shared" ca="1" si="8"/>
        <v>#NAME?</v>
      </c>
      <c r="V6" t="e">
        <f t="shared" ca="1" si="8"/>
        <v>#NAME?</v>
      </c>
      <c r="W6" t="e">
        <f t="shared" ca="1" si="8"/>
        <v>#NAME?</v>
      </c>
      <c r="X6" t="e">
        <f t="shared" ca="1" si="8"/>
        <v>#NAME?</v>
      </c>
      <c r="Y6" t="e">
        <f t="shared" ca="1" si="8"/>
        <v>#NAME?</v>
      </c>
      <c r="Z6" t="e">
        <f t="shared" ca="1" si="8"/>
        <v>#NAME?</v>
      </c>
      <c r="AA6" t="e">
        <f t="shared" ca="1" si="8"/>
        <v>#NAME?</v>
      </c>
      <c r="AB6" t="e">
        <f t="shared" ca="1" si="8"/>
        <v>#NAME?</v>
      </c>
      <c r="AC6" t="e">
        <f t="shared" ca="1" si="8"/>
        <v>#NAME?</v>
      </c>
      <c r="AD6" t="e">
        <f t="shared" ca="1" si="8"/>
        <v>#NAME?</v>
      </c>
      <c r="AE6" t="e">
        <f t="shared" ca="1" si="8"/>
        <v>#NAME?</v>
      </c>
      <c r="AF6" t="e">
        <f t="shared" ca="1" si="8"/>
        <v>#NAME?</v>
      </c>
      <c r="AG6" t="e">
        <f t="shared" ca="1" si="8"/>
        <v>#NAME?</v>
      </c>
      <c r="AH6" t="e">
        <f t="shared" ca="1" si="8"/>
        <v>#NAME?</v>
      </c>
      <c r="AI6" t="e">
        <f t="shared" ca="1" si="8"/>
        <v>#NAME?</v>
      </c>
      <c r="AL6">
        <v>12</v>
      </c>
      <c r="AM6" t="s">
        <v>11</v>
      </c>
      <c r="AN6" t="e">
        <f t="shared" ref="AN6:BD6" ca="1" si="9">VLOOKUP($AL6,$Q$2:$AI$44,AN$1,0)</f>
        <v>#NAME?</v>
      </c>
      <c r="AO6" t="e">
        <f t="shared" ca="1" si="9"/>
        <v>#NAME?</v>
      </c>
      <c r="AP6" t="e">
        <f t="shared" ca="1" si="9"/>
        <v>#NAME?</v>
      </c>
      <c r="AQ6" t="e">
        <f t="shared" ca="1" si="9"/>
        <v>#NAME?</v>
      </c>
      <c r="AR6" t="e">
        <f t="shared" ca="1" si="9"/>
        <v>#NAME?</v>
      </c>
      <c r="AS6" t="e">
        <f t="shared" ca="1" si="9"/>
        <v>#NAME?</v>
      </c>
      <c r="AT6" t="e">
        <f t="shared" ca="1" si="9"/>
        <v>#NAME?</v>
      </c>
      <c r="AU6" t="e">
        <f t="shared" ca="1" si="9"/>
        <v>#NAME?</v>
      </c>
      <c r="AV6" t="e">
        <f t="shared" ca="1" si="9"/>
        <v>#NAME?</v>
      </c>
      <c r="AW6" t="e">
        <f t="shared" ca="1" si="9"/>
        <v>#NAME?</v>
      </c>
      <c r="AX6" t="e">
        <f t="shared" ca="1" si="9"/>
        <v>#NAME?</v>
      </c>
      <c r="AY6" t="e">
        <f t="shared" ca="1" si="9"/>
        <v>#NAME?</v>
      </c>
      <c r="AZ6" t="e">
        <f t="shared" ca="1" si="9"/>
        <v>#NAME?</v>
      </c>
      <c r="BA6" t="e">
        <f t="shared" ca="1" si="9"/>
        <v>#NAME?</v>
      </c>
      <c r="BB6" t="e">
        <f t="shared" ca="1" si="9"/>
        <v>#NAME?</v>
      </c>
      <c r="BC6" t="e">
        <f t="shared" ca="1" si="9"/>
        <v>#NAME?</v>
      </c>
      <c r="BD6" t="e">
        <f t="shared" ca="1" si="9"/>
        <v>#NAME?</v>
      </c>
    </row>
    <row r="7" spans="1:56" ht="14.25" customHeight="1">
      <c r="A7" s="44">
        <v>6</v>
      </c>
      <c r="B7" s="60" t="s">
        <v>11</v>
      </c>
      <c r="C7" s="60" t="s">
        <v>11</v>
      </c>
      <c r="D7" s="60">
        <v>0.05</v>
      </c>
      <c r="E7" s="60" t="s">
        <v>12</v>
      </c>
      <c r="F7" s="60">
        <v>0.05</v>
      </c>
      <c r="G7" s="60" t="s">
        <v>19</v>
      </c>
      <c r="H7" s="60">
        <v>0.1</v>
      </c>
      <c r="I7" s="60" t="s">
        <v>25</v>
      </c>
      <c r="J7" s="60">
        <v>0.05</v>
      </c>
      <c r="K7" s="60" t="s">
        <v>26</v>
      </c>
      <c r="L7" s="60">
        <v>2</v>
      </c>
      <c r="M7" s="63" t="s">
        <v>31</v>
      </c>
      <c r="N7" s="72">
        <v>0.03</v>
      </c>
      <c r="O7">
        <f t="shared" si="0"/>
        <v>2.2799999999999998</v>
      </c>
      <c r="P7">
        <v>37</v>
      </c>
      <c r="Q7">
        <v>6</v>
      </c>
      <c r="R7" t="s">
        <v>11</v>
      </c>
      <c r="S7" t="e">
        <f t="shared" ref="S7:AI7" ca="1" si="10">_xludf.IFNA(IF(LOOKUP(S$1,$C7:$M7)=S$1,INDEX($C7:$L7,1,1+MATCH(S$1,$C7:$L7,0)),0),0)</f>
        <v>#NAME?</v>
      </c>
      <c r="T7" t="e">
        <f t="shared" ca="1" si="10"/>
        <v>#NAME?</v>
      </c>
      <c r="U7" t="e">
        <f t="shared" ca="1" si="10"/>
        <v>#NAME?</v>
      </c>
      <c r="V7" t="e">
        <f t="shared" ca="1" si="10"/>
        <v>#NAME?</v>
      </c>
      <c r="W7" t="e">
        <f t="shared" ca="1" si="10"/>
        <v>#NAME?</v>
      </c>
      <c r="X7" t="e">
        <f t="shared" ca="1" si="10"/>
        <v>#NAME?</v>
      </c>
      <c r="Y7" t="e">
        <f t="shared" ca="1" si="10"/>
        <v>#NAME?</v>
      </c>
      <c r="Z7" t="e">
        <f t="shared" ca="1" si="10"/>
        <v>#NAME?</v>
      </c>
      <c r="AA7" t="e">
        <f t="shared" ca="1" si="10"/>
        <v>#NAME?</v>
      </c>
      <c r="AB7" t="e">
        <f t="shared" ca="1" si="10"/>
        <v>#NAME?</v>
      </c>
      <c r="AC7" t="e">
        <f t="shared" ca="1" si="10"/>
        <v>#NAME?</v>
      </c>
      <c r="AD7" t="e">
        <f t="shared" ca="1" si="10"/>
        <v>#NAME?</v>
      </c>
      <c r="AE7" t="e">
        <f t="shared" ca="1" si="10"/>
        <v>#NAME?</v>
      </c>
      <c r="AF7" t="e">
        <f t="shared" ca="1" si="10"/>
        <v>#NAME?</v>
      </c>
      <c r="AG7" t="e">
        <f t="shared" ca="1" si="10"/>
        <v>#NAME?</v>
      </c>
      <c r="AH7" t="e">
        <f t="shared" ca="1" si="10"/>
        <v>#NAME?</v>
      </c>
      <c r="AI7" t="e">
        <f t="shared" ca="1" si="10"/>
        <v>#NAME?</v>
      </c>
      <c r="AL7">
        <v>15</v>
      </c>
      <c r="AM7" t="s">
        <v>11</v>
      </c>
      <c r="AN7" t="e">
        <f t="shared" ref="AN7:BD7" ca="1" si="11">VLOOKUP($AL7,$Q$2:$AI$44,AN$1,0)</f>
        <v>#NAME?</v>
      </c>
      <c r="AO7" t="e">
        <f t="shared" ca="1" si="11"/>
        <v>#NAME?</v>
      </c>
      <c r="AP7" t="e">
        <f t="shared" ca="1" si="11"/>
        <v>#NAME?</v>
      </c>
      <c r="AQ7" t="e">
        <f t="shared" ca="1" si="11"/>
        <v>#NAME?</v>
      </c>
      <c r="AR7" t="e">
        <f t="shared" ca="1" si="11"/>
        <v>#NAME?</v>
      </c>
      <c r="AS7" t="e">
        <f t="shared" ca="1" si="11"/>
        <v>#NAME?</v>
      </c>
      <c r="AT7" t="e">
        <f t="shared" ca="1" si="11"/>
        <v>#NAME?</v>
      </c>
      <c r="AU7" t="e">
        <f t="shared" ca="1" si="11"/>
        <v>#NAME?</v>
      </c>
      <c r="AV7" t="e">
        <f t="shared" ca="1" si="11"/>
        <v>#NAME?</v>
      </c>
      <c r="AW7" t="e">
        <f t="shared" ca="1" si="11"/>
        <v>#NAME?</v>
      </c>
      <c r="AX7" t="e">
        <f t="shared" ca="1" si="11"/>
        <v>#NAME?</v>
      </c>
      <c r="AY7" t="e">
        <f t="shared" ca="1" si="11"/>
        <v>#NAME?</v>
      </c>
      <c r="AZ7" t="e">
        <f t="shared" ca="1" si="11"/>
        <v>#NAME?</v>
      </c>
      <c r="BA7" t="e">
        <f t="shared" ca="1" si="11"/>
        <v>#NAME?</v>
      </c>
      <c r="BB7" t="e">
        <f t="shared" ca="1" si="11"/>
        <v>#NAME?</v>
      </c>
      <c r="BC7" t="e">
        <f t="shared" ca="1" si="11"/>
        <v>#NAME?</v>
      </c>
      <c r="BD7" t="e">
        <f t="shared" ca="1" si="11"/>
        <v>#NAME?</v>
      </c>
    </row>
    <row r="8" spans="1:56" ht="14.25" customHeight="1">
      <c r="A8" s="44">
        <v>7</v>
      </c>
      <c r="B8" s="60" t="s">
        <v>11</v>
      </c>
      <c r="C8" s="60" t="s">
        <v>20</v>
      </c>
      <c r="D8" s="60">
        <v>0.15</v>
      </c>
      <c r="E8" s="60" t="s">
        <v>21</v>
      </c>
      <c r="F8" s="60">
        <v>0.2</v>
      </c>
      <c r="G8" s="60" t="s">
        <v>26</v>
      </c>
      <c r="H8" s="60">
        <v>2</v>
      </c>
      <c r="I8" s="60" t="s">
        <v>30</v>
      </c>
      <c r="J8" s="60">
        <v>0.2</v>
      </c>
      <c r="K8" s="97"/>
      <c r="L8" s="97"/>
      <c r="M8" s="71"/>
      <c r="N8" s="72"/>
      <c r="O8">
        <f t="shared" si="0"/>
        <v>2.5500000000000003</v>
      </c>
      <c r="P8">
        <v>40</v>
      </c>
      <c r="Q8">
        <v>7</v>
      </c>
      <c r="R8" t="s">
        <v>11</v>
      </c>
      <c r="S8" t="e">
        <f t="shared" ref="S8:AI8" ca="1" si="12">_xludf.IFNA(IF(LOOKUP(S$1,$C8:$M8)=S$1,INDEX($C8:$L8,1,1+MATCH(S$1,$C8:$L8,0)),0),0)</f>
        <v>#NAME?</v>
      </c>
      <c r="T8" t="e">
        <f t="shared" ca="1" si="12"/>
        <v>#NAME?</v>
      </c>
      <c r="U8" t="e">
        <f t="shared" ca="1" si="12"/>
        <v>#NAME?</v>
      </c>
      <c r="V8" t="e">
        <f t="shared" ca="1" si="12"/>
        <v>#NAME?</v>
      </c>
      <c r="W8" t="e">
        <f t="shared" ca="1" si="12"/>
        <v>#NAME?</v>
      </c>
      <c r="X8" t="e">
        <f t="shared" ca="1" si="12"/>
        <v>#NAME?</v>
      </c>
      <c r="Y8" t="e">
        <f t="shared" ca="1" si="12"/>
        <v>#NAME?</v>
      </c>
      <c r="Z8" t="e">
        <f t="shared" ca="1" si="12"/>
        <v>#NAME?</v>
      </c>
      <c r="AA8" t="e">
        <f t="shared" ca="1" si="12"/>
        <v>#NAME?</v>
      </c>
      <c r="AB8" t="e">
        <f t="shared" ca="1" si="12"/>
        <v>#NAME?</v>
      </c>
      <c r="AC8" t="e">
        <f t="shared" ca="1" si="12"/>
        <v>#NAME?</v>
      </c>
      <c r="AD8" t="e">
        <f t="shared" ca="1" si="12"/>
        <v>#NAME?</v>
      </c>
      <c r="AE8" t="e">
        <f t="shared" ca="1" si="12"/>
        <v>#NAME?</v>
      </c>
      <c r="AF8" t="e">
        <f t="shared" ca="1" si="12"/>
        <v>#NAME?</v>
      </c>
      <c r="AG8" t="e">
        <f t="shared" ca="1" si="12"/>
        <v>#NAME?</v>
      </c>
      <c r="AH8" t="e">
        <f t="shared" ca="1" si="12"/>
        <v>#NAME?</v>
      </c>
      <c r="AI8" t="e">
        <f t="shared" ca="1" si="12"/>
        <v>#NAME?</v>
      </c>
      <c r="AL8">
        <v>37</v>
      </c>
      <c r="AM8" t="s">
        <v>11</v>
      </c>
      <c r="AN8" t="e">
        <f t="shared" ref="AN8:BD8" ca="1" si="13">VLOOKUP($AL8,$Q$2:$AI$44,AN$1,0)</f>
        <v>#NAME?</v>
      </c>
      <c r="AO8" t="e">
        <f t="shared" ca="1" si="13"/>
        <v>#NAME?</v>
      </c>
      <c r="AP8" t="e">
        <f t="shared" ca="1" si="13"/>
        <v>#NAME?</v>
      </c>
      <c r="AQ8" t="e">
        <f t="shared" ca="1" si="13"/>
        <v>#NAME?</v>
      </c>
      <c r="AR8" t="e">
        <f t="shared" ca="1" si="13"/>
        <v>#NAME?</v>
      </c>
      <c r="AS8" t="e">
        <f t="shared" ca="1" si="13"/>
        <v>#NAME?</v>
      </c>
      <c r="AT8" t="e">
        <f t="shared" ca="1" si="13"/>
        <v>#NAME?</v>
      </c>
      <c r="AU8" t="e">
        <f t="shared" ca="1" si="13"/>
        <v>#NAME?</v>
      </c>
      <c r="AV8" t="e">
        <f t="shared" ca="1" si="13"/>
        <v>#NAME?</v>
      </c>
      <c r="AW8" t="e">
        <f t="shared" ca="1" si="13"/>
        <v>#NAME?</v>
      </c>
      <c r="AX8" t="e">
        <f t="shared" ca="1" si="13"/>
        <v>#NAME?</v>
      </c>
      <c r="AY8" t="e">
        <f t="shared" ca="1" si="13"/>
        <v>#NAME?</v>
      </c>
      <c r="AZ8" t="e">
        <f t="shared" ca="1" si="13"/>
        <v>#NAME?</v>
      </c>
      <c r="BA8" t="e">
        <f t="shared" ca="1" si="13"/>
        <v>#NAME?</v>
      </c>
      <c r="BB8" t="e">
        <f t="shared" ca="1" si="13"/>
        <v>#NAME?</v>
      </c>
      <c r="BC8" t="e">
        <f t="shared" ca="1" si="13"/>
        <v>#NAME?</v>
      </c>
      <c r="BD8" t="e">
        <f t="shared" ca="1" si="13"/>
        <v>#NAME?</v>
      </c>
    </row>
    <row r="9" spans="1:56" ht="14.25" customHeight="1">
      <c r="A9" s="44">
        <v>8</v>
      </c>
      <c r="B9" s="60" t="s">
        <v>11</v>
      </c>
      <c r="C9" s="60" t="s">
        <v>11</v>
      </c>
      <c r="D9" s="60">
        <v>0.06</v>
      </c>
      <c r="E9" s="60" t="s">
        <v>12</v>
      </c>
      <c r="F9" s="60">
        <v>0.05</v>
      </c>
      <c r="G9" s="60" t="s">
        <v>18</v>
      </c>
      <c r="H9" s="60">
        <v>0.08</v>
      </c>
      <c r="I9" s="60" t="s">
        <v>24</v>
      </c>
      <c r="J9" s="60">
        <v>0.12</v>
      </c>
      <c r="K9" s="60" t="s">
        <v>26</v>
      </c>
      <c r="L9" s="60">
        <v>2</v>
      </c>
      <c r="M9" s="63" t="s">
        <v>136</v>
      </c>
      <c r="N9" s="72">
        <v>0.1</v>
      </c>
      <c r="O9">
        <f t="shared" si="0"/>
        <v>2.41</v>
      </c>
      <c r="P9">
        <v>10</v>
      </c>
      <c r="Q9">
        <v>8</v>
      </c>
      <c r="R9" t="s">
        <v>11</v>
      </c>
      <c r="S9" t="e">
        <f t="shared" ref="S9:AI9" ca="1" si="14">_xludf.IFNA(IF(LOOKUP(S$1,$C9:$M9)=S$1,INDEX($C9:$L9,1,1+MATCH(S$1,$C9:$L9,0)),0),0)</f>
        <v>#NAME?</v>
      </c>
      <c r="T9" t="e">
        <f t="shared" ca="1" si="14"/>
        <v>#NAME?</v>
      </c>
      <c r="U9" t="e">
        <f t="shared" ca="1" si="14"/>
        <v>#NAME?</v>
      </c>
      <c r="V9" t="e">
        <f t="shared" ca="1" si="14"/>
        <v>#NAME?</v>
      </c>
      <c r="W9" t="e">
        <f t="shared" ca="1" si="14"/>
        <v>#NAME?</v>
      </c>
      <c r="X9" t="e">
        <f t="shared" ca="1" si="14"/>
        <v>#NAME?</v>
      </c>
      <c r="Y9" t="e">
        <f t="shared" ca="1" si="14"/>
        <v>#NAME?</v>
      </c>
      <c r="Z9" t="e">
        <f t="shared" ca="1" si="14"/>
        <v>#NAME?</v>
      </c>
      <c r="AA9" t="e">
        <f t="shared" ca="1" si="14"/>
        <v>#NAME?</v>
      </c>
      <c r="AB9" t="e">
        <f t="shared" ca="1" si="14"/>
        <v>#NAME?</v>
      </c>
      <c r="AC9" t="e">
        <f t="shared" ca="1" si="14"/>
        <v>#NAME?</v>
      </c>
      <c r="AD9" t="e">
        <f t="shared" ca="1" si="14"/>
        <v>#NAME?</v>
      </c>
      <c r="AE9" t="e">
        <f t="shared" ca="1" si="14"/>
        <v>#NAME?</v>
      </c>
      <c r="AF9" t="e">
        <f t="shared" ca="1" si="14"/>
        <v>#NAME?</v>
      </c>
      <c r="AG9" t="e">
        <f t="shared" ca="1" si="14"/>
        <v>#NAME?</v>
      </c>
      <c r="AH9" t="e">
        <f t="shared" ca="1" si="14"/>
        <v>#NAME?</v>
      </c>
      <c r="AI9" t="e">
        <f t="shared" ca="1" si="14"/>
        <v>#NAME?</v>
      </c>
      <c r="AL9">
        <v>40</v>
      </c>
      <c r="AM9" t="s">
        <v>11</v>
      </c>
      <c r="AN9" t="e">
        <f t="shared" ref="AN9:BD9" ca="1" si="15">VLOOKUP($AL9,$Q$2:$AI$44,AN$1,0)</f>
        <v>#NAME?</v>
      </c>
      <c r="AO9" t="e">
        <f t="shared" ca="1" si="15"/>
        <v>#NAME?</v>
      </c>
      <c r="AP9" t="e">
        <f t="shared" ca="1" si="15"/>
        <v>#NAME?</v>
      </c>
      <c r="AQ9" t="e">
        <f t="shared" ca="1" si="15"/>
        <v>#NAME?</v>
      </c>
      <c r="AR9" t="e">
        <f t="shared" ca="1" si="15"/>
        <v>#NAME?</v>
      </c>
      <c r="AS9" t="e">
        <f t="shared" ca="1" si="15"/>
        <v>#NAME?</v>
      </c>
      <c r="AT9" t="e">
        <f t="shared" ca="1" si="15"/>
        <v>#NAME?</v>
      </c>
      <c r="AU9" t="e">
        <f t="shared" ca="1" si="15"/>
        <v>#NAME?</v>
      </c>
      <c r="AV9" t="e">
        <f t="shared" ca="1" si="15"/>
        <v>#NAME?</v>
      </c>
      <c r="AW9" t="e">
        <f t="shared" ca="1" si="15"/>
        <v>#NAME?</v>
      </c>
      <c r="AX9" t="e">
        <f t="shared" ca="1" si="15"/>
        <v>#NAME?</v>
      </c>
      <c r="AY9" t="e">
        <f t="shared" ca="1" si="15"/>
        <v>#NAME?</v>
      </c>
      <c r="AZ9" t="e">
        <f t="shared" ca="1" si="15"/>
        <v>#NAME?</v>
      </c>
      <c r="BA9" t="e">
        <f t="shared" ca="1" si="15"/>
        <v>#NAME?</v>
      </c>
      <c r="BB9" t="e">
        <f t="shared" ca="1" si="15"/>
        <v>#NAME?</v>
      </c>
      <c r="BC9" t="e">
        <f t="shared" ca="1" si="15"/>
        <v>#NAME?</v>
      </c>
      <c r="BD9" t="e">
        <f t="shared" ca="1" si="15"/>
        <v>#NAME?</v>
      </c>
    </row>
    <row r="10" spans="1:56" ht="14.25" customHeight="1">
      <c r="A10" s="44">
        <v>9</v>
      </c>
      <c r="B10" s="60" t="s">
        <v>11</v>
      </c>
      <c r="C10" s="60" t="s">
        <v>11</v>
      </c>
      <c r="D10" s="60">
        <v>0.06</v>
      </c>
      <c r="E10" s="60" t="s">
        <v>12</v>
      </c>
      <c r="F10" s="60">
        <v>0.05</v>
      </c>
      <c r="G10" s="60" t="s">
        <v>18</v>
      </c>
      <c r="H10" s="60">
        <v>0.15</v>
      </c>
      <c r="I10" s="60" t="s">
        <v>24</v>
      </c>
      <c r="J10" s="60">
        <v>0.12</v>
      </c>
      <c r="K10" s="60" t="s">
        <v>26</v>
      </c>
      <c r="L10" s="60">
        <v>2</v>
      </c>
      <c r="M10" s="63" t="s">
        <v>136</v>
      </c>
      <c r="N10" s="72">
        <v>0.1</v>
      </c>
      <c r="O10">
        <f t="shared" si="0"/>
        <v>2.48</v>
      </c>
      <c r="P10">
        <v>14</v>
      </c>
      <c r="Q10">
        <v>9</v>
      </c>
      <c r="R10" t="s">
        <v>11</v>
      </c>
      <c r="S10" t="e">
        <f t="shared" ref="S10:AI10" ca="1" si="16">_xludf.IFNA(IF(LOOKUP(S$1,$C10:$M10)=S$1,INDEX($C10:$L10,1,1+MATCH(S$1,$C10:$L10,0)),0),0)</f>
        <v>#NAME?</v>
      </c>
      <c r="T10" t="e">
        <f t="shared" ca="1" si="16"/>
        <v>#NAME?</v>
      </c>
      <c r="U10" t="e">
        <f t="shared" ca="1" si="16"/>
        <v>#NAME?</v>
      </c>
      <c r="V10" t="e">
        <f t="shared" ca="1" si="16"/>
        <v>#NAME?</v>
      </c>
      <c r="W10" t="e">
        <f t="shared" ca="1" si="16"/>
        <v>#NAME?</v>
      </c>
      <c r="X10" t="e">
        <f t="shared" ca="1" si="16"/>
        <v>#NAME?</v>
      </c>
      <c r="Y10" t="e">
        <f t="shared" ca="1" si="16"/>
        <v>#NAME?</v>
      </c>
      <c r="Z10" t="e">
        <f t="shared" ca="1" si="16"/>
        <v>#NAME?</v>
      </c>
      <c r="AA10" t="e">
        <f t="shared" ca="1" si="16"/>
        <v>#NAME?</v>
      </c>
      <c r="AB10" t="e">
        <f t="shared" ca="1" si="16"/>
        <v>#NAME?</v>
      </c>
      <c r="AC10" t="e">
        <f t="shared" ca="1" si="16"/>
        <v>#NAME?</v>
      </c>
      <c r="AD10" t="e">
        <f t="shared" ca="1" si="16"/>
        <v>#NAME?</v>
      </c>
      <c r="AE10" t="e">
        <f t="shared" ca="1" si="16"/>
        <v>#NAME?</v>
      </c>
      <c r="AF10" t="e">
        <f t="shared" ca="1" si="16"/>
        <v>#NAME?</v>
      </c>
      <c r="AG10" t="e">
        <f t="shared" ca="1" si="16"/>
        <v>#NAME?</v>
      </c>
      <c r="AH10" t="e">
        <f t="shared" ca="1" si="16"/>
        <v>#NAME?</v>
      </c>
      <c r="AI10" t="e">
        <f t="shared" ca="1" si="16"/>
        <v>#NAME?</v>
      </c>
      <c r="AL10">
        <v>10</v>
      </c>
      <c r="AM10" t="s">
        <v>11</v>
      </c>
      <c r="AN10" t="e">
        <f t="shared" ref="AN10:BD10" ca="1" si="17">VLOOKUP($AL10,$Q$2:$AI$44,AN$1,0)</f>
        <v>#NAME?</v>
      </c>
      <c r="AO10" t="e">
        <f t="shared" ca="1" si="17"/>
        <v>#NAME?</v>
      </c>
      <c r="AP10" t="e">
        <f t="shared" ca="1" si="17"/>
        <v>#NAME?</v>
      </c>
      <c r="AQ10" t="e">
        <f t="shared" ca="1" si="17"/>
        <v>#NAME?</v>
      </c>
      <c r="AR10" t="e">
        <f t="shared" ca="1" si="17"/>
        <v>#NAME?</v>
      </c>
      <c r="AS10" t="e">
        <f t="shared" ca="1" si="17"/>
        <v>#NAME?</v>
      </c>
      <c r="AT10" t="e">
        <f t="shared" ca="1" si="17"/>
        <v>#NAME?</v>
      </c>
      <c r="AU10" t="e">
        <f t="shared" ca="1" si="17"/>
        <v>#NAME?</v>
      </c>
      <c r="AV10" t="e">
        <f t="shared" ca="1" si="17"/>
        <v>#NAME?</v>
      </c>
      <c r="AW10" t="e">
        <f t="shared" ca="1" si="17"/>
        <v>#NAME?</v>
      </c>
      <c r="AX10" t="e">
        <f t="shared" ca="1" si="17"/>
        <v>#NAME?</v>
      </c>
      <c r="AY10" t="e">
        <f t="shared" ca="1" si="17"/>
        <v>#NAME?</v>
      </c>
      <c r="AZ10" t="e">
        <f t="shared" ca="1" si="17"/>
        <v>#NAME?</v>
      </c>
      <c r="BA10" t="e">
        <f t="shared" ca="1" si="17"/>
        <v>#NAME?</v>
      </c>
      <c r="BB10" t="e">
        <f t="shared" ca="1" si="17"/>
        <v>#NAME?</v>
      </c>
      <c r="BC10" t="e">
        <f t="shared" ca="1" si="17"/>
        <v>#NAME?</v>
      </c>
      <c r="BD10" t="e">
        <f t="shared" ca="1" si="17"/>
        <v>#NAME?</v>
      </c>
    </row>
    <row r="11" spans="1:56" ht="14.25" customHeight="1">
      <c r="A11" s="44">
        <v>10</v>
      </c>
      <c r="B11" s="60" t="s">
        <v>11</v>
      </c>
      <c r="C11" s="60" t="s">
        <v>11</v>
      </c>
      <c r="D11" s="60">
        <v>0.05</v>
      </c>
      <c r="E11" s="60" t="s">
        <v>12</v>
      </c>
      <c r="F11" s="60">
        <v>0.05</v>
      </c>
      <c r="G11" s="60" t="s">
        <v>19</v>
      </c>
      <c r="H11" s="60">
        <v>0.1</v>
      </c>
      <c r="I11" s="60" t="s">
        <v>25</v>
      </c>
      <c r="J11" s="60">
        <v>0.05</v>
      </c>
      <c r="K11" s="60" t="s">
        <v>26</v>
      </c>
      <c r="L11" s="60">
        <v>2</v>
      </c>
      <c r="M11" s="63" t="s">
        <v>30</v>
      </c>
      <c r="N11" s="72">
        <v>0.03</v>
      </c>
      <c r="O11">
        <f t="shared" si="0"/>
        <v>2.2799999999999998</v>
      </c>
      <c r="P11">
        <v>4</v>
      </c>
      <c r="Q11">
        <v>10</v>
      </c>
      <c r="R11" t="s">
        <v>11</v>
      </c>
      <c r="S11" t="e">
        <f t="shared" ref="S11:AI11" ca="1" si="18">_xludf.IFNA(IF(LOOKUP(S$1,$C11:$M11)=S$1,INDEX($C11:$L11,1,1+MATCH(S$1,$C11:$L11,0)),0),0)</f>
        <v>#NAME?</v>
      </c>
      <c r="T11" t="e">
        <f t="shared" ca="1" si="18"/>
        <v>#NAME?</v>
      </c>
      <c r="U11" t="e">
        <f t="shared" ca="1" si="18"/>
        <v>#NAME?</v>
      </c>
      <c r="V11" t="e">
        <f t="shared" ca="1" si="18"/>
        <v>#NAME?</v>
      </c>
      <c r="W11" t="e">
        <f t="shared" ca="1" si="18"/>
        <v>#NAME?</v>
      </c>
      <c r="X11" t="e">
        <f t="shared" ca="1" si="18"/>
        <v>#NAME?</v>
      </c>
      <c r="Y11" t="e">
        <f t="shared" ca="1" si="18"/>
        <v>#NAME?</v>
      </c>
      <c r="Z11" t="e">
        <f t="shared" ca="1" si="18"/>
        <v>#NAME?</v>
      </c>
      <c r="AA11" t="e">
        <f t="shared" ca="1" si="18"/>
        <v>#NAME?</v>
      </c>
      <c r="AB11" t="e">
        <f t="shared" ca="1" si="18"/>
        <v>#NAME?</v>
      </c>
      <c r="AC11" t="e">
        <f t="shared" ca="1" si="18"/>
        <v>#NAME?</v>
      </c>
      <c r="AD11" t="e">
        <f t="shared" ca="1" si="18"/>
        <v>#NAME?</v>
      </c>
      <c r="AE11" t="e">
        <f t="shared" ca="1" si="18"/>
        <v>#NAME?</v>
      </c>
      <c r="AF11" t="e">
        <f t="shared" ca="1" si="18"/>
        <v>#NAME?</v>
      </c>
      <c r="AG11" t="e">
        <f t="shared" ca="1" si="18"/>
        <v>#NAME?</v>
      </c>
      <c r="AH11" t="e">
        <f t="shared" ca="1" si="18"/>
        <v>#NAME?</v>
      </c>
      <c r="AI11" t="e">
        <f t="shared" ca="1" si="18"/>
        <v>#NAME?</v>
      </c>
      <c r="AL11">
        <v>14</v>
      </c>
      <c r="AM11" t="s">
        <v>11</v>
      </c>
      <c r="AN11" t="e">
        <f t="shared" ref="AN11:BD11" ca="1" si="19">VLOOKUP($AL11,$Q$2:$AI$44,AN$1,0)</f>
        <v>#NAME?</v>
      </c>
      <c r="AO11" t="e">
        <f t="shared" ca="1" si="19"/>
        <v>#NAME?</v>
      </c>
      <c r="AP11" t="e">
        <f t="shared" ca="1" si="19"/>
        <v>#NAME?</v>
      </c>
      <c r="AQ11" t="e">
        <f t="shared" ca="1" si="19"/>
        <v>#NAME?</v>
      </c>
      <c r="AR11" t="e">
        <f t="shared" ca="1" si="19"/>
        <v>#NAME?</v>
      </c>
      <c r="AS11" t="e">
        <f t="shared" ca="1" si="19"/>
        <v>#NAME?</v>
      </c>
      <c r="AT11" t="e">
        <f t="shared" ca="1" si="19"/>
        <v>#NAME?</v>
      </c>
      <c r="AU11" t="e">
        <f t="shared" ca="1" si="19"/>
        <v>#NAME?</v>
      </c>
      <c r="AV11" t="e">
        <f t="shared" ca="1" si="19"/>
        <v>#NAME?</v>
      </c>
      <c r="AW11" t="e">
        <f t="shared" ca="1" si="19"/>
        <v>#NAME?</v>
      </c>
      <c r="AX11" t="e">
        <f t="shared" ca="1" si="19"/>
        <v>#NAME?</v>
      </c>
      <c r="AY11" t="e">
        <f t="shared" ca="1" si="19"/>
        <v>#NAME?</v>
      </c>
      <c r="AZ11" t="e">
        <f t="shared" ca="1" si="19"/>
        <v>#NAME?</v>
      </c>
      <c r="BA11" t="e">
        <f t="shared" ca="1" si="19"/>
        <v>#NAME?</v>
      </c>
      <c r="BB11" t="e">
        <f t="shared" ca="1" si="19"/>
        <v>#NAME?</v>
      </c>
      <c r="BC11" t="e">
        <f t="shared" ca="1" si="19"/>
        <v>#NAME?</v>
      </c>
      <c r="BD11" t="e">
        <f t="shared" ca="1" si="19"/>
        <v>#NAME?</v>
      </c>
    </row>
    <row r="12" spans="1:56" ht="14.25" customHeight="1">
      <c r="A12" s="44">
        <v>11</v>
      </c>
      <c r="B12" s="60" t="s">
        <v>11</v>
      </c>
      <c r="C12" s="60" t="s">
        <v>11</v>
      </c>
      <c r="D12" s="60">
        <v>0.1</v>
      </c>
      <c r="E12" s="60" t="s">
        <v>17</v>
      </c>
      <c r="F12" s="60">
        <v>0.05</v>
      </c>
      <c r="G12" s="60" t="s">
        <v>19</v>
      </c>
      <c r="H12" s="60">
        <v>0.06</v>
      </c>
      <c r="I12" s="60" t="s">
        <v>26</v>
      </c>
      <c r="J12" s="60">
        <v>1</v>
      </c>
      <c r="K12" s="60" t="s">
        <v>30</v>
      </c>
      <c r="L12" s="60">
        <v>0.05</v>
      </c>
      <c r="M12" s="71"/>
      <c r="N12" s="72"/>
      <c r="O12">
        <f t="shared" si="0"/>
        <v>1.26</v>
      </c>
      <c r="P12">
        <v>6</v>
      </c>
      <c r="Q12">
        <v>11</v>
      </c>
      <c r="R12" t="s">
        <v>11</v>
      </c>
      <c r="S12" t="e">
        <f t="shared" ref="S12:AI12" ca="1" si="20">_xludf.IFNA(IF(LOOKUP(S$1,$C12:$M12)=S$1,INDEX($C12:$L12,1,1+MATCH(S$1,$C12:$L12,0)),0),0)</f>
        <v>#NAME?</v>
      </c>
      <c r="T12" t="e">
        <f t="shared" ca="1" si="20"/>
        <v>#NAME?</v>
      </c>
      <c r="U12" t="e">
        <f t="shared" ca="1" si="20"/>
        <v>#NAME?</v>
      </c>
      <c r="V12" t="e">
        <f t="shared" ca="1" si="20"/>
        <v>#NAME?</v>
      </c>
      <c r="W12" t="e">
        <f t="shared" ca="1" si="20"/>
        <v>#NAME?</v>
      </c>
      <c r="X12" t="e">
        <f t="shared" ca="1" si="20"/>
        <v>#NAME?</v>
      </c>
      <c r="Y12" t="e">
        <f t="shared" ca="1" si="20"/>
        <v>#NAME?</v>
      </c>
      <c r="Z12" t="e">
        <f t="shared" ca="1" si="20"/>
        <v>#NAME?</v>
      </c>
      <c r="AA12" t="e">
        <f t="shared" ca="1" si="20"/>
        <v>#NAME?</v>
      </c>
      <c r="AB12" t="e">
        <f t="shared" ca="1" si="20"/>
        <v>#NAME?</v>
      </c>
      <c r="AC12" t="e">
        <f t="shared" ca="1" si="20"/>
        <v>#NAME?</v>
      </c>
      <c r="AD12" t="e">
        <f t="shared" ca="1" si="20"/>
        <v>#NAME?</v>
      </c>
      <c r="AE12" t="e">
        <f t="shared" ca="1" si="20"/>
        <v>#NAME?</v>
      </c>
      <c r="AF12" t="e">
        <f t="shared" ca="1" si="20"/>
        <v>#NAME?</v>
      </c>
      <c r="AG12" t="e">
        <f t="shared" ca="1" si="20"/>
        <v>#NAME?</v>
      </c>
      <c r="AH12" t="e">
        <f t="shared" ca="1" si="20"/>
        <v>#NAME?</v>
      </c>
      <c r="AI12" t="e">
        <f t="shared" ca="1" si="20"/>
        <v>#NAME?</v>
      </c>
      <c r="AL12">
        <v>4</v>
      </c>
      <c r="AM12" t="s">
        <v>11</v>
      </c>
      <c r="AN12" t="e">
        <f t="shared" ref="AN12:BD12" ca="1" si="21">VLOOKUP($AL12,$Q$2:$AI$44,AN$1,0)</f>
        <v>#NAME?</v>
      </c>
      <c r="AO12" t="e">
        <f t="shared" ca="1" si="21"/>
        <v>#NAME?</v>
      </c>
      <c r="AP12" t="e">
        <f t="shared" ca="1" si="21"/>
        <v>#NAME?</v>
      </c>
      <c r="AQ12" t="e">
        <f t="shared" ca="1" si="21"/>
        <v>#NAME?</v>
      </c>
      <c r="AR12" t="e">
        <f t="shared" ca="1" si="21"/>
        <v>#NAME?</v>
      </c>
      <c r="AS12" t="e">
        <f t="shared" ca="1" si="21"/>
        <v>#NAME?</v>
      </c>
      <c r="AT12" t="e">
        <f t="shared" ca="1" si="21"/>
        <v>#NAME?</v>
      </c>
      <c r="AU12" t="e">
        <f t="shared" ca="1" si="21"/>
        <v>#NAME?</v>
      </c>
      <c r="AV12" t="e">
        <f t="shared" ca="1" si="21"/>
        <v>#NAME?</v>
      </c>
      <c r="AW12" t="e">
        <f t="shared" ca="1" si="21"/>
        <v>#NAME?</v>
      </c>
      <c r="AX12" t="e">
        <f t="shared" ca="1" si="21"/>
        <v>#NAME?</v>
      </c>
      <c r="AY12" t="e">
        <f t="shared" ca="1" si="21"/>
        <v>#NAME?</v>
      </c>
      <c r="AZ12" t="e">
        <f t="shared" ca="1" si="21"/>
        <v>#NAME?</v>
      </c>
      <c r="BA12" t="e">
        <f t="shared" ca="1" si="21"/>
        <v>#NAME?</v>
      </c>
      <c r="BB12" t="e">
        <f t="shared" ca="1" si="21"/>
        <v>#NAME?</v>
      </c>
      <c r="BC12" t="e">
        <f t="shared" ca="1" si="21"/>
        <v>#NAME?</v>
      </c>
      <c r="BD12" t="e">
        <f t="shared" ca="1" si="21"/>
        <v>#NAME?</v>
      </c>
    </row>
    <row r="13" spans="1:56" ht="14.25" customHeight="1">
      <c r="A13" s="44">
        <v>12</v>
      </c>
      <c r="B13" s="60" t="s">
        <v>11</v>
      </c>
      <c r="C13" s="60" t="s">
        <v>11</v>
      </c>
      <c r="D13" s="60">
        <v>0.1</v>
      </c>
      <c r="E13" s="60" t="s">
        <v>17</v>
      </c>
      <c r="F13" s="60">
        <v>0.05</v>
      </c>
      <c r="G13" s="60" t="s">
        <v>19</v>
      </c>
      <c r="H13" s="60">
        <v>0.06</v>
      </c>
      <c r="I13" s="60" t="s">
        <v>26</v>
      </c>
      <c r="J13" s="60">
        <v>1</v>
      </c>
      <c r="K13" s="60" t="s">
        <v>30</v>
      </c>
      <c r="L13" s="60">
        <v>0.05</v>
      </c>
      <c r="M13" s="71"/>
      <c r="N13" s="72"/>
      <c r="O13">
        <f t="shared" si="0"/>
        <v>1.26</v>
      </c>
      <c r="P13">
        <v>1</v>
      </c>
      <c r="Q13">
        <v>12</v>
      </c>
      <c r="R13" t="s">
        <v>11</v>
      </c>
      <c r="S13" t="e">
        <f t="shared" ref="S13:AI13" ca="1" si="22">_xludf.IFNA(IF(LOOKUP(S$1,$C13:$M13)=S$1,INDEX($C13:$L13,1,1+MATCH(S$1,$C13:$L13,0)),0),0)</f>
        <v>#NAME?</v>
      </c>
      <c r="T13" t="e">
        <f t="shared" ca="1" si="22"/>
        <v>#NAME?</v>
      </c>
      <c r="U13" t="e">
        <f t="shared" ca="1" si="22"/>
        <v>#NAME?</v>
      </c>
      <c r="V13" t="e">
        <f t="shared" ca="1" si="22"/>
        <v>#NAME?</v>
      </c>
      <c r="W13" t="e">
        <f t="shared" ca="1" si="22"/>
        <v>#NAME?</v>
      </c>
      <c r="X13" t="e">
        <f t="shared" ca="1" si="22"/>
        <v>#NAME?</v>
      </c>
      <c r="Y13" t="e">
        <f t="shared" ca="1" si="22"/>
        <v>#NAME?</v>
      </c>
      <c r="Z13" t="e">
        <f t="shared" ca="1" si="22"/>
        <v>#NAME?</v>
      </c>
      <c r="AA13" t="e">
        <f t="shared" ca="1" si="22"/>
        <v>#NAME?</v>
      </c>
      <c r="AB13" t="e">
        <f t="shared" ca="1" si="22"/>
        <v>#NAME?</v>
      </c>
      <c r="AC13" t="e">
        <f t="shared" ca="1" si="22"/>
        <v>#NAME?</v>
      </c>
      <c r="AD13" t="e">
        <f t="shared" ca="1" si="22"/>
        <v>#NAME?</v>
      </c>
      <c r="AE13" t="e">
        <f t="shared" ca="1" si="22"/>
        <v>#NAME?</v>
      </c>
      <c r="AF13" t="e">
        <f t="shared" ca="1" si="22"/>
        <v>#NAME?</v>
      </c>
      <c r="AG13" t="e">
        <f t="shared" ca="1" si="22"/>
        <v>#NAME?</v>
      </c>
      <c r="AH13" t="e">
        <f t="shared" ca="1" si="22"/>
        <v>#NAME?</v>
      </c>
      <c r="AI13" t="e">
        <f t="shared" ca="1" si="22"/>
        <v>#NAME?</v>
      </c>
      <c r="AL13">
        <v>6</v>
      </c>
      <c r="AM13" t="s">
        <v>11</v>
      </c>
      <c r="AN13" t="e">
        <f t="shared" ref="AN13:BD13" ca="1" si="23">VLOOKUP($AL13,$Q$2:$AI$44,AN$1,0)</f>
        <v>#NAME?</v>
      </c>
      <c r="AO13" t="e">
        <f t="shared" ca="1" si="23"/>
        <v>#NAME?</v>
      </c>
      <c r="AP13" t="e">
        <f t="shared" ca="1" si="23"/>
        <v>#NAME?</v>
      </c>
      <c r="AQ13" t="e">
        <f t="shared" ca="1" si="23"/>
        <v>#NAME?</v>
      </c>
      <c r="AR13" t="e">
        <f t="shared" ca="1" si="23"/>
        <v>#NAME?</v>
      </c>
      <c r="AS13" t="e">
        <f t="shared" ca="1" si="23"/>
        <v>#NAME?</v>
      </c>
      <c r="AT13" t="e">
        <f t="shared" ca="1" si="23"/>
        <v>#NAME?</v>
      </c>
      <c r="AU13" t="e">
        <f t="shared" ca="1" si="23"/>
        <v>#NAME?</v>
      </c>
      <c r="AV13" t="e">
        <f t="shared" ca="1" si="23"/>
        <v>#NAME?</v>
      </c>
      <c r="AW13" t="e">
        <f t="shared" ca="1" si="23"/>
        <v>#NAME?</v>
      </c>
      <c r="AX13" t="e">
        <f t="shared" ca="1" si="23"/>
        <v>#NAME?</v>
      </c>
      <c r="AY13" t="e">
        <f t="shared" ca="1" si="23"/>
        <v>#NAME?</v>
      </c>
      <c r="AZ13" t="e">
        <f t="shared" ca="1" si="23"/>
        <v>#NAME?</v>
      </c>
      <c r="BA13" t="e">
        <f t="shared" ca="1" si="23"/>
        <v>#NAME?</v>
      </c>
      <c r="BB13" t="e">
        <f t="shared" ca="1" si="23"/>
        <v>#NAME?</v>
      </c>
      <c r="BC13" t="e">
        <f t="shared" ca="1" si="23"/>
        <v>#NAME?</v>
      </c>
      <c r="BD13" t="e">
        <f t="shared" ca="1" si="23"/>
        <v>#NAME?</v>
      </c>
    </row>
    <row r="14" spans="1:56" ht="14.25" customHeight="1">
      <c r="A14" s="44">
        <v>13</v>
      </c>
      <c r="B14" s="60" t="s">
        <v>11</v>
      </c>
      <c r="C14" s="60" t="s">
        <v>11</v>
      </c>
      <c r="D14" s="60">
        <v>0.06</v>
      </c>
      <c r="E14" s="60" t="s">
        <v>12</v>
      </c>
      <c r="F14" s="60">
        <v>0.05</v>
      </c>
      <c r="G14" s="60" t="s">
        <v>18</v>
      </c>
      <c r="H14" s="60">
        <v>0.2</v>
      </c>
      <c r="I14" s="60" t="s">
        <v>24</v>
      </c>
      <c r="J14" s="60">
        <v>0.12</v>
      </c>
      <c r="K14" s="60" t="s">
        <v>26</v>
      </c>
      <c r="L14" s="60">
        <v>2</v>
      </c>
      <c r="M14" s="63" t="s">
        <v>136</v>
      </c>
      <c r="N14" s="72">
        <v>0.1</v>
      </c>
      <c r="O14">
        <f t="shared" si="0"/>
        <v>2.5300000000000002</v>
      </c>
      <c r="P14">
        <v>8</v>
      </c>
      <c r="Q14">
        <v>13</v>
      </c>
      <c r="R14" t="s">
        <v>11</v>
      </c>
      <c r="S14" t="e">
        <f t="shared" ref="S14:AI14" ca="1" si="24">_xludf.IFNA(IF(LOOKUP(S$1,$C14:$M14)=S$1,INDEX($C14:$L14,1,1+MATCH(S$1,$C14:$L14,0)),0),0)</f>
        <v>#NAME?</v>
      </c>
      <c r="T14" t="e">
        <f t="shared" ca="1" si="24"/>
        <v>#NAME?</v>
      </c>
      <c r="U14" t="e">
        <f t="shared" ca="1" si="24"/>
        <v>#NAME?</v>
      </c>
      <c r="V14" t="e">
        <f t="shared" ca="1" si="24"/>
        <v>#NAME?</v>
      </c>
      <c r="W14" t="e">
        <f t="shared" ca="1" si="24"/>
        <v>#NAME?</v>
      </c>
      <c r="X14" t="e">
        <f t="shared" ca="1" si="24"/>
        <v>#NAME?</v>
      </c>
      <c r="Y14" t="e">
        <f t="shared" ca="1" si="24"/>
        <v>#NAME?</v>
      </c>
      <c r="Z14" t="e">
        <f t="shared" ca="1" si="24"/>
        <v>#NAME?</v>
      </c>
      <c r="AA14" t="e">
        <f t="shared" ca="1" si="24"/>
        <v>#NAME?</v>
      </c>
      <c r="AB14" t="e">
        <f t="shared" ca="1" si="24"/>
        <v>#NAME?</v>
      </c>
      <c r="AC14" t="e">
        <f t="shared" ca="1" si="24"/>
        <v>#NAME?</v>
      </c>
      <c r="AD14" t="e">
        <f t="shared" ca="1" si="24"/>
        <v>#NAME?</v>
      </c>
      <c r="AE14" t="e">
        <f t="shared" ca="1" si="24"/>
        <v>#NAME?</v>
      </c>
      <c r="AF14" t="e">
        <f t="shared" ca="1" si="24"/>
        <v>#NAME?</v>
      </c>
      <c r="AG14" t="e">
        <f t="shared" ca="1" si="24"/>
        <v>#NAME?</v>
      </c>
      <c r="AH14" t="e">
        <f t="shared" ca="1" si="24"/>
        <v>#NAME?</v>
      </c>
      <c r="AI14" t="e">
        <f t="shared" ca="1" si="24"/>
        <v>#NAME?</v>
      </c>
      <c r="AL14">
        <v>1</v>
      </c>
      <c r="AM14" t="s">
        <v>11</v>
      </c>
      <c r="AN14" t="e">
        <f t="shared" ref="AN14:BD14" ca="1" si="25">VLOOKUP($AL14,$Q$2:$AI$44,AN$1,0)</f>
        <v>#NAME?</v>
      </c>
      <c r="AO14" t="e">
        <f t="shared" ca="1" si="25"/>
        <v>#NAME?</v>
      </c>
      <c r="AP14" t="e">
        <f t="shared" ca="1" si="25"/>
        <v>#NAME?</v>
      </c>
      <c r="AQ14" t="e">
        <f t="shared" ca="1" si="25"/>
        <v>#NAME?</v>
      </c>
      <c r="AR14" t="e">
        <f t="shared" ca="1" si="25"/>
        <v>#NAME?</v>
      </c>
      <c r="AS14" t="e">
        <f t="shared" ca="1" si="25"/>
        <v>#NAME?</v>
      </c>
      <c r="AT14" t="e">
        <f t="shared" ca="1" si="25"/>
        <v>#NAME?</v>
      </c>
      <c r="AU14" t="e">
        <f t="shared" ca="1" si="25"/>
        <v>#NAME?</v>
      </c>
      <c r="AV14" t="e">
        <f t="shared" ca="1" si="25"/>
        <v>#NAME?</v>
      </c>
      <c r="AW14" t="e">
        <f t="shared" ca="1" si="25"/>
        <v>#NAME?</v>
      </c>
      <c r="AX14" t="e">
        <f t="shared" ca="1" si="25"/>
        <v>#NAME?</v>
      </c>
      <c r="AY14" t="e">
        <f t="shared" ca="1" si="25"/>
        <v>#NAME?</v>
      </c>
      <c r="AZ14" t="e">
        <f t="shared" ca="1" si="25"/>
        <v>#NAME?</v>
      </c>
      <c r="BA14" t="e">
        <f t="shared" ca="1" si="25"/>
        <v>#NAME?</v>
      </c>
      <c r="BB14" t="e">
        <f t="shared" ca="1" si="25"/>
        <v>#NAME?</v>
      </c>
      <c r="BC14" t="e">
        <f t="shared" ca="1" si="25"/>
        <v>#NAME?</v>
      </c>
      <c r="BD14" t="e">
        <f t="shared" ca="1" si="25"/>
        <v>#NAME?</v>
      </c>
    </row>
    <row r="15" spans="1:56" ht="14.25" customHeight="1">
      <c r="A15" s="44">
        <v>14</v>
      </c>
      <c r="B15" s="60" t="s">
        <v>11</v>
      </c>
      <c r="C15" s="60" t="s">
        <v>11</v>
      </c>
      <c r="D15" s="60">
        <v>0.05</v>
      </c>
      <c r="E15" s="60" t="s">
        <v>12</v>
      </c>
      <c r="F15" s="60">
        <v>0.05</v>
      </c>
      <c r="G15" s="60" t="s">
        <v>19</v>
      </c>
      <c r="H15" s="60">
        <v>0.1</v>
      </c>
      <c r="I15" s="60" t="s">
        <v>25</v>
      </c>
      <c r="J15" s="60">
        <v>0.05</v>
      </c>
      <c r="K15" s="60" t="s">
        <v>26</v>
      </c>
      <c r="L15" s="60">
        <v>2</v>
      </c>
      <c r="M15" s="63" t="s">
        <v>30</v>
      </c>
      <c r="N15" s="72">
        <v>0.03</v>
      </c>
      <c r="O15">
        <f t="shared" si="0"/>
        <v>2.2799999999999998</v>
      </c>
      <c r="P15">
        <v>9</v>
      </c>
      <c r="Q15">
        <v>14</v>
      </c>
      <c r="R15" t="s">
        <v>11</v>
      </c>
      <c r="S15" t="e">
        <f t="shared" ref="S15:AI15" ca="1" si="26">_xludf.IFNA(IF(LOOKUP(S$1,$C15:$M15)=S$1,INDEX($C15:$L15,1,1+MATCH(S$1,$C15:$L15,0)),0),0)</f>
        <v>#NAME?</v>
      </c>
      <c r="T15" t="e">
        <f t="shared" ca="1" si="26"/>
        <v>#NAME?</v>
      </c>
      <c r="U15" t="e">
        <f t="shared" ca="1" si="26"/>
        <v>#NAME?</v>
      </c>
      <c r="V15" t="e">
        <f t="shared" ca="1" si="26"/>
        <v>#NAME?</v>
      </c>
      <c r="W15" t="e">
        <f t="shared" ca="1" si="26"/>
        <v>#NAME?</v>
      </c>
      <c r="X15" t="e">
        <f t="shared" ca="1" si="26"/>
        <v>#NAME?</v>
      </c>
      <c r="Y15" t="e">
        <f t="shared" ca="1" si="26"/>
        <v>#NAME?</v>
      </c>
      <c r="Z15" t="e">
        <f t="shared" ca="1" si="26"/>
        <v>#NAME?</v>
      </c>
      <c r="AA15" t="e">
        <f t="shared" ca="1" si="26"/>
        <v>#NAME?</v>
      </c>
      <c r="AB15" t="e">
        <f t="shared" ca="1" si="26"/>
        <v>#NAME?</v>
      </c>
      <c r="AC15" t="e">
        <f t="shared" ca="1" si="26"/>
        <v>#NAME?</v>
      </c>
      <c r="AD15" t="e">
        <f t="shared" ca="1" si="26"/>
        <v>#NAME?</v>
      </c>
      <c r="AE15" t="e">
        <f t="shared" ca="1" si="26"/>
        <v>#NAME?</v>
      </c>
      <c r="AF15" t="e">
        <f t="shared" ca="1" si="26"/>
        <v>#NAME?</v>
      </c>
      <c r="AG15" t="e">
        <f t="shared" ca="1" si="26"/>
        <v>#NAME?</v>
      </c>
      <c r="AH15" t="e">
        <f t="shared" ca="1" si="26"/>
        <v>#NAME?</v>
      </c>
      <c r="AI15" t="e">
        <f t="shared" ca="1" si="26"/>
        <v>#NAME?</v>
      </c>
      <c r="AL15">
        <v>8</v>
      </c>
      <c r="AM15" t="s">
        <v>11</v>
      </c>
      <c r="AN15" t="e">
        <f t="shared" ref="AN15:BD15" ca="1" si="27">VLOOKUP($AL15,$Q$2:$AI$44,AN$1,0)</f>
        <v>#NAME?</v>
      </c>
      <c r="AO15" t="e">
        <f t="shared" ca="1" si="27"/>
        <v>#NAME?</v>
      </c>
      <c r="AP15" t="e">
        <f t="shared" ca="1" si="27"/>
        <v>#NAME?</v>
      </c>
      <c r="AQ15" t="e">
        <f t="shared" ca="1" si="27"/>
        <v>#NAME?</v>
      </c>
      <c r="AR15" t="e">
        <f t="shared" ca="1" si="27"/>
        <v>#NAME?</v>
      </c>
      <c r="AS15" t="e">
        <f t="shared" ca="1" si="27"/>
        <v>#NAME?</v>
      </c>
      <c r="AT15" t="e">
        <f t="shared" ca="1" si="27"/>
        <v>#NAME?</v>
      </c>
      <c r="AU15" t="e">
        <f t="shared" ca="1" si="27"/>
        <v>#NAME?</v>
      </c>
      <c r="AV15" t="e">
        <f t="shared" ca="1" si="27"/>
        <v>#NAME?</v>
      </c>
      <c r="AW15" t="e">
        <f t="shared" ca="1" si="27"/>
        <v>#NAME?</v>
      </c>
      <c r="AX15" t="e">
        <f t="shared" ca="1" si="27"/>
        <v>#NAME?</v>
      </c>
      <c r="AY15" t="e">
        <f t="shared" ca="1" si="27"/>
        <v>#NAME?</v>
      </c>
      <c r="AZ15" t="e">
        <f t="shared" ca="1" si="27"/>
        <v>#NAME?</v>
      </c>
      <c r="BA15" t="e">
        <f t="shared" ca="1" si="27"/>
        <v>#NAME?</v>
      </c>
      <c r="BB15" t="e">
        <f t="shared" ca="1" si="27"/>
        <v>#NAME?</v>
      </c>
      <c r="BC15" t="e">
        <f t="shared" ca="1" si="27"/>
        <v>#NAME?</v>
      </c>
      <c r="BD15" t="e">
        <f t="shared" ca="1" si="27"/>
        <v>#NAME?</v>
      </c>
    </row>
    <row r="16" spans="1:56" ht="14.25" customHeight="1">
      <c r="A16" s="44">
        <v>15</v>
      </c>
      <c r="B16" s="60" t="s">
        <v>11</v>
      </c>
      <c r="C16" s="60" t="s">
        <v>11</v>
      </c>
      <c r="D16" s="60">
        <v>0.1</v>
      </c>
      <c r="E16" s="60" t="s">
        <v>17</v>
      </c>
      <c r="F16" s="60">
        <v>0.05</v>
      </c>
      <c r="G16" s="60" t="s">
        <v>19</v>
      </c>
      <c r="H16" s="60">
        <v>0.06</v>
      </c>
      <c r="I16" s="60" t="s">
        <v>26</v>
      </c>
      <c r="J16" s="60">
        <v>1</v>
      </c>
      <c r="K16" s="60" t="s">
        <v>30</v>
      </c>
      <c r="L16" s="60">
        <v>0.05</v>
      </c>
      <c r="M16" s="71"/>
      <c r="N16" s="72"/>
      <c r="O16">
        <f t="shared" si="0"/>
        <v>1.26</v>
      </c>
      <c r="P16">
        <v>13</v>
      </c>
      <c r="Q16">
        <v>15</v>
      </c>
      <c r="R16" t="s">
        <v>11</v>
      </c>
      <c r="S16" t="e">
        <f t="shared" ref="S16:AI16" ca="1" si="28">_xludf.IFNA(IF(LOOKUP(S$1,$C16:$M16)=S$1,INDEX($C16:$L16,1,1+MATCH(S$1,$C16:$L16,0)),0),0)</f>
        <v>#NAME?</v>
      </c>
      <c r="T16" t="e">
        <f t="shared" ca="1" si="28"/>
        <v>#NAME?</v>
      </c>
      <c r="U16" t="e">
        <f t="shared" ca="1" si="28"/>
        <v>#NAME?</v>
      </c>
      <c r="V16" t="e">
        <f t="shared" ca="1" si="28"/>
        <v>#NAME?</v>
      </c>
      <c r="W16" t="e">
        <f t="shared" ca="1" si="28"/>
        <v>#NAME?</v>
      </c>
      <c r="X16" t="e">
        <f t="shared" ca="1" si="28"/>
        <v>#NAME?</v>
      </c>
      <c r="Y16" t="e">
        <f t="shared" ca="1" si="28"/>
        <v>#NAME?</v>
      </c>
      <c r="Z16" t="e">
        <f t="shared" ca="1" si="28"/>
        <v>#NAME?</v>
      </c>
      <c r="AA16" t="e">
        <f t="shared" ca="1" si="28"/>
        <v>#NAME?</v>
      </c>
      <c r="AB16" t="e">
        <f t="shared" ca="1" si="28"/>
        <v>#NAME?</v>
      </c>
      <c r="AC16" t="e">
        <f t="shared" ca="1" si="28"/>
        <v>#NAME?</v>
      </c>
      <c r="AD16" t="e">
        <f t="shared" ca="1" si="28"/>
        <v>#NAME?</v>
      </c>
      <c r="AE16" t="e">
        <f t="shared" ca="1" si="28"/>
        <v>#NAME?</v>
      </c>
      <c r="AF16" t="e">
        <f t="shared" ca="1" si="28"/>
        <v>#NAME?</v>
      </c>
      <c r="AG16" t="e">
        <f t="shared" ca="1" si="28"/>
        <v>#NAME?</v>
      </c>
      <c r="AH16" t="e">
        <f t="shared" ca="1" si="28"/>
        <v>#NAME?</v>
      </c>
      <c r="AI16" t="e">
        <f t="shared" ca="1" si="28"/>
        <v>#NAME?</v>
      </c>
      <c r="AL16">
        <v>9</v>
      </c>
      <c r="AM16" t="s">
        <v>11</v>
      </c>
      <c r="AN16" t="e">
        <f t="shared" ref="AN16:BD16" ca="1" si="29">VLOOKUP($AL16,$Q$2:$AI$44,AN$1,0)</f>
        <v>#NAME?</v>
      </c>
      <c r="AO16" t="e">
        <f t="shared" ca="1" si="29"/>
        <v>#NAME?</v>
      </c>
      <c r="AP16" t="e">
        <f t="shared" ca="1" si="29"/>
        <v>#NAME?</v>
      </c>
      <c r="AQ16" t="e">
        <f t="shared" ca="1" si="29"/>
        <v>#NAME?</v>
      </c>
      <c r="AR16" t="e">
        <f t="shared" ca="1" si="29"/>
        <v>#NAME?</v>
      </c>
      <c r="AS16" t="e">
        <f t="shared" ca="1" si="29"/>
        <v>#NAME?</v>
      </c>
      <c r="AT16" t="e">
        <f t="shared" ca="1" si="29"/>
        <v>#NAME?</v>
      </c>
      <c r="AU16" t="e">
        <f t="shared" ca="1" si="29"/>
        <v>#NAME?</v>
      </c>
      <c r="AV16" t="e">
        <f t="shared" ca="1" si="29"/>
        <v>#NAME?</v>
      </c>
      <c r="AW16" t="e">
        <f t="shared" ca="1" si="29"/>
        <v>#NAME?</v>
      </c>
      <c r="AX16" t="e">
        <f t="shared" ca="1" si="29"/>
        <v>#NAME?</v>
      </c>
      <c r="AY16" t="e">
        <f t="shared" ca="1" si="29"/>
        <v>#NAME?</v>
      </c>
      <c r="AZ16" t="e">
        <f t="shared" ca="1" si="29"/>
        <v>#NAME?</v>
      </c>
      <c r="BA16" t="e">
        <f t="shared" ca="1" si="29"/>
        <v>#NAME?</v>
      </c>
      <c r="BB16" t="e">
        <f t="shared" ca="1" si="29"/>
        <v>#NAME?</v>
      </c>
      <c r="BC16" t="e">
        <f t="shared" ca="1" si="29"/>
        <v>#NAME?</v>
      </c>
      <c r="BD16" t="e">
        <f t="shared" ca="1" si="29"/>
        <v>#NAME?</v>
      </c>
    </row>
    <row r="17" spans="1:56" ht="14.25" customHeight="1">
      <c r="A17" s="44">
        <v>16</v>
      </c>
      <c r="B17" s="60" t="s">
        <v>11</v>
      </c>
      <c r="C17" s="60" t="s">
        <v>17</v>
      </c>
      <c r="D17" s="60">
        <v>0.1</v>
      </c>
      <c r="E17" s="60" t="s">
        <v>21</v>
      </c>
      <c r="F17" s="60">
        <v>0.25</v>
      </c>
      <c r="G17" s="60" t="s">
        <v>22</v>
      </c>
      <c r="H17" s="60">
        <v>0.05</v>
      </c>
      <c r="I17" s="60" t="s">
        <v>23</v>
      </c>
      <c r="J17" s="60">
        <v>0.06</v>
      </c>
      <c r="K17" s="60" t="s">
        <v>26</v>
      </c>
      <c r="L17" s="60">
        <v>1.2</v>
      </c>
      <c r="M17" s="71"/>
      <c r="N17" s="72"/>
      <c r="O17">
        <f t="shared" si="0"/>
        <v>1.66</v>
      </c>
      <c r="P17">
        <v>18</v>
      </c>
      <c r="Q17">
        <v>16</v>
      </c>
      <c r="R17" t="s">
        <v>11</v>
      </c>
      <c r="S17" t="e">
        <f t="shared" ref="S17:AI17" ca="1" si="30">_xludf.IFNA(IF(LOOKUP(S$1,$C17:$M17)=S$1,INDEX($C17:$L17,1,1+MATCH(S$1,$C17:$L17,0)),0),0)</f>
        <v>#NAME?</v>
      </c>
      <c r="T17" t="e">
        <f t="shared" ca="1" si="30"/>
        <v>#NAME?</v>
      </c>
      <c r="U17" t="e">
        <f t="shared" ca="1" si="30"/>
        <v>#NAME?</v>
      </c>
      <c r="V17" t="e">
        <f t="shared" ca="1" si="30"/>
        <v>#NAME?</v>
      </c>
      <c r="W17" t="e">
        <f t="shared" ca="1" si="30"/>
        <v>#NAME?</v>
      </c>
      <c r="X17" t="e">
        <f t="shared" ca="1" si="30"/>
        <v>#NAME?</v>
      </c>
      <c r="Y17" t="e">
        <f t="shared" ca="1" si="30"/>
        <v>#NAME?</v>
      </c>
      <c r="Z17" t="e">
        <f t="shared" ca="1" si="30"/>
        <v>#NAME?</v>
      </c>
      <c r="AA17" t="e">
        <f t="shared" ca="1" si="30"/>
        <v>#NAME?</v>
      </c>
      <c r="AB17" t="e">
        <f t="shared" ca="1" si="30"/>
        <v>#NAME?</v>
      </c>
      <c r="AC17" t="e">
        <f t="shared" ca="1" si="30"/>
        <v>#NAME?</v>
      </c>
      <c r="AD17" t="e">
        <f t="shared" ca="1" si="30"/>
        <v>#NAME?</v>
      </c>
      <c r="AE17" t="e">
        <f t="shared" ca="1" si="30"/>
        <v>#NAME?</v>
      </c>
      <c r="AF17" t="e">
        <f t="shared" ca="1" si="30"/>
        <v>#NAME?</v>
      </c>
      <c r="AG17" t="e">
        <f t="shared" ca="1" si="30"/>
        <v>#NAME?</v>
      </c>
      <c r="AH17" t="e">
        <f t="shared" ca="1" si="30"/>
        <v>#NAME?</v>
      </c>
      <c r="AI17" t="e">
        <f t="shared" ca="1" si="30"/>
        <v>#NAME?</v>
      </c>
      <c r="AL17">
        <v>13</v>
      </c>
      <c r="AM17" t="s">
        <v>11</v>
      </c>
      <c r="AN17" t="e">
        <f t="shared" ref="AN17:BD17" ca="1" si="31">VLOOKUP($AL17,$Q$2:$AI$44,AN$1,0)</f>
        <v>#NAME?</v>
      </c>
      <c r="AO17" t="e">
        <f t="shared" ca="1" si="31"/>
        <v>#NAME?</v>
      </c>
      <c r="AP17" t="e">
        <f t="shared" ca="1" si="31"/>
        <v>#NAME?</v>
      </c>
      <c r="AQ17" t="e">
        <f t="shared" ca="1" si="31"/>
        <v>#NAME?</v>
      </c>
      <c r="AR17" t="e">
        <f t="shared" ca="1" si="31"/>
        <v>#NAME?</v>
      </c>
      <c r="AS17" t="e">
        <f t="shared" ca="1" si="31"/>
        <v>#NAME?</v>
      </c>
      <c r="AT17" t="e">
        <f t="shared" ca="1" si="31"/>
        <v>#NAME?</v>
      </c>
      <c r="AU17" t="e">
        <f t="shared" ca="1" si="31"/>
        <v>#NAME?</v>
      </c>
      <c r="AV17" t="e">
        <f t="shared" ca="1" si="31"/>
        <v>#NAME?</v>
      </c>
      <c r="AW17" t="e">
        <f t="shared" ca="1" si="31"/>
        <v>#NAME?</v>
      </c>
      <c r="AX17" t="e">
        <f t="shared" ca="1" si="31"/>
        <v>#NAME?</v>
      </c>
      <c r="AY17" t="e">
        <f t="shared" ca="1" si="31"/>
        <v>#NAME?</v>
      </c>
      <c r="AZ17" t="e">
        <f t="shared" ca="1" si="31"/>
        <v>#NAME?</v>
      </c>
      <c r="BA17" t="e">
        <f t="shared" ca="1" si="31"/>
        <v>#NAME?</v>
      </c>
      <c r="BB17" t="e">
        <f t="shared" ca="1" si="31"/>
        <v>#NAME?</v>
      </c>
      <c r="BC17" t="e">
        <f t="shared" ca="1" si="31"/>
        <v>#NAME?</v>
      </c>
      <c r="BD17" t="e">
        <f t="shared" ca="1" si="31"/>
        <v>#NAME?</v>
      </c>
    </row>
    <row r="18" spans="1:56" ht="14.25" customHeight="1">
      <c r="A18" s="44">
        <v>17</v>
      </c>
      <c r="B18" s="60" t="s">
        <v>11</v>
      </c>
      <c r="C18" s="60" t="s">
        <v>18</v>
      </c>
      <c r="D18" s="60">
        <v>0.05</v>
      </c>
      <c r="E18" s="60" t="s">
        <v>19</v>
      </c>
      <c r="F18" s="60">
        <v>0.08</v>
      </c>
      <c r="G18" s="60" t="s">
        <v>26</v>
      </c>
      <c r="H18" s="60">
        <v>2</v>
      </c>
      <c r="I18" s="60" t="s">
        <v>29</v>
      </c>
      <c r="J18" s="60">
        <v>0.1</v>
      </c>
      <c r="K18" s="60" t="s">
        <v>30</v>
      </c>
      <c r="L18" s="60">
        <v>0.05</v>
      </c>
      <c r="M18" s="71"/>
      <c r="N18" s="72"/>
      <c r="O18">
        <f t="shared" si="0"/>
        <v>2.2799999999999998</v>
      </c>
      <c r="P18">
        <v>24</v>
      </c>
      <c r="Q18">
        <v>17</v>
      </c>
      <c r="R18" t="s">
        <v>11</v>
      </c>
      <c r="S18" t="e">
        <f t="shared" ref="S18:AI18" ca="1" si="32">_xludf.IFNA(IF(LOOKUP(S$1,$C18:$M18)=S$1,INDEX($C18:$L18,1,1+MATCH(S$1,$C18:$L18,0)),0),0)</f>
        <v>#NAME?</v>
      </c>
      <c r="T18" t="e">
        <f t="shared" ca="1" si="32"/>
        <v>#NAME?</v>
      </c>
      <c r="U18" t="e">
        <f t="shared" ca="1" si="32"/>
        <v>#NAME?</v>
      </c>
      <c r="V18" t="e">
        <f t="shared" ca="1" si="32"/>
        <v>#NAME?</v>
      </c>
      <c r="W18" t="e">
        <f t="shared" ca="1" si="32"/>
        <v>#NAME?</v>
      </c>
      <c r="X18" t="e">
        <f t="shared" ca="1" si="32"/>
        <v>#NAME?</v>
      </c>
      <c r="Y18" t="e">
        <f t="shared" ca="1" si="32"/>
        <v>#NAME?</v>
      </c>
      <c r="Z18" t="e">
        <f t="shared" ca="1" si="32"/>
        <v>#NAME?</v>
      </c>
      <c r="AA18" t="e">
        <f t="shared" ca="1" si="32"/>
        <v>#NAME?</v>
      </c>
      <c r="AB18" t="e">
        <f t="shared" ca="1" si="32"/>
        <v>#NAME?</v>
      </c>
      <c r="AC18" t="e">
        <f t="shared" ca="1" si="32"/>
        <v>#NAME?</v>
      </c>
      <c r="AD18" t="e">
        <f t="shared" ca="1" si="32"/>
        <v>#NAME?</v>
      </c>
      <c r="AE18" t="e">
        <f t="shared" ca="1" si="32"/>
        <v>#NAME?</v>
      </c>
      <c r="AF18" t="e">
        <f t="shared" ca="1" si="32"/>
        <v>#NAME?</v>
      </c>
      <c r="AG18" t="e">
        <f t="shared" ca="1" si="32"/>
        <v>#NAME?</v>
      </c>
      <c r="AH18" t="e">
        <f t="shared" ca="1" si="32"/>
        <v>#NAME?</v>
      </c>
      <c r="AI18" t="e">
        <f t="shared" ca="1" si="32"/>
        <v>#NAME?</v>
      </c>
      <c r="AL18">
        <v>18</v>
      </c>
      <c r="AM18" t="s">
        <v>11</v>
      </c>
      <c r="AN18" t="e">
        <f t="shared" ref="AN18:BD18" ca="1" si="33">VLOOKUP($AL18,$Q$2:$AI$44,AN$1,0)</f>
        <v>#NAME?</v>
      </c>
      <c r="AO18" t="e">
        <f t="shared" ca="1" si="33"/>
        <v>#NAME?</v>
      </c>
      <c r="AP18" t="e">
        <f t="shared" ca="1" si="33"/>
        <v>#NAME?</v>
      </c>
      <c r="AQ18" t="e">
        <f t="shared" ca="1" si="33"/>
        <v>#NAME?</v>
      </c>
      <c r="AR18" t="e">
        <f t="shared" ca="1" si="33"/>
        <v>#NAME?</v>
      </c>
      <c r="AS18" t="e">
        <f t="shared" ca="1" si="33"/>
        <v>#NAME?</v>
      </c>
      <c r="AT18" t="e">
        <f t="shared" ca="1" si="33"/>
        <v>#NAME?</v>
      </c>
      <c r="AU18" t="e">
        <f t="shared" ca="1" si="33"/>
        <v>#NAME?</v>
      </c>
      <c r="AV18" t="e">
        <f t="shared" ca="1" si="33"/>
        <v>#NAME?</v>
      </c>
      <c r="AW18" t="e">
        <f t="shared" ca="1" si="33"/>
        <v>#NAME?</v>
      </c>
      <c r="AX18" t="e">
        <f t="shared" ca="1" si="33"/>
        <v>#NAME?</v>
      </c>
      <c r="AY18" t="e">
        <f t="shared" ca="1" si="33"/>
        <v>#NAME?</v>
      </c>
      <c r="AZ18" t="e">
        <f t="shared" ca="1" si="33"/>
        <v>#NAME?</v>
      </c>
      <c r="BA18" t="e">
        <f t="shared" ca="1" si="33"/>
        <v>#NAME?</v>
      </c>
      <c r="BB18" t="e">
        <f t="shared" ca="1" si="33"/>
        <v>#NAME?</v>
      </c>
      <c r="BC18" t="e">
        <f t="shared" ca="1" si="33"/>
        <v>#NAME?</v>
      </c>
      <c r="BD18" t="e">
        <f t="shared" ca="1" si="33"/>
        <v>#NAME?</v>
      </c>
    </row>
    <row r="19" spans="1:56" ht="14.25" customHeight="1">
      <c r="A19" s="44">
        <v>18</v>
      </c>
      <c r="B19" s="60" t="s">
        <v>11</v>
      </c>
      <c r="C19" s="60" t="s">
        <v>11</v>
      </c>
      <c r="D19" s="60">
        <v>0.06</v>
      </c>
      <c r="E19" s="60" t="s">
        <v>12</v>
      </c>
      <c r="F19" s="60">
        <v>0.05</v>
      </c>
      <c r="G19" s="60" t="s">
        <v>18</v>
      </c>
      <c r="H19" s="60">
        <v>0.18</v>
      </c>
      <c r="I19" s="60" t="s">
        <v>24</v>
      </c>
      <c r="J19" s="60">
        <v>0.12</v>
      </c>
      <c r="K19" s="60" t="s">
        <v>26</v>
      </c>
      <c r="L19" s="60">
        <v>2</v>
      </c>
      <c r="M19" s="63" t="s">
        <v>136</v>
      </c>
      <c r="N19" s="72">
        <v>0.1</v>
      </c>
      <c r="O19">
        <f t="shared" si="0"/>
        <v>2.5100000000000002</v>
      </c>
      <c r="P19">
        <v>25</v>
      </c>
      <c r="Q19">
        <v>18</v>
      </c>
      <c r="R19" t="s">
        <v>11</v>
      </c>
      <c r="S19" t="e">
        <f t="shared" ref="S19:AI19" ca="1" si="34">_xludf.IFNA(IF(LOOKUP(S$1,$C19:$M19)=S$1,INDEX($C19:$L19,1,1+MATCH(S$1,$C19:$L19,0)),0),0)</f>
        <v>#NAME?</v>
      </c>
      <c r="T19" t="e">
        <f t="shared" ca="1" si="34"/>
        <v>#NAME?</v>
      </c>
      <c r="U19" t="e">
        <f t="shared" ca="1" si="34"/>
        <v>#NAME?</v>
      </c>
      <c r="V19" t="e">
        <f t="shared" ca="1" si="34"/>
        <v>#NAME?</v>
      </c>
      <c r="W19" t="e">
        <f t="shared" ca="1" si="34"/>
        <v>#NAME?</v>
      </c>
      <c r="X19" t="e">
        <f t="shared" ca="1" si="34"/>
        <v>#NAME?</v>
      </c>
      <c r="Y19" t="e">
        <f t="shared" ca="1" si="34"/>
        <v>#NAME?</v>
      </c>
      <c r="Z19" t="e">
        <f t="shared" ca="1" si="34"/>
        <v>#NAME?</v>
      </c>
      <c r="AA19" t="e">
        <f t="shared" ca="1" si="34"/>
        <v>#NAME?</v>
      </c>
      <c r="AB19" t="e">
        <f t="shared" ca="1" si="34"/>
        <v>#NAME?</v>
      </c>
      <c r="AC19" t="e">
        <f t="shared" ca="1" si="34"/>
        <v>#NAME?</v>
      </c>
      <c r="AD19" t="e">
        <f t="shared" ca="1" si="34"/>
        <v>#NAME?</v>
      </c>
      <c r="AE19" t="e">
        <f t="shared" ca="1" si="34"/>
        <v>#NAME?</v>
      </c>
      <c r="AF19" t="e">
        <f t="shared" ca="1" si="34"/>
        <v>#NAME?</v>
      </c>
      <c r="AG19" t="e">
        <f t="shared" ca="1" si="34"/>
        <v>#NAME?</v>
      </c>
      <c r="AH19" t="e">
        <f t="shared" ca="1" si="34"/>
        <v>#NAME?</v>
      </c>
      <c r="AI19" t="e">
        <f t="shared" ca="1" si="34"/>
        <v>#NAME?</v>
      </c>
      <c r="AL19">
        <v>24</v>
      </c>
      <c r="AM19" t="s">
        <v>11</v>
      </c>
      <c r="AN19" t="e">
        <f t="shared" ref="AN19:BD19" ca="1" si="35">VLOOKUP($AL19,$Q$2:$AI$44,AN$1,0)</f>
        <v>#NAME?</v>
      </c>
      <c r="AO19" t="e">
        <f t="shared" ca="1" si="35"/>
        <v>#NAME?</v>
      </c>
      <c r="AP19" t="e">
        <f t="shared" ca="1" si="35"/>
        <v>#NAME?</v>
      </c>
      <c r="AQ19" t="e">
        <f t="shared" ca="1" si="35"/>
        <v>#NAME?</v>
      </c>
      <c r="AR19" t="e">
        <f t="shared" ca="1" si="35"/>
        <v>#NAME?</v>
      </c>
      <c r="AS19" t="e">
        <f t="shared" ca="1" si="35"/>
        <v>#NAME?</v>
      </c>
      <c r="AT19" t="e">
        <f t="shared" ca="1" si="35"/>
        <v>#NAME?</v>
      </c>
      <c r="AU19" t="e">
        <f t="shared" ca="1" si="35"/>
        <v>#NAME?</v>
      </c>
      <c r="AV19" t="e">
        <f t="shared" ca="1" si="35"/>
        <v>#NAME?</v>
      </c>
      <c r="AW19" t="e">
        <f t="shared" ca="1" si="35"/>
        <v>#NAME?</v>
      </c>
      <c r="AX19" t="e">
        <f t="shared" ca="1" si="35"/>
        <v>#NAME?</v>
      </c>
      <c r="AY19" t="e">
        <f t="shared" ca="1" si="35"/>
        <v>#NAME?</v>
      </c>
      <c r="AZ19" t="e">
        <f t="shared" ca="1" si="35"/>
        <v>#NAME?</v>
      </c>
      <c r="BA19" t="e">
        <f t="shared" ca="1" si="35"/>
        <v>#NAME?</v>
      </c>
      <c r="BB19" t="e">
        <f t="shared" ca="1" si="35"/>
        <v>#NAME?</v>
      </c>
      <c r="BC19" t="e">
        <f t="shared" ca="1" si="35"/>
        <v>#NAME?</v>
      </c>
      <c r="BD19" t="e">
        <f t="shared" ca="1" si="35"/>
        <v>#NAME?</v>
      </c>
    </row>
    <row r="20" spans="1:56" ht="14.25" customHeight="1">
      <c r="A20" s="44">
        <v>19</v>
      </c>
      <c r="B20" s="60" t="s">
        <v>11</v>
      </c>
      <c r="C20" s="60" t="s">
        <v>17</v>
      </c>
      <c r="D20" s="60">
        <v>0.1</v>
      </c>
      <c r="E20" s="60" t="s">
        <v>21</v>
      </c>
      <c r="F20" s="60">
        <v>0.25</v>
      </c>
      <c r="G20" s="60" t="s">
        <v>22</v>
      </c>
      <c r="H20" s="60">
        <v>0.05</v>
      </c>
      <c r="I20" s="60" t="s">
        <v>23</v>
      </c>
      <c r="J20" s="60">
        <v>0.06</v>
      </c>
      <c r="K20" s="60" t="s">
        <v>26</v>
      </c>
      <c r="L20" s="60">
        <v>1.2</v>
      </c>
      <c r="M20" s="71"/>
      <c r="N20" s="72"/>
      <c r="O20">
        <f t="shared" si="0"/>
        <v>1.66</v>
      </c>
      <c r="P20">
        <v>30</v>
      </c>
      <c r="Q20">
        <v>19</v>
      </c>
      <c r="R20" t="s">
        <v>11</v>
      </c>
      <c r="S20" t="e">
        <f t="shared" ref="S20:AI20" ca="1" si="36">_xludf.IFNA(IF(LOOKUP(S$1,$C20:$M20)=S$1,INDEX($C20:$L20,1,1+MATCH(S$1,$C20:$L20,0)),0),0)</f>
        <v>#NAME?</v>
      </c>
      <c r="T20" t="e">
        <f t="shared" ca="1" si="36"/>
        <v>#NAME?</v>
      </c>
      <c r="U20" t="e">
        <f t="shared" ca="1" si="36"/>
        <v>#NAME?</v>
      </c>
      <c r="V20" t="e">
        <f t="shared" ca="1" si="36"/>
        <v>#NAME?</v>
      </c>
      <c r="W20" t="e">
        <f t="shared" ca="1" si="36"/>
        <v>#NAME?</v>
      </c>
      <c r="X20" t="e">
        <f t="shared" ca="1" si="36"/>
        <v>#NAME?</v>
      </c>
      <c r="Y20" t="e">
        <f t="shared" ca="1" si="36"/>
        <v>#NAME?</v>
      </c>
      <c r="Z20" t="e">
        <f t="shared" ca="1" si="36"/>
        <v>#NAME?</v>
      </c>
      <c r="AA20" t="e">
        <f t="shared" ca="1" si="36"/>
        <v>#NAME?</v>
      </c>
      <c r="AB20" t="e">
        <f t="shared" ca="1" si="36"/>
        <v>#NAME?</v>
      </c>
      <c r="AC20" t="e">
        <f t="shared" ca="1" si="36"/>
        <v>#NAME?</v>
      </c>
      <c r="AD20" t="e">
        <f t="shared" ca="1" si="36"/>
        <v>#NAME?</v>
      </c>
      <c r="AE20" t="e">
        <f t="shared" ca="1" si="36"/>
        <v>#NAME?</v>
      </c>
      <c r="AF20" t="e">
        <f t="shared" ca="1" si="36"/>
        <v>#NAME?</v>
      </c>
      <c r="AG20" t="e">
        <f t="shared" ca="1" si="36"/>
        <v>#NAME?</v>
      </c>
      <c r="AH20" t="e">
        <f t="shared" ca="1" si="36"/>
        <v>#NAME?</v>
      </c>
      <c r="AI20" t="e">
        <f t="shared" ca="1" si="36"/>
        <v>#NAME?</v>
      </c>
      <c r="AL20">
        <v>25</v>
      </c>
      <c r="AM20" t="s">
        <v>11</v>
      </c>
      <c r="AN20" t="e">
        <f t="shared" ref="AN20:BD20" ca="1" si="37">VLOOKUP($AL20,$Q$2:$AI$44,AN$1,0)</f>
        <v>#NAME?</v>
      </c>
      <c r="AO20" t="e">
        <f t="shared" ca="1" si="37"/>
        <v>#NAME?</v>
      </c>
      <c r="AP20" t="e">
        <f t="shared" ca="1" si="37"/>
        <v>#NAME?</v>
      </c>
      <c r="AQ20" t="e">
        <f t="shared" ca="1" si="37"/>
        <v>#NAME?</v>
      </c>
      <c r="AR20" t="e">
        <f t="shared" ca="1" si="37"/>
        <v>#NAME?</v>
      </c>
      <c r="AS20" t="e">
        <f t="shared" ca="1" si="37"/>
        <v>#NAME?</v>
      </c>
      <c r="AT20" t="e">
        <f t="shared" ca="1" si="37"/>
        <v>#NAME?</v>
      </c>
      <c r="AU20" t="e">
        <f t="shared" ca="1" si="37"/>
        <v>#NAME?</v>
      </c>
      <c r="AV20" t="e">
        <f t="shared" ca="1" si="37"/>
        <v>#NAME?</v>
      </c>
      <c r="AW20" t="e">
        <f t="shared" ca="1" si="37"/>
        <v>#NAME?</v>
      </c>
      <c r="AX20" t="e">
        <f t="shared" ca="1" si="37"/>
        <v>#NAME?</v>
      </c>
      <c r="AY20" t="e">
        <f t="shared" ca="1" si="37"/>
        <v>#NAME?</v>
      </c>
      <c r="AZ20" t="e">
        <f t="shared" ca="1" si="37"/>
        <v>#NAME?</v>
      </c>
      <c r="BA20" t="e">
        <f t="shared" ca="1" si="37"/>
        <v>#NAME?</v>
      </c>
      <c r="BB20" t="e">
        <f t="shared" ca="1" si="37"/>
        <v>#NAME?</v>
      </c>
      <c r="BC20" t="e">
        <f t="shared" ca="1" si="37"/>
        <v>#NAME?</v>
      </c>
      <c r="BD20" t="e">
        <f t="shared" ca="1" si="37"/>
        <v>#NAME?</v>
      </c>
    </row>
    <row r="21" spans="1:56" ht="14.25" customHeight="1">
      <c r="A21" s="44">
        <v>20</v>
      </c>
      <c r="B21" s="60" t="s">
        <v>11</v>
      </c>
      <c r="C21" s="60" t="s">
        <v>18</v>
      </c>
      <c r="D21" s="60">
        <v>0.05</v>
      </c>
      <c r="E21" s="60" t="s">
        <v>19</v>
      </c>
      <c r="F21" s="60">
        <v>0.08</v>
      </c>
      <c r="G21" s="60" t="s">
        <v>26</v>
      </c>
      <c r="H21" s="60">
        <v>2</v>
      </c>
      <c r="I21" s="60" t="s">
        <v>29</v>
      </c>
      <c r="J21" s="60">
        <v>0.1</v>
      </c>
      <c r="K21" s="97"/>
      <c r="L21" s="97"/>
      <c r="M21" s="71"/>
      <c r="N21" s="72"/>
      <c r="O21">
        <f t="shared" si="0"/>
        <v>2.23</v>
      </c>
      <c r="P21">
        <v>33</v>
      </c>
      <c r="Q21">
        <v>20</v>
      </c>
      <c r="R21" t="s">
        <v>11</v>
      </c>
      <c r="S21" t="e">
        <f t="shared" ref="S21:AI21" ca="1" si="38">_xludf.IFNA(IF(LOOKUP(S$1,$C21:$M21)=S$1,INDEX($C21:$L21,1,1+MATCH(S$1,$C21:$L21,0)),0),0)</f>
        <v>#NAME?</v>
      </c>
      <c r="T21" t="e">
        <f t="shared" ca="1" si="38"/>
        <v>#NAME?</v>
      </c>
      <c r="U21" t="e">
        <f t="shared" ca="1" si="38"/>
        <v>#NAME?</v>
      </c>
      <c r="V21" t="e">
        <f t="shared" ca="1" si="38"/>
        <v>#NAME?</v>
      </c>
      <c r="W21" t="e">
        <f t="shared" ca="1" si="38"/>
        <v>#NAME?</v>
      </c>
      <c r="X21" t="e">
        <f t="shared" ca="1" si="38"/>
        <v>#NAME?</v>
      </c>
      <c r="Y21" t="e">
        <f t="shared" ca="1" si="38"/>
        <v>#NAME?</v>
      </c>
      <c r="Z21" t="e">
        <f t="shared" ca="1" si="38"/>
        <v>#NAME?</v>
      </c>
      <c r="AA21" t="e">
        <f t="shared" ca="1" si="38"/>
        <v>#NAME?</v>
      </c>
      <c r="AB21" t="e">
        <f t="shared" ca="1" si="38"/>
        <v>#NAME?</v>
      </c>
      <c r="AC21" t="e">
        <f t="shared" ca="1" si="38"/>
        <v>#NAME?</v>
      </c>
      <c r="AD21" t="e">
        <f t="shared" ca="1" si="38"/>
        <v>#NAME?</v>
      </c>
      <c r="AE21" t="e">
        <f t="shared" ca="1" si="38"/>
        <v>#NAME?</v>
      </c>
      <c r="AF21" t="e">
        <f t="shared" ca="1" si="38"/>
        <v>#NAME?</v>
      </c>
      <c r="AG21" t="e">
        <f t="shared" ca="1" si="38"/>
        <v>#NAME?</v>
      </c>
      <c r="AH21" t="e">
        <f t="shared" ca="1" si="38"/>
        <v>#NAME?</v>
      </c>
      <c r="AI21" t="e">
        <f t="shared" ca="1" si="38"/>
        <v>#NAME?</v>
      </c>
      <c r="AL21">
        <v>30</v>
      </c>
      <c r="AM21" t="s">
        <v>11</v>
      </c>
      <c r="AN21" t="e">
        <f t="shared" ref="AN21:BD21" ca="1" si="39">VLOOKUP($AL21,$Q$2:$AI$44,AN$1,0)</f>
        <v>#NAME?</v>
      </c>
      <c r="AO21" t="e">
        <f t="shared" ca="1" si="39"/>
        <v>#NAME?</v>
      </c>
      <c r="AP21" t="e">
        <f t="shared" ca="1" si="39"/>
        <v>#NAME?</v>
      </c>
      <c r="AQ21" t="e">
        <f t="shared" ca="1" si="39"/>
        <v>#NAME?</v>
      </c>
      <c r="AR21" t="e">
        <f t="shared" ca="1" si="39"/>
        <v>#NAME?</v>
      </c>
      <c r="AS21" t="e">
        <f t="shared" ca="1" si="39"/>
        <v>#NAME?</v>
      </c>
      <c r="AT21" t="e">
        <f t="shared" ca="1" si="39"/>
        <v>#NAME?</v>
      </c>
      <c r="AU21" t="e">
        <f t="shared" ca="1" si="39"/>
        <v>#NAME?</v>
      </c>
      <c r="AV21" t="e">
        <f t="shared" ca="1" si="39"/>
        <v>#NAME?</v>
      </c>
      <c r="AW21" t="e">
        <f t="shared" ca="1" si="39"/>
        <v>#NAME?</v>
      </c>
      <c r="AX21" t="e">
        <f t="shared" ca="1" si="39"/>
        <v>#NAME?</v>
      </c>
      <c r="AY21" t="e">
        <f t="shared" ca="1" si="39"/>
        <v>#NAME?</v>
      </c>
      <c r="AZ21" t="e">
        <f t="shared" ca="1" si="39"/>
        <v>#NAME?</v>
      </c>
      <c r="BA21" t="e">
        <f t="shared" ca="1" si="39"/>
        <v>#NAME?</v>
      </c>
      <c r="BB21" t="e">
        <f t="shared" ca="1" si="39"/>
        <v>#NAME?</v>
      </c>
      <c r="BC21" t="e">
        <f t="shared" ca="1" si="39"/>
        <v>#NAME?</v>
      </c>
      <c r="BD21" t="e">
        <f t="shared" ca="1" si="39"/>
        <v>#NAME?</v>
      </c>
    </row>
    <row r="22" spans="1:56" ht="14.25" customHeight="1">
      <c r="A22" s="44">
        <v>21</v>
      </c>
      <c r="B22" s="60" t="s">
        <v>11</v>
      </c>
      <c r="C22" s="60" t="s">
        <v>20</v>
      </c>
      <c r="D22" s="60">
        <v>0.15</v>
      </c>
      <c r="E22" s="60" t="s">
        <v>21</v>
      </c>
      <c r="F22" s="60">
        <v>0.2</v>
      </c>
      <c r="G22" s="60" t="s">
        <v>29</v>
      </c>
      <c r="H22" s="60">
        <v>0.05</v>
      </c>
      <c r="I22" s="60" t="s">
        <v>26</v>
      </c>
      <c r="J22" s="60">
        <v>2</v>
      </c>
      <c r="K22" s="60" t="s">
        <v>30</v>
      </c>
      <c r="L22" s="60">
        <v>0.1</v>
      </c>
      <c r="M22" s="71"/>
      <c r="N22" s="72"/>
      <c r="O22">
        <f t="shared" si="0"/>
        <v>2.5</v>
      </c>
      <c r="P22">
        <v>36</v>
      </c>
      <c r="Q22">
        <v>21</v>
      </c>
      <c r="R22" t="s">
        <v>11</v>
      </c>
      <c r="S22" t="e">
        <f t="shared" ref="S22:AI22" ca="1" si="40">_xludf.IFNA(IF(LOOKUP(S$1,$C22:$M22)=S$1,INDEX($C22:$L22,1,1+MATCH(S$1,$C22:$L22,0)),0),0)</f>
        <v>#NAME?</v>
      </c>
      <c r="T22" t="e">
        <f t="shared" ca="1" si="40"/>
        <v>#NAME?</v>
      </c>
      <c r="U22" t="e">
        <f t="shared" ca="1" si="40"/>
        <v>#NAME?</v>
      </c>
      <c r="V22" t="e">
        <f t="shared" ca="1" si="40"/>
        <v>#NAME?</v>
      </c>
      <c r="W22" t="e">
        <f t="shared" ca="1" si="40"/>
        <v>#NAME?</v>
      </c>
      <c r="X22" t="e">
        <f t="shared" ca="1" si="40"/>
        <v>#NAME?</v>
      </c>
      <c r="Y22" t="e">
        <f t="shared" ca="1" si="40"/>
        <v>#NAME?</v>
      </c>
      <c r="Z22" t="e">
        <f t="shared" ca="1" si="40"/>
        <v>#NAME?</v>
      </c>
      <c r="AA22" t="e">
        <f t="shared" ca="1" si="40"/>
        <v>#NAME?</v>
      </c>
      <c r="AB22" t="e">
        <f t="shared" ca="1" si="40"/>
        <v>#NAME?</v>
      </c>
      <c r="AC22" t="e">
        <f t="shared" ca="1" si="40"/>
        <v>#NAME?</v>
      </c>
      <c r="AD22" t="e">
        <f t="shared" ca="1" si="40"/>
        <v>#NAME?</v>
      </c>
      <c r="AE22" t="e">
        <f t="shared" ca="1" si="40"/>
        <v>#NAME?</v>
      </c>
      <c r="AF22" t="e">
        <f t="shared" ca="1" si="40"/>
        <v>#NAME?</v>
      </c>
      <c r="AG22" t="e">
        <f t="shared" ca="1" si="40"/>
        <v>#NAME?</v>
      </c>
      <c r="AH22" t="e">
        <f t="shared" ca="1" si="40"/>
        <v>#NAME?</v>
      </c>
      <c r="AI22" t="e">
        <f t="shared" ca="1" si="40"/>
        <v>#NAME?</v>
      </c>
      <c r="AL22">
        <v>33</v>
      </c>
      <c r="AM22" t="s">
        <v>11</v>
      </c>
      <c r="AN22" t="e">
        <f t="shared" ref="AN22:BD22" ca="1" si="41">VLOOKUP($AL22,$Q$2:$AI$44,AN$1,0)</f>
        <v>#NAME?</v>
      </c>
      <c r="AO22" t="e">
        <f t="shared" ca="1" si="41"/>
        <v>#NAME?</v>
      </c>
      <c r="AP22" t="e">
        <f t="shared" ca="1" si="41"/>
        <v>#NAME?</v>
      </c>
      <c r="AQ22" t="e">
        <f t="shared" ca="1" si="41"/>
        <v>#NAME?</v>
      </c>
      <c r="AR22" t="e">
        <f t="shared" ca="1" si="41"/>
        <v>#NAME?</v>
      </c>
      <c r="AS22" t="e">
        <f t="shared" ca="1" si="41"/>
        <v>#NAME?</v>
      </c>
      <c r="AT22" t="e">
        <f t="shared" ca="1" si="41"/>
        <v>#NAME?</v>
      </c>
      <c r="AU22" t="e">
        <f t="shared" ca="1" si="41"/>
        <v>#NAME?</v>
      </c>
      <c r="AV22" t="e">
        <f t="shared" ca="1" si="41"/>
        <v>#NAME?</v>
      </c>
      <c r="AW22" t="e">
        <f t="shared" ca="1" si="41"/>
        <v>#NAME?</v>
      </c>
      <c r="AX22" t="e">
        <f t="shared" ca="1" si="41"/>
        <v>#NAME?</v>
      </c>
      <c r="AY22" t="e">
        <f t="shared" ca="1" si="41"/>
        <v>#NAME?</v>
      </c>
      <c r="AZ22" t="e">
        <f t="shared" ca="1" si="41"/>
        <v>#NAME?</v>
      </c>
      <c r="BA22" t="e">
        <f t="shared" ca="1" si="41"/>
        <v>#NAME?</v>
      </c>
      <c r="BB22" t="e">
        <f t="shared" ca="1" si="41"/>
        <v>#NAME?</v>
      </c>
      <c r="BC22" t="e">
        <f t="shared" ca="1" si="41"/>
        <v>#NAME?</v>
      </c>
      <c r="BD22" t="e">
        <f t="shared" ca="1" si="41"/>
        <v>#NAME?</v>
      </c>
    </row>
    <row r="23" spans="1:56" ht="14.25" customHeight="1">
      <c r="A23" s="44">
        <v>22</v>
      </c>
      <c r="B23" s="60" t="s">
        <v>17</v>
      </c>
      <c r="C23" s="60" t="s">
        <v>11</v>
      </c>
      <c r="D23" s="60">
        <v>0.05</v>
      </c>
      <c r="E23" s="60" t="s">
        <v>12</v>
      </c>
      <c r="F23" s="60">
        <v>0.05</v>
      </c>
      <c r="G23" s="60" t="s">
        <v>19</v>
      </c>
      <c r="H23" s="60">
        <v>0.1</v>
      </c>
      <c r="I23" s="60" t="s">
        <v>28</v>
      </c>
      <c r="J23" s="60">
        <v>0.05</v>
      </c>
      <c r="K23" s="60" t="s">
        <v>26</v>
      </c>
      <c r="L23" s="60">
        <v>2</v>
      </c>
      <c r="M23" s="63" t="s">
        <v>31</v>
      </c>
      <c r="N23" s="72">
        <v>0.03</v>
      </c>
      <c r="O23">
        <f t="shared" si="0"/>
        <v>2.2799999999999998</v>
      </c>
      <c r="P23">
        <v>38</v>
      </c>
      <c r="Q23">
        <v>22</v>
      </c>
      <c r="R23" t="s">
        <v>17</v>
      </c>
      <c r="S23" t="e">
        <f t="shared" ref="S23:AI23" ca="1" si="42">_xludf.IFNA(IF(LOOKUP(S$1,$C23:$M23)=S$1,INDEX($C23:$L23,1,1+MATCH(S$1,$C23:$L23,0)),0),0)</f>
        <v>#NAME?</v>
      </c>
      <c r="T23" t="e">
        <f t="shared" ca="1" si="42"/>
        <v>#NAME?</v>
      </c>
      <c r="U23" t="e">
        <f t="shared" ca="1" si="42"/>
        <v>#NAME?</v>
      </c>
      <c r="V23" t="e">
        <f t="shared" ca="1" si="42"/>
        <v>#NAME?</v>
      </c>
      <c r="W23" t="e">
        <f t="shared" ca="1" si="42"/>
        <v>#NAME?</v>
      </c>
      <c r="X23" t="e">
        <f t="shared" ca="1" si="42"/>
        <v>#NAME?</v>
      </c>
      <c r="Y23" t="e">
        <f t="shared" ca="1" si="42"/>
        <v>#NAME?</v>
      </c>
      <c r="Z23" t="e">
        <f t="shared" ca="1" si="42"/>
        <v>#NAME?</v>
      </c>
      <c r="AA23" t="e">
        <f t="shared" ca="1" si="42"/>
        <v>#NAME?</v>
      </c>
      <c r="AB23" t="e">
        <f t="shared" ca="1" si="42"/>
        <v>#NAME?</v>
      </c>
      <c r="AC23" t="e">
        <f t="shared" ca="1" si="42"/>
        <v>#NAME?</v>
      </c>
      <c r="AD23" t="e">
        <f t="shared" ca="1" si="42"/>
        <v>#NAME?</v>
      </c>
      <c r="AE23" t="e">
        <f t="shared" ca="1" si="42"/>
        <v>#NAME?</v>
      </c>
      <c r="AF23" t="e">
        <f t="shared" ca="1" si="42"/>
        <v>#NAME?</v>
      </c>
      <c r="AG23" t="e">
        <f t="shared" ca="1" si="42"/>
        <v>#NAME?</v>
      </c>
      <c r="AH23" t="e">
        <f t="shared" ca="1" si="42"/>
        <v>#NAME?</v>
      </c>
      <c r="AI23" t="e">
        <f t="shared" ca="1" si="42"/>
        <v>#NAME?</v>
      </c>
      <c r="AL23">
        <v>36</v>
      </c>
      <c r="AM23" t="s">
        <v>11</v>
      </c>
      <c r="AN23" t="e">
        <f t="shared" ref="AN23:BD23" ca="1" si="43">VLOOKUP($AL23,$Q$2:$AI$44,AN$1,0)</f>
        <v>#NAME?</v>
      </c>
      <c r="AO23" t="e">
        <f t="shared" ca="1" si="43"/>
        <v>#NAME?</v>
      </c>
      <c r="AP23" t="e">
        <f t="shared" ca="1" si="43"/>
        <v>#NAME?</v>
      </c>
      <c r="AQ23" t="e">
        <f t="shared" ca="1" si="43"/>
        <v>#NAME?</v>
      </c>
      <c r="AR23" t="e">
        <f t="shared" ca="1" si="43"/>
        <v>#NAME?</v>
      </c>
      <c r="AS23" t="e">
        <f t="shared" ca="1" si="43"/>
        <v>#NAME?</v>
      </c>
      <c r="AT23" t="e">
        <f t="shared" ca="1" si="43"/>
        <v>#NAME?</v>
      </c>
      <c r="AU23" t="e">
        <f t="shared" ca="1" si="43"/>
        <v>#NAME?</v>
      </c>
      <c r="AV23" t="e">
        <f t="shared" ca="1" si="43"/>
        <v>#NAME?</v>
      </c>
      <c r="AW23" t="e">
        <f t="shared" ca="1" si="43"/>
        <v>#NAME?</v>
      </c>
      <c r="AX23" t="e">
        <f t="shared" ca="1" si="43"/>
        <v>#NAME?</v>
      </c>
      <c r="AY23" t="e">
        <f t="shared" ca="1" si="43"/>
        <v>#NAME?</v>
      </c>
      <c r="AZ23" t="e">
        <f t="shared" ca="1" si="43"/>
        <v>#NAME?</v>
      </c>
      <c r="BA23" t="e">
        <f t="shared" ca="1" si="43"/>
        <v>#NAME?</v>
      </c>
      <c r="BB23" t="e">
        <f t="shared" ca="1" si="43"/>
        <v>#NAME?</v>
      </c>
      <c r="BC23" t="e">
        <f t="shared" ca="1" si="43"/>
        <v>#NAME?</v>
      </c>
      <c r="BD23" t="e">
        <f t="shared" ca="1" si="43"/>
        <v>#NAME?</v>
      </c>
    </row>
    <row r="24" spans="1:56" ht="14.25" customHeight="1">
      <c r="A24" s="44">
        <v>23</v>
      </c>
      <c r="B24" s="60" t="s">
        <v>17</v>
      </c>
      <c r="C24" s="60" t="s">
        <v>11</v>
      </c>
      <c r="D24" s="60">
        <v>0.05</v>
      </c>
      <c r="E24" s="60" t="s">
        <v>12</v>
      </c>
      <c r="F24" s="60">
        <v>0.05</v>
      </c>
      <c r="G24" s="60" t="s">
        <v>19</v>
      </c>
      <c r="H24" s="60">
        <v>0.1</v>
      </c>
      <c r="I24" s="60" t="s">
        <v>28</v>
      </c>
      <c r="J24" s="60">
        <v>0.05</v>
      </c>
      <c r="K24" s="60" t="s">
        <v>26</v>
      </c>
      <c r="L24" s="60">
        <v>2</v>
      </c>
      <c r="M24" s="63" t="s">
        <v>31</v>
      </c>
      <c r="N24" s="72">
        <v>0.03</v>
      </c>
      <c r="O24">
        <f t="shared" si="0"/>
        <v>2.2799999999999998</v>
      </c>
      <c r="P24">
        <v>22</v>
      </c>
      <c r="Q24">
        <v>23</v>
      </c>
      <c r="R24" t="s">
        <v>17</v>
      </c>
      <c r="S24" t="e">
        <f t="shared" ref="S24:AI24" ca="1" si="44">_xludf.IFNA(IF(LOOKUP(S$1,$C24:$M24)=S$1,INDEX($C24:$L24,1,1+MATCH(S$1,$C24:$L24,0)),0),0)</f>
        <v>#NAME?</v>
      </c>
      <c r="T24" t="e">
        <f t="shared" ca="1" si="44"/>
        <v>#NAME?</v>
      </c>
      <c r="U24" t="e">
        <f t="shared" ca="1" si="44"/>
        <v>#NAME?</v>
      </c>
      <c r="V24" t="e">
        <f t="shared" ca="1" si="44"/>
        <v>#NAME?</v>
      </c>
      <c r="W24" t="e">
        <f t="shared" ca="1" si="44"/>
        <v>#NAME?</v>
      </c>
      <c r="X24" t="e">
        <f t="shared" ca="1" si="44"/>
        <v>#NAME?</v>
      </c>
      <c r="Y24" t="e">
        <f t="shared" ca="1" si="44"/>
        <v>#NAME?</v>
      </c>
      <c r="Z24" t="e">
        <f t="shared" ca="1" si="44"/>
        <v>#NAME?</v>
      </c>
      <c r="AA24" t="e">
        <f t="shared" ca="1" si="44"/>
        <v>#NAME?</v>
      </c>
      <c r="AB24" t="e">
        <f t="shared" ca="1" si="44"/>
        <v>#NAME?</v>
      </c>
      <c r="AC24" t="e">
        <f t="shared" ca="1" si="44"/>
        <v>#NAME?</v>
      </c>
      <c r="AD24" t="e">
        <f t="shared" ca="1" si="44"/>
        <v>#NAME?</v>
      </c>
      <c r="AE24" t="e">
        <f t="shared" ca="1" si="44"/>
        <v>#NAME?</v>
      </c>
      <c r="AF24" t="e">
        <f t="shared" ca="1" si="44"/>
        <v>#NAME?</v>
      </c>
      <c r="AG24" t="e">
        <f t="shared" ca="1" si="44"/>
        <v>#NAME?</v>
      </c>
      <c r="AH24" t="e">
        <f t="shared" ca="1" si="44"/>
        <v>#NAME?</v>
      </c>
      <c r="AI24" t="e">
        <f t="shared" ca="1" si="44"/>
        <v>#NAME?</v>
      </c>
      <c r="AL24">
        <v>38</v>
      </c>
      <c r="AM24" t="s">
        <v>17</v>
      </c>
      <c r="AN24" t="e">
        <f t="shared" ref="AN24:BD24" ca="1" si="45">VLOOKUP($AL24,$Q$2:$AI$44,AN$1,0)</f>
        <v>#NAME?</v>
      </c>
      <c r="AO24" t="e">
        <f t="shared" ca="1" si="45"/>
        <v>#NAME?</v>
      </c>
      <c r="AP24" t="e">
        <f t="shared" ca="1" si="45"/>
        <v>#NAME?</v>
      </c>
      <c r="AQ24" t="e">
        <f t="shared" ca="1" si="45"/>
        <v>#NAME?</v>
      </c>
      <c r="AR24" t="e">
        <f t="shared" ca="1" si="45"/>
        <v>#NAME?</v>
      </c>
      <c r="AS24" t="e">
        <f t="shared" ca="1" si="45"/>
        <v>#NAME?</v>
      </c>
      <c r="AT24" t="e">
        <f t="shared" ca="1" si="45"/>
        <v>#NAME?</v>
      </c>
      <c r="AU24" t="e">
        <f t="shared" ca="1" si="45"/>
        <v>#NAME?</v>
      </c>
      <c r="AV24" t="e">
        <f t="shared" ca="1" si="45"/>
        <v>#NAME?</v>
      </c>
      <c r="AW24" t="e">
        <f t="shared" ca="1" si="45"/>
        <v>#NAME?</v>
      </c>
      <c r="AX24" t="e">
        <f t="shared" ca="1" si="45"/>
        <v>#NAME?</v>
      </c>
      <c r="AY24" t="e">
        <f t="shared" ca="1" si="45"/>
        <v>#NAME?</v>
      </c>
      <c r="AZ24" t="e">
        <f t="shared" ca="1" si="45"/>
        <v>#NAME?</v>
      </c>
      <c r="BA24" t="e">
        <f t="shared" ca="1" si="45"/>
        <v>#NAME?</v>
      </c>
      <c r="BB24" t="e">
        <f t="shared" ca="1" si="45"/>
        <v>#NAME?</v>
      </c>
      <c r="BC24" t="e">
        <f t="shared" ca="1" si="45"/>
        <v>#NAME?</v>
      </c>
      <c r="BD24" t="e">
        <f t="shared" ca="1" si="45"/>
        <v>#NAME?</v>
      </c>
    </row>
    <row r="25" spans="1:56" ht="14.25" customHeight="1">
      <c r="A25" s="44">
        <v>24</v>
      </c>
      <c r="B25" s="60" t="s">
        <v>17</v>
      </c>
      <c r="C25" s="60" t="s">
        <v>11</v>
      </c>
      <c r="D25" s="60">
        <v>0.06</v>
      </c>
      <c r="E25" s="60" t="s">
        <v>12</v>
      </c>
      <c r="F25" s="60">
        <v>0.05</v>
      </c>
      <c r="G25" s="60" t="s">
        <v>18</v>
      </c>
      <c r="H25" s="60">
        <v>0.15</v>
      </c>
      <c r="I25" s="60" t="s">
        <v>24</v>
      </c>
      <c r="J25" s="60">
        <v>0.12</v>
      </c>
      <c r="K25" s="60" t="s">
        <v>26</v>
      </c>
      <c r="L25" s="60">
        <v>2</v>
      </c>
      <c r="M25" s="63" t="s">
        <v>136</v>
      </c>
      <c r="N25" s="72">
        <v>0.1</v>
      </c>
      <c r="O25">
        <f t="shared" si="0"/>
        <v>2.48</v>
      </c>
      <c r="P25">
        <v>23</v>
      </c>
      <c r="Q25">
        <v>24</v>
      </c>
      <c r="R25" t="s">
        <v>17</v>
      </c>
      <c r="S25" t="e">
        <f t="shared" ref="S25:AI25" ca="1" si="46">_xludf.IFNA(IF(LOOKUP(S$1,$C25:$M25)=S$1,INDEX($C25:$L25,1,1+MATCH(S$1,$C25:$L25,0)),0),0)</f>
        <v>#NAME?</v>
      </c>
      <c r="T25" t="e">
        <f t="shared" ca="1" si="46"/>
        <v>#NAME?</v>
      </c>
      <c r="U25" t="e">
        <f t="shared" ca="1" si="46"/>
        <v>#NAME?</v>
      </c>
      <c r="V25" t="e">
        <f t="shared" ca="1" si="46"/>
        <v>#NAME?</v>
      </c>
      <c r="W25" t="e">
        <f t="shared" ca="1" si="46"/>
        <v>#NAME?</v>
      </c>
      <c r="X25" t="e">
        <f t="shared" ca="1" si="46"/>
        <v>#NAME?</v>
      </c>
      <c r="Y25" t="e">
        <f t="shared" ca="1" si="46"/>
        <v>#NAME?</v>
      </c>
      <c r="Z25" t="e">
        <f t="shared" ca="1" si="46"/>
        <v>#NAME?</v>
      </c>
      <c r="AA25" t="e">
        <f t="shared" ca="1" si="46"/>
        <v>#NAME?</v>
      </c>
      <c r="AB25" t="e">
        <f t="shared" ca="1" si="46"/>
        <v>#NAME?</v>
      </c>
      <c r="AC25" t="e">
        <f t="shared" ca="1" si="46"/>
        <v>#NAME?</v>
      </c>
      <c r="AD25" t="e">
        <f t="shared" ca="1" si="46"/>
        <v>#NAME?</v>
      </c>
      <c r="AE25" t="e">
        <f t="shared" ca="1" si="46"/>
        <v>#NAME?</v>
      </c>
      <c r="AF25" t="e">
        <f t="shared" ca="1" si="46"/>
        <v>#NAME?</v>
      </c>
      <c r="AG25" t="e">
        <f t="shared" ca="1" si="46"/>
        <v>#NAME?</v>
      </c>
      <c r="AH25" t="e">
        <f t="shared" ca="1" si="46"/>
        <v>#NAME?</v>
      </c>
      <c r="AI25" t="e">
        <f t="shared" ca="1" si="46"/>
        <v>#NAME?</v>
      </c>
      <c r="AL25">
        <v>22</v>
      </c>
      <c r="AM25" t="s">
        <v>17</v>
      </c>
      <c r="AN25" t="e">
        <f t="shared" ref="AN25:BD25" ca="1" si="47">VLOOKUP($AL25,$Q$2:$AI$44,AN$1,0)</f>
        <v>#NAME?</v>
      </c>
      <c r="AO25" t="e">
        <f t="shared" ca="1" si="47"/>
        <v>#NAME?</v>
      </c>
      <c r="AP25" t="e">
        <f t="shared" ca="1" si="47"/>
        <v>#NAME?</v>
      </c>
      <c r="AQ25" t="e">
        <f t="shared" ca="1" si="47"/>
        <v>#NAME?</v>
      </c>
      <c r="AR25" t="e">
        <f t="shared" ca="1" si="47"/>
        <v>#NAME?</v>
      </c>
      <c r="AS25" t="e">
        <f t="shared" ca="1" si="47"/>
        <v>#NAME?</v>
      </c>
      <c r="AT25" t="e">
        <f t="shared" ca="1" si="47"/>
        <v>#NAME?</v>
      </c>
      <c r="AU25" t="e">
        <f t="shared" ca="1" si="47"/>
        <v>#NAME?</v>
      </c>
      <c r="AV25" t="e">
        <f t="shared" ca="1" si="47"/>
        <v>#NAME?</v>
      </c>
      <c r="AW25" t="e">
        <f t="shared" ca="1" si="47"/>
        <v>#NAME?</v>
      </c>
      <c r="AX25" t="e">
        <f t="shared" ca="1" si="47"/>
        <v>#NAME?</v>
      </c>
      <c r="AY25" t="e">
        <f t="shared" ca="1" si="47"/>
        <v>#NAME?</v>
      </c>
      <c r="AZ25" t="e">
        <f t="shared" ca="1" si="47"/>
        <v>#NAME?</v>
      </c>
      <c r="BA25" t="e">
        <f t="shared" ca="1" si="47"/>
        <v>#NAME?</v>
      </c>
      <c r="BB25" t="e">
        <f t="shared" ca="1" si="47"/>
        <v>#NAME?</v>
      </c>
      <c r="BC25" t="e">
        <f t="shared" ca="1" si="47"/>
        <v>#NAME?</v>
      </c>
      <c r="BD25" t="e">
        <f t="shared" ca="1" si="47"/>
        <v>#NAME?</v>
      </c>
    </row>
    <row r="26" spans="1:56" ht="14.25" customHeight="1">
      <c r="A26" s="44">
        <v>25</v>
      </c>
      <c r="B26" s="60" t="s">
        <v>17</v>
      </c>
      <c r="C26" s="60" t="s">
        <v>11</v>
      </c>
      <c r="D26" s="60">
        <v>0.06</v>
      </c>
      <c r="E26" s="60" t="s">
        <v>12</v>
      </c>
      <c r="F26" s="60">
        <v>0.05</v>
      </c>
      <c r="G26" s="60" t="s">
        <v>18</v>
      </c>
      <c r="H26" s="60">
        <v>0.15</v>
      </c>
      <c r="I26" s="60" t="s">
        <v>24</v>
      </c>
      <c r="J26" s="60">
        <v>0.12</v>
      </c>
      <c r="K26" s="60" t="s">
        <v>26</v>
      </c>
      <c r="L26" s="60">
        <v>2</v>
      </c>
      <c r="M26" s="63" t="s">
        <v>136</v>
      </c>
      <c r="N26" s="72">
        <v>0.1</v>
      </c>
      <c r="O26">
        <f t="shared" si="0"/>
        <v>2.48</v>
      </c>
      <c r="P26">
        <v>28</v>
      </c>
      <c r="Q26">
        <v>25</v>
      </c>
      <c r="R26" t="s">
        <v>17</v>
      </c>
      <c r="S26" t="e">
        <f t="shared" ref="S26:AI26" ca="1" si="48">_xludf.IFNA(IF(LOOKUP(S$1,$C26:$M26)=S$1,INDEX($C26:$L26,1,1+MATCH(S$1,$C26:$L26,0)),0),0)</f>
        <v>#NAME?</v>
      </c>
      <c r="T26" t="e">
        <f t="shared" ca="1" si="48"/>
        <v>#NAME?</v>
      </c>
      <c r="U26" t="e">
        <f t="shared" ca="1" si="48"/>
        <v>#NAME?</v>
      </c>
      <c r="V26" t="e">
        <f t="shared" ca="1" si="48"/>
        <v>#NAME?</v>
      </c>
      <c r="W26" t="e">
        <f t="shared" ca="1" si="48"/>
        <v>#NAME?</v>
      </c>
      <c r="X26" t="e">
        <f t="shared" ca="1" si="48"/>
        <v>#NAME?</v>
      </c>
      <c r="Y26" t="e">
        <f t="shared" ca="1" si="48"/>
        <v>#NAME?</v>
      </c>
      <c r="Z26" t="e">
        <f t="shared" ca="1" si="48"/>
        <v>#NAME?</v>
      </c>
      <c r="AA26" t="e">
        <f t="shared" ca="1" si="48"/>
        <v>#NAME?</v>
      </c>
      <c r="AB26" t="e">
        <f t="shared" ca="1" si="48"/>
        <v>#NAME?</v>
      </c>
      <c r="AC26" t="e">
        <f t="shared" ca="1" si="48"/>
        <v>#NAME?</v>
      </c>
      <c r="AD26" t="e">
        <f t="shared" ca="1" si="48"/>
        <v>#NAME?</v>
      </c>
      <c r="AE26" t="e">
        <f t="shared" ca="1" si="48"/>
        <v>#NAME?</v>
      </c>
      <c r="AF26" t="e">
        <f t="shared" ca="1" si="48"/>
        <v>#NAME?</v>
      </c>
      <c r="AG26" t="e">
        <f t="shared" ca="1" si="48"/>
        <v>#NAME?</v>
      </c>
      <c r="AH26" t="e">
        <f t="shared" ca="1" si="48"/>
        <v>#NAME?</v>
      </c>
      <c r="AI26" t="e">
        <f t="shared" ca="1" si="48"/>
        <v>#NAME?</v>
      </c>
      <c r="AL26">
        <v>23</v>
      </c>
      <c r="AM26" t="s">
        <v>17</v>
      </c>
      <c r="AN26" t="e">
        <f t="shared" ref="AN26:BD26" ca="1" si="49">VLOOKUP($AL26,$Q$2:$AI$44,AN$1,0)</f>
        <v>#NAME?</v>
      </c>
      <c r="AO26" t="e">
        <f t="shared" ca="1" si="49"/>
        <v>#NAME?</v>
      </c>
      <c r="AP26" t="e">
        <f t="shared" ca="1" si="49"/>
        <v>#NAME?</v>
      </c>
      <c r="AQ26" t="e">
        <f t="shared" ca="1" si="49"/>
        <v>#NAME?</v>
      </c>
      <c r="AR26" t="e">
        <f t="shared" ca="1" si="49"/>
        <v>#NAME?</v>
      </c>
      <c r="AS26" t="e">
        <f t="shared" ca="1" si="49"/>
        <v>#NAME?</v>
      </c>
      <c r="AT26" t="e">
        <f t="shared" ca="1" si="49"/>
        <v>#NAME?</v>
      </c>
      <c r="AU26" t="e">
        <f t="shared" ca="1" si="49"/>
        <v>#NAME?</v>
      </c>
      <c r="AV26" t="e">
        <f t="shared" ca="1" si="49"/>
        <v>#NAME?</v>
      </c>
      <c r="AW26" t="e">
        <f t="shared" ca="1" si="49"/>
        <v>#NAME?</v>
      </c>
      <c r="AX26" t="e">
        <f t="shared" ca="1" si="49"/>
        <v>#NAME?</v>
      </c>
      <c r="AY26" t="e">
        <f t="shared" ca="1" si="49"/>
        <v>#NAME?</v>
      </c>
      <c r="AZ26" t="e">
        <f t="shared" ca="1" si="49"/>
        <v>#NAME?</v>
      </c>
      <c r="BA26" t="e">
        <f t="shared" ca="1" si="49"/>
        <v>#NAME?</v>
      </c>
      <c r="BB26" t="e">
        <f t="shared" ca="1" si="49"/>
        <v>#NAME?</v>
      </c>
      <c r="BC26" t="e">
        <f t="shared" ca="1" si="49"/>
        <v>#NAME?</v>
      </c>
      <c r="BD26" t="e">
        <f t="shared" ca="1" si="49"/>
        <v>#NAME?</v>
      </c>
    </row>
    <row r="27" spans="1:56" ht="14.25" customHeight="1">
      <c r="A27" s="44">
        <v>26</v>
      </c>
      <c r="B27" s="60" t="s">
        <v>17</v>
      </c>
      <c r="C27" s="60" t="s">
        <v>18</v>
      </c>
      <c r="D27" s="60">
        <v>0.05</v>
      </c>
      <c r="E27" s="60" t="s">
        <v>19</v>
      </c>
      <c r="F27" s="60">
        <v>0.08</v>
      </c>
      <c r="G27" s="60" t="s">
        <v>26</v>
      </c>
      <c r="H27" s="60">
        <v>2</v>
      </c>
      <c r="I27" s="60" t="s">
        <v>29</v>
      </c>
      <c r="J27" s="60">
        <v>0.1</v>
      </c>
      <c r="K27" s="60" t="s">
        <v>31</v>
      </c>
      <c r="L27" s="60">
        <v>0.04</v>
      </c>
      <c r="M27" s="71"/>
      <c r="N27" s="72"/>
      <c r="O27">
        <f t="shared" si="0"/>
        <v>2.27</v>
      </c>
      <c r="P27">
        <v>17</v>
      </c>
      <c r="Q27">
        <v>26</v>
      </c>
      <c r="R27" t="s">
        <v>17</v>
      </c>
      <c r="S27" t="e">
        <f t="shared" ref="S27:AI27" ca="1" si="50">_xludf.IFNA(IF(LOOKUP(S$1,$C27:$M27)=S$1,INDEX($C27:$L27,1,1+MATCH(S$1,$C27:$L27,0)),0),0)</f>
        <v>#NAME?</v>
      </c>
      <c r="T27" t="e">
        <f t="shared" ca="1" si="50"/>
        <v>#NAME?</v>
      </c>
      <c r="U27" t="e">
        <f t="shared" ca="1" si="50"/>
        <v>#NAME?</v>
      </c>
      <c r="V27" t="e">
        <f t="shared" ca="1" si="50"/>
        <v>#NAME?</v>
      </c>
      <c r="W27" t="e">
        <f t="shared" ca="1" si="50"/>
        <v>#NAME?</v>
      </c>
      <c r="X27" t="e">
        <f t="shared" ca="1" si="50"/>
        <v>#NAME?</v>
      </c>
      <c r="Y27" t="e">
        <f t="shared" ca="1" si="50"/>
        <v>#NAME?</v>
      </c>
      <c r="Z27" t="e">
        <f t="shared" ca="1" si="50"/>
        <v>#NAME?</v>
      </c>
      <c r="AA27" t="e">
        <f t="shared" ca="1" si="50"/>
        <v>#NAME?</v>
      </c>
      <c r="AB27" t="e">
        <f t="shared" ca="1" si="50"/>
        <v>#NAME?</v>
      </c>
      <c r="AC27" t="e">
        <f t="shared" ca="1" si="50"/>
        <v>#NAME?</v>
      </c>
      <c r="AD27" t="e">
        <f t="shared" ca="1" si="50"/>
        <v>#NAME?</v>
      </c>
      <c r="AE27" t="e">
        <f t="shared" ca="1" si="50"/>
        <v>#NAME?</v>
      </c>
      <c r="AF27" t="e">
        <f t="shared" ca="1" si="50"/>
        <v>#NAME?</v>
      </c>
      <c r="AG27" t="e">
        <f t="shared" ca="1" si="50"/>
        <v>#NAME?</v>
      </c>
      <c r="AH27" t="e">
        <f t="shared" ca="1" si="50"/>
        <v>#NAME?</v>
      </c>
      <c r="AI27" t="e">
        <f t="shared" ca="1" si="50"/>
        <v>#NAME?</v>
      </c>
      <c r="AL27">
        <v>28</v>
      </c>
      <c r="AM27" t="s">
        <v>17</v>
      </c>
      <c r="AN27" t="e">
        <f t="shared" ref="AN27:BD27" ca="1" si="51">VLOOKUP($AL27,$Q$2:$AI$44,AN$1,0)</f>
        <v>#NAME?</v>
      </c>
      <c r="AO27" t="e">
        <f t="shared" ca="1" si="51"/>
        <v>#NAME?</v>
      </c>
      <c r="AP27" t="e">
        <f t="shared" ca="1" si="51"/>
        <v>#NAME?</v>
      </c>
      <c r="AQ27" t="e">
        <f t="shared" ca="1" si="51"/>
        <v>#NAME?</v>
      </c>
      <c r="AR27" t="e">
        <f t="shared" ca="1" si="51"/>
        <v>#NAME?</v>
      </c>
      <c r="AS27" t="e">
        <f t="shared" ca="1" si="51"/>
        <v>#NAME?</v>
      </c>
      <c r="AT27" t="e">
        <f t="shared" ca="1" si="51"/>
        <v>#NAME?</v>
      </c>
      <c r="AU27" t="e">
        <f t="shared" ca="1" si="51"/>
        <v>#NAME?</v>
      </c>
      <c r="AV27" t="e">
        <f t="shared" ca="1" si="51"/>
        <v>#NAME?</v>
      </c>
      <c r="AW27" t="e">
        <f t="shared" ca="1" si="51"/>
        <v>#NAME?</v>
      </c>
      <c r="AX27" t="e">
        <f t="shared" ca="1" si="51"/>
        <v>#NAME?</v>
      </c>
      <c r="AY27" t="e">
        <f t="shared" ca="1" si="51"/>
        <v>#NAME?</v>
      </c>
      <c r="AZ27" t="e">
        <f t="shared" ca="1" si="51"/>
        <v>#NAME?</v>
      </c>
      <c r="BA27" t="e">
        <f t="shared" ca="1" si="51"/>
        <v>#NAME?</v>
      </c>
      <c r="BB27" t="e">
        <f t="shared" ca="1" si="51"/>
        <v>#NAME?</v>
      </c>
      <c r="BC27" t="e">
        <f t="shared" ca="1" si="51"/>
        <v>#NAME?</v>
      </c>
      <c r="BD27" t="e">
        <f t="shared" ca="1" si="51"/>
        <v>#NAME?</v>
      </c>
    </row>
    <row r="28" spans="1:56" ht="14.25" customHeight="1">
      <c r="A28" s="44">
        <v>27</v>
      </c>
      <c r="B28" s="60" t="s">
        <v>17</v>
      </c>
      <c r="C28" s="60" t="s">
        <v>18</v>
      </c>
      <c r="D28" s="60">
        <v>0.05</v>
      </c>
      <c r="E28" s="60" t="s">
        <v>19</v>
      </c>
      <c r="F28" s="60">
        <v>0.08</v>
      </c>
      <c r="G28" s="60" t="s">
        <v>26</v>
      </c>
      <c r="H28" s="60">
        <v>2</v>
      </c>
      <c r="I28" s="60" t="s">
        <v>29</v>
      </c>
      <c r="J28" s="60">
        <v>0.1</v>
      </c>
      <c r="K28" s="60" t="s">
        <v>31</v>
      </c>
      <c r="L28" s="60">
        <v>0.04</v>
      </c>
      <c r="M28" s="71"/>
      <c r="N28" s="72"/>
      <c r="O28">
        <f t="shared" si="0"/>
        <v>2.27</v>
      </c>
      <c r="P28" t="s">
        <v>50</v>
      </c>
      <c r="Q28">
        <v>27</v>
      </c>
      <c r="R28" t="s">
        <v>17</v>
      </c>
      <c r="S28" t="e">
        <f t="shared" ref="S28:AI28" ca="1" si="52">_xludf.IFNA(IF(LOOKUP(S$1,$C28:$M28)=S$1,INDEX($C28:$L28,1,1+MATCH(S$1,$C28:$L28,0)),0),0)</f>
        <v>#NAME?</v>
      </c>
      <c r="T28" t="e">
        <f t="shared" ca="1" si="52"/>
        <v>#NAME?</v>
      </c>
      <c r="U28" t="e">
        <f t="shared" ca="1" si="52"/>
        <v>#NAME?</v>
      </c>
      <c r="V28" t="e">
        <f t="shared" ca="1" si="52"/>
        <v>#NAME?</v>
      </c>
      <c r="W28" t="e">
        <f t="shared" ca="1" si="52"/>
        <v>#NAME?</v>
      </c>
      <c r="X28" t="e">
        <f t="shared" ca="1" si="52"/>
        <v>#NAME?</v>
      </c>
      <c r="Y28" t="e">
        <f t="shared" ca="1" si="52"/>
        <v>#NAME?</v>
      </c>
      <c r="Z28" t="e">
        <f t="shared" ca="1" si="52"/>
        <v>#NAME?</v>
      </c>
      <c r="AA28" t="e">
        <f t="shared" ca="1" si="52"/>
        <v>#NAME?</v>
      </c>
      <c r="AB28" t="e">
        <f t="shared" ca="1" si="52"/>
        <v>#NAME?</v>
      </c>
      <c r="AC28" t="e">
        <f t="shared" ca="1" si="52"/>
        <v>#NAME?</v>
      </c>
      <c r="AD28" t="e">
        <f t="shared" ca="1" si="52"/>
        <v>#NAME?</v>
      </c>
      <c r="AE28" t="e">
        <f t="shared" ca="1" si="52"/>
        <v>#NAME?</v>
      </c>
      <c r="AF28" t="e">
        <f t="shared" ca="1" si="52"/>
        <v>#NAME?</v>
      </c>
      <c r="AG28" t="e">
        <f t="shared" ca="1" si="52"/>
        <v>#NAME?</v>
      </c>
      <c r="AH28" t="e">
        <f t="shared" ca="1" si="52"/>
        <v>#NAME?</v>
      </c>
      <c r="AI28" t="e">
        <f t="shared" ca="1" si="52"/>
        <v>#NAME?</v>
      </c>
      <c r="AL28">
        <v>17</v>
      </c>
      <c r="AM28" t="s">
        <v>17</v>
      </c>
      <c r="AN28" t="e">
        <f t="shared" ref="AN28:BD28" ca="1" si="53">VLOOKUP($AL28,$Q$2:$AI$44,AN$1,0)</f>
        <v>#NAME?</v>
      </c>
      <c r="AO28" t="e">
        <f t="shared" ca="1" si="53"/>
        <v>#NAME?</v>
      </c>
      <c r="AP28" t="e">
        <f t="shared" ca="1" si="53"/>
        <v>#NAME?</v>
      </c>
      <c r="AQ28" t="e">
        <f t="shared" ca="1" si="53"/>
        <v>#NAME?</v>
      </c>
      <c r="AR28" t="e">
        <f t="shared" ca="1" si="53"/>
        <v>#NAME?</v>
      </c>
      <c r="AS28" t="e">
        <f t="shared" ca="1" si="53"/>
        <v>#NAME?</v>
      </c>
      <c r="AT28" t="e">
        <f t="shared" ca="1" si="53"/>
        <v>#NAME?</v>
      </c>
      <c r="AU28" t="e">
        <f t="shared" ca="1" si="53"/>
        <v>#NAME?</v>
      </c>
      <c r="AV28" t="e">
        <f t="shared" ca="1" si="53"/>
        <v>#NAME?</v>
      </c>
      <c r="AW28" t="e">
        <f t="shared" ca="1" si="53"/>
        <v>#NAME?</v>
      </c>
      <c r="AX28" t="e">
        <f t="shared" ca="1" si="53"/>
        <v>#NAME?</v>
      </c>
      <c r="AY28" t="e">
        <f t="shared" ca="1" si="53"/>
        <v>#NAME?</v>
      </c>
      <c r="AZ28" t="e">
        <f t="shared" ca="1" si="53"/>
        <v>#NAME?</v>
      </c>
      <c r="BA28" t="e">
        <f t="shared" ca="1" si="53"/>
        <v>#NAME?</v>
      </c>
      <c r="BB28" t="e">
        <f t="shared" ca="1" si="53"/>
        <v>#NAME?</v>
      </c>
      <c r="BC28" t="e">
        <f t="shared" ca="1" si="53"/>
        <v>#NAME?</v>
      </c>
      <c r="BD28" t="e">
        <f t="shared" ca="1" si="53"/>
        <v>#NAME?</v>
      </c>
    </row>
    <row r="29" spans="1:56" ht="14.25" customHeight="1">
      <c r="A29" s="44">
        <v>28</v>
      </c>
      <c r="B29" s="60" t="s">
        <v>17</v>
      </c>
      <c r="C29" s="60" t="s">
        <v>11</v>
      </c>
      <c r="D29" s="60">
        <v>0.05</v>
      </c>
      <c r="E29" s="60" t="s">
        <v>12</v>
      </c>
      <c r="F29" s="60">
        <v>0.05</v>
      </c>
      <c r="G29" s="60" t="s">
        <v>19</v>
      </c>
      <c r="H29" s="60">
        <v>0.1</v>
      </c>
      <c r="I29" s="60" t="s">
        <v>28</v>
      </c>
      <c r="J29" s="60">
        <v>0.05</v>
      </c>
      <c r="K29" s="60" t="s">
        <v>26</v>
      </c>
      <c r="L29" s="60">
        <v>2</v>
      </c>
      <c r="M29" s="63" t="s">
        <v>31</v>
      </c>
      <c r="N29" s="72">
        <v>0.03</v>
      </c>
      <c r="O29">
        <f t="shared" si="0"/>
        <v>2.2799999999999998</v>
      </c>
      <c r="P29">
        <v>35</v>
      </c>
      <c r="Q29">
        <v>28</v>
      </c>
      <c r="R29" t="s">
        <v>17</v>
      </c>
      <c r="S29" t="e">
        <f t="shared" ref="S29:AI29" ca="1" si="54">_xludf.IFNA(IF(LOOKUP(S$1,$C29:$M29)=S$1,INDEX($C29:$L29,1,1+MATCH(S$1,$C29:$L29,0)),0),0)</f>
        <v>#NAME?</v>
      </c>
      <c r="T29" t="e">
        <f t="shared" ca="1" si="54"/>
        <v>#NAME?</v>
      </c>
      <c r="U29" t="e">
        <f t="shared" ca="1" si="54"/>
        <v>#NAME?</v>
      </c>
      <c r="V29" t="e">
        <f t="shared" ca="1" si="54"/>
        <v>#NAME?</v>
      </c>
      <c r="W29" t="e">
        <f t="shared" ca="1" si="54"/>
        <v>#NAME?</v>
      </c>
      <c r="X29" t="e">
        <f t="shared" ca="1" si="54"/>
        <v>#NAME?</v>
      </c>
      <c r="Y29" t="e">
        <f t="shared" ca="1" si="54"/>
        <v>#NAME?</v>
      </c>
      <c r="Z29" t="e">
        <f t="shared" ca="1" si="54"/>
        <v>#NAME?</v>
      </c>
      <c r="AA29" t="e">
        <f t="shared" ca="1" si="54"/>
        <v>#NAME?</v>
      </c>
      <c r="AB29" t="e">
        <f t="shared" ca="1" si="54"/>
        <v>#NAME?</v>
      </c>
      <c r="AC29" t="e">
        <f t="shared" ca="1" si="54"/>
        <v>#NAME?</v>
      </c>
      <c r="AD29" t="e">
        <f t="shared" ca="1" si="54"/>
        <v>#NAME?</v>
      </c>
      <c r="AE29" t="e">
        <f t="shared" ca="1" si="54"/>
        <v>#NAME?</v>
      </c>
      <c r="AF29" t="e">
        <f t="shared" ca="1" si="54"/>
        <v>#NAME?</v>
      </c>
      <c r="AG29" t="e">
        <f t="shared" ca="1" si="54"/>
        <v>#NAME?</v>
      </c>
      <c r="AH29" t="e">
        <f t="shared" ca="1" si="54"/>
        <v>#NAME?</v>
      </c>
      <c r="AI29" t="e">
        <f t="shared" ca="1" si="54"/>
        <v>#NAME?</v>
      </c>
      <c r="AL29" t="s">
        <v>50</v>
      </c>
      <c r="AM29" t="s">
        <v>17</v>
      </c>
      <c r="AN29" t="e">
        <f t="shared" ref="AN29:BD29" ca="1" si="55">VLOOKUP($AL29,$Q$2:$AI$44,AN$1,0)</f>
        <v>#NAME?</v>
      </c>
      <c r="AO29" t="e">
        <f t="shared" ca="1" si="55"/>
        <v>#NAME?</v>
      </c>
      <c r="AP29" t="e">
        <f t="shared" ca="1" si="55"/>
        <v>#NAME?</v>
      </c>
      <c r="AQ29" t="e">
        <f t="shared" ca="1" si="55"/>
        <v>#NAME?</v>
      </c>
      <c r="AR29" t="e">
        <f t="shared" ca="1" si="55"/>
        <v>#NAME?</v>
      </c>
      <c r="AS29" t="e">
        <f t="shared" ca="1" si="55"/>
        <v>#NAME?</v>
      </c>
      <c r="AT29" t="e">
        <f t="shared" ca="1" si="55"/>
        <v>#NAME?</v>
      </c>
      <c r="AU29" t="e">
        <f t="shared" ca="1" si="55"/>
        <v>#NAME?</v>
      </c>
      <c r="AV29" t="e">
        <f t="shared" ca="1" si="55"/>
        <v>#NAME?</v>
      </c>
      <c r="AW29" t="e">
        <f t="shared" ca="1" si="55"/>
        <v>#NAME?</v>
      </c>
      <c r="AX29" t="e">
        <f t="shared" ca="1" si="55"/>
        <v>#NAME?</v>
      </c>
      <c r="AY29" t="e">
        <f t="shared" ca="1" si="55"/>
        <v>#NAME?</v>
      </c>
      <c r="AZ29" t="e">
        <f t="shared" ca="1" si="55"/>
        <v>#NAME?</v>
      </c>
      <c r="BA29" t="e">
        <f t="shared" ca="1" si="55"/>
        <v>#NAME?</v>
      </c>
      <c r="BB29" t="e">
        <f t="shared" ca="1" si="55"/>
        <v>#NAME?</v>
      </c>
      <c r="BC29" t="e">
        <f t="shared" ca="1" si="55"/>
        <v>#NAME?</v>
      </c>
      <c r="BD29" t="e">
        <f t="shared" ca="1" si="55"/>
        <v>#NAME?</v>
      </c>
    </row>
    <row r="30" spans="1:56" ht="14.25" customHeight="1">
      <c r="A30" s="44">
        <v>29</v>
      </c>
      <c r="B30" s="60" t="s">
        <v>17</v>
      </c>
      <c r="C30" s="60" t="s">
        <v>18</v>
      </c>
      <c r="D30" s="60">
        <v>0.05</v>
      </c>
      <c r="E30" s="60" t="s">
        <v>19</v>
      </c>
      <c r="F30" s="60">
        <v>0.08</v>
      </c>
      <c r="G30" s="60" t="s">
        <v>26</v>
      </c>
      <c r="H30" s="60">
        <v>2</v>
      </c>
      <c r="I30" s="60" t="s">
        <v>29</v>
      </c>
      <c r="J30" s="60">
        <v>0.1</v>
      </c>
      <c r="K30" s="60" t="s">
        <v>31</v>
      </c>
      <c r="L30" s="60">
        <v>0.04</v>
      </c>
      <c r="M30" s="71"/>
      <c r="N30" s="72"/>
      <c r="O30">
        <f t="shared" si="0"/>
        <v>2.27</v>
      </c>
      <c r="P30">
        <v>3</v>
      </c>
      <c r="Q30">
        <v>29</v>
      </c>
      <c r="R30" t="s">
        <v>17</v>
      </c>
      <c r="S30" t="e">
        <f t="shared" ref="S30:AI30" ca="1" si="56">_xludf.IFNA(IF(LOOKUP(S$1,$C30:$M30)=S$1,INDEX($C30:$L30,1,1+MATCH(S$1,$C30:$L30,0)),0),0)</f>
        <v>#NAME?</v>
      </c>
      <c r="T30" t="e">
        <f t="shared" ca="1" si="56"/>
        <v>#NAME?</v>
      </c>
      <c r="U30" t="e">
        <f t="shared" ca="1" si="56"/>
        <v>#NAME?</v>
      </c>
      <c r="V30" t="e">
        <f t="shared" ca="1" si="56"/>
        <v>#NAME?</v>
      </c>
      <c r="W30" t="e">
        <f t="shared" ca="1" si="56"/>
        <v>#NAME?</v>
      </c>
      <c r="X30" t="e">
        <f t="shared" ca="1" si="56"/>
        <v>#NAME?</v>
      </c>
      <c r="Y30" t="e">
        <f t="shared" ca="1" si="56"/>
        <v>#NAME?</v>
      </c>
      <c r="Z30" t="e">
        <f t="shared" ca="1" si="56"/>
        <v>#NAME?</v>
      </c>
      <c r="AA30" t="e">
        <f t="shared" ca="1" si="56"/>
        <v>#NAME?</v>
      </c>
      <c r="AB30" t="e">
        <f t="shared" ca="1" si="56"/>
        <v>#NAME?</v>
      </c>
      <c r="AC30" t="e">
        <f t="shared" ca="1" si="56"/>
        <v>#NAME?</v>
      </c>
      <c r="AD30" t="e">
        <f t="shared" ca="1" si="56"/>
        <v>#NAME?</v>
      </c>
      <c r="AE30" t="e">
        <f t="shared" ca="1" si="56"/>
        <v>#NAME?</v>
      </c>
      <c r="AF30" t="e">
        <f t="shared" ca="1" si="56"/>
        <v>#NAME?</v>
      </c>
      <c r="AG30" t="e">
        <f t="shared" ca="1" si="56"/>
        <v>#NAME?</v>
      </c>
      <c r="AH30" t="e">
        <f t="shared" ca="1" si="56"/>
        <v>#NAME?</v>
      </c>
      <c r="AI30" t="e">
        <f t="shared" ca="1" si="56"/>
        <v>#NAME?</v>
      </c>
      <c r="AL30">
        <v>35</v>
      </c>
      <c r="AM30" t="s">
        <v>17</v>
      </c>
      <c r="AN30" t="e">
        <f t="shared" ref="AN30:BD30" ca="1" si="57">VLOOKUP($AL30,$Q$2:$AI$44,AN$1,0)</f>
        <v>#NAME?</v>
      </c>
      <c r="AO30" t="e">
        <f t="shared" ca="1" si="57"/>
        <v>#NAME?</v>
      </c>
      <c r="AP30" t="e">
        <f t="shared" ca="1" si="57"/>
        <v>#NAME?</v>
      </c>
      <c r="AQ30" t="e">
        <f t="shared" ca="1" si="57"/>
        <v>#NAME?</v>
      </c>
      <c r="AR30" t="e">
        <f t="shared" ca="1" si="57"/>
        <v>#NAME?</v>
      </c>
      <c r="AS30" t="e">
        <f t="shared" ca="1" si="57"/>
        <v>#NAME?</v>
      </c>
      <c r="AT30" t="e">
        <f t="shared" ca="1" si="57"/>
        <v>#NAME?</v>
      </c>
      <c r="AU30" t="e">
        <f t="shared" ca="1" si="57"/>
        <v>#NAME?</v>
      </c>
      <c r="AV30" t="e">
        <f t="shared" ca="1" si="57"/>
        <v>#NAME?</v>
      </c>
      <c r="AW30" t="e">
        <f t="shared" ca="1" si="57"/>
        <v>#NAME?</v>
      </c>
      <c r="AX30" t="e">
        <f t="shared" ca="1" si="57"/>
        <v>#NAME?</v>
      </c>
      <c r="AY30" t="e">
        <f t="shared" ca="1" si="57"/>
        <v>#NAME?</v>
      </c>
      <c r="AZ30" t="e">
        <f t="shared" ca="1" si="57"/>
        <v>#NAME?</v>
      </c>
      <c r="BA30" t="e">
        <f t="shared" ca="1" si="57"/>
        <v>#NAME?</v>
      </c>
      <c r="BB30" t="e">
        <f t="shared" ca="1" si="57"/>
        <v>#NAME?</v>
      </c>
      <c r="BC30" t="e">
        <f t="shared" ca="1" si="57"/>
        <v>#NAME?</v>
      </c>
      <c r="BD30" t="e">
        <f t="shared" ca="1" si="57"/>
        <v>#NAME?</v>
      </c>
    </row>
    <row r="31" spans="1:56" ht="14.25" customHeight="1">
      <c r="A31" s="44">
        <v>30</v>
      </c>
      <c r="B31" s="60" t="s">
        <v>12</v>
      </c>
      <c r="C31" s="60" t="s">
        <v>11</v>
      </c>
      <c r="D31" s="60">
        <v>0.06</v>
      </c>
      <c r="E31" s="60" t="s">
        <v>12</v>
      </c>
      <c r="F31" s="60">
        <v>0.05</v>
      </c>
      <c r="G31" s="60" t="s">
        <v>18</v>
      </c>
      <c r="H31" s="60">
        <v>0.2</v>
      </c>
      <c r="I31" s="60" t="s">
        <v>24</v>
      </c>
      <c r="J31" s="60">
        <v>0.12</v>
      </c>
      <c r="K31" s="60" t="s">
        <v>26</v>
      </c>
      <c r="L31" s="60">
        <v>2</v>
      </c>
      <c r="M31" s="63" t="s">
        <v>136</v>
      </c>
      <c r="N31" s="72">
        <v>0.1</v>
      </c>
      <c r="O31">
        <f t="shared" si="0"/>
        <v>2.5300000000000002</v>
      </c>
      <c r="P31">
        <v>7</v>
      </c>
      <c r="Q31">
        <v>30</v>
      </c>
      <c r="R31" t="s">
        <v>12</v>
      </c>
      <c r="S31" t="e">
        <f t="shared" ref="S31:AI31" ca="1" si="58">_xludf.IFNA(IF(LOOKUP(S$1,$C31:$M31)=S$1,INDEX($C31:$L31,1,1+MATCH(S$1,$C31:$L31,0)),0),0)</f>
        <v>#NAME?</v>
      </c>
      <c r="T31" t="e">
        <f t="shared" ca="1" si="58"/>
        <v>#NAME?</v>
      </c>
      <c r="U31" t="e">
        <f t="shared" ca="1" si="58"/>
        <v>#NAME?</v>
      </c>
      <c r="V31" t="e">
        <f t="shared" ca="1" si="58"/>
        <v>#NAME?</v>
      </c>
      <c r="W31" t="e">
        <f t="shared" ca="1" si="58"/>
        <v>#NAME?</v>
      </c>
      <c r="X31" t="e">
        <f t="shared" ca="1" si="58"/>
        <v>#NAME?</v>
      </c>
      <c r="Y31" t="e">
        <f t="shared" ca="1" si="58"/>
        <v>#NAME?</v>
      </c>
      <c r="Z31" t="e">
        <f t="shared" ca="1" si="58"/>
        <v>#NAME?</v>
      </c>
      <c r="AA31" t="e">
        <f t="shared" ca="1" si="58"/>
        <v>#NAME?</v>
      </c>
      <c r="AB31" t="e">
        <f t="shared" ca="1" si="58"/>
        <v>#NAME?</v>
      </c>
      <c r="AC31" t="e">
        <f t="shared" ca="1" si="58"/>
        <v>#NAME?</v>
      </c>
      <c r="AD31" t="e">
        <f t="shared" ca="1" si="58"/>
        <v>#NAME?</v>
      </c>
      <c r="AE31" t="e">
        <f t="shared" ca="1" si="58"/>
        <v>#NAME?</v>
      </c>
      <c r="AF31" t="e">
        <f t="shared" ca="1" si="58"/>
        <v>#NAME?</v>
      </c>
      <c r="AG31" t="e">
        <f t="shared" ca="1" si="58"/>
        <v>#NAME?</v>
      </c>
      <c r="AH31" t="e">
        <f t="shared" ca="1" si="58"/>
        <v>#NAME?</v>
      </c>
      <c r="AI31" t="e">
        <f t="shared" ca="1" si="58"/>
        <v>#NAME?</v>
      </c>
      <c r="AL31">
        <v>3</v>
      </c>
      <c r="AM31" t="s">
        <v>17</v>
      </c>
      <c r="AN31" t="e">
        <f t="shared" ref="AN31:BD31" ca="1" si="59">VLOOKUP($AL31,$Q$2:$AI$44,AN$1,0)</f>
        <v>#NAME?</v>
      </c>
      <c r="AO31" t="e">
        <f t="shared" ca="1" si="59"/>
        <v>#NAME?</v>
      </c>
      <c r="AP31" t="e">
        <f t="shared" ca="1" si="59"/>
        <v>#NAME?</v>
      </c>
      <c r="AQ31" t="e">
        <f t="shared" ca="1" si="59"/>
        <v>#NAME?</v>
      </c>
      <c r="AR31" t="e">
        <f t="shared" ca="1" si="59"/>
        <v>#NAME?</v>
      </c>
      <c r="AS31" t="e">
        <f t="shared" ca="1" si="59"/>
        <v>#NAME?</v>
      </c>
      <c r="AT31" t="e">
        <f t="shared" ca="1" si="59"/>
        <v>#NAME?</v>
      </c>
      <c r="AU31" t="e">
        <f t="shared" ca="1" si="59"/>
        <v>#NAME?</v>
      </c>
      <c r="AV31" t="e">
        <f t="shared" ca="1" si="59"/>
        <v>#NAME?</v>
      </c>
      <c r="AW31" t="e">
        <f t="shared" ca="1" si="59"/>
        <v>#NAME?</v>
      </c>
      <c r="AX31" t="e">
        <f t="shared" ca="1" si="59"/>
        <v>#NAME?</v>
      </c>
      <c r="AY31" t="e">
        <f t="shared" ca="1" si="59"/>
        <v>#NAME?</v>
      </c>
      <c r="AZ31" t="e">
        <f t="shared" ca="1" si="59"/>
        <v>#NAME?</v>
      </c>
      <c r="BA31" t="e">
        <f t="shared" ca="1" si="59"/>
        <v>#NAME?</v>
      </c>
      <c r="BB31" t="e">
        <f t="shared" ca="1" si="59"/>
        <v>#NAME?</v>
      </c>
      <c r="BC31" t="e">
        <f t="shared" ca="1" si="59"/>
        <v>#NAME?</v>
      </c>
      <c r="BD31" t="e">
        <f t="shared" ca="1" si="59"/>
        <v>#NAME?</v>
      </c>
    </row>
    <row r="32" spans="1:56" ht="14.25" customHeight="1">
      <c r="A32" s="44">
        <v>31</v>
      </c>
      <c r="B32" s="60" t="s">
        <v>12</v>
      </c>
      <c r="C32" s="60" t="s">
        <v>20</v>
      </c>
      <c r="D32" s="60">
        <v>0.15</v>
      </c>
      <c r="E32" s="60" t="s">
        <v>21</v>
      </c>
      <c r="F32" s="60">
        <v>0.2</v>
      </c>
      <c r="G32" s="60" t="s">
        <v>26</v>
      </c>
      <c r="H32" s="60">
        <v>2</v>
      </c>
      <c r="I32" s="60" t="s">
        <v>30</v>
      </c>
      <c r="J32" s="60">
        <v>0.2</v>
      </c>
      <c r="K32" s="97"/>
      <c r="L32" s="97"/>
      <c r="M32" s="71"/>
      <c r="N32" s="72"/>
      <c r="O32">
        <f t="shared" si="0"/>
        <v>2.5500000000000003</v>
      </c>
      <c r="P32">
        <v>21</v>
      </c>
      <c r="Q32">
        <v>31</v>
      </c>
      <c r="R32" t="s">
        <v>12</v>
      </c>
      <c r="S32" t="e">
        <f t="shared" ref="S32:AI32" ca="1" si="60">_xludf.IFNA(IF(LOOKUP(S$1,$C32:$M32)=S$1,INDEX($C32:$L32,1,1+MATCH(S$1,$C32:$L32,0)),0),0)</f>
        <v>#NAME?</v>
      </c>
      <c r="T32" t="e">
        <f t="shared" ca="1" si="60"/>
        <v>#NAME?</v>
      </c>
      <c r="U32" t="e">
        <f t="shared" ca="1" si="60"/>
        <v>#NAME?</v>
      </c>
      <c r="V32" t="e">
        <f t="shared" ca="1" si="60"/>
        <v>#NAME?</v>
      </c>
      <c r="W32" t="e">
        <f t="shared" ca="1" si="60"/>
        <v>#NAME?</v>
      </c>
      <c r="X32" t="e">
        <f t="shared" ca="1" si="60"/>
        <v>#NAME?</v>
      </c>
      <c r="Y32" t="e">
        <f t="shared" ca="1" si="60"/>
        <v>#NAME?</v>
      </c>
      <c r="Z32" t="e">
        <f t="shared" ca="1" si="60"/>
        <v>#NAME?</v>
      </c>
      <c r="AA32" t="e">
        <f t="shared" ca="1" si="60"/>
        <v>#NAME?</v>
      </c>
      <c r="AB32" t="e">
        <f t="shared" ca="1" si="60"/>
        <v>#NAME?</v>
      </c>
      <c r="AC32" t="e">
        <f t="shared" ca="1" si="60"/>
        <v>#NAME?</v>
      </c>
      <c r="AD32" t="e">
        <f t="shared" ca="1" si="60"/>
        <v>#NAME?</v>
      </c>
      <c r="AE32" t="e">
        <f t="shared" ca="1" si="60"/>
        <v>#NAME?</v>
      </c>
      <c r="AF32" t="e">
        <f t="shared" ca="1" si="60"/>
        <v>#NAME?</v>
      </c>
      <c r="AG32" t="e">
        <f t="shared" ca="1" si="60"/>
        <v>#NAME?</v>
      </c>
      <c r="AH32" t="e">
        <f t="shared" ca="1" si="60"/>
        <v>#NAME?</v>
      </c>
      <c r="AI32" t="e">
        <f t="shared" ca="1" si="60"/>
        <v>#NAME?</v>
      </c>
      <c r="AL32">
        <v>7</v>
      </c>
      <c r="AM32" t="s">
        <v>12</v>
      </c>
      <c r="AN32" t="e">
        <f t="shared" ref="AN32:BD32" ca="1" si="61">VLOOKUP($AL32,$Q$2:$AI$44,AN$1,0)</f>
        <v>#NAME?</v>
      </c>
      <c r="AO32" t="e">
        <f t="shared" ca="1" si="61"/>
        <v>#NAME?</v>
      </c>
      <c r="AP32" t="e">
        <f t="shared" ca="1" si="61"/>
        <v>#NAME?</v>
      </c>
      <c r="AQ32" t="e">
        <f t="shared" ca="1" si="61"/>
        <v>#NAME?</v>
      </c>
      <c r="AR32" t="e">
        <f t="shared" ca="1" si="61"/>
        <v>#NAME?</v>
      </c>
      <c r="AS32" t="e">
        <f t="shared" ca="1" si="61"/>
        <v>#NAME?</v>
      </c>
      <c r="AT32" t="e">
        <f t="shared" ca="1" si="61"/>
        <v>#NAME?</v>
      </c>
      <c r="AU32" t="e">
        <f t="shared" ca="1" si="61"/>
        <v>#NAME?</v>
      </c>
      <c r="AV32" t="e">
        <f t="shared" ca="1" si="61"/>
        <v>#NAME?</v>
      </c>
      <c r="AW32" t="e">
        <f t="shared" ca="1" si="61"/>
        <v>#NAME?</v>
      </c>
      <c r="AX32" t="e">
        <f t="shared" ca="1" si="61"/>
        <v>#NAME?</v>
      </c>
      <c r="AY32" t="e">
        <f t="shared" ca="1" si="61"/>
        <v>#NAME?</v>
      </c>
      <c r="AZ32" t="e">
        <f t="shared" ca="1" si="61"/>
        <v>#NAME?</v>
      </c>
      <c r="BA32" t="e">
        <f t="shared" ca="1" si="61"/>
        <v>#NAME?</v>
      </c>
      <c r="BB32" t="e">
        <f t="shared" ca="1" si="61"/>
        <v>#NAME?</v>
      </c>
      <c r="BC32" t="e">
        <f t="shared" ca="1" si="61"/>
        <v>#NAME?</v>
      </c>
      <c r="BD32" t="e">
        <f t="shared" ca="1" si="61"/>
        <v>#NAME?</v>
      </c>
    </row>
    <row r="33" spans="1:56" ht="14.25" customHeight="1">
      <c r="A33" s="44">
        <v>32</v>
      </c>
      <c r="B33" s="60" t="s">
        <v>12</v>
      </c>
      <c r="C33" s="60" t="s">
        <v>18</v>
      </c>
      <c r="D33" s="60">
        <v>0.05</v>
      </c>
      <c r="E33" s="60" t="s">
        <v>19</v>
      </c>
      <c r="F33" s="60">
        <v>0.08</v>
      </c>
      <c r="G33" s="60" t="s">
        <v>26</v>
      </c>
      <c r="H33" s="60">
        <v>2</v>
      </c>
      <c r="I33" s="60" t="s">
        <v>23</v>
      </c>
      <c r="J33" s="60">
        <v>0.1</v>
      </c>
      <c r="K33" s="60" t="s">
        <v>31</v>
      </c>
      <c r="L33" s="60">
        <v>0.04</v>
      </c>
      <c r="M33" s="71"/>
      <c r="N33" s="72"/>
      <c r="O33">
        <f t="shared" si="0"/>
        <v>2.27</v>
      </c>
      <c r="P33">
        <v>31</v>
      </c>
      <c r="Q33">
        <v>32</v>
      </c>
      <c r="R33" t="s">
        <v>12</v>
      </c>
      <c r="S33" t="e">
        <f t="shared" ref="S33:AI33" ca="1" si="62">_xludf.IFNA(IF(LOOKUP(S$1,$C33:$M33)=S$1,INDEX($C33:$L33,1,1+MATCH(S$1,$C33:$L33,0)),0),0)</f>
        <v>#NAME?</v>
      </c>
      <c r="T33" t="e">
        <f t="shared" ca="1" si="62"/>
        <v>#NAME?</v>
      </c>
      <c r="U33" t="e">
        <f t="shared" ca="1" si="62"/>
        <v>#NAME?</v>
      </c>
      <c r="V33" t="e">
        <f t="shared" ca="1" si="62"/>
        <v>#NAME?</v>
      </c>
      <c r="W33" t="e">
        <f t="shared" ca="1" si="62"/>
        <v>#NAME?</v>
      </c>
      <c r="X33" t="e">
        <f t="shared" ca="1" si="62"/>
        <v>#NAME?</v>
      </c>
      <c r="Y33" t="e">
        <f t="shared" ca="1" si="62"/>
        <v>#NAME?</v>
      </c>
      <c r="Z33" t="e">
        <f t="shared" ca="1" si="62"/>
        <v>#NAME?</v>
      </c>
      <c r="AA33" t="e">
        <f t="shared" ca="1" si="62"/>
        <v>#NAME?</v>
      </c>
      <c r="AB33" t="e">
        <f t="shared" ca="1" si="62"/>
        <v>#NAME?</v>
      </c>
      <c r="AC33" t="e">
        <f t="shared" ca="1" si="62"/>
        <v>#NAME?</v>
      </c>
      <c r="AD33" t="e">
        <f t="shared" ca="1" si="62"/>
        <v>#NAME?</v>
      </c>
      <c r="AE33" t="e">
        <f t="shared" ca="1" si="62"/>
        <v>#NAME?</v>
      </c>
      <c r="AF33" t="e">
        <f t="shared" ca="1" si="62"/>
        <v>#NAME?</v>
      </c>
      <c r="AG33" t="e">
        <f t="shared" ca="1" si="62"/>
        <v>#NAME?</v>
      </c>
      <c r="AH33" t="e">
        <f t="shared" ca="1" si="62"/>
        <v>#NAME?</v>
      </c>
      <c r="AI33" t="e">
        <f t="shared" ca="1" si="62"/>
        <v>#NAME?</v>
      </c>
      <c r="AL33">
        <v>21</v>
      </c>
      <c r="AM33" t="s">
        <v>12</v>
      </c>
      <c r="AN33" t="e">
        <f t="shared" ref="AN33:BD33" ca="1" si="63">VLOOKUP($AL33,$Q$2:$AI$44,AN$1,0)</f>
        <v>#NAME?</v>
      </c>
      <c r="AO33" t="e">
        <f t="shared" ca="1" si="63"/>
        <v>#NAME?</v>
      </c>
      <c r="AP33" t="e">
        <f t="shared" ca="1" si="63"/>
        <v>#NAME?</v>
      </c>
      <c r="AQ33" t="e">
        <f t="shared" ca="1" si="63"/>
        <v>#NAME?</v>
      </c>
      <c r="AR33" t="e">
        <f t="shared" ca="1" si="63"/>
        <v>#NAME?</v>
      </c>
      <c r="AS33" t="e">
        <f t="shared" ca="1" si="63"/>
        <v>#NAME?</v>
      </c>
      <c r="AT33" t="e">
        <f t="shared" ca="1" si="63"/>
        <v>#NAME?</v>
      </c>
      <c r="AU33" t="e">
        <f t="shared" ca="1" si="63"/>
        <v>#NAME?</v>
      </c>
      <c r="AV33" t="e">
        <f t="shared" ca="1" si="63"/>
        <v>#NAME?</v>
      </c>
      <c r="AW33" t="e">
        <f t="shared" ca="1" si="63"/>
        <v>#NAME?</v>
      </c>
      <c r="AX33" t="e">
        <f t="shared" ca="1" si="63"/>
        <v>#NAME?</v>
      </c>
      <c r="AY33" t="e">
        <f t="shared" ca="1" si="63"/>
        <v>#NAME?</v>
      </c>
      <c r="AZ33" t="e">
        <f t="shared" ca="1" si="63"/>
        <v>#NAME?</v>
      </c>
      <c r="BA33" t="e">
        <f t="shared" ca="1" si="63"/>
        <v>#NAME?</v>
      </c>
      <c r="BB33" t="e">
        <f t="shared" ca="1" si="63"/>
        <v>#NAME?</v>
      </c>
      <c r="BC33" t="e">
        <f t="shared" ca="1" si="63"/>
        <v>#NAME?</v>
      </c>
      <c r="BD33" t="e">
        <f t="shared" ca="1" si="63"/>
        <v>#NAME?</v>
      </c>
    </row>
    <row r="34" spans="1:56" ht="14.25" customHeight="1">
      <c r="A34" s="44">
        <v>33</v>
      </c>
      <c r="B34" s="60" t="s">
        <v>12</v>
      </c>
      <c r="C34" s="60" t="s">
        <v>11</v>
      </c>
      <c r="D34" s="60">
        <v>0.06</v>
      </c>
      <c r="E34" s="60" t="s">
        <v>12</v>
      </c>
      <c r="F34" s="60">
        <v>0.05</v>
      </c>
      <c r="G34" s="60" t="s">
        <v>18</v>
      </c>
      <c r="H34" s="60">
        <v>0.08</v>
      </c>
      <c r="I34" s="60" t="s">
        <v>24</v>
      </c>
      <c r="J34" s="60">
        <v>0.12</v>
      </c>
      <c r="K34" s="60" t="s">
        <v>26</v>
      </c>
      <c r="L34" s="60">
        <v>2</v>
      </c>
      <c r="M34" s="63" t="s">
        <v>136</v>
      </c>
      <c r="N34" s="72">
        <v>0.1</v>
      </c>
      <c r="O34">
        <f t="shared" si="0"/>
        <v>2.41</v>
      </c>
      <c r="P34">
        <v>34</v>
      </c>
      <c r="Q34">
        <v>33</v>
      </c>
      <c r="R34" t="s">
        <v>12</v>
      </c>
      <c r="S34" t="e">
        <f t="shared" ref="S34:AI34" ca="1" si="64">_xludf.IFNA(IF(LOOKUP(S$1,$C34:$M34)=S$1,INDEX($C34:$L34,1,1+MATCH(S$1,$C34:$L34,0)),0),0)</f>
        <v>#NAME?</v>
      </c>
      <c r="T34" t="e">
        <f t="shared" ca="1" si="64"/>
        <v>#NAME?</v>
      </c>
      <c r="U34" t="e">
        <f t="shared" ca="1" si="64"/>
        <v>#NAME?</v>
      </c>
      <c r="V34" t="e">
        <f t="shared" ca="1" si="64"/>
        <v>#NAME?</v>
      </c>
      <c r="W34" t="e">
        <f t="shared" ca="1" si="64"/>
        <v>#NAME?</v>
      </c>
      <c r="X34" t="e">
        <f t="shared" ca="1" si="64"/>
        <v>#NAME?</v>
      </c>
      <c r="Y34" t="e">
        <f t="shared" ca="1" si="64"/>
        <v>#NAME?</v>
      </c>
      <c r="Z34" t="e">
        <f t="shared" ca="1" si="64"/>
        <v>#NAME?</v>
      </c>
      <c r="AA34" t="e">
        <f t="shared" ca="1" si="64"/>
        <v>#NAME?</v>
      </c>
      <c r="AB34" t="e">
        <f t="shared" ca="1" si="64"/>
        <v>#NAME?</v>
      </c>
      <c r="AC34" t="e">
        <f t="shared" ca="1" si="64"/>
        <v>#NAME?</v>
      </c>
      <c r="AD34" t="e">
        <f t="shared" ca="1" si="64"/>
        <v>#NAME?</v>
      </c>
      <c r="AE34" t="e">
        <f t="shared" ca="1" si="64"/>
        <v>#NAME?</v>
      </c>
      <c r="AF34" t="e">
        <f t="shared" ca="1" si="64"/>
        <v>#NAME?</v>
      </c>
      <c r="AG34" t="e">
        <f t="shared" ca="1" si="64"/>
        <v>#NAME?</v>
      </c>
      <c r="AH34" t="e">
        <f t="shared" ca="1" si="64"/>
        <v>#NAME?</v>
      </c>
      <c r="AI34" t="e">
        <f t="shared" ca="1" si="64"/>
        <v>#NAME?</v>
      </c>
      <c r="AL34">
        <v>31</v>
      </c>
      <c r="AM34" t="s">
        <v>12</v>
      </c>
      <c r="AN34" t="e">
        <f t="shared" ref="AN34:BD34" ca="1" si="65">VLOOKUP($AL34,$Q$2:$AI$44,AN$1,0)</f>
        <v>#NAME?</v>
      </c>
      <c r="AO34" t="e">
        <f t="shared" ca="1" si="65"/>
        <v>#NAME?</v>
      </c>
      <c r="AP34" t="e">
        <f t="shared" ca="1" si="65"/>
        <v>#NAME?</v>
      </c>
      <c r="AQ34" t="e">
        <f t="shared" ca="1" si="65"/>
        <v>#NAME?</v>
      </c>
      <c r="AR34" t="e">
        <f t="shared" ca="1" si="65"/>
        <v>#NAME?</v>
      </c>
      <c r="AS34" t="e">
        <f t="shared" ca="1" si="65"/>
        <v>#NAME?</v>
      </c>
      <c r="AT34" t="e">
        <f t="shared" ca="1" si="65"/>
        <v>#NAME?</v>
      </c>
      <c r="AU34" t="e">
        <f t="shared" ca="1" si="65"/>
        <v>#NAME?</v>
      </c>
      <c r="AV34" t="e">
        <f t="shared" ca="1" si="65"/>
        <v>#NAME?</v>
      </c>
      <c r="AW34" t="e">
        <f t="shared" ca="1" si="65"/>
        <v>#NAME?</v>
      </c>
      <c r="AX34" t="e">
        <f t="shared" ca="1" si="65"/>
        <v>#NAME?</v>
      </c>
      <c r="AY34" t="e">
        <f t="shared" ca="1" si="65"/>
        <v>#NAME?</v>
      </c>
      <c r="AZ34" t="e">
        <f t="shared" ca="1" si="65"/>
        <v>#NAME?</v>
      </c>
      <c r="BA34" t="e">
        <f t="shared" ca="1" si="65"/>
        <v>#NAME?</v>
      </c>
      <c r="BB34" t="e">
        <f t="shared" ca="1" si="65"/>
        <v>#NAME?</v>
      </c>
      <c r="BC34" t="e">
        <f t="shared" ca="1" si="65"/>
        <v>#NAME?</v>
      </c>
      <c r="BD34" t="e">
        <f t="shared" ca="1" si="65"/>
        <v>#NAME?</v>
      </c>
    </row>
    <row r="35" spans="1:56" ht="14.25" customHeight="1">
      <c r="A35" s="44">
        <v>34</v>
      </c>
      <c r="B35" s="60" t="s">
        <v>12</v>
      </c>
      <c r="C35" s="60" t="s">
        <v>20</v>
      </c>
      <c r="D35" s="60">
        <v>0.15</v>
      </c>
      <c r="E35" s="60" t="s">
        <v>21</v>
      </c>
      <c r="F35" s="60">
        <v>0.2</v>
      </c>
      <c r="G35" s="60" t="s">
        <v>31</v>
      </c>
      <c r="H35" s="60">
        <v>0.1</v>
      </c>
      <c r="I35" s="60" t="s">
        <v>26</v>
      </c>
      <c r="J35" s="60">
        <v>2</v>
      </c>
      <c r="K35" s="60" t="s">
        <v>30</v>
      </c>
      <c r="L35" s="60">
        <v>0.15</v>
      </c>
      <c r="M35" s="71"/>
      <c r="N35" s="72"/>
      <c r="O35">
        <f t="shared" si="0"/>
        <v>2.6</v>
      </c>
      <c r="P35">
        <v>41</v>
      </c>
      <c r="Q35">
        <v>34</v>
      </c>
      <c r="R35" t="s">
        <v>12</v>
      </c>
      <c r="S35" t="e">
        <f t="shared" ref="S35:AI35" ca="1" si="66">_xludf.IFNA(IF(LOOKUP(S$1,$C35:$M35)=S$1,INDEX($C35:$L35,1,1+MATCH(S$1,$C35:$L35,0)),0),0)</f>
        <v>#NAME?</v>
      </c>
      <c r="T35" t="e">
        <f t="shared" ca="1" si="66"/>
        <v>#NAME?</v>
      </c>
      <c r="U35" t="e">
        <f t="shared" ca="1" si="66"/>
        <v>#NAME?</v>
      </c>
      <c r="V35" t="e">
        <f t="shared" ca="1" si="66"/>
        <v>#NAME?</v>
      </c>
      <c r="W35" t="e">
        <f t="shared" ca="1" si="66"/>
        <v>#NAME?</v>
      </c>
      <c r="X35" t="e">
        <f t="shared" ca="1" si="66"/>
        <v>#NAME?</v>
      </c>
      <c r="Y35" t="e">
        <f t="shared" ca="1" si="66"/>
        <v>#NAME?</v>
      </c>
      <c r="Z35" t="e">
        <f t="shared" ca="1" si="66"/>
        <v>#NAME?</v>
      </c>
      <c r="AA35" t="e">
        <f t="shared" ca="1" si="66"/>
        <v>#NAME?</v>
      </c>
      <c r="AB35" t="e">
        <f t="shared" ca="1" si="66"/>
        <v>#NAME?</v>
      </c>
      <c r="AC35" t="e">
        <f t="shared" ca="1" si="66"/>
        <v>#NAME?</v>
      </c>
      <c r="AD35" t="e">
        <f t="shared" ca="1" si="66"/>
        <v>#NAME?</v>
      </c>
      <c r="AE35" t="e">
        <f t="shared" ca="1" si="66"/>
        <v>#NAME?</v>
      </c>
      <c r="AF35" t="e">
        <f t="shared" ca="1" si="66"/>
        <v>#NAME?</v>
      </c>
      <c r="AG35" t="e">
        <f t="shared" ca="1" si="66"/>
        <v>#NAME?</v>
      </c>
      <c r="AH35" t="e">
        <f t="shared" ca="1" si="66"/>
        <v>#NAME?</v>
      </c>
      <c r="AI35" t="e">
        <f t="shared" ca="1" si="66"/>
        <v>#NAME?</v>
      </c>
      <c r="AL35">
        <v>34</v>
      </c>
      <c r="AM35" t="s">
        <v>12</v>
      </c>
      <c r="AN35" t="e">
        <f t="shared" ref="AN35:BD35" ca="1" si="67">VLOOKUP($AL35,$Q$2:$AI$44,AN$1,0)</f>
        <v>#NAME?</v>
      </c>
      <c r="AO35" t="e">
        <f t="shared" ca="1" si="67"/>
        <v>#NAME?</v>
      </c>
      <c r="AP35" t="e">
        <f t="shared" ca="1" si="67"/>
        <v>#NAME?</v>
      </c>
      <c r="AQ35" t="e">
        <f t="shared" ca="1" si="67"/>
        <v>#NAME?</v>
      </c>
      <c r="AR35" t="e">
        <f t="shared" ca="1" si="67"/>
        <v>#NAME?</v>
      </c>
      <c r="AS35" t="e">
        <f t="shared" ca="1" si="67"/>
        <v>#NAME?</v>
      </c>
      <c r="AT35" t="e">
        <f t="shared" ca="1" si="67"/>
        <v>#NAME?</v>
      </c>
      <c r="AU35" t="e">
        <f t="shared" ca="1" si="67"/>
        <v>#NAME?</v>
      </c>
      <c r="AV35" t="e">
        <f t="shared" ca="1" si="67"/>
        <v>#NAME?</v>
      </c>
      <c r="AW35" t="e">
        <f t="shared" ca="1" si="67"/>
        <v>#NAME?</v>
      </c>
      <c r="AX35" t="e">
        <f t="shared" ca="1" si="67"/>
        <v>#NAME?</v>
      </c>
      <c r="AY35" t="e">
        <f t="shared" ca="1" si="67"/>
        <v>#NAME?</v>
      </c>
      <c r="AZ35" t="e">
        <f t="shared" ca="1" si="67"/>
        <v>#NAME?</v>
      </c>
      <c r="BA35" t="e">
        <f t="shared" ca="1" si="67"/>
        <v>#NAME?</v>
      </c>
      <c r="BB35" t="e">
        <f t="shared" ca="1" si="67"/>
        <v>#NAME?</v>
      </c>
      <c r="BC35" t="e">
        <f t="shared" ca="1" si="67"/>
        <v>#NAME?</v>
      </c>
      <c r="BD35" t="e">
        <f t="shared" ca="1" si="67"/>
        <v>#NAME?</v>
      </c>
    </row>
    <row r="36" spans="1:56" ht="14.25" customHeight="1">
      <c r="A36" s="44">
        <v>35</v>
      </c>
      <c r="B36" s="60" t="s">
        <v>12</v>
      </c>
      <c r="C36" s="60" t="s">
        <v>20</v>
      </c>
      <c r="D36" s="60">
        <v>0.15</v>
      </c>
      <c r="E36" s="60" t="s">
        <v>21</v>
      </c>
      <c r="F36" s="60">
        <v>0.2</v>
      </c>
      <c r="G36" s="60" t="s">
        <v>26</v>
      </c>
      <c r="H36" s="60">
        <v>2</v>
      </c>
      <c r="I36" s="60" t="s">
        <v>30</v>
      </c>
      <c r="J36" s="60">
        <v>0.2</v>
      </c>
      <c r="K36" s="60" t="s">
        <v>31</v>
      </c>
      <c r="L36" s="60">
        <v>0.3</v>
      </c>
      <c r="M36" s="71"/>
      <c r="N36" s="72"/>
      <c r="O36">
        <f t="shared" si="0"/>
        <v>2.85</v>
      </c>
      <c r="P36">
        <v>26</v>
      </c>
      <c r="Q36">
        <v>35</v>
      </c>
      <c r="R36" t="s">
        <v>12</v>
      </c>
      <c r="S36" t="e">
        <f t="shared" ref="S36:AI36" ca="1" si="68">_xludf.IFNA(IF(LOOKUP(S$1,$C36:$M36)=S$1,INDEX($C36:$L36,1,1+MATCH(S$1,$C36:$L36,0)),0),0)</f>
        <v>#NAME?</v>
      </c>
      <c r="T36" t="e">
        <f t="shared" ca="1" si="68"/>
        <v>#NAME?</v>
      </c>
      <c r="U36" t="e">
        <f t="shared" ca="1" si="68"/>
        <v>#NAME?</v>
      </c>
      <c r="V36" t="e">
        <f t="shared" ca="1" si="68"/>
        <v>#NAME?</v>
      </c>
      <c r="W36" t="e">
        <f t="shared" ca="1" si="68"/>
        <v>#NAME?</v>
      </c>
      <c r="X36" t="e">
        <f t="shared" ca="1" si="68"/>
        <v>#NAME?</v>
      </c>
      <c r="Y36" t="e">
        <f t="shared" ca="1" si="68"/>
        <v>#NAME?</v>
      </c>
      <c r="Z36" t="e">
        <f t="shared" ca="1" si="68"/>
        <v>#NAME?</v>
      </c>
      <c r="AA36" t="e">
        <f t="shared" ca="1" si="68"/>
        <v>#NAME?</v>
      </c>
      <c r="AB36" t="e">
        <f t="shared" ca="1" si="68"/>
        <v>#NAME?</v>
      </c>
      <c r="AC36" t="e">
        <f t="shared" ca="1" si="68"/>
        <v>#NAME?</v>
      </c>
      <c r="AD36" t="e">
        <f t="shared" ca="1" si="68"/>
        <v>#NAME?</v>
      </c>
      <c r="AE36" t="e">
        <f t="shared" ca="1" si="68"/>
        <v>#NAME?</v>
      </c>
      <c r="AF36" t="e">
        <f t="shared" ca="1" si="68"/>
        <v>#NAME?</v>
      </c>
      <c r="AG36" t="e">
        <f t="shared" ca="1" si="68"/>
        <v>#NAME?</v>
      </c>
      <c r="AH36" t="e">
        <f t="shared" ca="1" si="68"/>
        <v>#NAME?</v>
      </c>
      <c r="AI36" t="e">
        <f t="shared" ca="1" si="68"/>
        <v>#NAME?</v>
      </c>
      <c r="AL36">
        <v>41</v>
      </c>
      <c r="AM36" t="s">
        <v>12</v>
      </c>
      <c r="AN36" t="e">
        <f t="shared" ref="AN36:BD36" ca="1" si="69">VLOOKUP($AL36,$Q$2:$AI$44,AN$1,0)</f>
        <v>#NAME?</v>
      </c>
      <c r="AO36" t="e">
        <f t="shared" ca="1" si="69"/>
        <v>#NAME?</v>
      </c>
      <c r="AP36" t="e">
        <f t="shared" ca="1" si="69"/>
        <v>#NAME?</v>
      </c>
      <c r="AQ36" t="e">
        <f t="shared" ca="1" si="69"/>
        <v>#NAME?</v>
      </c>
      <c r="AR36" t="e">
        <f t="shared" ca="1" si="69"/>
        <v>#NAME?</v>
      </c>
      <c r="AS36" t="e">
        <f t="shared" ca="1" si="69"/>
        <v>#NAME?</v>
      </c>
      <c r="AT36" t="e">
        <f t="shared" ca="1" si="69"/>
        <v>#NAME?</v>
      </c>
      <c r="AU36" t="e">
        <f t="shared" ca="1" si="69"/>
        <v>#NAME?</v>
      </c>
      <c r="AV36" t="e">
        <f t="shared" ca="1" si="69"/>
        <v>#NAME?</v>
      </c>
      <c r="AW36" t="e">
        <f t="shared" ca="1" si="69"/>
        <v>#NAME?</v>
      </c>
      <c r="AX36" t="e">
        <f t="shared" ca="1" si="69"/>
        <v>#NAME?</v>
      </c>
      <c r="AY36" t="e">
        <f t="shared" ca="1" si="69"/>
        <v>#NAME?</v>
      </c>
      <c r="AZ36" t="e">
        <f t="shared" ca="1" si="69"/>
        <v>#NAME?</v>
      </c>
      <c r="BA36" t="e">
        <f t="shared" ca="1" si="69"/>
        <v>#NAME?</v>
      </c>
      <c r="BB36" t="e">
        <f t="shared" ca="1" si="69"/>
        <v>#NAME?</v>
      </c>
      <c r="BC36" t="e">
        <f t="shared" ca="1" si="69"/>
        <v>#NAME?</v>
      </c>
      <c r="BD36" t="e">
        <f t="shared" ca="1" si="69"/>
        <v>#NAME?</v>
      </c>
    </row>
    <row r="37" spans="1:56" ht="14.25" customHeight="1">
      <c r="A37" s="44">
        <v>36</v>
      </c>
      <c r="B37" s="60" t="s">
        <v>12</v>
      </c>
      <c r="C37" s="60" t="s">
        <v>11</v>
      </c>
      <c r="D37" s="60">
        <v>0.06</v>
      </c>
      <c r="E37" s="60" t="s">
        <v>12</v>
      </c>
      <c r="F37" s="60">
        <v>0.05</v>
      </c>
      <c r="G37" s="60" t="s">
        <v>18</v>
      </c>
      <c r="H37" s="60">
        <v>0.2</v>
      </c>
      <c r="I37" s="60" t="s">
        <v>24</v>
      </c>
      <c r="J37" s="60">
        <v>0.12</v>
      </c>
      <c r="K37" s="60" t="s">
        <v>26</v>
      </c>
      <c r="L37" s="60">
        <v>2</v>
      </c>
      <c r="M37" s="63" t="s">
        <v>136</v>
      </c>
      <c r="N37" s="72">
        <v>0.1</v>
      </c>
      <c r="O37">
        <f t="shared" si="0"/>
        <v>2.5300000000000002</v>
      </c>
      <c r="P37">
        <v>27</v>
      </c>
      <c r="Q37">
        <v>36</v>
      </c>
      <c r="R37" t="s">
        <v>12</v>
      </c>
      <c r="S37" t="e">
        <f t="shared" ref="S37:AI37" ca="1" si="70">_xludf.IFNA(IF(LOOKUP(S$1,$C37:$M37)=S$1,INDEX($C37:$L37,1,1+MATCH(S$1,$C37:$L37,0)),0),0)</f>
        <v>#NAME?</v>
      </c>
      <c r="T37" t="e">
        <f t="shared" ca="1" si="70"/>
        <v>#NAME?</v>
      </c>
      <c r="U37" t="e">
        <f t="shared" ca="1" si="70"/>
        <v>#NAME?</v>
      </c>
      <c r="V37" t="e">
        <f t="shared" ca="1" si="70"/>
        <v>#NAME?</v>
      </c>
      <c r="W37" t="e">
        <f t="shared" ca="1" si="70"/>
        <v>#NAME?</v>
      </c>
      <c r="X37" t="e">
        <f t="shared" ca="1" si="70"/>
        <v>#NAME?</v>
      </c>
      <c r="Y37" t="e">
        <f t="shared" ca="1" si="70"/>
        <v>#NAME?</v>
      </c>
      <c r="Z37" t="e">
        <f t="shared" ca="1" si="70"/>
        <v>#NAME?</v>
      </c>
      <c r="AA37" t="e">
        <f t="shared" ca="1" si="70"/>
        <v>#NAME?</v>
      </c>
      <c r="AB37" t="e">
        <f t="shared" ca="1" si="70"/>
        <v>#NAME?</v>
      </c>
      <c r="AC37" t="e">
        <f t="shared" ca="1" si="70"/>
        <v>#NAME?</v>
      </c>
      <c r="AD37" t="e">
        <f t="shared" ca="1" si="70"/>
        <v>#NAME?</v>
      </c>
      <c r="AE37" t="e">
        <f t="shared" ca="1" si="70"/>
        <v>#NAME?</v>
      </c>
      <c r="AF37" t="e">
        <f t="shared" ca="1" si="70"/>
        <v>#NAME?</v>
      </c>
      <c r="AG37" t="e">
        <f t="shared" ca="1" si="70"/>
        <v>#NAME?</v>
      </c>
      <c r="AH37" t="e">
        <f t="shared" ca="1" si="70"/>
        <v>#NAME?</v>
      </c>
      <c r="AI37" t="e">
        <f t="shared" ca="1" si="70"/>
        <v>#NAME?</v>
      </c>
      <c r="AL37">
        <v>26</v>
      </c>
      <c r="AM37" t="s">
        <v>12</v>
      </c>
      <c r="AN37" t="e">
        <f t="shared" ref="AN37:BD37" ca="1" si="71">VLOOKUP($AL37,$Q$2:$AI$44,AN$1,0)</f>
        <v>#NAME?</v>
      </c>
      <c r="AO37" t="e">
        <f t="shared" ca="1" si="71"/>
        <v>#NAME?</v>
      </c>
      <c r="AP37" t="e">
        <f t="shared" ca="1" si="71"/>
        <v>#NAME?</v>
      </c>
      <c r="AQ37" t="e">
        <f t="shared" ca="1" si="71"/>
        <v>#NAME?</v>
      </c>
      <c r="AR37" t="e">
        <f t="shared" ca="1" si="71"/>
        <v>#NAME?</v>
      </c>
      <c r="AS37" t="e">
        <f t="shared" ca="1" si="71"/>
        <v>#NAME?</v>
      </c>
      <c r="AT37" t="e">
        <f t="shared" ca="1" si="71"/>
        <v>#NAME?</v>
      </c>
      <c r="AU37" t="e">
        <f t="shared" ca="1" si="71"/>
        <v>#NAME?</v>
      </c>
      <c r="AV37" t="e">
        <f t="shared" ca="1" si="71"/>
        <v>#NAME?</v>
      </c>
      <c r="AW37" t="e">
        <f t="shared" ca="1" si="71"/>
        <v>#NAME?</v>
      </c>
      <c r="AX37" t="e">
        <f t="shared" ca="1" si="71"/>
        <v>#NAME?</v>
      </c>
      <c r="AY37" t="e">
        <f t="shared" ca="1" si="71"/>
        <v>#NAME?</v>
      </c>
      <c r="AZ37" t="e">
        <f t="shared" ca="1" si="71"/>
        <v>#NAME?</v>
      </c>
      <c r="BA37" t="e">
        <f t="shared" ca="1" si="71"/>
        <v>#NAME?</v>
      </c>
      <c r="BB37" t="e">
        <f t="shared" ca="1" si="71"/>
        <v>#NAME?</v>
      </c>
      <c r="BC37" t="e">
        <f t="shared" ca="1" si="71"/>
        <v>#NAME?</v>
      </c>
      <c r="BD37" t="e">
        <f t="shared" ca="1" si="71"/>
        <v>#NAME?</v>
      </c>
    </row>
    <row r="38" spans="1:56" ht="14.25" customHeight="1">
      <c r="A38" s="44">
        <v>37</v>
      </c>
      <c r="B38" s="60" t="s">
        <v>12</v>
      </c>
      <c r="C38" s="60" t="s">
        <v>11</v>
      </c>
      <c r="D38" s="60">
        <v>0.1</v>
      </c>
      <c r="E38" s="60" t="s">
        <v>17</v>
      </c>
      <c r="F38" s="60">
        <v>0.05</v>
      </c>
      <c r="G38" s="60" t="s">
        <v>19</v>
      </c>
      <c r="H38" s="60">
        <v>0.06</v>
      </c>
      <c r="I38" s="60" t="s">
        <v>26</v>
      </c>
      <c r="J38" s="60">
        <v>1</v>
      </c>
      <c r="K38" s="60" t="s">
        <v>30</v>
      </c>
      <c r="L38" s="60">
        <v>0.05</v>
      </c>
      <c r="M38" s="71"/>
      <c r="N38" s="72"/>
      <c r="O38">
        <f t="shared" si="0"/>
        <v>1.26</v>
      </c>
      <c r="P38">
        <v>29</v>
      </c>
      <c r="Q38">
        <v>37</v>
      </c>
      <c r="R38" t="s">
        <v>12</v>
      </c>
      <c r="S38" t="e">
        <f t="shared" ref="S38:AI38" ca="1" si="72">_xludf.IFNA(IF(LOOKUP(S$1,$C38:$M38)=S$1,INDEX($C38:$L38,1,1+MATCH(S$1,$C38:$L38,0)),0),0)</f>
        <v>#NAME?</v>
      </c>
      <c r="T38" t="e">
        <f t="shared" ca="1" si="72"/>
        <v>#NAME?</v>
      </c>
      <c r="U38" t="e">
        <f t="shared" ca="1" si="72"/>
        <v>#NAME?</v>
      </c>
      <c r="V38" t="e">
        <f t="shared" ca="1" si="72"/>
        <v>#NAME?</v>
      </c>
      <c r="W38" t="e">
        <f t="shared" ca="1" si="72"/>
        <v>#NAME?</v>
      </c>
      <c r="X38" t="e">
        <f t="shared" ca="1" si="72"/>
        <v>#NAME?</v>
      </c>
      <c r="Y38" t="e">
        <f t="shared" ca="1" si="72"/>
        <v>#NAME?</v>
      </c>
      <c r="Z38" t="e">
        <f t="shared" ca="1" si="72"/>
        <v>#NAME?</v>
      </c>
      <c r="AA38" t="e">
        <f t="shared" ca="1" si="72"/>
        <v>#NAME?</v>
      </c>
      <c r="AB38" t="e">
        <f t="shared" ca="1" si="72"/>
        <v>#NAME?</v>
      </c>
      <c r="AC38" t="e">
        <f t="shared" ca="1" si="72"/>
        <v>#NAME?</v>
      </c>
      <c r="AD38" t="e">
        <f t="shared" ca="1" si="72"/>
        <v>#NAME?</v>
      </c>
      <c r="AE38" t="e">
        <f t="shared" ca="1" si="72"/>
        <v>#NAME?</v>
      </c>
      <c r="AF38" t="e">
        <f t="shared" ca="1" si="72"/>
        <v>#NAME?</v>
      </c>
      <c r="AG38" t="e">
        <f t="shared" ca="1" si="72"/>
        <v>#NAME?</v>
      </c>
      <c r="AH38" t="e">
        <f t="shared" ca="1" si="72"/>
        <v>#NAME?</v>
      </c>
      <c r="AI38" t="e">
        <f t="shared" ca="1" si="72"/>
        <v>#NAME?</v>
      </c>
      <c r="AL38">
        <v>27</v>
      </c>
      <c r="AM38" t="s">
        <v>12</v>
      </c>
      <c r="AN38" t="e">
        <f t="shared" ref="AN38:BD38" ca="1" si="73">VLOOKUP($AL38,$Q$2:$AI$44,AN$1,0)</f>
        <v>#NAME?</v>
      </c>
      <c r="AO38" t="e">
        <f t="shared" ca="1" si="73"/>
        <v>#NAME?</v>
      </c>
      <c r="AP38" t="e">
        <f t="shared" ca="1" si="73"/>
        <v>#NAME?</v>
      </c>
      <c r="AQ38" t="e">
        <f t="shared" ca="1" si="73"/>
        <v>#NAME?</v>
      </c>
      <c r="AR38" t="e">
        <f t="shared" ca="1" si="73"/>
        <v>#NAME?</v>
      </c>
      <c r="AS38" t="e">
        <f t="shared" ca="1" si="73"/>
        <v>#NAME?</v>
      </c>
      <c r="AT38" t="e">
        <f t="shared" ca="1" si="73"/>
        <v>#NAME?</v>
      </c>
      <c r="AU38" t="e">
        <f t="shared" ca="1" si="73"/>
        <v>#NAME?</v>
      </c>
      <c r="AV38" t="e">
        <f t="shared" ca="1" si="73"/>
        <v>#NAME?</v>
      </c>
      <c r="AW38" t="e">
        <f t="shared" ca="1" si="73"/>
        <v>#NAME?</v>
      </c>
      <c r="AX38" t="e">
        <f t="shared" ca="1" si="73"/>
        <v>#NAME?</v>
      </c>
      <c r="AY38" t="e">
        <f t="shared" ca="1" si="73"/>
        <v>#NAME?</v>
      </c>
      <c r="AZ38" t="e">
        <f t="shared" ca="1" si="73"/>
        <v>#NAME?</v>
      </c>
      <c r="BA38" t="e">
        <f t="shared" ca="1" si="73"/>
        <v>#NAME?</v>
      </c>
      <c r="BB38" t="e">
        <f t="shared" ca="1" si="73"/>
        <v>#NAME?</v>
      </c>
      <c r="BC38" t="e">
        <f t="shared" ca="1" si="73"/>
        <v>#NAME?</v>
      </c>
      <c r="BD38" t="e">
        <f t="shared" ca="1" si="73"/>
        <v>#NAME?</v>
      </c>
    </row>
    <row r="39" spans="1:56" ht="14.25" customHeight="1">
      <c r="A39" s="44">
        <v>38</v>
      </c>
      <c r="B39" s="60" t="s">
        <v>12</v>
      </c>
      <c r="C39" s="60" t="s">
        <v>11</v>
      </c>
      <c r="D39" s="60">
        <v>0.06</v>
      </c>
      <c r="E39" s="60" t="s">
        <v>12</v>
      </c>
      <c r="F39" s="60">
        <v>0.05</v>
      </c>
      <c r="G39" s="60" t="s">
        <v>18</v>
      </c>
      <c r="H39" s="60">
        <v>0.2</v>
      </c>
      <c r="I39" s="60" t="s">
        <v>24</v>
      </c>
      <c r="J39" s="60">
        <v>0.12</v>
      </c>
      <c r="K39" s="60" t="s">
        <v>26</v>
      </c>
      <c r="L39" s="60">
        <v>2</v>
      </c>
      <c r="M39" s="63" t="s">
        <v>136</v>
      </c>
      <c r="N39" s="72">
        <v>0.1</v>
      </c>
      <c r="O39">
        <f t="shared" si="0"/>
        <v>2.5300000000000002</v>
      </c>
      <c r="P39">
        <v>20</v>
      </c>
      <c r="Q39">
        <v>38</v>
      </c>
      <c r="R39" t="s">
        <v>12</v>
      </c>
      <c r="S39" t="e">
        <f t="shared" ref="S39:AI39" ca="1" si="74">_xludf.IFNA(IF(LOOKUP(S$1,$C39:$M39)=S$1,INDEX($C39:$L39,1,1+MATCH(S$1,$C39:$L39,0)),0),0)</f>
        <v>#NAME?</v>
      </c>
      <c r="T39" t="e">
        <f t="shared" ca="1" si="74"/>
        <v>#NAME?</v>
      </c>
      <c r="U39" t="e">
        <f t="shared" ca="1" si="74"/>
        <v>#NAME?</v>
      </c>
      <c r="V39" t="e">
        <f t="shared" ca="1" si="74"/>
        <v>#NAME?</v>
      </c>
      <c r="W39" t="e">
        <f t="shared" ca="1" si="74"/>
        <v>#NAME?</v>
      </c>
      <c r="X39" t="e">
        <f t="shared" ca="1" si="74"/>
        <v>#NAME?</v>
      </c>
      <c r="Y39" t="e">
        <f t="shared" ca="1" si="74"/>
        <v>#NAME?</v>
      </c>
      <c r="Z39" t="e">
        <f t="shared" ca="1" si="74"/>
        <v>#NAME?</v>
      </c>
      <c r="AA39" t="e">
        <f t="shared" ca="1" si="74"/>
        <v>#NAME?</v>
      </c>
      <c r="AB39" t="e">
        <f t="shared" ca="1" si="74"/>
        <v>#NAME?</v>
      </c>
      <c r="AC39" t="e">
        <f t="shared" ca="1" si="74"/>
        <v>#NAME?</v>
      </c>
      <c r="AD39" t="e">
        <f t="shared" ca="1" si="74"/>
        <v>#NAME?</v>
      </c>
      <c r="AE39" t="e">
        <f t="shared" ca="1" si="74"/>
        <v>#NAME?</v>
      </c>
      <c r="AF39" t="e">
        <f t="shared" ca="1" si="74"/>
        <v>#NAME?</v>
      </c>
      <c r="AG39" t="e">
        <f t="shared" ca="1" si="74"/>
        <v>#NAME?</v>
      </c>
      <c r="AH39" t="e">
        <f t="shared" ca="1" si="74"/>
        <v>#NAME?</v>
      </c>
      <c r="AI39" t="e">
        <f t="shared" ca="1" si="74"/>
        <v>#NAME?</v>
      </c>
      <c r="AL39">
        <v>29</v>
      </c>
      <c r="AM39" t="s">
        <v>12</v>
      </c>
      <c r="AN39" t="e">
        <f t="shared" ref="AN39:BD39" ca="1" si="75">VLOOKUP($AL39,$Q$2:$AI$44,AN$1,0)</f>
        <v>#NAME?</v>
      </c>
      <c r="AO39" t="e">
        <f t="shared" ca="1" si="75"/>
        <v>#NAME?</v>
      </c>
      <c r="AP39" t="e">
        <f t="shared" ca="1" si="75"/>
        <v>#NAME?</v>
      </c>
      <c r="AQ39" t="e">
        <f t="shared" ca="1" si="75"/>
        <v>#NAME?</v>
      </c>
      <c r="AR39" t="e">
        <f t="shared" ca="1" si="75"/>
        <v>#NAME?</v>
      </c>
      <c r="AS39" t="e">
        <f t="shared" ca="1" si="75"/>
        <v>#NAME?</v>
      </c>
      <c r="AT39" t="e">
        <f t="shared" ca="1" si="75"/>
        <v>#NAME?</v>
      </c>
      <c r="AU39" t="e">
        <f t="shared" ca="1" si="75"/>
        <v>#NAME?</v>
      </c>
      <c r="AV39" t="e">
        <f t="shared" ca="1" si="75"/>
        <v>#NAME?</v>
      </c>
      <c r="AW39" t="e">
        <f t="shared" ca="1" si="75"/>
        <v>#NAME?</v>
      </c>
      <c r="AX39" t="e">
        <f t="shared" ca="1" si="75"/>
        <v>#NAME?</v>
      </c>
      <c r="AY39" t="e">
        <f t="shared" ca="1" si="75"/>
        <v>#NAME?</v>
      </c>
      <c r="AZ39" t="e">
        <f t="shared" ca="1" si="75"/>
        <v>#NAME?</v>
      </c>
      <c r="BA39" t="e">
        <f t="shared" ca="1" si="75"/>
        <v>#NAME?</v>
      </c>
      <c r="BB39" t="e">
        <f t="shared" ca="1" si="75"/>
        <v>#NAME?</v>
      </c>
      <c r="BC39" t="e">
        <f t="shared" ca="1" si="75"/>
        <v>#NAME?</v>
      </c>
      <c r="BD39" t="e">
        <f t="shared" ca="1" si="75"/>
        <v>#NAME?</v>
      </c>
    </row>
    <row r="40" spans="1:56" ht="14.25" customHeight="1">
      <c r="A40" s="44">
        <v>39</v>
      </c>
      <c r="B40" s="60" t="s">
        <v>12</v>
      </c>
      <c r="C40" s="60" t="s">
        <v>18</v>
      </c>
      <c r="D40" s="60">
        <v>0.05</v>
      </c>
      <c r="E40" s="60" t="s">
        <v>19</v>
      </c>
      <c r="F40" s="60">
        <v>0.08</v>
      </c>
      <c r="G40" s="60" t="s">
        <v>26</v>
      </c>
      <c r="H40" s="60">
        <v>2</v>
      </c>
      <c r="I40" s="60" t="s">
        <v>23</v>
      </c>
      <c r="J40" s="60">
        <v>0.1</v>
      </c>
      <c r="K40" s="60" t="s">
        <v>31</v>
      </c>
      <c r="L40" s="60">
        <v>0.04</v>
      </c>
      <c r="M40" s="71"/>
      <c r="N40" s="72"/>
      <c r="O40">
        <f t="shared" si="0"/>
        <v>2.27</v>
      </c>
      <c r="P40">
        <v>16</v>
      </c>
      <c r="Q40">
        <v>39</v>
      </c>
      <c r="R40" t="s">
        <v>12</v>
      </c>
      <c r="S40" t="e">
        <f t="shared" ref="S40:AI40" ca="1" si="76">_xludf.IFNA(IF(LOOKUP(S$1,$C40:$M40)=S$1,INDEX($C40:$L40,1,1+MATCH(S$1,$C40:$L40,0)),0),0)</f>
        <v>#NAME?</v>
      </c>
      <c r="T40" t="e">
        <f t="shared" ca="1" si="76"/>
        <v>#NAME?</v>
      </c>
      <c r="U40" t="e">
        <f t="shared" ca="1" si="76"/>
        <v>#NAME?</v>
      </c>
      <c r="V40" t="e">
        <f t="shared" ca="1" si="76"/>
        <v>#NAME?</v>
      </c>
      <c r="W40" t="e">
        <f t="shared" ca="1" si="76"/>
        <v>#NAME?</v>
      </c>
      <c r="X40" t="e">
        <f t="shared" ca="1" si="76"/>
        <v>#NAME?</v>
      </c>
      <c r="Y40" t="e">
        <f t="shared" ca="1" si="76"/>
        <v>#NAME?</v>
      </c>
      <c r="Z40" t="e">
        <f t="shared" ca="1" si="76"/>
        <v>#NAME?</v>
      </c>
      <c r="AA40" t="e">
        <f t="shared" ca="1" si="76"/>
        <v>#NAME?</v>
      </c>
      <c r="AB40" t="e">
        <f t="shared" ca="1" si="76"/>
        <v>#NAME?</v>
      </c>
      <c r="AC40" t="e">
        <f t="shared" ca="1" si="76"/>
        <v>#NAME?</v>
      </c>
      <c r="AD40" t="e">
        <f t="shared" ca="1" si="76"/>
        <v>#NAME?</v>
      </c>
      <c r="AE40" t="e">
        <f t="shared" ca="1" si="76"/>
        <v>#NAME?</v>
      </c>
      <c r="AF40" t="e">
        <f t="shared" ca="1" si="76"/>
        <v>#NAME?</v>
      </c>
      <c r="AG40" t="e">
        <f t="shared" ca="1" si="76"/>
        <v>#NAME?</v>
      </c>
      <c r="AH40" t="e">
        <f t="shared" ca="1" si="76"/>
        <v>#NAME?</v>
      </c>
      <c r="AI40" t="e">
        <f t="shared" ca="1" si="76"/>
        <v>#NAME?</v>
      </c>
      <c r="AL40">
        <v>20</v>
      </c>
      <c r="AM40" t="s">
        <v>12</v>
      </c>
      <c r="AN40" t="e">
        <f t="shared" ref="AN40:BD40" ca="1" si="77">VLOOKUP($AL40,$Q$2:$AI$44,AN$1,0)</f>
        <v>#NAME?</v>
      </c>
      <c r="AO40" t="e">
        <f t="shared" ca="1" si="77"/>
        <v>#NAME?</v>
      </c>
      <c r="AP40" t="e">
        <f t="shared" ca="1" si="77"/>
        <v>#NAME?</v>
      </c>
      <c r="AQ40" t="e">
        <f t="shared" ca="1" si="77"/>
        <v>#NAME?</v>
      </c>
      <c r="AR40" t="e">
        <f t="shared" ca="1" si="77"/>
        <v>#NAME?</v>
      </c>
      <c r="AS40" t="e">
        <f t="shared" ca="1" si="77"/>
        <v>#NAME?</v>
      </c>
      <c r="AT40" t="e">
        <f t="shared" ca="1" si="77"/>
        <v>#NAME?</v>
      </c>
      <c r="AU40" t="e">
        <f t="shared" ca="1" si="77"/>
        <v>#NAME?</v>
      </c>
      <c r="AV40" t="e">
        <f t="shared" ca="1" si="77"/>
        <v>#NAME?</v>
      </c>
      <c r="AW40" t="e">
        <f t="shared" ca="1" si="77"/>
        <v>#NAME?</v>
      </c>
      <c r="AX40" t="e">
        <f t="shared" ca="1" si="77"/>
        <v>#NAME?</v>
      </c>
      <c r="AY40" t="e">
        <f t="shared" ca="1" si="77"/>
        <v>#NAME?</v>
      </c>
      <c r="AZ40" t="e">
        <f t="shared" ca="1" si="77"/>
        <v>#NAME?</v>
      </c>
      <c r="BA40" t="e">
        <f t="shared" ca="1" si="77"/>
        <v>#NAME?</v>
      </c>
      <c r="BB40" t="e">
        <f t="shared" ca="1" si="77"/>
        <v>#NAME?</v>
      </c>
      <c r="BC40" t="e">
        <f t="shared" ca="1" si="77"/>
        <v>#NAME?</v>
      </c>
      <c r="BD40" t="e">
        <f t="shared" ca="1" si="77"/>
        <v>#NAME?</v>
      </c>
    </row>
    <row r="41" spans="1:56" ht="14.25" customHeight="1">
      <c r="A41" s="44">
        <v>40</v>
      </c>
      <c r="B41" s="60" t="s">
        <v>12</v>
      </c>
      <c r="C41" s="60" t="s">
        <v>11</v>
      </c>
      <c r="D41" s="60">
        <v>0.1</v>
      </c>
      <c r="E41" s="60" t="s">
        <v>17</v>
      </c>
      <c r="F41" s="60">
        <v>0.05</v>
      </c>
      <c r="G41" s="60" t="s">
        <v>19</v>
      </c>
      <c r="H41" s="60">
        <v>0.06</v>
      </c>
      <c r="I41" s="60" t="s">
        <v>26</v>
      </c>
      <c r="J41" s="60">
        <v>1</v>
      </c>
      <c r="K41" s="60" t="s">
        <v>30</v>
      </c>
      <c r="L41" s="60">
        <v>0.05</v>
      </c>
      <c r="M41" s="71"/>
      <c r="N41" s="72"/>
      <c r="O41">
        <f t="shared" si="0"/>
        <v>1.26</v>
      </c>
      <c r="P41">
        <v>19</v>
      </c>
      <c r="Q41">
        <v>40</v>
      </c>
      <c r="R41" t="s">
        <v>12</v>
      </c>
      <c r="S41" t="e">
        <f t="shared" ref="S41:AI41" ca="1" si="78">_xludf.IFNA(IF(LOOKUP(S$1,$C41:$M41)=S$1,INDEX($C41:$L41,1,1+MATCH(S$1,$C41:$L41,0)),0),0)</f>
        <v>#NAME?</v>
      </c>
      <c r="T41" t="e">
        <f t="shared" ca="1" si="78"/>
        <v>#NAME?</v>
      </c>
      <c r="U41" t="e">
        <f t="shared" ca="1" si="78"/>
        <v>#NAME?</v>
      </c>
      <c r="V41" t="e">
        <f t="shared" ca="1" si="78"/>
        <v>#NAME?</v>
      </c>
      <c r="W41" t="e">
        <f t="shared" ca="1" si="78"/>
        <v>#NAME?</v>
      </c>
      <c r="X41" t="e">
        <f t="shared" ca="1" si="78"/>
        <v>#NAME?</v>
      </c>
      <c r="Y41" t="e">
        <f t="shared" ca="1" si="78"/>
        <v>#NAME?</v>
      </c>
      <c r="Z41" t="e">
        <f t="shared" ca="1" si="78"/>
        <v>#NAME?</v>
      </c>
      <c r="AA41" t="e">
        <f t="shared" ca="1" si="78"/>
        <v>#NAME?</v>
      </c>
      <c r="AB41" t="e">
        <f t="shared" ca="1" si="78"/>
        <v>#NAME?</v>
      </c>
      <c r="AC41" t="e">
        <f t="shared" ca="1" si="78"/>
        <v>#NAME?</v>
      </c>
      <c r="AD41" t="e">
        <f t="shared" ca="1" si="78"/>
        <v>#NAME?</v>
      </c>
      <c r="AE41" t="e">
        <f t="shared" ca="1" si="78"/>
        <v>#NAME?</v>
      </c>
      <c r="AF41" t="e">
        <f t="shared" ca="1" si="78"/>
        <v>#NAME?</v>
      </c>
      <c r="AG41" t="e">
        <f t="shared" ca="1" si="78"/>
        <v>#NAME?</v>
      </c>
      <c r="AH41" t="e">
        <f t="shared" ca="1" si="78"/>
        <v>#NAME?</v>
      </c>
      <c r="AI41" t="e">
        <f t="shared" ca="1" si="78"/>
        <v>#NAME?</v>
      </c>
      <c r="AL41">
        <v>16</v>
      </c>
      <c r="AM41" t="s">
        <v>12</v>
      </c>
      <c r="AN41" t="e">
        <f t="shared" ref="AN41:BD41" ca="1" si="79">VLOOKUP($AL41,$Q$2:$AI$44,AN$1,0)</f>
        <v>#NAME?</v>
      </c>
      <c r="AO41" t="e">
        <f t="shared" ca="1" si="79"/>
        <v>#NAME?</v>
      </c>
      <c r="AP41" t="e">
        <f t="shared" ca="1" si="79"/>
        <v>#NAME?</v>
      </c>
      <c r="AQ41" t="e">
        <f t="shared" ca="1" si="79"/>
        <v>#NAME?</v>
      </c>
      <c r="AR41" t="e">
        <f t="shared" ca="1" si="79"/>
        <v>#NAME?</v>
      </c>
      <c r="AS41" t="e">
        <f t="shared" ca="1" si="79"/>
        <v>#NAME?</v>
      </c>
      <c r="AT41" t="e">
        <f t="shared" ca="1" si="79"/>
        <v>#NAME?</v>
      </c>
      <c r="AU41" t="e">
        <f t="shared" ca="1" si="79"/>
        <v>#NAME?</v>
      </c>
      <c r="AV41" t="e">
        <f t="shared" ca="1" si="79"/>
        <v>#NAME?</v>
      </c>
      <c r="AW41" t="e">
        <f t="shared" ca="1" si="79"/>
        <v>#NAME?</v>
      </c>
      <c r="AX41" t="e">
        <f t="shared" ca="1" si="79"/>
        <v>#NAME?</v>
      </c>
      <c r="AY41" t="e">
        <f t="shared" ca="1" si="79"/>
        <v>#NAME?</v>
      </c>
      <c r="AZ41" t="e">
        <f t="shared" ca="1" si="79"/>
        <v>#NAME?</v>
      </c>
      <c r="BA41" t="e">
        <f t="shared" ca="1" si="79"/>
        <v>#NAME?</v>
      </c>
      <c r="BB41" t="e">
        <f t="shared" ca="1" si="79"/>
        <v>#NAME?</v>
      </c>
      <c r="BC41" t="e">
        <f t="shared" ca="1" si="79"/>
        <v>#NAME?</v>
      </c>
      <c r="BD41" t="e">
        <f t="shared" ca="1" si="79"/>
        <v>#NAME?</v>
      </c>
    </row>
    <row r="42" spans="1:56" ht="14.25" customHeight="1">
      <c r="A42" s="44">
        <v>41</v>
      </c>
      <c r="B42" s="60" t="s">
        <v>12</v>
      </c>
      <c r="C42" s="60" t="s">
        <v>20</v>
      </c>
      <c r="D42" s="60">
        <v>0.15</v>
      </c>
      <c r="E42" s="60" t="s">
        <v>21</v>
      </c>
      <c r="F42" s="60">
        <v>0.2</v>
      </c>
      <c r="G42" s="60" t="s">
        <v>31</v>
      </c>
      <c r="H42" s="60">
        <v>0.1</v>
      </c>
      <c r="I42" s="60" t="s">
        <v>26</v>
      </c>
      <c r="J42" s="60">
        <v>1</v>
      </c>
      <c r="K42" s="60" t="s">
        <v>30</v>
      </c>
      <c r="L42" s="60">
        <v>0.1</v>
      </c>
      <c r="M42" s="71"/>
      <c r="N42" s="72"/>
      <c r="O42">
        <f t="shared" si="0"/>
        <v>1.55</v>
      </c>
      <c r="P42">
        <v>42</v>
      </c>
      <c r="Q42">
        <v>41</v>
      </c>
      <c r="R42" t="s">
        <v>12</v>
      </c>
      <c r="S42" t="e">
        <f t="shared" ref="S42:AI42" ca="1" si="80">_xludf.IFNA(IF(LOOKUP(S$1,$C42:$M42)=S$1,INDEX($C42:$L42,1,1+MATCH(S$1,$C42:$L42,0)),0),0)</f>
        <v>#NAME?</v>
      </c>
      <c r="T42" t="e">
        <f t="shared" ca="1" si="80"/>
        <v>#NAME?</v>
      </c>
      <c r="U42" t="e">
        <f t="shared" ca="1" si="80"/>
        <v>#NAME?</v>
      </c>
      <c r="V42" t="e">
        <f t="shared" ca="1" si="80"/>
        <v>#NAME?</v>
      </c>
      <c r="W42" t="e">
        <f t="shared" ca="1" si="80"/>
        <v>#NAME?</v>
      </c>
      <c r="X42" t="e">
        <f t="shared" ca="1" si="80"/>
        <v>#NAME?</v>
      </c>
      <c r="Y42" t="e">
        <f t="shared" ca="1" si="80"/>
        <v>#NAME?</v>
      </c>
      <c r="Z42" t="e">
        <f t="shared" ca="1" si="80"/>
        <v>#NAME?</v>
      </c>
      <c r="AA42" t="e">
        <f t="shared" ca="1" si="80"/>
        <v>#NAME?</v>
      </c>
      <c r="AB42" t="e">
        <f t="shared" ca="1" si="80"/>
        <v>#NAME?</v>
      </c>
      <c r="AC42" t="e">
        <f t="shared" ca="1" si="80"/>
        <v>#NAME?</v>
      </c>
      <c r="AD42" t="e">
        <f t="shared" ca="1" si="80"/>
        <v>#NAME?</v>
      </c>
      <c r="AE42" t="e">
        <f t="shared" ca="1" si="80"/>
        <v>#NAME?</v>
      </c>
      <c r="AF42" t="e">
        <f t="shared" ca="1" si="80"/>
        <v>#NAME?</v>
      </c>
      <c r="AG42" t="e">
        <f t="shared" ca="1" si="80"/>
        <v>#NAME?</v>
      </c>
      <c r="AH42" t="e">
        <f t="shared" ca="1" si="80"/>
        <v>#NAME?</v>
      </c>
      <c r="AI42" t="e">
        <f t="shared" ca="1" si="80"/>
        <v>#NAME?</v>
      </c>
      <c r="AL42">
        <v>19</v>
      </c>
      <c r="AM42" t="s">
        <v>12</v>
      </c>
      <c r="AN42" t="e">
        <f t="shared" ref="AN42:BD42" ca="1" si="81">VLOOKUP($AL42,$Q$2:$AI$44,AN$1,0)</f>
        <v>#NAME?</v>
      </c>
      <c r="AO42" t="e">
        <f t="shared" ca="1" si="81"/>
        <v>#NAME?</v>
      </c>
      <c r="AP42" t="e">
        <f t="shared" ca="1" si="81"/>
        <v>#NAME?</v>
      </c>
      <c r="AQ42" t="e">
        <f t="shared" ca="1" si="81"/>
        <v>#NAME?</v>
      </c>
      <c r="AR42" t="e">
        <f t="shared" ca="1" si="81"/>
        <v>#NAME?</v>
      </c>
      <c r="AS42" t="e">
        <f t="shared" ca="1" si="81"/>
        <v>#NAME?</v>
      </c>
      <c r="AT42" t="e">
        <f t="shared" ca="1" si="81"/>
        <v>#NAME?</v>
      </c>
      <c r="AU42" t="e">
        <f t="shared" ca="1" si="81"/>
        <v>#NAME?</v>
      </c>
      <c r="AV42" t="e">
        <f t="shared" ca="1" si="81"/>
        <v>#NAME?</v>
      </c>
      <c r="AW42" t="e">
        <f t="shared" ca="1" si="81"/>
        <v>#NAME?</v>
      </c>
      <c r="AX42" t="e">
        <f t="shared" ca="1" si="81"/>
        <v>#NAME?</v>
      </c>
      <c r="AY42" t="e">
        <f t="shared" ca="1" si="81"/>
        <v>#NAME?</v>
      </c>
      <c r="AZ42" t="e">
        <f t="shared" ca="1" si="81"/>
        <v>#NAME?</v>
      </c>
      <c r="BA42" t="e">
        <f t="shared" ca="1" si="81"/>
        <v>#NAME?</v>
      </c>
      <c r="BB42" t="e">
        <f t="shared" ca="1" si="81"/>
        <v>#NAME?</v>
      </c>
      <c r="BC42" t="e">
        <f t="shared" ca="1" si="81"/>
        <v>#NAME?</v>
      </c>
      <c r="BD42" t="e">
        <f t="shared" ca="1" si="81"/>
        <v>#NAME?</v>
      </c>
    </row>
    <row r="43" spans="1:56" ht="14.25" customHeight="1">
      <c r="A43" s="44">
        <v>42</v>
      </c>
      <c r="B43" s="60" t="s">
        <v>12</v>
      </c>
      <c r="C43" s="60" t="s">
        <v>17</v>
      </c>
      <c r="D43" s="60">
        <v>0.1</v>
      </c>
      <c r="E43" s="60" t="s">
        <v>21</v>
      </c>
      <c r="F43" s="60">
        <v>0.25</v>
      </c>
      <c r="G43" s="60" t="s">
        <v>22</v>
      </c>
      <c r="H43" s="60">
        <v>0.05</v>
      </c>
      <c r="I43" s="60" t="s">
        <v>23</v>
      </c>
      <c r="J43" s="60">
        <v>0.06</v>
      </c>
      <c r="K43" s="60" t="s">
        <v>26</v>
      </c>
      <c r="L43" s="60">
        <v>1.2</v>
      </c>
      <c r="M43" s="71"/>
      <c r="N43" s="72"/>
      <c r="O43">
        <f t="shared" si="0"/>
        <v>1.66</v>
      </c>
      <c r="P43">
        <v>32</v>
      </c>
      <c r="Q43">
        <v>42</v>
      </c>
      <c r="R43" t="s">
        <v>12</v>
      </c>
      <c r="S43" t="e">
        <f t="shared" ref="S43:AI43" ca="1" si="82">_xludf.IFNA(IF(LOOKUP(S$1,$C43:$M43)=S$1,INDEX($C43:$L43,1,1+MATCH(S$1,$C43:$L43,0)),0),0)</f>
        <v>#NAME?</v>
      </c>
      <c r="T43" t="e">
        <f t="shared" ca="1" si="82"/>
        <v>#NAME?</v>
      </c>
      <c r="U43" t="e">
        <f t="shared" ca="1" si="82"/>
        <v>#NAME?</v>
      </c>
      <c r="V43" t="e">
        <f t="shared" ca="1" si="82"/>
        <v>#NAME?</v>
      </c>
      <c r="W43" t="e">
        <f t="shared" ca="1" si="82"/>
        <v>#NAME?</v>
      </c>
      <c r="X43" t="e">
        <f t="shared" ca="1" si="82"/>
        <v>#NAME?</v>
      </c>
      <c r="Y43" t="e">
        <f t="shared" ca="1" si="82"/>
        <v>#NAME?</v>
      </c>
      <c r="Z43" t="e">
        <f t="shared" ca="1" si="82"/>
        <v>#NAME?</v>
      </c>
      <c r="AA43" t="e">
        <f t="shared" ca="1" si="82"/>
        <v>#NAME?</v>
      </c>
      <c r="AB43" t="e">
        <f t="shared" ca="1" si="82"/>
        <v>#NAME?</v>
      </c>
      <c r="AC43" t="e">
        <f t="shared" ca="1" si="82"/>
        <v>#NAME?</v>
      </c>
      <c r="AD43" t="e">
        <f t="shared" ca="1" si="82"/>
        <v>#NAME?</v>
      </c>
      <c r="AE43" t="e">
        <f t="shared" ca="1" si="82"/>
        <v>#NAME?</v>
      </c>
      <c r="AF43" t="e">
        <f t="shared" ca="1" si="82"/>
        <v>#NAME?</v>
      </c>
      <c r="AG43" t="e">
        <f t="shared" ca="1" si="82"/>
        <v>#NAME?</v>
      </c>
      <c r="AH43" t="e">
        <f t="shared" ca="1" si="82"/>
        <v>#NAME?</v>
      </c>
      <c r="AI43" t="e">
        <f t="shared" ca="1" si="82"/>
        <v>#NAME?</v>
      </c>
      <c r="AL43">
        <v>42</v>
      </c>
      <c r="AM43" t="s">
        <v>12</v>
      </c>
      <c r="AN43" t="e">
        <f t="shared" ref="AN43:BD43" ca="1" si="83">VLOOKUP($AL43,$Q$2:$AI$44,AN$1,0)</f>
        <v>#NAME?</v>
      </c>
      <c r="AO43" t="e">
        <f t="shared" ca="1" si="83"/>
        <v>#NAME?</v>
      </c>
      <c r="AP43" t="e">
        <f t="shared" ca="1" si="83"/>
        <v>#NAME?</v>
      </c>
      <c r="AQ43" t="e">
        <f t="shared" ca="1" si="83"/>
        <v>#NAME?</v>
      </c>
      <c r="AR43" t="e">
        <f t="shared" ca="1" si="83"/>
        <v>#NAME?</v>
      </c>
      <c r="AS43" t="e">
        <f t="shared" ca="1" si="83"/>
        <v>#NAME?</v>
      </c>
      <c r="AT43" t="e">
        <f t="shared" ca="1" si="83"/>
        <v>#NAME?</v>
      </c>
      <c r="AU43" t="e">
        <f t="shared" ca="1" si="83"/>
        <v>#NAME?</v>
      </c>
      <c r="AV43" t="e">
        <f t="shared" ca="1" si="83"/>
        <v>#NAME?</v>
      </c>
      <c r="AW43" t="e">
        <f t="shared" ca="1" si="83"/>
        <v>#NAME?</v>
      </c>
      <c r="AX43" t="e">
        <f t="shared" ca="1" si="83"/>
        <v>#NAME?</v>
      </c>
      <c r="AY43" t="e">
        <f t="shared" ca="1" si="83"/>
        <v>#NAME?</v>
      </c>
      <c r="AZ43" t="e">
        <f t="shared" ca="1" si="83"/>
        <v>#NAME?</v>
      </c>
      <c r="BA43" t="e">
        <f t="shared" ca="1" si="83"/>
        <v>#NAME?</v>
      </c>
      <c r="BB43" t="e">
        <f t="shared" ca="1" si="83"/>
        <v>#NAME?</v>
      </c>
      <c r="BC43" t="e">
        <f t="shared" ca="1" si="83"/>
        <v>#NAME?</v>
      </c>
      <c r="BD43" t="e">
        <f t="shared" ca="1" si="83"/>
        <v>#NAME?</v>
      </c>
    </row>
    <row r="44" spans="1:56" ht="14.25" customHeight="1">
      <c r="A44" s="44" t="s">
        <v>50</v>
      </c>
      <c r="B44" s="60" t="s">
        <v>12</v>
      </c>
      <c r="C44" s="60" t="s">
        <v>17</v>
      </c>
      <c r="D44" s="60">
        <v>0.1</v>
      </c>
      <c r="E44" s="60" t="s">
        <v>21</v>
      </c>
      <c r="F44" s="60">
        <v>0.25</v>
      </c>
      <c r="G44" s="60" t="s">
        <v>22</v>
      </c>
      <c r="H44" s="60">
        <v>0.05</v>
      </c>
      <c r="I44" s="60" t="s">
        <v>23</v>
      </c>
      <c r="J44" s="60">
        <v>0.06</v>
      </c>
      <c r="K44" s="60" t="s">
        <v>26</v>
      </c>
      <c r="L44" s="60">
        <v>1.2</v>
      </c>
      <c r="M44" s="63" t="s">
        <v>30</v>
      </c>
      <c r="N44" s="72">
        <v>0.05</v>
      </c>
      <c r="O44">
        <f t="shared" si="0"/>
        <v>1.71</v>
      </c>
      <c r="P44">
        <v>39</v>
      </c>
      <c r="Q44" t="s">
        <v>50</v>
      </c>
      <c r="R44" t="s">
        <v>12</v>
      </c>
      <c r="S44" t="e">
        <f t="shared" ref="S44:AI44" ca="1" si="84">_xludf.IFNA(IF(LOOKUP(S$1,$C44:$M44)=S$1,INDEX($C44:$L44,1,1+MATCH(S$1,$C44:$L44,0)),0),0)</f>
        <v>#NAME?</v>
      </c>
      <c r="T44" t="e">
        <f t="shared" ca="1" si="84"/>
        <v>#NAME?</v>
      </c>
      <c r="U44" t="e">
        <f t="shared" ca="1" si="84"/>
        <v>#NAME?</v>
      </c>
      <c r="V44" t="e">
        <f t="shared" ca="1" si="84"/>
        <v>#NAME?</v>
      </c>
      <c r="W44" t="e">
        <f t="shared" ca="1" si="84"/>
        <v>#NAME?</v>
      </c>
      <c r="X44" t="e">
        <f t="shared" ca="1" si="84"/>
        <v>#NAME?</v>
      </c>
      <c r="Y44" t="e">
        <f t="shared" ca="1" si="84"/>
        <v>#NAME?</v>
      </c>
      <c r="Z44" t="e">
        <f t="shared" ca="1" si="84"/>
        <v>#NAME?</v>
      </c>
      <c r="AA44" t="e">
        <f t="shared" ca="1" si="84"/>
        <v>#NAME?</v>
      </c>
      <c r="AB44" t="e">
        <f t="shared" ca="1" si="84"/>
        <v>#NAME?</v>
      </c>
      <c r="AC44" t="e">
        <f t="shared" ca="1" si="84"/>
        <v>#NAME?</v>
      </c>
      <c r="AD44" t="e">
        <f t="shared" ca="1" si="84"/>
        <v>#NAME?</v>
      </c>
      <c r="AE44" t="e">
        <f t="shared" ca="1" si="84"/>
        <v>#NAME?</v>
      </c>
      <c r="AF44" t="e">
        <f t="shared" ca="1" si="84"/>
        <v>#NAME?</v>
      </c>
      <c r="AG44" t="e">
        <f t="shared" ca="1" si="84"/>
        <v>#NAME?</v>
      </c>
      <c r="AH44" t="e">
        <f t="shared" ca="1" si="84"/>
        <v>#NAME?</v>
      </c>
      <c r="AI44" t="e">
        <f t="shared" ca="1" si="84"/>
        <v>#NAME?</v>
      </c>
      <c r="AL44">
        <v>32</v>
      </c>
      <c r="AM44" t="s">
        <v>12</v>
      </c>
      <c r="AN44" t="e">
        <f t="shared" ref="AN44:BD44" ca="1" si="85">VLOOKUP($AL44,$Q$2:$AI$44,AN$1,0)</f>
        <v>#NAME?</v>
      </c>
      <c r="AO44" t="e">
        <f t="shared" ca="1" si="85"/>
        <v>#NAME?</v>
      </c>
      <c r="AP44" t="e">
        <f t="shared" ca="1" si="85"/>
        <v>#NAME?</v>
      </c>
      <c r="AQ44" t="e">
        <f t="shared" ca="1" si="85"/>
        <v>#NAME?</v>
      </c>
      <c r="AR44" t="e">
        <f t="shared" ca="1" si="85"/>
        <v>#NAME?</v>
      </c>
      <c r="AS44" t="e">
        <f t="shared" ca="1" si="85"/>
        <v>#NAME?</v>
      </c>
      <c r="AT44" t="e">
        <f t="shared" ca="1" si="85"/>
        <v>#NAME?</v>
      </c>
      <c r="AU44" t="e">
        <f t="shared" ca="1" si="85"/>
        <v>#NAME?</v>
      </c>
      <c r="AV44" t="e">
        <f t="shared" ca="1" si="85"/>
        <v>#NAME?</v>
      </c>
      <c r="AW44" t="e">
        <f t="shared" ca="1" si="85"/>
        <v>#NAME?</v>
      </c>
      <c r="AX44" t="e">
        <f t="shared" ca="1" si="85"/>
        <v>#NAME?</v>
      </c>
      <c r="AY44" t="e">
        <f t="shared" ca="1" si="85"/>
        <v>#NAME?</v>
      </c>
      <c r="AZ44" t="e">
        <f t="shared" ca="1" si="85"/>
        <v>#NAME?</v>
      </c>
      <c r="BA44" t="e">
        <f t="shared" ca="1" si="85"/>
        <v>#NAME?</v>
      </c>
      <c r="BB44" t="e">
        <f t="shared" ca="1" si="85"/>
        <v>#NAME?</v>
      </c>
      <c r="BC44" t="e">
        <f t="shared" ca="1" si="85"/>
        <v>#NAME?</v>
      </c>
      <c r="BD44" t="e">
        <f t="shared" ca="1" si="85"/>
        <v>#NAME?</v>
      </c>
    </row>
    <row r="45" spans="1:56" ht="14.25" customHeight="1">
      <c r="N45" s="72"/>
      <c r="AL45">
        <v>39</v>
      </c>
      <c r="AM45" t="s">
        <v>12</v>
      </c>
      <c r="AN45" t="e">
        <f t="shared" ref="AN45:BD45" ca="1" si="86">VLOOKUP($AL45,$Q$2:$AI$44,AN$1,0)</f>
        <v>#NAME?</v>
      </c>
      <c r="AO45" t="e">
        <f t="shared" ca="1" si="86"/>
        <v>#NAME?</v>
      </c>
      <c r="AP45" t="e">
        <f t="shared" ca="1" si="86"/>
        <v>#NAME?</v>
      </c>
      <c r="AQ45" t="e">
        <f t="shared" ca="1" si="86"/>
        <v>#NAME?</v>
      </c>
      <c r="AR45" t="e">
        <f t="shared" ca="1" si="86"/>
        <v>#NAME?</v>
      </c>
      <c r="AS45" t="e">
        <f t="shared" ca="1" si="86"/>
        <v>#NAME?</v>
      </c>
      <c r="AT45" t="e">
        <f t="shared" ca="1" si="86"/>
        <v>#NAME?</v>
      </c>
      <c r="AU45" t="e">
        <f t="shared" ca="1" si="86"/>
        <v>#NAME?</v>
      </c>
      <c r="AV45" t="e">
        <f t="shared" ca="1" si="86"/>
        <v>#NAME?</v>
      </c>
      <c r="AW45" t="e">
        <f t="shared" ca="1" si="86"/>
        <v>#NAME?</v>
      </c>
      <c r="AX45" t="e">
        <f t="shared" ca="1" si="86"/>
        <v>#NAME?</v>
      </c>
      <c r="AY45" t="e">
        <f t="shared" ca="1" si="86"/>
        <v>#NAME?</v>
      </c>
      <c r="AZ45" t="e">
        <f t="shared" ca="1" si="86"/>
        <v>#NAME?</v>
      </c>
      <c r="BA45" t="e">
        <f t="shared" ca="1" si="86"/>
        <v>#NAME?</v>
      </c>
      <c r="BB45" t="e">
        <f t="shared" ca="1" si="86"/>
        <v>#NAME?</v>
      </c>
      <c r="BC45" t="e">
        <f t="shared" ca="1" si="86"/>
        <v>#NAME?</v>
      </c>
      <c r="BD45" t="e">
        <f t="shared" ca="1" si="86"/>
        <v>#NAME?</v>
      </c>
    </row>
    <row r="46" spans="1:56" ht="14.25" customHeight="1">
      <c r="N46" s="72"/>
    </row>
    <row r="47" spans="1:56" ht="14.25" customHeight="1">
      <c r="N47" s="72"/>
    </row>
    <row r="48" spans="1:56" ht="14.25" customHeight="1">
      <c r="N48" s="72"/>
    </row>
    <row r="49" spans="14:14" ht="14.25" customHeight="1">
      <c r="N49" s="72"/>
    </row>
    <row r="50" spans="14:14" ht="14.25" customHeight="1">
      <c r="N50" s="72"/>
    </row>
    <row r="51" spans="14:14" ht="14.25" customHeight="1">
      <c r="N51" s="72"/>
    </row>
    <row r="52" spans="14:14" ht="14.25" customHeight="1">
      <c r="N52" s="72"/>
    </row>
    <row r="53" spans="14:14" ht="14.25" customHeight="1">
      <c r="N53" s="72"/>
    </row>
    <row r="54" spans="14:14" ht="14.25" customHeight="1">
      <c r="N54" s="72"/>
    </row>
    <row r="55" spans="14:14" ht="14.25" customHeight="1">
      <c r="N55" s="72"/>
    </row>
    <row r="56" spans="14:14" ht="14.25" customHeight="1">
      <c r="N56" s="72"/>
    </row>
    <row r="57" spans="14:14" ht="14.25" customHeight="1">
      <c r="N57" s="72"/>
    </row>
    <row r="58" spans="14:14" ht="14.25" customHeight="1">
      <c r="N58" s="72"/>
    </row>
    <row r="59" spans="14:14" ht="14.25" customHeight="1">
      <c r="N59" s="72"/>
    </row>
    <row r="60" spans="14:14" ht="14.25" customHeight="1">
      <c r="N60" s="72"/>
    </row>
    <row r="61" spans="14:14" ht="14.25" customHeight="1">
      <c r="N61" s="72"/>
    </row>
    <row r="62" spans="14:14" ht="14.25" customHeight="1">
      <c r="N62" s="72"/>
    </row>
    <row r="63" spans="14:14" ht="14.25" customHeight="1">
      <c r="N63" s="72"/>
    </row>
    <row r="64" spans="14:14" ht="14.25" customHeight="1">
      <c r="N64" s="72"/>
    </row>
    <row r="65" spans="14:14" ht="14.25" customHeight="1">
      <c r="N65" s="72"/>
    </row>
    <row r="66" spans="14:14" ht="14.25" customHeight="1">
      <c r="N66" s="72"/>
    </row>
    <row r="67" spans="14:14" ht="14.25" customHeight="1">
      <c r="N67" s="72"/>
    </row>
    <row r="68" spans="14:14" ht="14.25" customHeight="1">
      <c r="N68" s="72"/>
    </row>
    <row r="69" spans="14:14" ht="14.25" customHeight="1">
      <c r="N69" s="72"/>
    </row>
    <row r="70" spans="14:14" ht="14.25" customHeight="1">
      <c r="N70" s="72"/>
    </row>
    <row r="71" spans="14:14" ht="14.25" customHeight="1">
      <c r="N71" s="72"/>
    </row>
    <row r="72" spans="14:14" ht="14.25" customHeight="1">
      <c r="N72" s="72"/>
    </row>
    <row r="73" spans="14:14" ht="14.25" customHeight="1">
      <c r="N73" s="72"/>
    </row>
    <row r="74" spans="14:14" ht="14.25" customHeight="1">
      <c r="N74" s="72"/>
    </row>
    <row r="75" spans="14:14" ht="14.25" customHeight="1">
      <c r="N75" s="72"/>
    </row>
    <row r="76" spans="14:14" ht="14.25" customHeight="1">
      <c r="N76" s="72"/>
    </row>
    <row r="77" spans="14:14" ht="14.25" customHeight="1">
      <c r="N77" s="72"/>
    </row>
    <row r="78" spans="14:14" ht="14.25" customHeight="1">
      <c r="N78" s="72"/>
    </row>
    <row r="79" spans="14:14" ht="14.25" customHeight="1">
      <c r="N79" s="72"/>
    </row>
    <row r="80" spans="14:14" ht="14.25" customHeight="1">
      <c r="N80" s="72"/>
    </row>
    <row r="81" spans="14:14" ht="14.25" customHeight="1">
      <c r="N81" s="72"/>
    </row>
    <row r="82" spans="14:14" ht="14.25" customHeight="1">
      <c r="N82" s="72"/>
    </row>
    <row r="83" spans="14:14" ht="14.25" customHeight="1">
      <c r="N83" s="72"/>
    </row>
    <row r="84" spans="14:14" ht="14.25" customHeight="1">
      <c r="N84" s="72"/>
    </row>
    <row r="85" spans="14:14" ht="14.25" customHeight="1">
      <c r="N85" s="72"/>
    </row>
    <row r="86" spans="14:14" ht="14.25" customHeight="1">
      <c r="N86" s="72"/>
    </row>
    <row r="87" spans="14:14" ht="14.25" customHeight="1">
      <c r="N87" s="72"/>
    </row>
    <row r="88" spans="14:14" ht="14.25" customHeight="1">
      <c r="N88" s="72"/>
    </row>
    <row r="89" spans="14:14" ht="14.25" customHeight="1">
      <c r="N89" s="72"/>
    </row>
    <row r="90" spans="14:14" ht="14.25" customHeight="1">
      <c r="N90" s="72"/>
    </row>
    <row r="91" spans="14:14" ht="14.25" customHeight="1">
      <c r="N91" s="72"/>
    </row>
    <row r="92" spans="14:14" ht="14.25" customHeight="1">
      <c r="N92" s="72"/>
    </row>
    <row r="93" spans="14:14" ht="14.25" customHeight="1">
      <c r="N93" s="72"/>
    </row>
    <row r="94" spans="14:14" ht="14.25" customHeight="1">
      <c r="N94" s="72"/>
    </row>
    <row r="95" spans="14:14" ht="14.25" customHeight="1">
      <c r="N95" s="72"/>
    </row>
    <row r="96" spans="14:14" ht="14.25" customHeight="1">
      <c r="N96" s="72"/>
    </row>
    <row r="97" spans="14:14" ht="14.25" customHeight="1">
      <c r="N97" s="72"/>
    </row>
    <row r="98" spans="14:14" ht="14.25" customHeight="1">
      <c r="N98" s="72"/>
    </row>
    <row r="99" spans="14:14" ht="14.25" customHeight="1">
      <c r="N99" s="72"/>
    </row>
    <row r="100" spans="14:14" ht="14.25" customHeight="1">
      <c r="N100" s="72"/>
    </row>
    <row r="101" spans="14:14" ht="14.25" customHeight="1">
      <c r="N101" s="72"/>
    </row>
    <row r="102" spans="14:14" ht="14.25" customHeight="1">
      <c r="N102" s="72"/>
    </row>
    <row r="103" spans="14:14" ht="14.25" customHeight="1">
      <c r="N103" s="72"/>
    </row>
    <row r="104" spans="14:14" ht="14.25" customHeight="1">
      <c r="N104" s="72"/>
    </row>
    <row r="105" spans="14:14" ht="14.25" customHeight="1">
      <c r="N105" s="72"/>
    </row>
    <row r="106" spans="14:14" ht="14.25" customHeight="1">
      <c r="N106" s="72"/>
    </row>
    <row r="107" spans="14:14" ht="14.25" customHeight="1">
      <c r="N107" s="72"/>
    </row>
    <row r="108" spans="14:14" ht="14.25" customHeight="1">
      <c r="N108" s="72"/>
    </row>
    <row r="109" spans="14:14" ht="14.25" customHeight="1">
      <c r="N109" s="72"/>
    </row>
    <row r="110" spans="14:14" ht="14.25" customHeight="1">
      <c r="N110" s="72"/>
    </row>
    <row r="111" spans="14:14" ht="14.25" customHeight="1">
      <c r="N111" s="72"/>
    </row>
    <row r="112" spans="14:14" ht="14.25" customHeight="1">
      <c r="N112" s="72"/>
    </row>
    <row r="113" spans="14:14" ht="14.25" customHeight="1">
      <c r="N113" s="72"/>
    </row>
    <row r="114" spans="14:14" ht="14.25" customHeight="1">
      <c r="N114" s="72"/>
    </row>
    <row r="115" spans="14:14" ht="14.25" customHeight="1">
      <c r="N115" s="72"/>
    </row>
    <row r="116" spans="14:14" ht="14.25" customHeight="1">
      <c r="N116" s="72"/>
    </row>
    <row r="117" spans="14:14" ht="14.25" customHeight="1">
      <c r="N117" s="72"/>
    </row>
    <row r="118" spans="14:14" ht="14.25" customHeight="1">
      <c r="N118" s="72"/>
    </row>
    <row r="119" spans="14:14" ht="14.25" customHeight="1">
      <c r="N119" s="72"/>
    </row>
    <row r="120" spans="14:14" ht="14.25" customHeight="1">
      <c r="N120" s="72"/>
    </row>
    <row r="121" spans="14:14" ht="14.25" customHeight="1">
      <c r="N121" s="72"/>
    </row>
    <row r="122" spans="14:14" ht="14.25" customHeight="1">
      <c r="N122" s="72"/>
    </row>
    <row r="123" spans="14:14" ht="14.25" customHeight="1">
      <c r="N123" s="72"/>
    </row>
    <row r="124" spans="14:14" ht="14.25" customHeight="1">
      <c r="N124" s="72"/>
    </row>
    <row r="125" spans="14:14" ht="14.25" customHeight="1">
      <c r="N125" s="72"/>
    </row>
    <row r="126" spans="14:14" ht="14.25" customHeight="1">
      <c r="N126" s="72"/>
    </row>
    <row r="127" spans="14:14" ht="14.25" customHeight="1">
      <c r="N127" s="72"/>
    </row>
    <row r="128" spans="14:14" ht="14.25" customHeight="1">
      <c r="N128" s="72"/>
    </row>
    <row r="129" spans="14:14" ht="14.25" customHeight="1">
      <c r="N129" s="72"/>
    </row>
    <row r="130" spans="14:14" ht="14.25" customHeight="1">
      <c r="N130" s="72"/>
    </row>
    <row r="131" spans="14:14" ht="14.25" customHeight="1">
      <c r="N131" s="72"/>
    </row>
    <row r="132" spans="14:14" ht="14.25" customHeight="1">
      <c r="N132" s="72"/>
    </row>
    <row r="133" spans="14:14" ht="14.25" customHeight="1">
      <c r="N133" s="72"/>
    </row>
    <row r="134" spans="14:14" ht="14.25" customHeight="1">
      <c r="N134" s="72"/>
    </row>
    <row r="135" spans="14:14" ht="14.25" customHeight="1">
      <c r="N135" s="72"/>
    </row>
    <row r="136" spans="14:14" ht="14.25" customHeight="1">
      <c r="N136" s="72"/>
    </row>
    <row r="137" spans="14:14" ht="14.25" customHeight="1">
      <c r="N137" s="72"/>
    </row>
    <row r="138" spans="14:14" ht="14.25" customHeight="1">
      <c r="N138" s="72"/>
    </row>
    <row r="139" spans="14:14" ht="14.25" customHeight="1">
      <c r="N139" s="72"/>
    </row>
    <row r="140" spans="14:14" ht="14.25" customHeight="1">
      <c r="N140" s="72"/>
    </row>
    <row r="141" spans="14:14" ht="14.25" customHeight="1">
      <c r="N141" s="72"/>
    </row>
    <row r="142" spans="14:14" ht="14.25" customHeight="1">
      <c r="N142" s="72"/>
    </row>
    <row r="143" spans="14:14" ht="14.25" customHeight="1">
      <c r="N143" s="72"/>
    </row>
    <row r="144" spans="14:14" ht="14.25" customHeight="1">
      <c r="N144" s="72"/>
    </row>
    <row r="145" spans="14:14" ht="14.25" customHeight="1">
      <c r="N145" s="72"/>
    </row>
    <row r="146" spans="14:14" ht="14.25" customHeight="1">
      <c r="N146" s="72"/>
    </row>
    <row r="147" spans="14:14" ht="14.25" customHeight="1">
      <c r="N147" s="72"/>
    </row>
    <row r="148" spans="14:14" ht="14.25" customHeight="1">
      <c r="N148" s="72"/>
    </row>
    <row r="149" spans="14:14" ht="14.25" customHeight="1">
      <c r="N149" s="72"/>
    </row>
    <row r="150" spans="14:14" ht="14.25" customHeight="1">
      <c r="N150" s="72"/>
    </row>
    <row r="151" spans="14:14" ht="14.25" customHeight="1">
      <c r="N151" s="72"/>
    </row>
    <row r="152" spans="14:14" ht="14.25" customHeight="1">
      <c r="N152" s="72"/>
    </row>
    <row r="153" spans="14:14" ht="14.25" customHeight="1">
      <c r="N153" s="72"/>
    </row>
    <row r="154" spans="14:14" ht="14.25" customHeight="1">
      <c r="N154" s="72"/>
    </row>
    <row r="155" spans="14:14" ht="14.25" customHeight="1">
      <c r="N155" s="72"/>
    </row>
    <row r="156" spans="14:14" ht="14.25" customHeight="1">
      <c r="N156" s="72"/>
    </row>
    <row r="157" spans="14:14" ht="14.25" customHeight="1">
      <c r="N157" s="72"/>
    </row>
    <row r="158" spans="14:14" ht="14.25" customHeight="1">
      <c r="N158" s="72"/>
    </row>
    <row r="159" spans="14:14" ht="14.25" customHeight="1">
      <c r="N159" s="72"/>
    </row>
    <row r="160" spans="14:14" ht="14.25" customHeight="1">
      <c r="N160" s="72"/>
    </row>
    <row r="161" spans="14:14" ht="14.25" customHeight="1">
      <c r="N161" s="72"/>
    </row>
    <row r="162" spans="14:14" ht="14.25" customHeight="1">
      <c r="N162" s="72"/>
    </row>
    <row r="163" spans="14:14" ht="14.25" customHeight="1">
      <c r="N163" s="72"/>
    </row>
    <row r="164" spans="14:14" ht="14.25" customHeight="1">
      <c r="N164" s="72"/>
    </row>
    <row r="165" spans="14:14" ht="14.25" customHeight="1">
      <c r="N165" s="72"/>
    </row>
    <row r="166" spans="14:14" ht="14.25" customHeight="1">
      <c r="N166" s="72"/>
    </row>
    <row r="167" spans="14:14" ht="14.25" customHeight="1">
      <c r="N167" s="72"/>
    </row>
    <row r="168" spans="14:14" ht="14.25" customHeight="1">
      <c r="N168" s="72"/>
    </row>
    <row r="169" spans="14:14" ht="14.25" customHeight="1">
      <c r="N169" s="72"/>
    </row>
    <row r="170" spans="14:14" ht="14.25" customHeight="1">
      <c r="N170" s="72"/>
    </row>
    <row r="171" spans="14:14" ht="14.25" customHeight="1">
      <c r="N171" s="72"/>
    </row>
    <row r="172" spans="14:14" ht="14.25" customHeight="1">
      <c r="N172" s="72"/>
    </row>
    <row r="173" spans="14:14" ht="14.25" customHeight="1">
      <c r="N173" s="72"/>
    </row>
    <row r="174" spans="14:14" ht="14.25" customHeight="1">
      <c r="N174" s="72"/>
    </row>
    <row r="175" spans="14:14" ht="14.25" customHeight="1">
      <c r="N175" s="72"/>
    </row>
    <row r="176" spans="14:14" ht="14.25" customHeight="1">
      <c r="N176" s="72"/>
    </row>
    <row r="177" spans="14:14" ht="14.25" customHeight="1">
      <c r="N177" s="72"/>
    </row>
    <row r="178" spans="14:14" ht="14.25" customHeight="1">
      <c r="N178" s="72"/>
    </row>
    <row r="179" spans="14:14" ht="14.25" customHeight="1">
      <c r="N179" s="72"/>
    </row>
    <row r="180" spans="14:14" ht="14.25" customHeight="1">
      <c r="N180" s="72"/>
    </row>
    <row r="181" spans="14:14" ht="14.25" customHeight="1">
      <c r="N181" s="72"/>
    </row>
    <row r="182" spans="14:14" ht="14.25" customHeight="1">
      <c r="N182" s="72"/>
    </row>
    <row r="183" spans="14:14" ht="14.25" customHeight="1">
      <c r="N183" s="72"/>
    </row>
    <row r="184" spans="14:14" ht="14.25" customHeight="1">
      <c r="N184" s="72"/>
    </row>
    <row r="185" spans="14:14" ht="14.25" customHeight="1">
      <c r="N185" s="72"/>
    </row>
    <row r="186" spans="14:14" ht="14.25" customHeight="1">
      <c r="N186" s="72"/>
    </row>
    <row r="187" spans="14:14" ht="14.25" customHeight="1">
      <c r="N187" s="72"/>
    </row>
    <row r="188" spans="14:14" ht="14.25" customHeight="1">
      <c r="N188" s="72"/>
    </row>
    <row r="189" spans="14:14" ht="14.25" customHeight="1">
      <c r="N189" s="72"/>
    </row>
    <row r="190" spans="14:14" ht="14.25" customHeight="1">
      <c r="N190" s="72"/>
    </row>
    <row r="191" spans="14:14" ht="14.25" customHeight="1">
      <c r="N191" s="72"/>
    </row>
    <row r="192" spans="14:14" ht="14.25" customHeight="1">
      <c r="N192" s="72"/>
    </row>
    <row r="193" spans="14:14" ht="14.25" customHeight="1">
      <c r="N193" s="72"/>
    </row>
    <row r="194" spans="14:14" ht="14.25" customHeight="1">
      <c r="N194" s="72"/>
    </row>
    <row r="195" spans="14:14" ht="14.25" customHeight="1">
      <c r="N195" s="72"/>
    </row>
    <row r="196" spans="14:14" ht="14.25" customHeight="1">
      <c r="N196" s="72"/>
    </row>
    <row r="197" spans="14:14" ht="14.25" customHeight="1">
      <c r="N197" s="72"/>
    </row>
    <row r="198" spans="14:14" ht="14.25" customHeight="1">
      <c r="N198" s="72"/>
    </row>
    <row r="199" spans="14:14" ht="14.25" customHeight="1">
      <c r="N199" s="72"/>
    </row>
    <row r="200" spans="14:14" ht="14.25" customHeight="1">
      <c r="N200" s="72"/>
    </row>
    <row r="201" spans="14:14" ht="14.25" customHeight="1">
      <c r="N201" s="72"/>
    </row>
    <row r="202" spans="14:14" ht="14.25" customHeight="1">
      <c r="N202" s="72"/>
    </row>
    <row r="203" spans="14:14" ht="14.25" customHeight="1">
      <c r="N203" s="72"/>
    </row>
    <row r="204" spans="14:14" ht="14.25" customHeight="1">
      <c r="N204" s="72"/>
    </row>
    <row r="205" spans="14:14" ht="14.25" customHeight="1">
      <c r="N205" s="72"/>
    </row>
    <row r="206" spans="14:14" ht="14.25" customHeight="1">
      <c r="N206" s="72"/>
    </row>
    <row r="207" spans="14:14" ht="14.25" customHeight="1">
      <c r="N207" s="72"/>
    </row>
    <row r="208" spans="14:14" ht="14.25" customHeight="1">
      <c r="N208" s="72"/>
    </row>
    <row r="209" spans="14:14" ht="14.25" customHeight="1">
      <c r="N209" s="72"/>
    </row>
    <row r="210" spans="14:14" ht="14.25" customHeight="1">
      <c r="N210" s="72"/>
    </row>
    <row r="211" spans="14:14" ht="14.25" customHeight="1">
      <c r="N211" s="72"/>
    </row>
    <row r="212" spans="14:14" ht="14.25" customHeight="1">
      <c r="N212" s="72"/>
    </row>
    <row r="213" spans="14:14" ht="14.25" customHeight="1">
      <c r="N213" s="72"/>
    </row>
    <row r="214" spans="14:14" ht="14.25" customHeight="1">
      <c r="N214" s="72"/>
    </row>
    <row r="215" spans="14:14" ht="14.25" customHeight="1">
      <c r="N215" s="72"/>
    </row>
    <row r="216" spans="14:14" ht="14.25" customHeight="1">
      <c r="N216" s="72"/>
    </row>
    <row r="217" spans="14:14" ht="14.25" customHeight="1">
      <c r="N217" s="72"/>
    </row>
    <row r="218" spans="14:14" ht="14.25" customHeight="1">
      <c r="N218" s="72"/>
    </row>
    <row r="219" spans="14:14" ht="14.25" customHeight="1">
      <c r="N219" s="72"/>
    </row>
    <row r="220" spans="14:14" ht="14.25" customHeight="1">
      <c r="N220" s="72"/>
    </row>
    <row r="221" spans="14:14" ht="14.25" customHeight="1">
      <c r="N221" s="72"/>
    </row>
    <row r="222" spans="14:14" ht="14.25" customHeight="1">
      <c r="N222" s="72"/>
    </row>
    <row r="223" spans="14:14" ht="14.25" customHeight="1">
      <c r="N223" s="72"/>
    </row>
    <row r="224" spans="14:14" ht="14.25" customHeight="1">
      <c r="N224" s="72"/>
    </row>
    <row r="225" spans="14:14" ht="14.25" customHeight="1">
      <c r="N225" s="72"/>
    </row>
    <row r="226" spans="14:14" ht="14.25" customHeight="1">
      <c r="N226" s="72"/>
    </row>
    <row r="227" spans="14:14" ht="14.25" customHeight="1">
      <c r="N227" s="72"/>
    </row>
    <row r="228" spans="14:14" ht="14.25" customHeight="1">
      <c r="N228" s="72"/>
    </row>
    <row r="229" spans="14:14" ht="14.25" customHeight="1">
      <c r="N229" s="72"/>
    </row>
    <row r="230" spans="14:14" ht="14.25" customHeight="1">
      <c r="N230" s="72"/>
    </row>
    <row r="231" spans="14:14" ht="14.25" customHeight="1">
      <c r="N231" s="72"/>
    </row>
    <row r="232" spans="14:14" ht="14.25" customHeight="1">
      <c r="N232" s="72"/>
    </row>
    <row r="233" spans="14:14" ht="14.25" customHeight="1">
      <c r="N233" s="72"/>
    </row>
    <row r="234" spans="14:14" ht="14.25" customHeight="1">
      <c r="N234" s="72"/>
    </row>
    <row r="235" spans="14:14" ht="14.25" customHeight="1">
      <c r="N235" s="72"/>
    </row>
    <row r="236" spans="14:14" ht="14.25" customHeight="1">
      <c r="N236" s="72"/>
    </row>
    <row r="237" spans="14:14" ht="14.25" customHeight="1">
      <c r="N237" s="72"/>
    </row>
    <row r="238" spans="14:14" ht="14.25" customHeight="1">
      <c r="N238" s="72"/>
    </row>
    <row r="239" spans="14:14" ht="14.25" customHeight="1">
      <c r="N239" s="72"/>
    </row>
    <row r="240" spans="14:14" ht="14.25" customHeight="1">
      <c r="N240" s="72"/>
    </row>
    <row r="241" spans="14:14" ht="14.25" customHeight="1">
      <c r="N241" s="72"/>
    </row>
    <row r="242" spans="14:14" ht="14.25" customHeight="1">
      <c r="N242" s="72"/>
    </row>
    <row r="243" spans="14:14" ht="14.25" customHeight="1">
      <c r="N243" s="72"/>
    </row>
    <row r="244" spans="14:14" ht="14.25" customHeight="1">
      <c r="N244" s="72"/>
    </row>
    <row r="245" spans="14:14" ht="14.25" customHeight="1">
      <c r="N245" s="72"/>
    </row>
    <row r="246" spans="14:14" ht="14.25" customHeight="1">
      <c r="N246" s="72"/>
    </row>
    <row r="247" spans="14:14" ht="14.25" customHeight="1">
      <c r="N247" s="72"/>
    </row>
    <row r="248" spans="14:14" ht="14.25" customHeight="1">
      <c r="N248" s="72"/>
    </row>
    <row r="249" spans="14:14" ht="14.25" customHeight="1">
      <c r="N249" s="72"/>
    </row>
    <row r="250" spans="14:14" ht="14.25" customHeight="1">
      <c r="N250" s="72"/>
    </row>
    <row r="251" spans="14:14" ht="14.25" customHeight="1">
      <c r="N251" s="72"/>
    </row>
    <row r="252" spans="14:14" ht="14.25" customHeight="1">
      <c r="N252" s="72"/>
    </row>
    <row r="253" spans="14:14" ht="14.25" customHeight="1">
      <c r="N253" s="72"/>
    </row>
    <row r="254" spans="14:14" ht="14.25" customHeight="1">
      <c r="N254" s="72"/>
    </row>
    <row r="255" spans="14:14" ht="14.25" customHeight="1">
      <c r="N255" s="72"/>
    </row>
    <row r="256" spans="14:14" ht="14.25" customHeight="1">
      <c r="N256" s="72"/>
    </row>
    <row r="257" spans="14:14" ht="14.25" customHeight="1">
      <c r="N257" s="72"/>
    </row>
    <row r="258" spans="14:14" ht="14.25" customHeight="1">
      <c r="N258" s="72"/>
    </row>
    <row r="259" spans="14:14" ht="14.25" customHeight="1">
      <c r="N259" s="72"/>
    </row>
    <row r="260" spans="14:14" ht="14.25" customHeight="1">
      <c r="N260" s="72"/>
    </row>
    <row r="261" spans="14:14" ht="14.25" customHeight="1">
      <c r="N261" s="72"/>
    </row>
    <row r="262" spans="14:14" ht="14.25" customHeight="1">
      <c r="N262" s="72"/>
    </row>
    <row r="263" spans="14:14" ht="14.25" customHeight="1">
      <c r="N263" s="72"/>
    </row>
    <row r="264" spans="14:14" ht="14.25" customHeight="1">
      <c r="N264" s="72"/>
    </row>
    <row r="265" spans="14:14" ht="14.25" customHeight="1">
      <c r="N265" s="72"/>
    </row>
    <row r="266" spans="14:14" ht="14.25" customHeight="1">
      <c r="N266" s="72"/>
    </row>
    <row r="267" spans="14:14" ht="14.25" customHeight="1">
      <c r="N267" s="72"/>
    </row>
    <row r="268" spans="14:14" ht="14.25" customHeight="1">
      <c r="N268" s="72"/>
    </row>
    <row r="269" spans="14:14" ht="14.25" customHeight="1">
      <c r="N269" s="72"/>
    </row>
    <row r="270" spans="14:14" ht="14.25" customHeight="1">
      <c r="N270" s="72"/>
    </row>
    <row r="271" spans="14:14" ht="14.25" customHeight="1">
      <c r="N271" s="72"/>
    </row>
    <row r="272" spans="14:14" ht="14.25" customHeight="1">
      <c r="N272" s="72"/>
    </row>
    <row r="273" spans="14:14" ht="14.25" customHeight="1">
      <c r="N273" s="72"/>
    </row>
    <row r="274" spans="14:14" ht="14.25" customHeight="1">
      <c r="N274" s="72"/>
    </row>
    <row r="275" spans="14:14" ht="14.25" customHeight="1">
      <c r="N275" s="72"/>
    </row>
    <row r="276" spans="14:14" ht="14.25" customHeight="1">
      <c r="N276" s="72"/>
    </row>
    <row r="277" spans="14:14" ht="14.25" customHeight="1">
      <c r="N277" s="72"/>
    </row>
    <row r="278" spans="14:14" ht="14.25" customHeight="1">
      <c r="N278" s="72"/>
    </row>
    <row r="279" spans="14:14" ht="14.25" customHeight="1">
      <c r="N279" s="72"/>
    </row>
    <row r="280" spans="14:14" ht="14.25" customHeight="1">
      <c r="N280" s="72"/>
    </row>
    <row r="281" spans="14:14" ht="14.25" customHeight="1">
      <c r="N281" s="72"/>
    </row>
    <row r="282" spans="14:14" ht="14.25" customHeight="1">
      <c r="N282" s="72"/>
    </row>
    <row r="283" spans="14:14" ht="14.25" customHeight="1">
      <c r="N283" s="72"/>
    </row>
    <row r="284" spans="14:14" ht="14.25" customHeight="1">
      <c r="N284" s="72"/>
    </row>
    <row r="285" spans="14:14" ht="14.25" customHeight="1">
      <c r="N285" s="72"/>
    </row>
    <row r="286" spans="14:14" ht="14.25" customHeight="1">
      <c r="N286" s="72"/>
    </row>
    <row r="287" spans="14:14" ht="14.25" customHeight="1">
      <c r="N287" s="72"/>
    </row>
    <row r="288" spans="14:14" ht="14.25" customHeight="1">
      <c r="N288" s="72"/>
    </row>
    <row r="289" spans="14:14" ht="14.25" customHeight="1">
      <c r="N289" s="72"/>
    </row>
    <row r="290" spans="14:14" ht="14.25" customHeight="1">
      <c r="N290" s="72"/>
    </row>
    <row r="291" spans="14:14" ht="14.25" customHeight="1">
      <c r="N291" s="72"/>
    </row>
    <row r="292" spans="14:14" ht="14.25" customHeight="1">
      <c r="N292" s="72"/>
    </row>
    <row r="293" spans="14:14" ht="14.25" customHeight="1">
      <c r="N293" s="72"/>
    </row>
    <row r="294" spans="14:14" ht="14.25" customHeight="1">
      <c r="N294" s="72"/>
    </row>
    <row r="295" spans="14:14" ht="14.25" customHeight="1">
      <c r="N295" s="72"/>
    </row>
    <row r="296" spans="14:14" ht="14.25" customHeight="1">
      <c r="N296" s="72"/>
    </row>
    <row r="297" spans="14:14" ht="14.25" customHeight="1">
      <c r="N297" s="72"/>
    </row>
    <row r="298" spans="14:14" ht="14.25" customHeight="1">
      <c r="N298" s="72"/>
    </row>
    <row r="299" spans="14:14" ht="14.25" customHeight="1">
      <c r="N299" s="72"/>
    </row>
    <row r="300" spans="14:14" ht="14.25" customHeight="1">
      <c r="N300" s="72"/>
    </row>
    <row r="301" spans="14:14" ht="14.25" customHeight="1">
      <c r="N301" s="72"/>
    </row>
    <row r="302" spans="14:14" ht="14.25" customHeight="1">
      <c r="N302" s="72"/>
    </row>
    <row r="303" spans="14:14" ht="14.25" customHeight="1">
      <c r="N303" s="72"/>
    </row>
    <row r="304" spans="14:14" ht="14.25" customHeight="1">
      <c r="N304" s="72"/>
    </row>
    <row r="305" spans="14:14" ht="14.25" customHeight="1">
      <c r="N305" s="72"/>
    </row>
    <row r="306" spans="14:14" ht="14.25" customHeight="1">
      <c r="N306" s="72"/>
    </row>
    <row r="307" spans="14:14" ht="14.25" customHeight="1">
      <c r="N307" s="72"/>
    </row>
    <row r="308" spans="14:14" ht="14.25" customHeight="1">
      <c r="N308" s="72"/>
    </row>
    <row r="309" spans="14:14" ht="14.25" customHeight="1">
      <c r="N309" s="72"/>
    </row>
    <row r="310" spans="14:14" ht="14.25" customHeight="1">
      <c r="N310" s="72"/>
    </row>
    <row r="311" spans="14:14" ht="14.25" customHeight="1">
      <c r="N311" s="72"/>
    </row>
    <row r="312" spans="14:14" ht="14.25" customHeight="1">
      <c r="N312" s="72"/>
    </row>
    <row r="313" spans="14:14" ht="14.25" customHeight="1">
      <c r="N313" s="72"/>
    </row>
    <row r="314" spans="14:14" ht="14.25" customHeight="1">
      <c r="N314" s="72"/>
    </row>
    <row r="315" spans="14:14" ht="14.25" customHeight="1">
      <c r="N315" s="72"/>
    </row>
    <row r="316" spans="14:14" ht="14.25" customHeight="1">
      <c r="N316" s="72"/>
    </row>
    <row r="317" spans="14:14" ht="14.25" customHeight="1">
      <c r="N317" s="72"/>
    </row>
    <row r="318" spans="14:14" ht="14.25" customHeight="1">
      <c r="N318" s="72"/>
    </row>
    <row r="319" spans="14:14" ht="14.25" customHeight="1">
      <c r="N319" s="72"/>
    </row>
    <row r="320" spans="14:14" ht="14.25" customHeight="1">
      <c r="N320" s="72"/>
    </row>
    <row r="321" spans="14:14" ht="14.25" customHeight="1">
      <c r="N321" s="72"/>
    </row>
    <row r="322" spans="14:14" ht="14.25" customHeight="1">
      <c r="N322" s="72"/>
    </row>
    <row r="323" spans="14:14" ht="14.25" customHeight="1">
      <c r="N323" s="72"/>
    </row>
    <row r="324" spans="14:14" ht="14.25" customHeight="1">
      <c r="N324" s="72"/>
    </row>
    <row r="325" spans="14:14" ht="14.25" customHeight="1">
      <c r="N325" s="72"/>
    </row>
    <row r="326" spans="14:14" ht="14.25" customHeight="1">
      <c r="N326" s="72"/>
    </row>
    <row r="327" spans="14:14" ht="14.25" customHeight="1">
      <c r="N327" s="72"/>
    </row>
    <row r="328" spans="14:14" ht="14.25" customHeight="1">
      <c r="N328" s="72"/>
    </row>
    <row r="329" spans="14:14" ht="14.25" customHeight="1">
      <c r="N329" s="72"/>
    </row>
    <row r="330" spans="14:14" ht="14.25" customHeight="1">
      <c r="N330" s="72"/>
    </row>
    <row r="331" spans="14:14" ht="14.25" customHeight="1">
      <c r="N331" s="72"/>
    </row>
    <row r="332" spans="14:14" ht="14.25" customHeight="1">
      <c r="N332" s="72"/>
    </row>
    <row r="333" spans="14:14" ht="14.25" customHeight="1">
      <c r="N333" s="72"/>
    </row>
    <row r="334" spans="14:14" ht="14.25" customHeight="1">
      <c r="N334" s="72"/>
    </row>
    <row r="335" spans="14:14" ht="14.25" customHeight="1">
      <c r="N335" s="72"/>
    </row>
    <row r="336" spans="14:14" ht="14.25" customHeight="1">
      <c r="N336" s="72"/>
    </row>
    <row r="337" spans="14:14" ht="14.25" customHeight="1">
      <c r="N337" s="72"/>
    </row>
    <row r="338" spans="14:14" ht="14.25" customHeight="1">
      <c r="N338" s="72"/>
    </row>
    <row r="339" spans="14:14" ht="14.25" customHeight="1">
      <c r="N339" s="72"/>
    </row>
    <row r="340" spans="14:14" ht="14.25" customHeight="1">
      <c r="N340" s="72"/>
    </row>
    <row r="341" spans="14:14" ht="14.25" customHeight="1">
      <c r="N341" s="72"/>
    </row>
    <row r="342" spans="14:14" ht="14.25" customHeight="1">
      <c r="N342" s="72"/>
    </row>
    <row r="343" spans="14:14" ht="14.25" customHeight="1">
      <c r="N343" s="72"/>
    </row>
    <row r="344" spans="14:14" ht="14.25" customHeight="1">
      <c r="N344" s="72"/>
    </row>
    <row r="345" spans="14:14" ht="14.25" customHeight="1">
      <c r="N345" s="72"/>
    </row>
    <row r="346" spans="14:14" ht="14.25" customHeight="1">
      <c r="N346" s="72"/>
    </row>
    <row r="347" spans="14:14" ht="14.25" customHeight="1">
      <c r="N347" s="72"/>
    </row>
    <row r="348" spans="14:14" ht="14.25" customHeight="1">
      <c r="N348" s="72"/>
    </row>
    <row r="349" spans="14:14" ht="14.25" customHeight="1">
      <c r="N349" s="72"/>
    </row>
    <row r="350" spans="14:14" ht="14.25" customHeight="1">
      <c r="N350" s="72"/>
    </row>
    <row r="351" spans="14:14" ht="14.25" customHeight="1">
      <c r="N351" s="72"/>
    </row>
    <row r="352" spans="14:14" ht="14.25" customHeight="1">
      <c r="N352" s="72"/>
    </row>
    <row r="353" spans="14:14" ht="14.25" customHeight="1">
      <c r="N353" s="72"/>
    </row>
    <row r="354" spans="14:14" ht="14.25" customHeight="1">
      <c r="N354" s="72"/>
    </row>
    <row r="355" spans="14:14" ht="14.25" customHeight="1">
      <c r="N355" s="72"/>
    </row>
    <row r="356" spans="14:14" ht="14.25" customHeight="1">
      <c r="N356" s="72"/>
    </row>
    <row r="357" spans="14:14" ht="14.25" customHeight="1">
      <c r="N357" s="72"/>
    </row>
    <row r="358" spans="14:14" ht="14.25" customHeight="1">
      <c r="N358" s="72"/>
    </row>
    <row r="359" spans="14:14" ht="14.25" customHeight="1">
      <c r="N359" s="72"/>
    </row>
    <row r="360" spans="14:14" ht="14.25" customHeight="1">
      <c r="N360" s="72"/>
    </row>
    <row r="361" spans="14:14" ht="14.25" customHeight="1">
      <c r="N361" s="72"/>
    </row>
    <row r="362" spans="14:14" ht="14.25" customHeight="1">
      <c r="N362" s="72"/>
    </row>
    <row r="363" spans="14:14" ht="14.25" customHeight="1">
      <c r="N363" s="72"/>
    </row>
    <row r="364" spans="14:14" ht="14.25" customHeight="1">
      <c r="N364" s="72"/>
    </row>
    <row r="365" spans="14:14" ht="14.25" customHeight="1">
      <c r="N365" s="72"/>
    </row>
    <row r="366" spans="14:14" ht="14.25" customHeight="1">
      <c r="N366" s="72"/>
    </row>
    <row r="367" spans="14:14" ht="14.25" customHeight="1">
      <c r="N367" s="72"/>
    </row>
    <row r="368" spans="14:14" ht="14.25" customHeight="1">
      <c r="N368" s="72"/>
    </row>
    <row r="369" spans="14:14" ht="14.25" customHeight="1">
      <c r="N369" s="72"/>
    </row>
    <row r="370" spans="14:14" ht="14.25" customHeight="1">
      <c r="N370" s="72"/>
    </row>
    <row r="371" spans="14:14" ht="14.25" customHeight="1">
      <c r="N371" s="72"/>
    </row>
    <row r="372" spans="14:14" ht="14.25" customHeight="1">
      <c r="N372" s="72"/>
    </row>
    <row r="373" spans="14:14" ht="14.25" customHeight="1">
      <c r="N373" s="72"/>
    </row>
    <row r="374" spans="14:14" ht="14.25" customHeight="1">
      <c r="N374" s="72"/>
    </row>
    <row r="375" spans="14:14" ht="14.25" customHeight="1">
      <c r="N375" s="72"/>
    </row>
    <row r="376" spans="14:14" ht="14.25" customHeight="1">
      <c r="N376" s="72"/>
    </row>
    <row r="377" spans="14:14" ht="14.25" customHeight="1">
      <c r="N377" s="72"/>
    </row>
    <row r="378" spans="14:14" ht="14.25" customHeight="1">
      <c r="N378" s="72"/>
    </row>
    <row r="379" spans="14:14" ht="14.25" customHeight="1">
      <c r="N379" s="72"/>
    </row>
    <row r="380" spans="14:14" ht="14.25" customHeight="1">
      <c r="N380" s="72"/>
    </row>
    <row r="381" spans="14:14" ht="14.25" customHeight="1">
      <c r="N381" s="72"/>
    </row>
    <row r="382" spans="14:14" ht="14.25" customHeight="1">
      <c r="N382" s="72"/>
    </row>
    <row r="383" spans="14:14" ht="14.25" customHeight="1">
      <c r="N383" s="72"/>
    </row>
    <row r="384" spans="14:14" ht="14.25" customHeight="1">
      <c r="N384" s="72"/>
    </row>
    <row r="385" spans="14:14" ht="14.25" customHeight="1">
      <c r="N385" s="72"/>
    </row>
    <row r="386" spans="14:14" ht="14.25" customHeight="1">
      <c r="N386" s="72"/>
    </row>
    <row r="387" spans="14:14" ht="14.25" customHeight="1">
      <c r="N387" s="72"/>
    </row>
    <row r="388" spans="14:14" ht="14.25" customHeight="1">
      <c r="N388" s="72"/>
    </row>
    <row r="389" spans="14:14" ht="14.25" customHeight="1">
      <c r="N389" s="72"/>
    </row>
    <row r="390" spans="14:14" ht="14.25" customHeight="1">
      <c r="N390" s="72"/>
    </row>
    <row r="391" spans="14:14" ht="14.25" customHeight="1">
      <c r="N391" s="72"/>
    </row>
    <row r="392" spans="14:14" ht="14.25" customHeight="1">
      <c r="N392" s="72"/>
    </row>
    <row r="393" spans="14:14" ht="14.25" customHeight="1">
      <c r="N393" s="72"/>
    </row>
    <row r="394" spans="14:14" ht="14.25" customHeight="1">
      <c r="N394" s="72"/>
    </row>
    <row r="395" spans="14:14" ht="14.25" customHeight="1">
      <c r="N395" s="72"/>
    </row>
    <row r="396" spans="14:14" ht="14.25" customHeight="1">
      <c r="N396" s="72"/>
    </row>
    <row r="397" spans="14:14" ht="14.25" customHeight="1">
      <c r="N397" s="72"/>
    </row>
    <row r="398" spans="14:14" ht="14.25" customHeight="1">
      <c r="N398" s="72"/>
    </row>
    <row r="399" spans="14:14" ht="14.25" customHeight="1">
      <c r="N399" s="72"/>
    </row>
    <row r="400" spans="14:14" ht="14.25" customHeight="1">
      <c r="N400" s="72"/>
    </row>
    <row r="401" spans="14:14" ht="14.25" customHeight="1">
      <c r="N401" s="72"/>
    </row>
    <row r="402" spans="14:14" ht="14.25" customHeight="1">
      <c r="N402" s="72"/>
    </row>
    <row r="403" spans="14:14" ht="14.25" customHeight="1">
      <c r="N403" s="72"/>
    </row>
    <row r="404" spans="14:14" ht="14.25" customHeight="1">
      <c r="N404" s="72"/>
    </row>
    <row r="405" spans="14:14" ht="14.25" customHeight="1">
      <c r="N405" s="72"/>
    </row>
    <row r="406" spans="14:14" ht="14.25" customHeight="1">
      <c r="N406" s="72"/>
    </row>
    <row r="407" spans="14:14" ht="14.25" customHeight="1">
      <c r="N407" s="72"/>
    </row>
    <row r="408" spans="14:14" ht="14.25" customHeight="1">
      <c r="N408" s="72"/>
    </row>
    <row r="409" spans="14:14" ht="14.25" customHeight="1">
      <c r="N409" s="72"/>
    </row>
    <row r="410" spans="14:14" ht="14.25" customHeight="1">
      <c r="N410" s="72"/>
    </row>
    <row r="411" spans="14:14" ht="14.25" customHeight="1">
      <c r="N411" s="72"/>
    </row>
    <row r="412" spans="14:14" ht="14.25" customHeight="1">
      <c r="N412" s="72"/>
    </row>
    <row r="413" spans="14:14" ht="14.25" customHeight="1">
      <c r="N413" s="72"/>
    </row>
    <row r="414" spans="14:14" ht="14.25" customHeight="1">
      <c r="N414" s="72"/>
    </row>
    <row r="415" spans="14:14" ht="14.25" customHeight="1">
      <c r="N415" s="72"/>
    </row>
    <row r="416" spans="14:14" ht="14.25" customHeight="1">
      <c r="N416" s="72"/>
    </row>
    <row r="417" spans="14:14" ht="14.25" customHeight="1">
      <c r="N417" s="72"/>
    </row>
    <row r="418" spans="14:14" ht="14.25" customHeight="1">
      <c r="N418" s="72"/>
    </row>
    <row r="419" spans="14:14" ht="14.25" customHeight="1">
      <c r="N419" s="72"/>
    </row>
    <row r="420" spans="14:14" ht="14.25" customHeight="1">
      <c r="N420" s="72"/>
    </row>
    <row r="421" spans="14:14" ht="14.25" customHeight="1">
      <c r="N421" s="72"/>
    </row>
    <row r="422" spans="14:14" ht="14.25" customHeight="1">
      <c r="N422" s="72"/>
    </row>
    <row r="423" spans="14:14" ht="14.25" customHeight="1">
      <c r="N423" s="72"/>
    </row>
    <row r="424" spans="14:14" ht="14.25" customHeight="1">
      <c r="N424" s="72"/>
    </row>
    <row r="425" spans="14:14" ht="14.25" customHeight="1">
      <c r="N425" s="72"/>
    </row>
    <row r="426" spans="14:14" ht="14.25" customHeight="1">
      <c r="N426" s="72"/>
    </row>
    <row r="427" spans="14:14" ht="14.25" customHeight="1">
      <c r="N427" s="72"/>
    </row>
    <row r="428" spans="14:14" ht="14.25" customHeight="1">
      <c r="N428" s="72"/>
    </row>
    <row r="429" spans="14:14" ht="14.25" customHeight="1">
      <c r="N429" s="72"/>
    </row>
    <row r="430" spans="14:14" ht="14.25" customHeight="1">
      <c r="N430" s="72"/>
    </row>
    <row r="431" spans="14:14" ht="14.25" customHeight="1">
      <c r="N431" s="72"/>
    </row>
    <row r="432" spans="14:14" ht="14.25" customHeight="1">
      <c r="N432" s="72"/>
    </row>
    <row r="433" spans="14:14" ht="14.25" customHeight="1">
      <c r="N433" s="72"/>
    </row>
    <row r="434" spans="14:14" ht="14.25" customHeight="1">
      <c r="N434" s="72"/>
    </row>
    <row r="435" spans="14:14" ht="14.25" customHeight="1">
      <c r="N435" s="72"/>
    </row>
    <row r="436" spans="14:14" ht="14.25" customHeight="1">
      <c r="N436" s="72"/>
    </row>
    <row r="437" spans="14:14" ht="14.25" customHeight="1">
      <c r="N437" s="72"/>
    </row>
    <row r="438" spans="14:14" ht="14.25" customHeight="1">
      <c r="N438" s="72"/>
    </row>
    <row r="439" spans="14:14" ht="14.25" customHeight="1">
      <c r="N439" s="72"/>
    </row>
    <row r="440" spans="14:14" ht="14.25" customHeight="1">
      <c r="N440" s="72"/>
    </row>
    <row r="441" spans="14:14" ht="14.25" customHeight="1">
      <c r="N441" s="72"/>
    </row>
    <row r="442" spans="14:14" ht="14.25" customHeight="1">
      <c r="N442" s="72"/>
    </row>
    <row r="443" spans="14:14" ht="14.25" customHeight="1">
      <c r="N443" s="72"/>
    </row>
    <row r="444" spans="14:14" ht="14.25" customHeight="1">
      <c r="N444" s="72"/>
    </row>
    <row r="445" spans="14:14" ht="14.25" customHeight="1">
      <c r="N445" s="72"/>
    </row>
    <row r="446" spans="14:14" ht="14.25" customHeight="1">
      <c r="N446" s="72"/>
    </row>
    <row r="447" spans="14:14" ht="14.25" customHeight="1">
      <c r="N447" s="72"/>
    </row>
    <row r="448" spans="14:14" ht="14.25" customHeight="1">
      <c r="N448" s="72"/>
    </row>
    <row r="449" spans="14:14" ht="14.25" customHeight="1">
      <c r="N449" s="72"/>
    </row>
    <row r="450" spans="14:14" ht="14.25" customHeight="1">
      <c r="N450" s="72"/>
    </row>
    <row r="451" spans="14:14" ht="14.25" customHeight="1">
      <c r="N451" s="72"/>
    </row>
    <row r="452" spans="14:14" ht="14.25" customHeight="1">
      <c r="N452" s="72"/>
    </row>
    <row r="453" spans="14:14" ht="14.25" customHeight="1">
      <c r="N453" s="72"/>
    </row>
    <row r="454" spans="14:14" ht="14.25" customHeight="1">
      <c r="N454" s="72"/>
    </row>
    <row r="455" spans="14:14" ht="14.25" customHeight="1">
      <c r="N455" s="72"/>
    </row>
    <row r="456" spans="14:14" ht="14.25" customHeight="1">
      <c r="N456" s="72"/>
    </row>
    <row r="457" spans="14:14" ht="14.25" customHeight="1">
      <c r="N457" s="72"/>
    </row>
    <row r="458" spans="14:14" ht="14.25" customHeight="1">
      <c r="N458" s="72"/>
    </row>
    <row r="459" spans="14:14" ht="14.25" customHeight="1">
      <c r="N459" s="72"/>
    </row>
    <row r="460" spans="14:14" ht="14.25" customHeight="1">
      <c r="N460" s="72"/>
    </row>
    <row r="461" spans="14:14" ht="14.25" customHeight="1">
      <c r="N461" s="72"/>
    </row>
    <row r="462" spans="14:14" ht="14.25" customHeight="1">
      <c r="N462" s="72"/>
    </row>
    <row r="463" spans="14:14" ht="14.25" customHeight="1">
      <c r="N463" s="72"/>
    </row>
    <row r="464" spans="14:14" ht="14.25" customHeight="1">
      <c r="N464" s="72"/>
    </row>
    <row r="465" spans="14:14" ht="14.25" customHeight="1">
      <c r="N465" s="72"/>
    </row>
    <row r="466" spans="14:14" ht="14.25" customHeight="1">
      <c r="N466" s="72"/>
    </row>
    <row r="467" spans="14:14" ht="14.25" customHeight="1">
      <c r="N467" s="72"/>
    </row>
    <row r="468" spans="14:14" ht="14.25" customHeight="1">
      <c r="N468" s="72"/>
    </row>
    <row r="469" spans="14:14" ht="14.25" customHeight="1">
      <c r="N469" s="72"/>
    </row>
    <row r="470" spans="14:14" ht="14.25" customHeight="1">
      <c r="N470" s="72"/>
    </row>
    <row r="471" spans="14:14" ht="14.25" customHeight="1">
      <c r="N471" s="72"/>
    </row>
    <row r="472" spans="14:14" ht="14.25" customHeight="1">
      <c r="N472" s="72"/>
    </row>
    <row r="473" spans="14:14" ht="14.25" customHeight="1">
      <c r="N473" s="72"/>
    </row>
    <row r="474" spans="14:14" ht="14.25" customHeight="1">
      <c r="N474" s="72"/>
    </row>
    <row r="475" spans="14:14" ht="14.25" customHeight="1">
      <c r="N475" s="72"/>
    </row>
    <row r="476" spans="14:14" ht="14.25" customHeight="1">
      <c r="N476" s="72"/>
    </row>
    <row r="477" spans="14:14" ht="14.25" customHeight="1">
      <c r="N477" s="72"/>
    </row>
    <row r="478" spans="14:14" ht="14.25" customHeight="1">
      <c r="N478" s="72"/>
    </row>
    <row r="479" spans="14:14" ht="14.25" customHeight="1">
      <c r="N479" s="72"/>
    </row>
    <row r="480" spans="14:14" ht="14.25" customHeight="1">
      <c r="N480" s="72"/>
    </row>
    <row r="481" spans="14:14" ht="14.25" customHeight="1">
      <c r="N481" s="72"/>
    </row>
    <row r="482" spans="14:14" ht="14.25" customHeight="1">
      <c r="N482" s="72"/>
    </row>
    <row r="483" spans="14:14" ht="14.25" customHeight="1">
      <c r="N483" s="72"/>
    </row>
    <row r="484" spans="14:14" ht="14.25" customHeight="1">
      <c r="N484" s="72"/>
    </row>
    <row r="485" spans="14:14" ht="14.25" customHeight="1">
      <c r="N485" s="72"/>
    </row>
    <row r="486" spans="14:14" ht="14.25" customHeight="1">
      <c r="N486" s="72"/>
    </row>
    <row r="487" spans="14:14" ht="14.25" customHeight="1">
      <c r="N487" s="72"/>
    </row>
    <row r="488" spans="14:14" ht="14.25" customHeight="1">
      <c r="N488" s="72"/>
    </row>
    <row r="489" spans="14:14" ht="14.25" customHeight="1">
      <c r="N489" s="72"/>
    </row>
    <row r="490" spans="14:14" ht="14.25" customHeight="1">
      <c r="N490" s="72"/>
    </row>
    <row r="491" spans="14:14" ht="14.25" customHeight="1">
      <c r="N491" s="72"/>
    </row>
    <row r="492" spans="14:14" ht="14.25" customHeight="1">
      <c r="N492" s="72"/>
    </row>
    <row r="493" spans="14:14" ht="14.25" customHeight="1">
      <c r="N493" s="72"/>
    </row>
    <row r="494" spans="14:14" ht="14.25" customHeight="1">
      <c r="N494" s="72"/>
    </row>
    <row r="495" spans="14:14" ht="14.25" customHeight="1">
      <c r="N495" s="72"/>
    </row>
    <row r="496" spans="14:14" ht="14.25" customHeight="1">
      <c r="N496" s="72"/>
    </row>
    <row r="497" spans="14:14" ht="14.25" customHeight="1">
      <c r="N497" s="72"/>
    </row>
    <row r="498" spans="14:14" ht="14.25" customHeight="1">
      <c r="N498" s="72"/>
    </row>
    <row r="499" spans="14:14" ht="14.25" customHeight="1">
      <c r="N499" s="72"/>
    </row>
    <row r="500" spans="14:14" ht="14.25" customHeight="1">
      <c r="N500" s="72"/>
    </row>
    <row r="501" spans="14:14" ht="14.25" customHeight="1">
      <c r="N501" s="72"/>
    </row>
    <row r="502" spans="14:14" ht="14.25" customHeight="1">
      <c r="N502" s="72"/>
    </row>
    <row r="503" spans="14:14" ht="14.25" customHeight="1">
      <c r="N503" s="72"/>
    </row>
    <row r="504" spans="14:14" ht="14.25" customHeight="1">
      <c r="N504" s="72"/>
    </row>
    <row r="505" spans="14:14" ht="14.25" customHeight="1">
      <c r="N505" s="72"/>
    </row>
    <row r="506" spans="14:14" ht="14.25" customHeight="1">
      <c r="N506" s="72"/>
    </row>
    <row r="507" spans="14:14" ht="14.25" customHeight="1">
      <c r="N507" s="72"/>
    </row>
    <row r="508" spans="14:14" ht="14.25" customHeight="1">
      <c r="N508" s="72"/>
    </row>
    <row r="509" spans="14:14" ht="14.25" customHeight="1">
      <c r="N509" s="72"/>
    </row>
    <row r="510" spans="14:14" ht="14.25" customHeight="1">
      <c r="N510" s="72"/>
    </row>
    <row r="511" spans="14:14" ht="14.25" customHeight="1">
      <c r="N511" s="72"/>
    </row>
    <row r="512" spans="14:14" ht="14.25" customHeight="1">
      <c r="N512" s="72"/>
    </row>
    <row r="513" spans="14:14" ht="14.25" customHeight="1">
      <c r="N513" s="72"/>
    </row>
    <row r="514" spans="14:14" ht="14.25" customHeight="1">
      <c r="N514" s="72"/>
    </row>
    <row r="515" spans="14:14" ht="14.25" customHeight="1">
      <c r="N515" s="72"/>
    </row>
    <row r="516" spans="14:14" ht="14.25" customHeight="1">
      <c r="N516" s="72"/>
    </row>
    <row r="517" spans="14:14" ht="14.25" customHeight="1">
      <c r="N517" s="72"/>
    </row>
    <row r="518" spans="14:14" ht="14.25" customHeight="1">
      <c r="N518" s="72"/>
    </row>
    <row r="519" spans="14:14" ht="14.25" customHeight="1">
      <c r="N519" s="72"/>
    </row>
    <row r="520" spans="14:14" ht="14.25" customHeight="1">
      <c r="N520" s="72"/>
    </row>
    <row r="521" spans="14:14" ht="14.25" customHeight="1">
      <c r="N521" s="72"/>
    </row>
    <row r="522" spans="14:14" ht="14.25" customHeight="1">
      <c r="N522" s="72"/>
    </row>
    <row r="523" spans="14:14" ht="14.25" customHeight="1">
      <c r="N523" s="72"/>
    </row>
    <row r="524" spans="14:14" ht="14.25" customHeight="1">
      <c r="N524" s="72"/>
    </row>
    <row r="525" spans="14:14" ht="14.25" customHeight="1">
      <c r="N525" s="72"/>
    </row>
    <row r="526" spans="14:14" ht="14.25" customHeight="1">
      <c r="N526" s="72"/>
    </row>
    <row r="527" spans="14:14" ht="14.25" customHeight="1">
      <c r="N527" s="72"/>
    </row>
    <row r="528" spans="14:14" ht="14.25" customHeight="1">
      <c r="N528" s="72"/>
    </row>
    <row r="529" spans="14:14" ht="14.25" customHeight="1">
      <c r="N529" s="72"/>
    </row>
    <row r="530" spans="14:14" ht="14.25" customHeight="1">
      <c r="N530" s="72"/>
    </row>
    <row r="531" spans="14:14" ht="14.25" customHeight="1">
      <c r="N531" s="72"/>
    </row>
    <row r="532" spans="14:14" ht="14.25" customHeight="1">
      <c r="N532" s="72"/>
    </row>
    <row r="533" spans="14:14" ht="14.25" customHeight="1">
      <c r="N533" s="72"/>
    </row>
    <row r="534" spans="14:14" ht="14.25" customHeight="1">
      <c r="N534" s="72"/>
    </row>
    <row r="535" spans="14:14" ht="14.25" customHeight="1">
      <c r="N535" s="72"/>
    </row>
    <row r="536" spans="14:14" ht="14.25" customHeight="1">
      <c r="N536" s="72"/>
    </row>
    <row r="537" spans="14:14" ht="14.25" customHeight="1">
      <c r="N537" s="72"/>
    </row>
    <row r="538" spans="14:14" ht="14.25" customHeight="1">
      <c r="N538" s="72"/>
    </row>
    <row r="539" spans="14:14" ht="14.25" customHeight="1">
      <c r="N539" s="72"/>
    </row>
    <row r="540" spans="14:14" ht="14.25" customHeight="1">
      <c r="N540" s="72"/>
    </row>
    <row r="541" spans="14:14" ht="14.25" customHeight="1">
      <c r="N541" s="72"/>
    </row>
    <row r="542" spans="14:14" ht="14.25" customHeight="1">
      <c r="N542" s="72"/>
    </row>
    <row r="543" spans="14:14" ht="14.25" customHeight="1">
      <c r="N543" s="72"/>
    </row>
    <row r="544" spans="14:14" ht="14.25" customHeight="1">
      <c r="N544" s="72"/>
    </row>
    <row r="545" spans="14:14" ht="14.25" customHeight="1">
      <c r="N545" s="72"/>
    </row>
    <row r="546" spans="14:14" ht="14.25" customHeight="1">
      <c r="N546" s="72"/>
    </row>
    <row r="547" spans="14:14" ht="14.25" customHeight="1">
      <c r="N547" s="72"/>
    </row>
    <row r="548" spans="14:14" ht="14.25" customHeight="1">
      <c r="N548" s="72"/>
    </row>
    <row r="549" spans="14:14" ht="14.25" customHeight="1">
      <c r="N549" s="72"/>
    </row>
    <row r="550" spans="14:14" ht="14.25" customHeight="1">
      <c r="N550" s="72"/>
    </row>
    <row r="551" spans="14:14" ht="14.25" customHeight="1">
      <c r="N551" s="72"/>
    </row>
    <row r="552" spans="14:14" ht="14.25" customHeight="1">
      <c r="N552" s="72"/>
    </row>
    <row r="553" spans="14:14" ht="14.25" customHeight="1">
      <c r="N553" s="72"/>
    </row>
    <row r="554" spans="14:14" ht="14.25" customHeight="1">
      <c r="N554" s="72"/>
    </row>
    <row r="555" spans="14:14" ht="14.25" customHeight="1">
      <c r="N555" s="72"/>
    </row>
    <row r="556" spans="14:14" ht="14.25" customHeight="1">
      <c r="N556" s="72"/>
    </row>
    <row r="557" spans="14:14" ht="14.25" customHeight="1">
      <c r="N557" s="72"/>
    </row>
    <row r="558" spans="14:14" ht="14.25" customHeight="1">
      <c r="N558" s="72"/>
    </row>
    <row r="559" spans="14:14" ht="14.25" customHeight="1">
      <c r="N559" s="72"/>
    </row>
    <row r="560" spans="14:14" ht="14.25" customHeight="1">
      <c r="N560" s="72"/>
    </row>
    <row r="561" spans="14:14" ht="14.25" customHeight="1">
      <c r="N561" s="72"/>
    </row>
    <row r="562" spans="14:14" ht="14.25" customHeight="1">
      <c r="N562" s="72"/>
    </row>
    <row r="563" spans="14:14" ht="14.25" customHeight="1">
      <c r="N563" s="72"/>
    </row>
    <row r="564" spans="14:14" ht="14.25" customHeight="1">
      <c r="N564" s="72"/>
    </row>
    <row r="565" spans="14:14" ht="14.25" customHeight="1">
      <c r="N565" s="72"/>
    </row>
    <row r="566" spans="14:14" ht="14.25" customHeight="1">
      <c r="N566" s="72"/>
    </row>
    <row r="567" spans="14:14" ht="14.25" customHeight="1">
      <c r="N567" s="72"/>
    </row>
    <row r="568" spans="14:14" ht="14.25" customHeight="1">
      <c r="N568" s="72"/>
    </row>
    <row r="569" spans="14:14" ht="14.25" customHeight="1">
      <c r="N569" s="72"/>
    </row>
    <row r="570" spans="14:14" ht="14.25" customHeight="1">
      <c r="N570" s="72"/>
    </row>
    <row r="571" spans="14:14" ht="14.25" customHeight="1">
      <c r="N571" s="72"/>
    </row>
    <row r="572" spans="14:14" ht="14.25" customHeight="1">
      <c r="N572" s="72"/>
    </row>
    <row r="573" spans="14:14" ht="14.25" customHeight="1">
      <c r="N573" s="72"/>
    </row>
    <row r="574" spans="14:14" ht="14.25" customHeight="1">
      <c r="N574" s="72"/>
    </row>
    <row r="575" spans="14:14" ht="14.25" customHeight="1">
      <c r="N575" s="72"/>
    </row>
    <row r="576" spans="14:14" ht="14.25" customHeight="1">
      <c r="N576" s="72"/>
    </row>
    <row r="577" spans="14:14" ht="14.25" customHeight="1">
      <c r="N577" s="72"/>
    </row>
    <row r="578" spans="14:14" ht="14.25" customHeight="1">
      <c r="N578" s="72"/>
    </row>
    <row r="579" spans="14:14" ht="14.25" customHeight="1">
      <c r="N579" s="72"/>
    </row>
    <row r="580" spans="14:14" ht="14.25" customHeight="1">
      <c r="N580" s="72"/>
    </row>
    <row r="581" spans="14:14" ht="14.25" customHeight="1">
      <c r="N581" s="72"/>
    </row>
    <row r="582" spans="14:14" ht="14.25" customHeight="1">
      <c r="N582" s="72"/>
    </row>
    <row r="583" spans="14:14" ht="14.25" customHeight="1">
      <c r="N583" s="72"/>
    </row>
    <row r="584" spans="14:14" ht="14.25" customHeight="1">
      <c r="N584" s="72"/>
    </row>
    <row r="585" spans="14:14" ht="14.25" customHeight="1">
      <c r="N585" s="72"/>
    </row>
    <row r="586" spans="14:14" ht="14.25" customHeight="1">
      <c r="N586" s="72"/>
    </row>
    <row r="587" spans="14:14" ht="14.25" customHeight="1">
      <c r="N587" s="72"/>
    </row>
    <row r="588" spans="14:14" ht="14.25" customHeight="1">
      <c r="N588" s="72"/>
    </row>
    <row r="589" spans="14:14" ht="14.25" customHeight="1">
      <c r="N589" s="72"/>
    </row>
    <row r="590" spans="14:14" ht="14.25" customHeight="1">
      <c r="N590" s="72"/>
    </row>
    <row r="591" spans="14:14" ht="14.25" customHeight="1">
      <c r="N591" s="72"/>
    </row>
    <row r="592" spans="14:14" ht="14.25" customHeight="1">
      <c r="N592" s="72"/>
    </row>
    <row r="593" spans="14:14" ht="14.25" customHeight="1">
      <c r="N593" s="72"/>
    </row>
    <row r="594" spans="14:14" ht="14.25" customHeight="1">
      <c r="N594" s="72"/>
    </row>
    <row r="595" spans="14:14" ht="14.25" customHeight="1">
      <c r="N595" s="72"/>
    </row>
    <row r="596" spans="14:14" ht="14.25" customHeight="1">
      <c r="N596" s="72"/>
    </row>
    <row r="597" spans="14:14" ht="14.25" customHeight="1">
      <c r="N597" s="72"/>
    </row>
    <row r="598" spans="14:14" ht="14.25" customHeight="1">
      <c r="N598" s="72"/>
    </row>
    <row r="599" spans="14:14" ht="14.25" customHeight="1">
      <c r="N599" s="72"/>
    </row>
    <row r="600" spans="14:14" ht="14.25" customHeight="1">
      <c r="N600" s="72"/>
    </row>
    <row r="601" spans="14:14" ht="14.25" customHeight="1">
      <c r="N601" s="72"/>
    </row>
    <row r="602" spans="14:14" ht="14.25" customHeight="1">
      <c r="N602" s="72"/>
    </row>
    <row r="603" spans="14:14" ht="14.25" customHeight="1">
      <c r="N603" s="72"/>
    </row>
    <row r="604" spans="14:14" ht="14.25" customHeight="1">
      <c r="N604" s="72"/>
    </row>
    <row r="605" spans="14:14" ht="14.25" customHeight="1">
      <c r="N605" s="72"/>
    </row>
    <row r="606" spans="14:14" ht="14.25" customHeight="1">
      <c r="N606" s="72"/>
    </row>
    <row r="607" spans="14:14" ht="14.25" customHeight="1">
      <c r="N607" s="72"/>
    </row>
    <row r="608" spans="14:14" ht="14.25" customHeight="1">
      <c r="N608" s="72"/>
    </row>
    <row r="609" spans="14:14" ht="14.25" customHeight="1">
      <c r="N609" s="72"/>
    </row>
    <row r="610" spans="14:14" ht="14.25" customHeight="1">
      <c r="N610" s="72"/>
    </row>
    <row r="611" spans="14:14" ht="14.25" customHeight="1">
      <c r="N611" s="72"/>
    </row>
    <row r="612" spans="14:14" ht="14.25" customHeight="1">
      <c r="N612" s="72"/>
    </row>
    <row r="613" spans="14:14" ht="14.25" customHeight="1">
      <c r="N613" s="72"/>
    </row>
    <row r="614" spans="14:14" ht="14.25" customHeight="1">
      <c r="N614" s="72"/>
    </row>
    <row r="615" spans="14:14" ht="14.25" customHeight="1">
      <c r="N615" s="72"/>
    </row>
    <row r="616" spans="14:14" ht="14.25" customHeight="1">
      <c r="N616" s="72"/>
    </row>
    <row r="617" spans="14:14" ht="14.25" customHeight="1">
      <c r="N617" s="72"/>
    </row>
    <row r="618" spans="14:14" ht="14.25" customHeight="1">
      <c r="N618" s="72"/>
    </row>
    <row r="619" spans="14:14" ht="14.25" customHeight="1">
      <c r="N619" s="72"/>
    </row>
    <row r="620" spans="14:14" ht="14.25" customHeight="1">
      <c r="N620" s="72"/>
    </row>
    <row r="621" spans="14:14" ht="14.25" customHeight="1">
      <c r="N621" s="72"/>
    </row>
    <row r="622" spans="14:14" ht="14.25" customHeight="1">
      <c r="N622" s="72"/>
    </row>
    <row r="623" spans="14:14" ht="14.25" customHeight="1">
      <c r="N623" s="72"/>
    </row>
    <row r="624" spans="14:14" ht="14.25" customHeight="1">
      <c r="N624" s="72"/>
    </row>
    <row r="625" spans="14:14" ht="14.25" customHeight="1">
      <c r="N625" s="72"/>
    </row>
    <row r="626" spans="14:14" ht="14.25" customHeight="1">
      <c r="N626" s="72"/>
    </row>
    <row r="627" spans="14:14" ht="14.25" customHeight="1">
      <c r="N627" s="72"/>
    </row>
    <row r="628" spans="14:14" ht="14.25" customHeight="1">
      <c r="N628" s="72"/>
    </row>
    <row r="629" spans="14:14" ht="14.25" customHeight="1">
      <c r="N629" s="72"/>
    </row>
    <row r="630" spans="14:14" ht="14.25" customHeight="1">
      <c r="N630" s="72"/>
    </row>
    <row r="631" spans="14:14" ht="14.25" customHeight="1">
      <c r="N631" s="72"/>
    </row>
    <row r="632" spans="14:14" ht="14.25" customHeight="1">
      <c r="N632" s="72"/>
    </row>
    <row r="633" spans="14:14" ht="14.25" customHeight="1">
      <c r="N633" s="72"/>
    </row>
    <row r="634" spans="14:14" ht="14.25" customHeight="1">
      <c r="N634" s="72"/>
    </row>
    <row r="635" spans="14:14" ht="14.25" customHeight="1">
      <c r="N635" s="72"/>
    </row>
    <row r="636" spans="14:14" ht="14.25" customHeight="1">
      <c r="N636" s="72"/>
    </row>
    <row r="637" spans="14:14" ht="14.25" customHeight="1">
      <c r="N637" s="72"/>
    </row>
    <row r="638" spans="14:14" ht="14.25" customHeight="1">
      <c r="N638" s="72"/>
    </row>
    <row r="639" spans="14:14" ht="14.25" customHeight="1">
      <c r="N639" s="72"/>
    </row>
    <row r="640" spans="14:14" ht="14.25" customHeight="1">
      <c r="N640" s="72"/>
    </row>
    <row r="641" spans="14:14" ht="14.25" customHeight="1">
      <c r="N641" s="72"/>
    </row>
    <row r="642" spans="14:14" ht="14.25" customHeight="1">
      <c r="N642" s="72"/>
    </row>
    <row r="643" spans="14:14" ht="14.25" customHeight="1">
      <c r="N643" s="72"/>
    </row>
    <row r="644" spans="14:14" ht="14.25" customHeight="1">
      <c r="N644" s="72"/>
    </row>
    <row r="645" spans="14:14" ht="14.25" customHeight="1">
      <c r="N645" s="72"/>
    </row>
    <row r="646" spans="14:14" ht="14.25" customHeight="1">
      <c r="N646" s="72"/>
    </row>
    <row r="647" spans="14:14" ht="14.25" customHeight="1">
      <c r="N647" s="72"/>
    </row>
    <row r="648" spans="14:14" ht="14.25" customHeight="1">
      <c r="N648" s="72"/>
    </row>
    <row r="649" spans="14:14" ht="14.25" customHeight="1">
      <c r="N649" s="72"/>
    </row>
    <row r="650" spans="14:14" ht="14.25" customHeight="1">
      <c r="N650" s="72"/>
    </row>
    <row r="651" spans="14:14" ht="14.25" customHeight="1">
      <c r="N651" s="72"/>
    </row>
    <row r="652" spans="14:14" ht="14.25" customHeight="1">
      <c r="N652" s="72"/>
    </row>
    <row r="653" spans="14:14" ht="14.25" customHeight="1">
      <c r="N653" s="72"/>
    </row>
    <row r="654" spans="14:14" ht="14.25" customHeight="1">
      <c r="N654" s="72"/>
    </row>
    <row r="655" spans="14:14" ht="14.25" customHeight="1">
      <c r="N655" s="72"/>
    </row>
    <row r="656" spans="14:14" ht="14.25" customHeight="1">
      <c r="N656" s="72"/>
    </row>
    <row r="657" spans="14:14" ht="14.25" customHeight="1">
      <c r="N657" s="72"/>
    </row>
    <row r="658" spans="14:14" ht="14.25" customHeight="1">
      <c r="N658" s="72"/>
    </row>
    <row r="659" spans="14:14" ht="14.25" customHeight="1">
      <c r="N659" s="72"/>
    </row>
    <row r="660" spans="14:14" ht="14.25" customHeight="1">
      <c r="N660" s="72"/>
    </row>
    <row r="661" spans="14:14" ht="14.25" customHeight="1">
      <c r="N661" s="72"/>
    </row>
    <row r="662" spans="14:14" ht="14.25" customHeight="1">
      <c r="N662" s="72"/>
    </row>
    <row r="663" spans="14:14" ht="14.25" customHeight="1">
      <c r="N663" s="72"/>
    </row>
    <row r="664" spans="14:14" ht="14.25" customHeight="1">
      <c r="N664" s="72"/>
    </row>
    <row r="665" spans="14:14" ht="14.25" customHeight="1">
      <c r="N665" s="72"/>
    </row>
    <row r="666" spans="14:14" ht="14.25" customHeight="1">
      <c r="N666" s="72"/>
    </row>
    <row r="667" spans="14:14" ht="14.25" customHeight="1">
      <c r="N667" s="72"/>
    </row>
    <row r="668" spans="14:14" ht="14.25" customHeight="1">
      <c r="N668" s="72"/>
    </row>
    <row r="669" spans="14:14" ht="14.25" customHeight="1">
      <c r="N669" s="72"/>
    </row>
    <row r="670" spans="14:14" ht="14.25" customHeight="1">
      <c r="N670" s="72"/>
    </row>
    <row r="671" spans="14:14" ht="14.25" customHeight="1">
      <c r="N671" s="72"/>
    </row>
    <row r="672" spans="14:14" ht="14.25" customHeight="1">
      <c r="N672" s="72"/>
    </row>
    <row r="673" spans="14:14" ht="14.25" customHeight="1">
      <c r="N673" s="72"/>
    </row>
    <row r="674" spans="14:14" ht="14.25" customHeight="1">
      <c r="N674" s="72"/>
    </row>
    <row r="675" spans="14:14" ht="14.25" customHeight="1">
      <c r="N675" s="72"/>
    </row>
    <row r="676" spans="14:14" ht="14.25" customHeight="1">
      <c r="N676" s="72"/>
    </row>
    <row r="677" spans="14:14" ht="14.25" customHeight="1">
      <c r="N677" s="72"/>
    </row>
    <row r="678" spans="14:14" ht="14.25" customHeight="1">
      <c r="N678" s="72"/>
    </row>
    <row r="679" spans="14:14" ht="14.25" customHeight="1">
      <c r="N679" s="72"/>
    </row>
    <row r="680" spans="14:14" ht="14.25" customHeight="1">
      <c r="N680" s="72"/>
    </row>
    <row r="681" spans="14:14" ht="14.25" customHeight="1">
      <c r="N681" s="72"/>
    </row>
    <row r="682" spans="14:14" ht="14.25" customHeight="1">
      <c r="N682" s="72"/>
    </row>
    <row r="683" spans="14:14" ht="14.25" customHeight="1">
      <c r="N683" s="72"/>
    </row>
    <row r="684" spans="14:14" ht="14.25" customHeight="1">
      <c r="N684" s="72"/>
    </row>
    <row r="685" spans="14:14" ht="14.25" customHeight="1">
      <c r="N685" s="72"/>
    </row>
    <row r="686" spans="14:14" ht="14.25" customHeight="1">
      <c r="N686" s="72"/>
    </row>
    <row r="687" spans="14:14" ht="14.25" customHeight="1">
      <c r="N687" s="72"/>
    </row>
    <row r="688" spans="14:14" ht="14.25" customHeight="1">
      <c r="N688" s="72"/>
    </row>
    <row r="689" spans="14:14" ht="14.25" customHeight="1">
      <c r="N689" s="72"/>
    </row>
    <row r="690" spans="14:14" ht="14.25" customHeight="1">
      <c r="N690" s="72"/>
    </row>
    <row r="691" spans="14:14" ht="14.25" customHeight="1">
      <c r="N691" s="72"/>
    </row>
    <row r="692" spans="14:14" ht="14.25" customHeight="1">
      <c r="N692" s="72"/>
    </row>
    <row r="693" spans="14:14" ht="14.25" customHeight="1">
      <c r="N693" s="72"/>
    </row>
    <row r="694" spans="14:14" ht="14.25" customHeight="1">
      <c r="N694" s="72"/>
    </row>
    <row r="695" spans="14:14" ht="14.25" customHeight="1">
      <c r="N695" s="72"/>
    </row>
    <row r="696" spans="14:14" ht="14.25" customHeight="1">
      <c r="N696" s="72"/>
    </row>
    <row r="697" spans="14:14" ht="14.25" customHeight="1">
      <c r="N697" s="72"/>
    </row>
    <row r="698" spans="14:14" ht="14.25" customHeight="1">
      <c r="N698" s="72"/>
    </row>
    <row r="699" spans="14:14" ht="14.25" customHeight="1">
      <c r="N699" s="72"/>
    </row>
    <row r="700" spans="14:14" ht="14.25" customHeight="1">
      <c r="N700" s="72"/>
    </row>
    <row r="701" spans="14:14" ht="14.25" customHeight="1">
      <c r="N701" s="72"/>
    </row>
    <row r="702" spans="14:14" ht="14.25" customHeight="1">
      <c r="N702" s="72"/>
    </row>
    <row r="703" spans="14:14" ht="14.25" customHeight="1">
      <c r="N703" s="72"/>
    </row>
    <row r="704" spans="14:14" ht="14.25" customHeight="1">
      <c r="N704" s="72"/>
    </row>
    <row r="705" spans="14:14" ht="14.25" customHeight="1">
      <c r="N705" s="72"/>
    </row>
    <row r="706" spans="14:14" ht="14.25" customHeight="1">
      <c r="N706" s="72"/>
    </row>
    <row r="707" spans="14:14" ht="14.25" customHeight="1">
      <c r="N707" s="72"/>
    </row>
    <row r="708" spans="14:14" ht="14.25" customHeight="1">
      <c r="N708" s="72"/>
    </row>
    <row r="709" spans="14:14" ht="14.25" customHeight="1">
      <c r="N709" s="72"/>
    </row>
    <row r="710" spans="14:14" ht="14.25" customHeight="1">
      <c r="N710" s="72"/>
    </row>
    <row r="711" spans="14:14" ht="14.25" customHeight="1">
      <c r="N711" s="72"/>
    </row>
    <row r="712" spans="14:14" ht="14.25" customHeight="1">
      <c r="N712" s="72"/>
    </row>
    <row r="713" spans="14:14" ht="14.25" customHeight="1">
      <c r="N713" s="72"/>
    </row>
    <row r="714" spans="14:14" ht="14.25" customHeight="1">
      <c r="N714" s="72"/>
    </row>
    <row r="715" spans="14:14" ht="14.25" customHeight="1">
      <c r="N715" s="72"/>
    </row>
    <row r="716" spans="14:14" ht="14.25" customHeight="1">
      <c r="N716" s="72"/>
    </row>
    <row r="717" spans="14:14" ht="14.25" customHeight="1">
      <c r="N717" s="72"/>
    </row>
    <row r="718" spans="14:14" ht="14.25" customHeight="1">
      <c r="N718" s="72"/>
    </row>
    <row r="719" spans="14:14" ht="14.25" customHeight="1">
      <c r="N719" s="72"/>
    </row>
    <row r="720" spans="14:14" ht="14.25" customHeight="1">
      <c r="N720" s="72"/>
    </row>
    <row r="721" spans="14:14" ht="14.25" customHeight="1">
      <c r="N721" s="72"/>
    </row>
    <row r="722" spans="14:14" ht="14.25" customHeight="1">
      <c r="N722" s="72"/>
    </row>
    <row r="723" spans="14:14" ht="14.25" customHeight="1">
      <c r="N723" s="72"/>
    </row>
    <row r="724" spans="14:14" ht="14.25" customHeight="1">
      <c r="N724" s="72"/>
    </row>
    <row r="725" spans="14:14" ht="14.25" customHeight="1">
      <c r="N725" s="72"/>
    </row>
    <row r="726" spans="14:14" ht="14.25" customHeight="1">
      <c r="N726" s="72"/>
    </row>
    <row r="727" spans="14:14" ht="14.25" customHeight="1">
      <c r="N727" s="72"/>
    </row>
    <row r="728" spans="14:14" ht="14.25" customHeight="1">
      <c r="N728" s="72"/>
    </row>
    <row r="729" spans="14:14" ht="14.25" customHeight="1">
      <c r="N729" s="72"/>
    </row>
    <row r="730" spans="14:14" ht="14.25" customHeight="1">
      <c r="N730" s="72"/>
    </row>
    <row r="731" spans="14:14" ht="14.25" customHeight="1">
      <c r="N731" s="72"/>
    </row>
    <row r="732" spans="14:14" ht="14.25" customHeight="1">
      <c r="N732" s="72"/>
    </row>
    <row r="733" spans="14:14" ht="14.25" customHeight="1">
      <c r="N733" s="72"/>
    </row>
    <row r="734" spans="14:14" ht="14.25" customHeight="1">
      <c r="N734" s="72"/>
    </row>
    <row r="735" spans="14:14" ht="14.25" customHeight="1">
      <c r="N735" s="72"/>
    </row>
    <row r="736" spans="14:14" ht="14.25" customHeight="1">
      <c r="N736" s="72"/>
    </row>
    <row r="737" spans="14:14" ht="14.25" customHeight="1">
      <c r="N737" s="72"/>
    </row>
    <row r="738" spans="14:14" ht="14.25" customHeight="1">
      <c r="N738" s="72"/>
    </row>
    <row r="739" spans="14:14" ht="14.25" customHeight="1">
      <c r="N739" s="72"/>
    </row>
    <row r="740" spans="14:14" ht="14.25" customHeight="1">
      <c r="N740" s="72"/>
    </row>
    <row r="741" spans="14:14" ht="14.25" customHeight="1">
      <c r="N741" s="72"/>
    </row>
    <row r="742" spans="14:14" ht="14.25" customHeight="1">
      <c r="N742" s="72"/>
    </row>
    <row r="743" spans="14:14" ht="14.25" customHeight="1">
      <c r="N743" s="72"/>
    </row>
    <row r="744" spans="14:14" ht="14.25" customHeight="1">
      <c r="N744" s="72"/>
    </row>
    <row r="745" spans="14:14" ht="14.25" customHeight="1">
      <c r="N745" s="72"/>
    </row>
    <row r="746" spans="14:14" ht="14.25" customHeight="1">
      <c r="N746" s="72"/>
    </row>
    <row r="747" spans="14:14" ht="14.25" customHeight="1">
      <c r="N747" s="72"/>
    </row>
    <row r="748" spans="14:14" ht="14.25" customHeight="1">
      <c r="N748" s="72"/>
    </row>
    <row r="749" spans="14:14" ht="14.25" customHeight="1">
      <c r="N749" s="72"/>
    </row>
    <row r="750" spans="14:14" ht="14.25" customHeight="1">
      <c r="N750" s="72"/>
    </row>
    <row r="751" spans="14:14" ht="14.25" customHeight="1">
      <c r="N751" s="72"/>
    </row>
    <row r="752" spans="14:14" ht="14.25" customHeight="1">
      <c r="N752" s="72"/>
    </row>
    <row r="753" spans="14:14" ht="14.25" customHeight="1">
      <c r="N753" s="72"/>
    </row>
    <row r="754" spans="14:14" ht="14.25" customHeight="1">
      <c r="N754" s="72"/>
    </row>
    <row r="755" spans="14:14" ht="14.25" customHeight="1">
      <c r="N755" s="72"/>
    </row>
    <row r="756" spans="14:14" ht="14.25" customHeight="1">
      <c r="N756" s="72"/>
    </row>
    <row r="757" spans="14:14" ht="14.25" customHeight="1">
      <c r="N757" s="72"/>
    </row>
    <row r="758" spans="14:14" ht="14.25" customHeight="1">
      <c r="N758" s="72"/>
    </row>
    <row r="759" spans="14:14" ht="14.25" customHeight="1">
      <c r="N759" s="72"/>
    </row>
    <row r="760" spans="14:14" ht="14.25" customHeight="1">
      <c r="N760" s="72"/>
    </row>
    <row r="761" spans="14:14" ht="14.25" customHeight="1">
      <c r="N761" s="72"/>
    </row>
    <row r="762" spans="14:14" ht="14.25" customHeight="1">
      <c r="N762" s="72"/>
    </row>
    <row r="763" spans="14:14" ht="14.25" customHeight="1">
      <c r="N763" s="72"/>
    </row>
    <row r="764" spans="14:14" ht="14.25" customHeight="1">
      <c r="N764" s="72"/>
    </row>
    <row r="765" spans="14:14" ht="14.25" customHeight="1">
      <c r="N765" s="72"/>
    </row>
    <row r="766" spans="14:14" ht="14.25" customHeight="1">
      <c r="N766" s="72"/>
    </row>
    <row r="767" spans="14:14" ht="14.25" customHeight="1">
      <c r="N767" s="72"/>
    </row>
    <row r="768" spans="14:14" ht="14.25" customHeight="1">
      <c r="N768" s="72"/>
    </row>
    <row r="769" spans="14:14" ht="14.25" customHeight="1">
      <c r="N769" s="72"/>
    </row>
    <row r="770" spans="14:14" ht="14.25" customHeight="1">
      <c r="N770" s="72"/>
    </row>
    <row r="771" spans="14:14" ht="14.25" customHeight="1">
      <c r="N771" s="72"/>
    </row>
    <row r="772" spans="14:14" ht="14.25" customHeight="1">
      <c r="N772" s="72"/>
    </row>
    <row r="773" spans="14:14" ht="14.25" customHeight="1">
      <c r="N773" s="72"/>
    </row>
    <row r="774" spans="14:14" ht="14.25" customHeight="1">
      <c r="N774" s="72"/>
    </row>
    <row r="775" spans="14:14" ht="14.25" customHeight="1">
      <c r="N775" s="72"/>
    </row>
    <row r="776" spans="14:14" ht="14.25" customHeight="1">
      <c r="N776" s="72"/>
    </row>
    <row r="777" spans="14:14" ht="14.25" customHeight="1">
      <c r="N777" s="72"/>
    </row>
    <row r="778" spans="14:14" ht="14.25" customHeight="1">
      <c r="N778" s="72"/>
    </row>
    <row r="779" spans="14:14" ht="14.25" customHeight="1">
      <c r="N779" s="72"/>
    </row>
    <row r="780" spans="14:14" ht="14.25" customHeight="1">
      <c r="N780" s="72"/>
    </row>
    <row r="781" spans="14:14" ht="14.25" customHeight="1">
      <c r="N781" s="72"/>
    </row>
    <row r="782" spans="14:14" ht="14.25" customHeight="1">
      <c r="N782" s="72"/>
    </row>
    <row r="783" spans="14:14" ht="14.25" customHeight="1">
      <c r="N783" s="72"/>
    </row>
    <row r="784" spans="14:14" ht="14.25" customHeight="1">
      <c r="N784" s="72"/>
    </row>
    <row r="785" spans="14:14" ht="14.25" customHeight="1">
      <c r="N785" s="72"/>
    </row>
    <row r="786" spans="14:14" ht="14.25" customHeight="1">
      <c r="N786" s="72"/>
    </row>
    <row r="787" spans="14:14" ht="14.25" customHeight="1">
      <c r="N787" s="72"/>
    </row>
    <row r="788" spans="14:14" ht="14.25" customHeight="1">
      <c r="N788" s="72"/>
    </row>
    <row r="789" spans="14:14" ht="14.25" customHeight="1">
      <c r="N789" s="72"/>
    </row>
    <row r="790" spans="14:14" ht="14.25" customHeight="1">
      <c r="N790" s="72"/>
    </row>
    <row r="791" spans="14:14" ht="14.25" customHeight="1">
      <c r="N791" s="72"/>
    </row>
    <row r="792" spans="14:14" ht="14.25" customHeight="1">
      <c r="N792" s="72"/>
    </row>
    <row r="793" spans="14:14" ht="14.25" customHeight="1">
      <c r="N793" s="72"/>
    </row>
    <row r="794" spans="14:14" ht="14.25" customHeight="1">
      <c r="N794" s="72"/>
    </row>
    <row r="795" spans="14:14" ht="14.25" customHeight="1">
      <c r="N795" s="72"/>
    </row>
    <row r="796" spans="14:14" ht="14.25" customHeight="1">
      <c r="N796" s="72"/>
    </row>
    <row r="797" spans="14:14" ht="14.25" customHeight="1">
      <c r="N797" s="72"/>
    </row>
    <row r="798" spans="14:14" ht="14.25" customHeight="1">
      <c r="N798" s="72"/>
    </row>
    <row r="799" spans="14:14" ht="14.25" customHeight="1">
      <c r="N799" s="72"/>
    </row>
    <row r="800" spans="14:14" ht="14.25" customHeight="1">
      <c r="N800" s="72"/>
    </row>
    <row r="801" spans="14:14" ht="14.25" customHeight="1">
      <c r="N801" s="72"/>
    </row>
    <row r="802" spans="14:14" ht="14.25" customHeight="1">
      <c r="N802" s="72"/>
    </row>
    <row r="803" spans="14:14" ht="14.25" customHeight="1">
      <c r="N803" s="72"/>
    </row>
    <row r="804" spans="14:14" ht="14.25" customHeight="1">
      <c r="N804" s="72"/>
    </row>
    <row r="805" spans="14:14" ht="14.25" customHeight="1">
      <c r="N805" s="72"/>
    </row>
    <row r="806" spans="14:14" ht="14.25" customHeight="1">
      <c r="N806" s="72"/>
    </row>
    <row r="807" spans="14:14" ht="14.25" customHeight="1">
      <c r="N807" s="72"/>
    </row>
    <row r="808" spans="14:14" ht="14.25" customHeight="1">
      <c r="N808" s="72"/>
    </row>
    <row r="809" spans="14:14" ht="14.25" customHeight="1">
      <c r="N809" s="72"/>
    </row>
    <row r="810" spans="14:14" ht="14.25" customHeight="1">
      <c r="N810" s="72"/>
    </row>
    <row r="811" spans="14:14" ht="14.25" customHeight="1">
      <c r="N811" s="72"/>
    </row>
    <row r="812" spans="14:14" ht="14.25" customHeight="1">
      <c r="N812" s="72"/>
    </row>
    <row r="813" spans="14:14" ht="14.25" customHeight="1">
      <c r="N813" s="72"/>
    </row>
    <row r="814" spans="14:14" ht="14.25" customHeight="1">
      <c r="N814" s="72"/>
    </row>
    <row r="815" spans="14:14" ht="14.25" customHeight="1">
      <c r="N815" s="72"/>
    </row>
    <row r="816" spans="14:14" ht="14.25" customHeight="1">
      <c r="N816" s="72"/>
    </row>
    <row r="817" spans="14:14" ht="14.25" customHeight="1">
      <c r="N817" s="72"/>
    </row>
    <row r="818" spans="14:14" ht="14.25" customHeight="1">
      <c r="N818" s="72"/>
    </row>
    <row r="819" spans="14:14" ht="14.25" customHeight="1">
      <c r="N819" s="72"/>
    </row>
    <row r="820" spans="14:14" ht="14.25" customHeight="1">
      <c r="N820" s="72"/>
    </row>
    <row r="821" spans="14:14" ht="14.25" customHeight="1">
      <c r="N821" s="72"/>
    </row>
    <row r="822" spans="14:14" ht="14.25" customHeight="1">
      <c r="N822" s="72"/>
    </row>
    <row r="823" spans="14:14" ht="14.25" customHeight="1">
      <c r="N823" s="72"/>
    </row>
    <row r="824" spans="14:14" ht="14.25" customHeight="1">
      <c r="N824" s="72"/>
    </row>
    <row r="825" spans="14:14" ht="14.25" customHeight="1">
      <c r="N825" s="72"/>
    </row>
    <row r="826" spans="14:14" ht="14.25" customHeight="1">
      <c r="N826" s="72"/>
    </row>
    <row r="827" spans="14:14" ht="14.25" customHeight="1">
      <c r="N827" s="72"/>
    </row>
    <row r="828" spans="14:14" ht="14.25" customHeight="1">
      <c r="N828" s="72"/>
    </row>
    <row r="829" spans="14:14" ht="14.25" customHeight="1">
      <c r="N829" s="72"/>
    </row>
    <row r="830" spans="14:14" ht="14.25" customHeight="1">
      <c r="N830" s="72"/>
    </row>
    <row r="831" spans="14:14" ht="14.25" customHeight="1">
      <c r="N831" s="72"/>
    </row>
    <row r="832" spans="14:14" ht="14.25" customHeight="1">
      <c r="N832" s="72"/>
    </row>
    <row r="833" spans="14:14" ht="14.25" customHeight="1">
      <c r="N833" s="72"/>
    </row>
    <row r="834" spans="14:14" ht="14.25" customHeight="1">
      <c r="N834" s="72"/>
    </row>
    <row r="835" spans="14:14" ht="14.25" customHeight="1">
      <c r="N835" s="72"/>
    </row>
    <row r="836" spans="14:14" ht="14.25" customHeight="1">
      <c r="N836" s="72"/>
    </row>
    <row r="837" spans="14:14" ht="14.25" customHeight="1">
      <c r="N837" s="72"/>
    </row>
    <row r="838" spans="14:14" ht="14.25" customHeight="1">
      <c r="N838" s="72"/>
    </row>
    <row r="839" spans="14:14" ht="14.25" customHeight="1">
      <c r="N839" s="72"/>
    </row>
    <row r="840" spans="14:14" ht="14.25" customHeight="1">
      <c r="N840" s="72"/>
    </row>
    <row r="841" spans="14:14" ht="14.25" customHeight="1">
      <c r="N841" s="72"/>
    </row>
    <row r="842" spans="14:14" ht="14.25" customHeight="1">
      <c r="N842" s="72"/>
    </row>
    <row r="843" spans="14:14" ht="14.25" customHeight="1">
      <c r="N843" s="72"/>
    </row>
    <row r="844" spans="14:14" ht="14.25" customHeight="1">
      <c r="N844" s="72"/>
    </row>
    <row r="845" spans="14:14" ht="14.25" customHeight="1">
      <c r="N845" s="72"/>
    </row>
    <row r="846" spans="14:14" ht="14.25" customHeight="1">
      <c r="N846" s="72"/>
    </row>
    <row r="847" spans="14:14" ht="14.25" customHeight="1">
      <c r="N847" s="72"/>
    </row>
    <row r="848" spans="14:14" ht="14.25" customHeight="1">
      <c r="N848" s="72"/>
    </row>
    <row r="849" spans="14:14" ht="14.25" customHeight="1">
      <c r="N849" s="72"/>
    </row>
    <row r="850" spans="14:14" ht="14.25" customHeight="1">
      <c r="N850" s="72"/>
    </row>
    <row r="851" spans="14:14" ht="14.25" customHeight="1">
      <c r="N851" s="72"/>
    </row>
    <row r="852" spans="14:14" ht="14.25" customHeight="1">
      <c r="N852" s="72"/>
    </row>
    <row r="853" spans="14:14" ht="14.25" customHeight="1">
      <c r="N853" s="72"/>
    </row>
    <row r="854" spans="14:14" ht="14.25" customHeight="1">
      <c r="N854" s="72"/>
    </row>
    <row r="855" spans="14:14" ht="14.25" customHeight="1">
      <c r="N855" s="72"/>
    </row>
    <row r="856" spans="14:14" ht="14.25" customHeight="1">
      <c r="N856" s="72"/>
    </row>
    <row r="857" spans="14:14" ht="14.25" customHeight="1">
      <c r="N857" s="72"/>
    </row>
    <row r="858" spans="14:14" ht="14.25" customHeight="1">
      <c r="N858" s="72"/>
    </row>
    <row r="859" spans="14:14" ht="14.25" customHeight="1">
      <c r="N859" s="72"/>
    </row>
    <row r="860" spans="14:14" ht="14.25" customHeight="1">
      <c r="N860" s="72"/>
    </row>
    <row r="861" spans="14:14" ht="14.25" customHeight="1">
      <c r="N861" s="72"/>
    </row>
    <row r="862" spans="14:14" ht="14.25" customHeight="1">
      <c r="N862" s="72"/>
    </row>
    <row r="863" spans="14:14" ht="14.25" customHeight="1">
      <c r="N863" s="72"/>
    </row>
    <row r="864" spans="14:14" ht="14.25" customHeight="1">
      <c r="N864" s="72"/>
    </row>
    <row r="865" spans="14:14" ht="14.25" customHeight="1">
      <c r="N865" s="72"/>
    </row>
    <row r="866" spans="14:14" ht="14.25" customHeight="1">
      <c r="N866" s="72"/>
    </row>
    <row r="867" spans="14:14" ht="14.25" customHeight="1">
      <c r="N867" s="72"/>
    </row>
    <row r="868" spans="14:14" ht="14.25" customHeight="1">
      <c r="N868" s="72"/>
    </row>
    <row r="869" spans="14:14" ht="14.25" customHeight="1">
      <c r="N869" s="72"/>
    </row>
    <row r="870" spans="14:14" ht="14.25" customHeight="1">
      <c r="N870" s="72"/>
    </row>
    <row r="871" spans="14:14" ht="14.25" customHeight="1">
      <c r="N871" s="72"/>
    </row>
    <row r="872" spans="14:14" ht="14.25" customHeight="1">
      <c r="N872" s="72"/>
    </row>
    <row r="873" spans="14:14" ht="14.25" customHeight="1">
      <c r="N873" s="72"/>
    </row>
    <row r="874" spans="14:14" ht="14.25" customHeight="1">
      <c r="N874" s="72"/>
    </row>
    <row r="875" spans="14:14" ht="14.25" customHeight="1">
      <c r="N875" s="72"/>
    </row>
    <row r="876" spans="14:14" ht="14.25" customHeight="1">
      <c r="N876" s="72"/>
    </row>
    <row r="877" spans="14:14" ht="14.25" customHeight="1">
      <c r="N877" s="72"/>
    </row>
    <row r="878" spans="14:14" ht="14.25" customHeight="1">
      <c r="N878" s="72"/>
    </row>
    <row r="879" spans="14:14" ht="14.25" customHeight="1">
      <c r="N879" s="72"/>
    </row>
    <row r="880" spans="14:14" ht="14.25" customHeight="1">
      <c r="N880" s="72"/>
    </row>
    <row r="881" spans="14:14" ht="14.25" customHeight="1">
      <c r="N881" s="72"/>
    </row>
    <row r="882" spans="14:14" ht="14.25" customHeight="1">
      <c r="N882" s="72"/>
    </row>
    <row r="883" spans="14:14" ht="14.25" customHeight="1">
      <c r="N883" s="72"/>
    </row>
    <row r="884" spans="14:14" ht="14.25" customHeight="1">
      <c r="N884" s="72"/>
    </row>
    <row r="885" spans="14:14" ht="14.25" customHeight="1">
      <c r="N885" s="72"/>
    </row>
    <row r="886" spans="14:14" ht="14.25" customHeight="1">
      <c r="N886" s="72"/>
    </row>
    <row r="887" spans="14:14" ht="14.25" customHeight="1">
      <c r="N887" s="72"/>
    </row>
    <row r="888" spans="14:14" ht="14.25" customHeight="1">
      <c r="N888" s="72"/>
    </row>
    <row r="889" spans="14:14" ht="14.25" customHeight="1">
      <c r="N889" s="72"/>
    </row>
    <row r="890" spans="14:14" ht="14.25" customHeight="1">
      <c r="N890" s="72"/>
    </row>
    <row r="891" spans="14:14" ht="14.25" customHeight="1">
      <c r="N891" s="72"/>
    </row>
    <row r="892" spans="14:14" ht="14.25" customHeight="1">
      <c r="N892" s="72"/>
    </row>
    <row r="893" spans="14:14" ht="14.25" customHeight="1">
      <c r="N893" s="72"/>
    </row>
    <row r="894" spans="14:14" ht="14.25" customHeight="1">
      <c r="N894" s="72"/>
    </row>
    <row r="895" spans="14:14" ht="14.25" customHeight="1">
      <c r="N895" s="72"/>
    </row>
    <row r="896" spans="14:14" ht="14.25" customHeight="1">
      <c r="N896" s="72"/>
    </row>
    <row r="897" spans="14:14" ht="14.25" customHeight="1">
      <c r="N897" s="72"/>
    </row>
    <row r="898" spans="14:14" ht="14.25" customHeight="1">
      <c r="N898" s="72"/>
    </row>
    <row r="899" spans="14:14" ht="14.25" customHeight="1">
      <c r="N899" s="72"/>
    </row>
    <row r="900" spans="14:14" ht="14.25" customHeight="1">
      <c r="N900" s="72"/>
    </row>
    <row r="901" spans="14:14" ht="14.25" customHeight="1">
      <c r="N901" s="72"/>
    </row>
    <row r="902" spans="14:14" ht="14.25" customHeight="1">
      <c r="N902" s="72"/>
    </row>
    <row r="903" spans="14:14" ht="14.25" customHeight="1">
      <c r="N903" s="72"/>
    </row>
    <row r="904" spans="14:14" ht="14.25" customHeight="1">
      <c r="N904" s="72"/>
    </row>
    <row r="905" spans="14:14" ht="14.25" customHeight="1">
      <c r="N905" s="72"/>
    </row>
    <row r="906" spans="14:14" ht="14.25" customHeight="1">
      <c r="N906" s="72"/>
    </row>
    <row r="907" spans="14:14" ht="14.25" customHeight="1">
      <c r="N907" s="72"/>
    </row>
    <row r="908" spans="14:14" ht="14.25" customHeight="1">
      <c r="N908" s="72"/>
    </row>
    <row r="909" spans="14:14" ht="14.25" customHeight="1">
      <c r="N909" s="72"/>
    </row>
    <row r="910" spans="14:14" ht="14.25" customHeight="1">
      <c r="N910" s="72"/>
    </row>
    <row r="911" spans="14:14" ht="14.25" customHeight="1">
      <c r="N911" s="72"/>
    </row>
    <row r="912" spans="14:14" ht="14.25" customHeight="1">
      <c r="N912" s="72"/>
    </row>
    <row r="913" spans="14:14" ht="14.25" customHeight="1">
      <c r="N913" s="72"/>
    </row>
    <row r="914" spans="14:14" ht="14.25" customHeight="1">
      <c r="N914" s="72"/>
    </row>
    <row r="915" spans="14:14" ht="14.25" customHeight="1">
      <c r="N915" s="72"/>
    </row>
    <row r="916" spans="14:14" ht="14.25" customHeight="1">
      <c r="N916" s="72"/>
    </row>
    <row r="917" spans="14:14" ht="14.25" customHeight="1">
      <c r="N917" s="72"/>
    </row>
    <row r="918" spans="14:14" ht="14.25" customHeight="1">
      <c r="N918" s="72"/>
    </row>
    <row r="919" spans="14:14" ht="14.25" customHeight="1">
      <c r="N919" s="72"/>
    </row>
    <row r="920" spans="14:14" ht="14.25" customHeight="1">
      <c r="N920" s="72"/>
    </row>
    <row r="921" spans="14:14" ht="14.25" customHeight="1">
      <c r="N921" s="72"/>
    </row>
    <row r="922" spans="14:14" ht="14.25" customHeight="1">
      <c r="N922" s="72"/>
    </row>
    <row r="923" spans="14:14" ht="14.25" customHeight="1">
      <c r="N923" s="72"/>
    </row>
    <row r="924" spans="14:14" ht="14.25" customHeight="1">
      <c r="N924" s="72"/>
    </row>
    <row r="925" spans="14:14" ht="14.25" customHeight="1">
      <c r="N925" s="72"/>
    </row>
    <row r="926" spans="14:14" ht="14.25" customHeight="1">
      <c r="N926" s="72"/>
    </row>
    <row r="927" spans="14:14" ht="14.25" customHeight="1">
      <c r="N927" s="72"/>
    </row>
    <row r="928" spans="14:14" ht="14.25" customHeight="1">
      <c r="N928" s="72"/>
    </row>
    <row r="929" spans="14:14" ht="14.25" customHeight="1">
      <c r="N929" s="72"/>
    </row>
    <row r="930" spans="14:14" ht="14.25" customHeight="1">
      <c r="N930" s="72"/>
    </row>
    <row r="931" spans="14:14" ht="14.25" customHeight="1">
      <c r="N931" s="72"/>
    </row>
    <row r="932" spans="14:14" ht="14.25" customHeight="1">
      <c r="N932" s="72"/>
    </row>
    <row r="933" spans="14:14" ht="14.25" customHeight="1">
      <c r="N933" s="72"/>
    </row>
    <row r="934" spans="14:14" ht="14.25" customHeight="1">
      <c r="N934" s="72"/>
    </row>
    <row r="935" spans="14:14" ht="14.25" customHeight="1">
      <c r="N935" s="72"/>
    </row>
    <row r="936" spans="14:14" ht="14.25" customHeight="1">
      <c r="N936" s="72"/>
    </row>
    <row r="937" spans="14:14" ht="14.25" customHeight="1">
      <c r="N937" s="72"/>
    </row>
    <row r="938" spans="14:14" ht="14.25" customHeight="1">
      <c r="N938" s="72"/>
    </row>
    <row r="939" spans="14:14" ht="14.25" customHeight="1">
      <c r="N939" s="72"/>
    </row>
    <row r="940" spans="14:14" ht="14.25" customHeight="1">
      <c r="N940" s="72"/>
    </row>
    <row r="941" spans="14:14" ht="14.25" customHeight="1">
      <c r="N941" s="72"/>
    </row>
    <row r="942" spans="14:14" ht="14.25" customHeight="1">
      <c r="N942" s="72"/>
    </row>
    <row r="943" spans="14:14" ht="14.25" customHeight="1">
      <c r="N943" s="72"/>
    </row>
    <row r="944" spans="14:14" ht="14.25" customHeight="1">
      <c r="N944" s="72"/>
    </row>
    <row r="945" spans="14:14" ht="14.25" customHeight="1">
      <c r="N945" s="72"/>
    </row>
    <row r="946" spans="14:14" ht="14.25" customHeight="1">
      <c r="N946" s="72"/>
    </row>
    <row r="947" spans="14:14" ht="14.25" customHeight="1">
      <c r="N947" s="72"/>
    </row>
    <row r="948" spans="14:14" ht="14.25" customHeight="1">
      <c r="N948" s="72"/>
    </row>
    <row r="949" spans="14:14" ht="14.25" customHeight="1">
      <c r="N949" s="72"/>
    </row>
    <row r="950" spans="14:14" ht="14.25" customHeight="1">
      <c r="N950" s="72"/>
    </row>
    <row r="951" spans="14:14" ht="14.25" customHeight="1">
      <c r="N951" s="72"/>
    </row>
    <row r="952" spans="14:14" ht="14.25" customHeight="1">
      <c r="N952" s="72"/>
    </row>
    <row r="953" spans="14:14" ht="14.25" customHeight="1">
      <c r="N953" s="72"/>
    </row>
    <row r="954" spans="14:14" ht="14.25" customHeight="1">
      <c r="N954" s="72"/>
    </row>
    <row r="955" spans="14:14" ht="14.25" customHeight="1">
      <c r="N955" s="72"/>
    </row>
    <row r="956" spans="14:14" ht="14.25" customHeight="1">
      <c r="N956" s="72"/>
    </row>
    <row r="957" spans="14:14" ht="14.25" customHeight="1">
      <c r="N957" s="72"/>
    </row>
    <row r="958" spans="14:14" ht="14.25" customHeight="1">
      <c r="N958" s="72"/>
    </row>
    <row r="959" spans="14:14" ht="14.25" customHeight="1">
      <c r="N959" s="72"/>
    </row>
    <row r="960" spans="14:14" ht="14.25" customHeight="1">
      <c r="N960" s="72"/>
    </row>
    <row r="961" spans="14:14" ht="14.25" customHeight="1">
      <c r="N961" s="72"/>
    </row>
    <row r="962" spans="14:14" ht="14.25" customHeight="1">
      <c r="N962" s="72"/>
    </row>
    <row r="963" spans="14:14" ht="14.25" customHeight="1">
      <c r="N963" s="72"/>
    </row>
    <row r="964" spans="14:14" ht="14.25" customHeight="1">
      <c r="N964" s="72"/>
    </row>
    <row r="965" spans="14:14" ht="14.25" customHeight="1">
      <c r="N965" s="72"/>
    </row>
    <row r="966" spans="14:14" ht="14.25" customHeight="1">
      <c r="N966" s="72"/>
    </row>
    <row r="967" spans="14:14" ht="14.25" customHeight="1">
      <c r="N967" s="72"/>
    </row>
    <row r="968" spans="14:14" ht="14.25" customHeight="1">
      <c r="N968" s="72"/>
    </row>
    <row r="969" spans="14:14" ht="14.25" customHeight="1">
      <c r="N969" s="72"/>
    </row>
    <row r="970" spans="14:14" ht="14.25" customHeight="1">
      <c r="N970" s="72"/>
    </row>
    <row r="971" spans="14:14" ht="14.25" customHeight="1">
      <c r="N971" s="72"/>
    </row>
    <row r="972" spans="14:14" ht="14.25" customHeight="1">
      <c r="N972" s="72"/>
    </row>
    <row r="973" spans="14:14" ht="14.25" customHeight="1">
      <c r="N973" s="72"/>
    </row>
    <row r="974" spans="14:14" ht="14.25" customHeight="1">
      <c r="N974" s="72"/>
    </row>
    <row r="975" spans="14:14" ht="14.25" customHeight="1">
      <c r="N975" s="72"/>
    </row>
    <row r="976" spans="14:14" ht="14.25" customHeight="1">
      <c r="N976" s="72"/>
    </row>
    <row r="977" spans="14:14" ht="14.25" customHeight="1">
      <c r="N977" s="72"/>
    </row>
    <row r="978" spans="14:14" ht="14.25" customHeight="1">
      <c r="N978" s="72"/>
    </row>
    <row r="979" spans="14:14" ht="14.25" customHeight="1">
      <c r="N979" s="72"/>
    </row>
    <row r="980" spans="14:14" ht="14.25" customHeight="1">
      <c r="N980" s="72"/>
    </row>
    <row r="981" spans="14:14" ht="14.25" customHeight="1">
      <c r="N981" s="72"/>
    </row>
    <row r="982" spans="14:14" ht="14.25" customHeight="1">
      <c r="N982" s="72"/>
    </row>
    <row r="983" spans="14:14" ht="14.25" customHeight="1">
      <c r="N983" s="72"/>
    </row>
    <row r="984" spans="14:14" ht="14.25" customHeight="1">
      <c r="N984" s="72"/>
    </row>
    <row r="985" spans="14:14" ht="14.25" customHeight="1">
      <c r="N985" s="72"/>
    </row>
    <row r="986" spans="14:14" ht="14.25" customHeight="1">
      <c r="N986" s="72"/>
    </row>
    <row r="987" spans="14:14" ht="14.25" customHeight="1">
      <c r="N987" s="72"/>
    </row>
    <row r="988" spans="14:14" ht="14.25" customHeight="1">
      <c r="N988" s="72"/>
    </row>
    <row r="989" spans="14:14" ht="14.25" customHeight="1">
      <c r="N989" s="72"/>
    </row>
    <row r="990" spans="14:14" ht="14.25" customHeight="1">
      <c r="N990" s="72"/>
    </row>
    <row r="991" spans="14:14" ht="14.25" customHeight="1">
      <c r="N991" s="72"/>
    </row>
    <row r="992" spans="14:14" ht="14.25" customHeight="1">
      <c r="N992" s="72"/>
    </row>
    <row r="993" spans="14:14" ht="14.25" customHeight="1">
      <c r="N993" s="72"/>
    </row>
    <row r="994" spans="14:14" ht="14.25" customHeight="1">
      <c r="N994" s="72"/>
    </row>
    <row r="995" spans="14:14" ht="14.25" customHeight="1">
      <c r="N995" s="72"/>
    </row>
    <row r="996" spans="14:14" ht="14.25" customHeight="1">
      <c r="N996" s="72"/>
    </row>
    <row r="997" spans="14:14" ht="14.25" customHeight="1">
      <c r="N997" s="72"/>
    </row>
    <row r="998" spans="14:14" ht="14.25" customHeight="1">
      <c r="N998" s="72"/>
    </row>
    <row r="999" spans="14:14" ht="14.25" customHeight="1">
      <c r="N999" s="72"/>
    </row>
    <row r="1000" spans="14:14" ht="14.25" customHeight="1">
      <c r="N1000" s="7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/>
  <cols>
    <col min="1" max="7" width="11" customWidth="1"/>
    <col min="8" max="8" width="12.140625" customWidth="1"/>
    <col min="9" max="11" width="11" customWidth="1"/>
    <col min="12" max="12" width="9.5703125" customWidth="1"/>
    <col min="13" max="13" width="13.28515625" customWidth="1"/>
    <col min="14" max="28" width="8.7109375" customWidth="1"/>
  </cols>
  <sheetData>
    <row r="1" spans="1:23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9" t="s">
        <v>13</v>
      </c>
      <c r="M1" s="10" t="s">
        <v>16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4.25" customHeight="1">
      <c r="A2" s="2" t="s">
        <v>11</v>
      </c>
      <c r="B2" s="14">
        <v>5000</v>
      </c>
      <c r="C2" s="14">
        <v>3</v>
      </c>
      <c r="D2" s="2">
        <v>100</v>
      </c>
      <c r="E2" s="2">
        <v>0.2</v>
      </c>
      <c r="F2" s="15">
        <f t="shared" ref="F2:F18" si="0">E2*K2</f>
        <v>3.6</v>
      </c>
      <c r="G2" s="17">
        <f t="shared" ref="G2:G18" si="1">50*E2</f>
        <v>10</v>
      </c>
      <c r="H2" s="2">
        <v>0.5</v>
      </c>
      <c r="I2" s="2">
        <v>1</v>
      </c>
      <c r="J2" s="2">
        <v>0.8</v>
      </c>
      <c r="K2" s="18">
        <v>18</v>
      </c>
      <c r="L2" s="19">
        <f t="shared" ref="L2:L18" si="2">K2*B2</f>
        <v>90000</v>
      </c>
      <c r="M2" s="18">
        <f t="shared" ref="M2:M18" si="3">K2*D2</f>
        <v>1800</v>
      </c>
      <c r="N2" s="12"/>
      <c r="O2" s="3"/>
      <c r="P2" s="13"/>
      <c r="Q2" s="13"/>
      <c r="R2" s="13"/>
      <c r="S2" s="13"/>
      <c r="T2" s="13"/>
      <c r="U2" s="13"/>
      <c r="V2" s="13"/>
      <c r="W2" s="13"/>
    </row>
    <row r="3" spans="1:23" ht="14.25" customHeight="1">
      <c r="A3" s="2" t="s">
        <v>17</v>
      </c>
      <c r="B3" s="14">
        <v>3500</v>
      </c>
      <c r="C3" s="14">
        <v>12</v>
      </c>
      <c r="D3" s="2">
        <v>100</v>
      </c>
      <c r="E3" s="2">
        <v>0.2</v>
      </c>
      <c r="F3" s="15">
        <f t="shared" si="0"/>
        <v>1.2000000000000002</v>
      </c>
      <c r="G3" s="17">
        <f t="shared" si="1"/>
        <v>10</v>
      </c>
      <c r="H3" s="2">
        <v>0.5</v>
      </c>
      <c r="I3" s="2">
        <v>1</v>
      </c>
      <c r="J3" s="2">
        <v>0.95</v>
      </c>
      <c r="K3" s="18">
        <v>6</v>
      </c>
      <c r="L3" s="19">
        <f t="shared" si="2"/>
        <v>21000</v>
      </c>
      <c r="M3" s="18">
        <f t="shared" si="3"/>
        <v>600</v>
      </c>
      <c r="N3" s="12"/>
      <c r="O3" s="3"/>
      <c r="P3" s="13"/>
      <c r="Q3" s="13"/>
      <c r="R3" s="13"/>
      <c r="S3" s="13"/>
      <c r="T3" s="13"/>
      <c r="U3" s="13"/>
      <c r="V3" s="13"/>
      <c r="W3" s="13"/>
    </row>
    <row r="4" spans="1:23" ht="14.25" customHeight="1">
      <c r="A4" s="2" t="s">
        <v>12</v>
      </c>
      <c r="B4" s="14">
        <v>2000</v>
      </c>
      <c r="C4" s="14">
        <v>3</v>
      </c>
      <c r="D4" s="2">
        <v>150</v>
      </c>
      <c r="E4" s="2">
        <v>0.5</v>
      </c>
      <c r="F4" s="15">
        <f t="shared" si="0"/>
        <v>3.5</v>
      </c>
      <c r="G4" s="17">
        <f t="shared" si="1"/>
        <v>25</v>
      </c>
      <c r="H4" s="2">
        <v>0.5</v>
      </c>
      <c r="I4" s="2">
        <v>1</v>
      </c>
      <c r="J4" s="2">
        <v>0.95</v>
      </c>
      <c r="K4" s="18">
        <v>7</v>
      </c>
      <c r="L4" s="19">
        <f t="shared" si="2"/>
        <v>14000</v>
      </c>
      <c r="M4" s="18">
        <f t="shared" si="3"/>
        <v>1050</v>
      </c>
      <c r="N4" s="12"/>
      <c r="O4" s="3"/>
      <c r="P4" s="13"/>
      <c r="Q4" s="13"/>
      <c r="R4" s="13"/>
      <c r="S4" s="13"/>
      <c r="T4" s="13"/>
      <c r="U4" s="13"/>
      <c r="V4" s="13"/>
      <c r="W4" s="13"/>
    </row>
    <row r="5" spans="1:23" ht="14.25" customHeight="1">
      <c r="A5" s="2" t="s">
        <v>18</v>
      </c>
      <c r="B5" s="14">
        <v>2650</v>
      </c>
      <c r="C5" s="14">
        <v>12</v>
      </c>
      <c r="D5" s="2">
        <v>200</v>
      </c>
      <c r="E5" s="2">
        <v>0.2</v>
      </c>
      <c r="F5" s="15">
        <f t="shared" si="0"/>
        <v>4.2</v>
      </c>
      <c r="G5" s="17">
        <f t="shared" si="1"/>
        <v>10</v>
      </c>
      <c r="H5" s="2">
        <v>0.5</v>
      </c>
      <c r="I5" s="2">
        <v>1</v>
      </c>
      <c r="J5" s="2">
        <v>0.7</v>
      </c>
      <c r="K5" s="18">
        <v>21</v>
      </c>
      <c r="L5" s="19">
        <f t="shared" si="2"/>
        <v>55650</v>
      </c>
      <c r="M5" s="18">
        <f t="shared" si="3"/>
        <v>4200</v>
      </c>
      <c r="N5" s="12"/>
      <c r="O5" s="3"/>
      <c r="P5" s="13"/>
      <c r="Q5" s="13"/>
      <c r="R5" s="13"/>
      <c r="S5" s="13"/>
      <c r="T5" s="13"/>
      <c r="U5" s="13"/>
      <c r="V5" s="13"/>
      <c r="W5" s="13"/>
    </row>
    <row r="6" spans="1:23" ht="14.25" customHeight="1">
      <c r="A6" s="2" t="s">
        <v>19</v>
      </c>
      <c r="B6" s="14">
        <v>6300</v>
      </c>
      <c r="C6" s="14">
        <v>5</v>
      </c>
      <c r="D6" s="2">
        <v>150</v>
      </c>
      <c r="E6" s="2">
        <v>0.2</v>
      </c>
      <c r="F6" s="15">
        <f t="shared" si="0"/>
        <v>2</v>
      </c>
      <c r="G6" s="17">
        <f t="shared" si="1"/>
        <v>10</v>
      </c>
      <c r="H6" s="2">
        <v>0.5</v>
      </c>
      <c r="I6" s="2">
        <v>1</v>
      </c>
      <c r="J6" s="2">
        <v>0.95</v>
      </c>
      <c r="K6" s="18">
        <v>10</v>
      </c>
      <c r="L6" s="19">
        <f t="shared" si="2"/>
        <v>63000</v>
      </c>
      <c r="M6" s="18">
        <f t="shared" si="3"/>
        <v>1500</v>
      </c>
      <c r="N6" s="12"/>
      <c r="O6" s="3"/>
      <c r="P6" s="13"/>
      <c r="Q6" s="13"/>
      <c r="R6" s="13"/>
      <c r="S6" s="13"/>
      <c r="T6" s="13"/>
      <c r="U6" s="13"/>
      <c r="V6" s="13"/>
      <c r="W6" s="13"/>
    </row>
    <row r="7" spans="1:23" ht="14.25" customHeight="1">
      <c r="A7" s="2" t="s">
        <v>20</v>
      </c>
      <c r="B7" s="14">
        <v>200</v>
      </c>
      <c r="C7" s="14">
        <v>2</v>
      </c>
      <c r="D7" s="2">
        <v>60</v>
      </c>
      <c r="E7" s="2">
        <v>1</v>
      </c>
      <c r="F7" s="15">
        <f t="shared" si="0"/>
        <v>5</v>
      </c>
      <c r="G7" s="17">
        <f t="shared" si="1"/>
        <v>50</v>
      </c>
      <c r="H7" s="2">
        <v>0.5</v>
      </c>
      <c r="I7" s="2">
        <v>1</v>
      </c>
      <c r="J7" s="2">
        <v>0.95</v>
      </c>
      <c r="K7" s="18">
        <v>5</v>
      </c>
      <c r="L7" s="19">
        <f t="shared" si="2"/>
        <v>1000</v>
      </c>
      <c r="M7" s="18">
        <f t="shared" si="3"/>
        <v>300</v>
      </c>
      <c r="N7" s="12"/>
      <c r="O7" s="3"/>
      <c r="P7" s="13"/>
      <c r="Q7" s="13"/>
      <c r="R7" s="13"/>
      <c r="S7" s="13"/>
      <c r="T7" s="13"/>
      <c r="U7" s="13"/>
      <c r="V7" s="13"/>
      <c r="W7" s="13"/>
    </row>
    <row r="8" spans="1:23" ht="14.25" customHeight="1">
      <c r="A8" s="2" t="s">
        <v>21</v>
      </c>
      <c r="B8" s="14">
        <v>4690</v>
      </c>
      <c r="C8" s="14">
        <v>12</v>
      </c>
      <c r="D8" s="2">
        <v>250</v>
      </c>
      <c r="E8" s="2">
        <v>0.5</v>
      </c>
      <c r="F8" s="15">
        <f t="shared" si="0"/>
        <v>4.5</v>
      </c>
      <c r="G8" s="17">
        <f t="shared" si="1"/>
        <v>25</v>
      </c>
      <c r="H8" s="2">
        <v>0.5</v>
      </c>
      <c r="I8" s="2">
        <v>1</v>
      </c>
      <c r="J8" s="2">
        <v>0.95</v>
      </c>
      <c r="K8" s="18">
        <v>9</v>
      </c>
      <c r="L8" s="19">
        <f t="shared" si="2"/>
        <v>42210</v>
      </c>
      <c r="M8" s="18">
        <f t="shared" si="3"/>
        <v>2250</v>
      </c>
      <c r="N8" s="12"/>
      <c r="O8" s="3"/>
      <c r="P8" s="13"/>
      <c r="Q8" s="13"/>
      <c r="R8" s="13"/>
      <c r="S8" s="13"/>
      <c r="T8" s="13"/>
      <c r="U8" s="13"/>
      <c r="V8" s="13"/>
      <c r="W8" s="13"/>
    </row>
    <row r="9" spans="1:23" ht="14.25" customHeight="1">
      <c r="A9" s="2" t="s">
        <v>22</v>
      </c>
      <c r="B9" s="14">
        <v>1350</v>
      </c>
      <c r="C9" s="14">
        <v>2</v>
      </c>
      <c r="D9" s="2">
        <v>60</v>
      </c>
      <c r="E9" s="2">
        <v>1</v>
      </c>
      <c r="F9" s="15">
        <f t="shared" si="0"/>
        <v>1</v>
      </c>
      <c r="G9" s="17">
        <f t="shared" si="1"/>
        <v>50</v>
      </c>
      <c r="H9" s="2">
        <v>0.5</v>
      </c>
      <c r="I9" s="2">
        <v>1</v>
      </c>
      <c r="J9" s="2">
        <v>0.9</v>
      </c>
      <c r="K9" s="18">
        <v>1</v>
      </c>
      <c r="L9" s="19">
        <f t="shared" si="2"/>
        <v>1350</v>
      </c>
      <c r="M9" s="18">
        <f t="shared" si="3"/>
        <v>60</v>
      </c>
      <c r="N9" s="12"/>
      <c r="O9" s="3"/>
      <c r="P9" s="13"/>
      <c r="Q9" s="13"/>
      <c r="R9" s="13"/>
      <c r="S9" s="13"/>
      <c r="T9" s="13"/>
      <c r="U9" s="13"/>
      <c r="V9" s="13"/>
      <c r="W9" s="13"/>
    </row>
    <row r="10" spans="1:23" ht="14.25" customHeight="1">
      <c r="A10" s="2" t="s">
        <v>23</v>
      </c>
      <c r="B10" s="14">
        <v>1600</v>
      </c>
      <c r="C10" s="14">
        <v>2</v>
      </c>
      <c r="D10" s="2">
        <v>60</v>
      </c>
      <c r="E10" s="2">
        <v>1</v>
      </c>
      <c r="F10" s="15">
        <f t="shared" si="0"/>
        <v>2</v>
      </c>
      <c r="G10" s="17">
        <f t="shared" si="1"/>
        <v>50</v>
      </c>
      <c r="H10" s="2">
        <v>0.5</v>
      </c>
      <c r="I10" s="2">
        <v>1</v>
      </c>
      <c r="J10" s="2">
        <v>0.8</v>
      </c>
      <c r="K10" s="18">
        <v>2</v>
      </c>
      <c r="L10" s="19">
        <f t="shared" si="2"/>
        <v>3200</v>
      </c>
      <c r="M10" s="18">
        <f t="shared" si="3"/>
        <v>120</v>
      </c>
      <c r="N10" s="12"/>
      <c r="O10" s="3"/>
      <c r="P10" s="13"/>
      <c r="Q10" s="13"/>
      <c r="R10" s="13"/>
      <c r="S10" s="13"/>
      <c r="T10" s="13"/>
      <c r="U10" s="13"/>
      <c r="V10" s="13"/>
      <c r="W10" s="13"/>
    </row>
    <row r="11" spans="1:23" ht="14.25" customHeight="1">
      <c r="A11" s="2" t="s">
        <v>24</v>
      </c>
      <c r="B11" s="14">
        <v>3250</v>
      </c>
      <c r="C11" s="14">
        <v>12</v>
      </c>
      <c r="D11" s="2">
        <v>100</v>
      </c>
      <c r="E11" s="2">
        <v>1</v>
      </c>
      <c r="F11" s="15">
        <f t="shared" si="0"/>
        <v>11</v>
      </c>
      <c r="G11" s="17">
        <f t="shared" si="1"/>
        <v>50</v>
      </c>
      <c r="H11" s="2">
        <v>0.5</v>
      </c>
      <c r="I11" s="2">
        <v>1</v>
      </c>
      <c r="J11" s="2">
        <v>0.95</v>
      </c>
      <c r="K11" s="18">
        <v>11</v>
      </c>
      <c r="L11" s="19">
        <f t="shared" si="2"/>
        <v>35750</v>
      </c>
      <c r="M11" s="18">
        <f t="shared" si="3"/>
        <v>1100</v>
      </c>
      <c r="N11" s="12"/>
      <c r="O11" s="3"/>
      <c r="P11" s="13"/>
      <c r="Q11" s="13"/>
      <c r="R11" s="13"/>
      <c r="S11" s="13"/>
      <c r="T11" s="13"/>
      <c r="U11" s="13"/>
      <c r="V11" s="13"/>
      <c r="W11" s="13"/>
    </row>
    <row r="12" spans="1:23" ht="14.25" customHeight="1">
      <c r="A12" s="2" t="s">
        <v>25</v>
      </c>
      <c r="B12" s="14">
        <v>2880</v>
      </c>
      <c r="C12" s="14">
        <v>12</v>
      </c>
      <c r="D12" s="2">
        <v>80</v>
      </c>
      <c r="E12" s="2">
        <v>0.2</v>
      </c>
      <c r="F12" s="15">
        <f t="shared" si="0"/>
        <v>0.4</v>
      </c>
      <c r="G12" s="17">
        <f t="shared" si="1"/>
        <v>10</v>
      </c>
      <c r="H12" s="2">
        <v>0.5</v>
      </c>
      <c r="I12" s="2">
        <v>1</v>
      </c>
      <c r="J12" s="2">
        <v>0.95</v>
      </c>
      <c r="K12" s="18">
        <v>2</v>
      </c>
      <c r="L12" s="19">
        <f t="shared" si="2"/>
        <v>5760</v>
      </c>
      <c r="M12" s="18">
        <f t="shared" si="3"/>
        <v>160</v>
      </c>
      <c r="N12" s="12"/>
      <c r="O12" s="3"/>
      <c r="P12" s="13"/>
      <c r="Q12" s="13"/>
      <c r="R12" s="13"/>
      <c r="S12" s="13"/>
      <c r="T12" s="13"/>
      <c r="U12" s="13"/>
      <c r="V12" s="13"/>
      <c r="W12" s="13"/>
    </row>
    <row r="13" spans="1:23" ht="14.25" customHeight="1">
      <c r="A13" s="6" t="s">
        <v>26</v>
      </c>
      <c r="B13" s="14">
        <v>12500</v>
      </c>
      <c r="C13" s="14">
        <v>3</v>
      </c>
      <c r="D13" s="2">
        <v>150</v>
      </c>
      <c r="E13" s="2">
        <v>0.5</v>
      </c>
      <c r="F13" s="15">
        <f t="shared" si="0"/>
        <v>22</v>
      </c>
      <c r="G13" s="17">
        <f t="shared" si="1"/>
        <v>25</v>
      </c>
      <c r="H13" s="2">
        <v>0.5</v>
      </c>
      <c r="I13" s="2">
        <v>10</v>
      </c>
      <c r="J13" s="2">
        <v>0.95</v>
      </c>
      <c r="K13" s="18">
        <v>44</v>
      </c>
      <c r="L13" s="19">
        <f t="shared" si="2"/>
        <v>550000</v>
      </c>
      <c r="M13" s="18">
        <f t="shared" si="3"/>
        <v>6600</v>
      </c>
      <c r="N13" s="12"/>
      <c r="O13" s="3"/>
      <c r="P13" s="13"/>
      <c r="Q13" s="13"/>
      <c r="R13" s="13"/>
      <c r="S13" s="13"/>
      <c r="T13" s="13"/>
      <c r="U13" s="13"/>
      <c r="V13" s="13"/>
      <c r="W13" s="13"/>
    </row>
    <row r="14" spans="1:23" ht="14.25" customHeight="1">
      <c r="A14" s="2" t="s">
        <v>27</v>
      </c>
      <c r="B14" s="14">
        <v>2360</v>
      </c>
      <c r="C14" s="14">
        <v>5</v>
      </c>
      <c r="D14" s="2">
        <v>80</v>
      </c>
      <c r="E14" s="2">
        <v>0.2</v>
      </c>
      <c r="F14" s="15">
        <f t="shared" si="0"/>
        <v>0</v>
      </c>
      <c r="G14" s="17">
        <f t="shared" si="1"/>
        <v>10</v>
      </c>
      <c r="H14" s="2">
        <v>0.5</v>
      </c>
      <c r="I14" s="2">
        <v>1</v>
      </c>
      <c r="J14" s="2">
        <v>0.9</v>
      </c>
      <c r="K14" s="18">
        <v>0</v>
      </c>
      <c r="L14" s="19">
        <f t="shared" si="2"/>
        <v>0</v>
      </c>
      <c r="M14" s="18">
        <f t="shared" si="3"/>
        <v>0</v>
      </c>
      <c r="O14" s="3"/>
      <c r="P14" s="13"/>
      <c r="Q14" s="13"/>
      <c r="R14" s="13"/>
      <c r="S14" s="13"/>
      <c r="T14" s="13"/>
      <c r="U14" s="13"/>
      <c r="V14" s="13"/>
      <c r="W14" s="13"/>
    </row>
    <row r="15" spans="1:23" ht="14.25" customHeight="1">
      <c r="A15" s="2" t="s">
        <v>28</v>
      </c>
      <c r="B15" s="14">
        <v>1200</v>
      </c>
      <c r="C15" s="14">
        <v>3</v>
      </c>
      <c r="D15" s="2">
        <v>60</v>
      </c>
      <c r="E15" s="2">
        <v>0.2</v>
      </c>
      <c r="F15" s="15">
        <f t="shared" si="0"/>
        <v>0.2</v>
      </c>
      <c r="G15" s="17">
        <f t="shared" si="1"/>
        <v>10</v>
      </c>
      <c r="H15" s="2">
        <v>0.5</v>
      </c>
      <c r="I15" s="2">
        <v>1</v>
      </c>
      <c r="J15" s="2">
        <v>0.95</v>
      </c>
      <c r="K15" s="18">
        <v>1</v>
      </c>
      <c r="L15" s="19">
        <f t="shared" si="2"/>
        <v>1200</v>
      </c>
      <c r="M15" s="18">
        <f t="shared" si="3"/>
        <v>60</v>
      </c>
      <c r="N15" s="12"/>
      <c r="O15" s="3"/>
      <c r="P15" s="13"/>
      <c r="Q15" s="13"/>
      <c r="R15" s="13"/>
      <c r="S15" s="13"/>
      <c r="T15" s="13"/>
      <c r="U15" s="13"/>
      <c r="V15" s="13"/>
      <c r="W15" s="13"/>
    </row>
    <row r="16" spans="1:23" ht="14.25" customHeight="1">
      <c r="A16" s="2" t="s">
        <v>29</v>
      </c>
      <c r="B16" s="14">
        <v>18675</v>
      </c>
      <c r="C16" s="14">
        <v>18</v>
      </c>
      <c r="D16" s="2">
        <v>200</v>
      </c>
      <c r="E16" s="2">
        <v>0.5</v>
      </c>
      <c r="F16" s="15">
        <f t="shared" si="0"/>
        <v>1.5</v>
      </c>
      <c r="G16" s="17">
        <f t="shared" si="1"/>
        <v>25</v>
      </c>
      <c r="H16" s="2">
        <v>0.5</v>
      </c>
      <c r="I16" s="2">
        <v>1</v>
      </c>
      <c r="J16" s="2">
        <v>0.95</v>
      </c>
      <c r="K16" s="18">
        <v>3</v>
      </c>
      <c r="L16" s="19">
        <f t="shared" si="2"/>
        <v>56025</v>
      </c>
      <c r="M16" s="18">
        <f t="shared" si="3"/>
        <v>600</v>
      </c>
      <c r="N16" s="12"/>
      <c r="O16" s="3"/>
      <c r="P16" s="13"/>
      <c r="Q16" s="13"/>
      <c r="R16" s="13"/>
      <c r="S16" s="13"/>
      <c r="T16" s="13"/>
      <c r="U16" s="13"/>
      <c r="V16" s="13"/>
      <c r="W16" s="13"/>
    </row>
    <row r="17" spans="1:23" ht="14.25" customHeight="1">
      <c r="A17" s="6" t="s">
        <v>30</v>
      </c>
      <c r="B17" s="14">
        <v>1100</v>
      </c>
      <c r="C17" s="14">
        <v>5</v>
      </c>
      <c r="D17" s="2">
        <v>80</v>
      </c>
      <c r="E17" s="2">
        <v>0.5</v>
      </c>
      <c r="F17" s="15">
        <f t="shared" si="0"/>
        <v>4.5</v>
      </c>
      <c r="G17" s="17">
        <f t="shared" si="1"/>
        <v>25</v>
      </c>
      <c r="H17" s="2">
        <v>0.5</v>
      </c>
      <c r="I17" s="2">
        <v>4</v>
      </c>
      <c r="J17" s="2">
        <v>0.7</v>
      </c>
      <c r="K17" s="18">
        <v>9</v>
      </c>
      <c r="L17" s="19">
        <f t="shared" si="2"/>
        <v>9900</v>
      </c>
      <c r="M17" s="18">
        <f t="shared" si="3"/>
        <v>720</v>
      </c>
      <c r="N17" s="12"/>
      <c r="O17" s="3"/>
      <c r="P17" s="13"/>
      <c r="Q17" s="13"/>
      <c r="R17" s="13"/>
      <c r="S17" s="13"/>
      <c r="T17" s="13"/>
      <c r="U17" s="13"/>
      <c r="V17" s="13"/>
      <c r="W17" s="13"/>
    </row>
    <row r="18" spans="1:23" ht="14.25" customHeight="1">
      <c r="A18" s="2" t="s">
        <v>31</v>
      </c>
      <c r="B18" s="14">
        <v>1000</v>
      </c>
      <c r="C18" s="14">
        <v>5</v>
      </c>
      <c r="D18" s="2">
        <v>80</v>
      </c>
      <c r="E18" s="2">
        <v>1</v>
      </c>
      <c r="F18" s="15">
        <f t="shared" si="0"/>
        <v>4</v>
      </c>
      <c r="G18" s="17">
        <f t="shared" si="1"/>
        <v>50</v>
      </c>
      <c r="H18" s="2">
        <v>0.5</v>
      </c>
      <c r="I18" s="2">
        <v>1</v>
      </c>
      <c r="J18" s="2">
        <v>0.95</v>
      </c>
      <c r="K18" s="18">
        <v>4</v>
      </c>
      <c r="L18" s="19">
        <f t="shared" si="2"/>
        <v>4000</v>
      </c>
      <c r="M18" s="18">
        <f t="shared" si="3"/>
        <v>320</v>
      </c>
      <c r="N18" s="12"/>
      <c r="O18" s="3"/>
      <c r="P18" s="13"/>
      <c r="Q18" s="13"/>
      <c r="R18" s="13"/>
      <c r="S18" s="13"/>
      <c r="T18" s="13"/>
      <c r="U18" s="13"/>
      <c r="V18" s="13"/>
      <c r="W18" s="13"/>
    </row>
    <row r="19" spans="1:23" ht="14.25" customHeight="1">
      <c r="A19" s="13"/>
      <c r="B19" s="13"/>
      <c r="C19" s="13"/>
      <c r="D19" s="13"/>
      <c r="E19" s="13"/>
      <c r="F19" s="18"/>
      <c r="G19" s="13"/>
      <c r="H19" s="13"/>
      <c r="I19" s="13"/>
      <c r="J19" s="13"/>
      <c r="K19" s="18">
        <f t="shared" ref="K19:M19" si="4">SUM(K2:K18)</f>
        <v>153</v>
      </c>
      <c r="L19" s="23">
        <f t="shared" si="4"/>
        <v>954045</v>
      </c>
      <c r="M19" s="18">
        <f t="shared" si="4"/>
        <v>21440</v>
      </c>
      <c r="N19" s="18"/>
      <c r="O19" s="18"/>
      <c r="P19" s="13"/>
      <c r="Q19" s="13"/>
      <c r="R19" s="13"/>
      <c r="S19" s="13"/>
      <c r="T19" s="13"/>
      <c r="U19" s="13"/>
      <c r="V19" s="13"/>
      <c r="W19" s="13"/>
    </row>
    <row r="20" spans="1:23" ht="14.25" customHeight="1">
      <c r="A20" s="13"/>
      <c r="B20" s="13"/>
      <c r="C20" s="13"/>
      <c r="D20" s="13"/>
      <c r="E20" s="13"/>
      <c r="F20" s="24"/>
      <c r="G20" s="13"/>
      <c r="H20" s="13"/>
      <c r="I20" s="13"/>
      <c r="J20" s="13"/>
      <c r="K20" s="25"/>
      <c r="L20" s="26"/>
      <c r="M20" s="27"/>
      <c r="N20" s="11"/>
      <c r="O20" s="7"/>
      <c r="P20" s="13"/>
      <c r="Q20" s="13"/>
      <c r="R20" s="13"/>
      <c r="S20" s="13"/>
      <c r="T20" s="13"/>
      <c r="U20" s="13"/>
      <c r="V20" s="13"/>
      <c r="W20" s="13"/>
    </row>
    <row r="21" spans="1:23" ht="14.25" customHeight="1">
      <c r="A21" s="13"/>
      <c r="B21" s="13"/>
      <c r="C21" s="13"/>
      <c r="D21" s="13"/>
      <c r="E21" s="13"/>
      <c r="F21" s="24"/>
      <c r="G21" s="13"/>
      <c r="H21" s="13"/>
      <c r="I21" s="13"/>
      <c r="J21" s="13"/>
      <c r="K21" s="25"/>
      <c r="L21" s="26"/>
      <c r="M21" s="27"/>
      <c r="N21" s="28"/>
      <c r="O21" s="22"/>
      <c r="P21" s="13"/>
      <c r="Q21" s="13"/>
      <c r="R21" s="13"/>
      <c r="S21" s="13"/>
      <c r="T21" s="13"/>
      <c r="U21" s="13"/>
      <c r="V21" s="13"/>
      <c r="W21" s="13"/>
    </row>
    <row r="22" spans="1:23" ht="14.25" customHeight="1">
      <c r="F22" s="29"/>
      <c r="K22" s="30"/>
      <c r="L22" s="26"/>
      <c r="M22" s="27"/>
      <c r="N22" s="28"/>
      <c r="O22" s="7"/>
    </row>
    <row r="23" spans="1:23" ht="14.25" customHeight="1">
      <c r="F23" s="29"/>
      <c r="K23" s="30"/>
      <c r="L23" s="26"/>
      <c r="M23" s="31"/>
      <c r="N23" s="28"/>
      <c r="O23" s="7"/>
    </row>
    <row r="24" spans="1:23" ht="14.25" customHeight="1">
      <c r="F24" s="29"/>
      <c r="K24" s="30"/>
      <c r="L24" s="26"/>
      <c r="M24" s="27"/>
      <c r="N24" s="28"/>
      <c r="O24" s="22"/>
    </row>
    <row r="25" spans="1:23" ht="14.25" customHeight="1">
      <c r="F25" s="29"/>
      <c r="K25" s="30"/>
      <c r="L25" s="26"/>
      <c r="M25" s="27"/>
      <c r="N25" s="28"/>
      <c r="O25" s="7"/>
    </row>
    <row r="26" spans="1:23" ht="14.25" customHeight="1">
      <c r="F26" s="29"/>
      <c r="K26" s="30"/>
      <c r="L26" s="26"/>
      <c r="M26" s="27"/>
      <c r="N26" s="28"/>
      <c r="O26" s="32"/>
    </row>
    <row r="27" spans="1:23" ht="14.25" customHeight="1">
      <c r="F27" s="29"/>
      <c r="K27" s="30"/>
      <c r="L27" s="26"/>
      <c r="M27" s="27"/>
      <c r="N27" s="28"/>
      <c r="O27" s="7"/>
    </row>
    <row r="28" spans="1:23" ht="14.25" customHeight="1">
      <c r="F28" s="29"/>
      <c r="K28" s="30"/>
      <c r="L28" s="26"/>
      <c r="M28" s="27"/>
      <c r="N28" s="28"/>
      <c r="O28" s="7"/>
    </row>
    <row r="29" spans="1:23" ht="14.25" customHeight="1">
      <c r="F29" s="29"/>
      <c r="K29" s="30"/>
      <c r="L29" s="34"/>
      <c r="M29" s="31"/>
      <c r="N29" s="28"/>
      <c r="O29" s="7"/>
    </row>
    <row r="30" spans="1:23" ht="14.25" customHeight="1">
      <c r="F30" s="29"/>
      <c r="K30" s="30"/>
      <c r="L30" s="26"/>
      <c r="M30" s="27"/>
      <c r="N30" s="28"/>
      <c r="O30" s="7"/>
    </row>
    <row r="31" spans="1:23" ht="14.25" customHeight="1">
      <c r="F31" s="29"/>
      <c r="K31" s="30"/>
      <c r="L31" s="26"/>
      <c r="M31" s="35"/>
      <c r="N31" s="13"/>
      <c r="O31" s="32"/>
    </row>
    <row r="32" spans="1:23" ht="14.25" customHeight="1">
      <c r="F32" s="29"/>
      <c r="K32" s="30"/>
      <c r="L32" s="26"/>
      <c r="M32" s="27"/>
      <c r="N32" s="13"/>
      <c r="O32" s="7"/>
    </row>
    <row r="33" spans="6:15" ht="14.25" customHeight="1">
      <c r="F33" s="29"/>
      <c r="K33" s="30"/>
      <c r="L33" s="36"/>
      <c r="M33" s="18"/>
      <c r="N33" s="13"/>
      <c r="O33" s="7"/>
    </row>
    <row r="34" spans="6:15" ht="14.25" customHeight="1">
      <c r="F34" s="29"/>
      <c r="K34" s="30"/>
      <c r="L34" s="37"/>
      <c r="M34" s="35"/>
      <c r="O34" s="7"/>
    </row>
    <row r="35" spans="6:15" ht="14.25" customHeight="1">
      <c r="F35" s="29"/>
      <c r="K35" s="30"/>
      <c r="L35" s="38"/>
      <c r="M35" s="27"/>
      <c r="O35" s="7"/>
    </row>
    <row r="36" spans="6:15" ht="14.25" customHeight="1">
      <c r="F36" s="29"/>
      <c r="K36" s="30"/>
      <c r="L36" s="26"/>
      <c r="M36" s="27"/>
      <c r="N36" s="11"/>
      <c r="O36" s="7"/>
    </row>
    <row r="37" spans="6:15" ht="14.25" customHeight="1">
      <c r="F37" s="29"/>
      <c r="K37" s="30"/>
      <c r="L37" s="26"/>
      <c r="M37" s="27"/>
      <c r="O37" s="21"/>
    </row>
    <row r="38" spans="6:15" ht="14.25" customHeight="1">
      <c r="F38" s="29"/>
      <c r="K38" s="30"/>
      <c r="L38" s="26"/>
      <c r="M38" s="27"/>
      <c r="O38" s="22"/>
    </row>
    <row r="39" spans="6:15" ht="14.25" customHeight="1">
      <c r="F39" s="29"/>
      <c r="K39" s="30"/>
      <c r="L39" s="38"/>
      <c r="M39" s="27"/>
      <c r="O39" s="33"/>
    </row>
    <row r="40" spans="6:15" ht="14.25" customHeight="1">
      <c r="F40" s="29"/>
      <c r="K40" s="30"/>
      <c r="L40" s="26"/>
      <c r="M40" s="27"/>
      <c r="O40" s="32"/>
    </row>
    <row r="41" spans="6:15" ht="14.25" customHeight="1">
      <c r="F41" s="29"/>
      <c r="K41" s="30"/>
      <c r="L41" s="26"/>
      <c r="M41" s="27"/>
      <c r="O41" s="7"/>
    </row>
    <row r="42" spans="6:15" ht="14.25" customHeight="1">
      <c r="F42" s="29"/>
      <c r="K42" s="30"/>
      <c r="L42" s="26"/>
      <c r="M42" s="27"/>
      <c r="O42" s="7"/>
    </row>
    <row r="43" spans="6:15" ht="14.25" customHeight="1">
      <c r="F43" s="29"/>
      <c r="K43" s="30"/>
      <c r="L43" s="26"/>
      <c r="M43" s="18"/>
      <c r="O43" s="7"/>
    </row>
    <row r="44" spans="6:15" ht="14.25" customHeight="1">
      <c r="F44" s="29"/>
      <c r="K44" s="30"/>
      <c r="L44" s="37"/>
      <c r="M44" s="35"/>
      <c r="O44" s="7"/>
    </row>
    <row r="45" spans="6:15" ht="14.25" customHeight="1">
      <c r="F45" s="29"/>
      <c r="K45" s="30"/>
      <c r="L45" s="39"/>
      <c r="M45" s="27"/>
      <c r="O45" s="22"/>
    </row>
    <row r="46" spans="6:15" ht="14.25" customHeight="1">
      <c r="F46" s="29"/>
      <c r="K46" s="30"/>
      <c r="L46" s="26"/>
      <c r="M46" s="27"/>
      <c r="O46" s="40"/>
    </row>
    <row r="47" spans="6:15" ht="14.25" customHeight="1">
      <c r="F47" s="29"/>
      <c r="K47" s="30"/>
      <c r="L47" s="38"/>
      <c r="M47" s="27"/>
      <c r="O47" s="7"/>
    </row>
    <row r="48" spans="6:15" ht="14.25" customHeight="1">
      <c r="F48" s="29"/>
      <c r="K48" s="30"/>
      <c r="L48" s="26"/>
      <c r="M48" s="27"/>
      <c r="O48" s="32"/>
    </row>
    <row r="49" spans="6:15" ht="14.25" customHeight="1">
      <c r="F49" s="29"/>
      <c r="K49" s="30"/>
      <c r="L49" s="26"/>
      <c r="M49" s="27"/>
      <c r="O49" s="7"/>
    </row>
    <row r="50" spans="6:15" ht="14.25" customHeight="1">
      <c r="F50" s="29"/>
      <c r="K50" s="30"/>
      <c r="L50" s="26"/>
      <c r="M50" s="27"/>
      <c r="O50" s="7"/>
    </row>
    <row r="51" spans="6:15" ht="14.25" customHeight="1">
      <c r="F51" s="29"/>
      <c r="K51" s="30"/>
      <c r="L51" s="41"/>
      <c r="M51" s="31"/>
      <c r="O51" s="28"/>
    </row>
    <row r="52" spans="6:15" ht="14.25" customHeight="1">
      <c r="F52" s="29"/>
      <c r="K52" s="30"/>
      <c r="L52" s="41"/>
      <c r="M52" s="25"/>
      <c r="O52" s="28"/>
    </row>
    <row r="53" spans="6:15" ht="14.25" customHeight="1">
      <c r="F53" s="29"/>
      <c r="K53" s="30"/>
      <c r="L53" s="26"/>
      <c r="M53" s="25"/>
      <c r="O53" s="7"/>
    </row>
    <row r="54" spans="6:15" ht="14.25" customHeight="1">
      <c r="F54" s="29"/>
      <c r="K54" s="30"/>
      <c r="L54" s="26"/>
      <c r="M54" s="25"/>
      <c r="O54" s="7"/>
    </row>
    <row r="55" spans="6:15" ht="14.25" customHeight="1">
      <c r="F55" s="29"/>
      <c r="K55" s="30"/>
      <c r="L55" s="34"/>
      <c r="M55" s="25"/>
    </row>
    <row r="56" spans="6:15" ht="14.25" customHeight="1">
      <c r="F56" s="29"/>
      <c r="K56" s="30"/>
      <c r="L56" s="34"/>
      <c r="M56" s="30"/>
    </row>
    <row r="57" spans="6:15" ht="14.25" customHeight="1">
      <c r="F57" s="29"/>
      <c r="K57" s="30"/>
      <c r="L57" s="34"/>
      <c r="M57" s="30"/>
    </row>
    <row r="58" spans="6:15" ht="14.25" customHeight="1">
      <c r="F58" s="29"/>
      <c r="K58" s="30"/>
      <c r="L58" s="34"/>
      <c r="M58" s="30"/>
    </row>
    <row r="59" spans="6:15" ht="14.25" customHeight="1">
      <c r="F59" s="29"/>
      <c r="K59" s="30"/>
      <c r="L59" s="34"/>
      <c r="M59" s="30"/>
    </row>
    <row r="60" spans="6:15" ht="14.25" customHeight="1">
      <c r="F60" s="29"/>
      <c r="K60" s="30"/>
      <c r="L60" s="34"/>
      <c r="M60" s="30"/>
    </row>
    <row r="61" spans="6:15" ht="14.25" customHeight="1">
      <c r="F61" s="29"/>
      <c r="K61" s="30"/>
      <c r="L61" s="34"/>
      <c r="M61" s="30"/>
    </row>
    <row r="62" spans="6:15" ht="14.25" customHeight="1">
      <c r="F62" s="29"/>
      <c r="K62" s="30"/>
      <c r="L62" s="34"/>
      <c r="M62" s="30"/>
    </row>
    <row r="63" spans="6:15" ht="14.25" customHeight="1">
      <c r="F63" s="29"/>
      <c r="K63" s="30"/>
      <c r="L63" s="34"/>
      <c r="M63" s="30"/>
    </row>
    <row r="64" spans="6:15" ht="14.25" customHeight="1">
      <c r="F64" s="29"/>
      <c r="K64" s="30"/>
      <c r="L64" s="34"/>
      <c r="M64" s="30"/>
    </row>
    <row r="65" spans="6:13" ht="14.25" customHeight="1">
      <c r="F65" s="29"/>
      <c r="K65" s="30"/>
      <c r="L65" s="34"/>
      <c r="M65" s="30"/>
    </row>
    <row r="66" spans="6:13" ht="14.25" customHeight="1">
      <c r="F66" s="29"/>
      <c r="K66" s="30"/>
      <c r="L66" s="34"/>
      <c r="M66" s="30"/>
    </row>
    <row r="67" spans="6:13" ht="14.25" customHeight="1">
      <c r="F67" s="29"/>
      <c r="K67" s="30"/>
      <c r="L67" s="34"/>
      <c r="M67" s="30"/>
    </row>
    <row r="68" spans="6:13" ht="14.25" customHeight="1">
      <c r="F68" s="29"/>
      <c r="K68" s="30"/>
      <c r="L68" s="34"/>
      <c r="M68" s="30"/>
    </row>
    <row r="69" spans="6:13" ht="14.25" customHeight="1">
      <c r="F69" s="29"/>
      <c r="K69" s="30"/>
      <c r="L69" s="34"/>
      <c r="M69" s="30"/>
    </row>
    <row r="70" spans="6:13" ht="14.25" customHeight="1">
      <c r="F70" s="29"/>
      <c r="K70" s="30"/>
      <c r="L70" s="34"/>
      <c r="M70" s="30"/>
    </row>
    <row r="71" spans="6:13" ht="14.25" customHeight="1">
      <c r="F71" s="29"/>
      <c r="K71" s="30"/>
      <c r="L71" s="34"/>
      <c r="M71" s="30"/>
    </row>
    <row r="72" spans="6:13" ht="14.25" customHeight="1">
      <c r="F72" s="29"/>
      <c r="K72" s="30"/>
      <c r="L72" s="34"/>
      <c r="M72" s="30"/>
    </row>
    <row r="73" spans="6:13" ht="14.25" customHeight="1">
      <c r="F73" s="29"/>
      <c r="K73" s="30"/>
      <c r="L73" s="34"/>
      <c r="M73" s="30"/>
    </row>
    <row r="74" spans="6:13" ht="14.25" customHeight="1">
      <c r="F74" s="29"/>
      <c r="K74" s="30"/>
      <c r="L74" s="34"/>
      <c r="M74" s="30"/>
    </row>
    <row r="75" spans="6:13" ht="14.25" customHeight="1">
      <c r="F75" s="29"/>
      <c r="K75" s="30"/>
      <c r="L75" s="34"/>
      <c r="M75" s="30"/>
    </row>
    <row r="76" spans="6:13" ht="14.25" customHeight="1">
      <c r="F76" s="29"/>
      <c r="K76" s="30"/>
      <c r="L76" s="34"/>
      <c r="M76" s="30"/>
    </row>
    <row r="77" spans="6:13" ht="14.25" customHeight="1">
      <c r="F77" s="29"/>
      <c r="K77" s="30"/>
      <c r="L77" s="34"/>
      <c r="M77" s="30"/>
    </row>
    <row r="78" spans="6:13" ht="14.25" customHeight="1">
      <c r="F78" s="29"/>
      <c r="K78" s="30"/>
      <c r="L78" s="34"/>
      <c r="M78" s="30"/>
    </row>
    <row r="79" spans="6:13" ht="14.25" customHeight="1">
      <c r="F79" s="29"/>
      <c r="K79" s="30"/>
      <c r="L79" s="34"/>
      <c r="M79" s="30"/>
    </row>
    <row r="80" spans="6:13" ht="14.25" customHeight="1">
      <c r="F80" s="29"/>
      <c r="K80" s="30"/>
      <c r="L80" s="34"/>
      <c r="M80" s="30"/>
    </row>
    <row r="81" spans="6:13" ht="14.25" customHeight="1">
      <c r="F81" s="29"/>
      <c r="K81" s="30"/>
      <c r="L81" s="34"/>
      <c r="M81" s="30"/>
    </row>
    <row r="82" spans="6:13" ht="14.25" customHeight="1">
      <c r="F82" s="29"/>
      <c r="K82" s="30"/>
      <c r="L82" s="34"/>
      <c r="M82" s="30"/>
    </row>
    <row r="83" spans="6:13" ht="14.25" customHeight="1">
      <c r="F83" s="29"/>
      <c r="K83" s="30"/>
      <c r="L83" s="34"/>
      <c r="M83" s="30"/>
    </row>
    <row r="84" spans="6:13" ht="14.25" customHeight="1">
      <c r="F84" s="29"/>
      <c r="K84" s="30"/>
      <c r="L84" s="34"/>
      <c r="M84" s="30"/>
    </row>
    <row r="85" spans="6:13" ht="14.25" customHeight="1">
      <c r="F85" s="29"/>
      <c r="K85" s="30"/>
      <c r="L85" s="34"/>
      <c r="M85" s="30"/>
    </row>
    <row r="86" spans="6:13" ht="14.25" customHeight="1">
      <c r="F86" s="29"/>
      <c r="K86" s="30"/>
      <c r="L86" s="34"/>
      <c r="M86" s="30"/>
    </row>
    <row r="87" spans="6:13" ht="14.25" customHeight="1">
      <c r="F87" s="29"/>
      <c r="K87" s="30"/>
      <c r="L87" s="34"/>
      <c r="M87" s="30"/>
    </row>
    <row r="88" spans="6:13" ht="14.25" customHeight="1">
      <c r="F88" s="29"/>
      <c r="K88" s="30"/>
      <c r="L88" s="34"/>
      <c r="M88" s="30"/>
    </row>
    <row r="89" spans="6:13" ht="14.25" customHeight="1">
      <c r="F89" s="29"/>
      <c r="K89" s="30"/>
      <c r="L89" s="34"/>
      <c r="M89" s="30"/>
    </row>
    <row r="90" spans="6:13" ht="14.25" customHeight="1">
      <c r="F90" s="29"/>
      <c r="K90" s="30"/>
      <c r="L90" s="34"/>
      <c r="M90" s="30"/>
    </row>
    <row r="91" spans="6:13" ht="14.25" customHeight="1">
      <c r="F91" s="29"/>
      <c r="K91" s="30"/>
      <c r="L91" s="34"/>
      <c r="M91" s="30"/>
    </row>
    <row r="92" spans="6:13" ht="14.25" customHeight="1">
      <c r="F92" s="29"/>
      <c r="K92" s="30"/>
      <c r="L92" s="34"/>
      <c r="M92" s="30"/>
    </row>
    <row r="93" spans="6:13" ht="14.25" customHeight="1">
      <c r="F93" s="29"/>
      <c r="K93" s="30"/>
      <c r="L93" s="34"/>
      <c r="M93" s="30"/>
    </row>
    <row r="94" spans="6:13" ht="14.25" customHeight="1">
      <c r="F94" s="29"/>
      <c r="K94" s="30"/>
      <c r="L94" s="34"/>
      <c r="M94" s="30"/>
    </row>
    <row r="95" spans="6:13" ht="14.25" customHeight="1">
      <c r="F95" s="29"/>
      <c r="K95" s="30"/>
      <c r="L95" s="34"/>
      <c r="M95" s="30"/>
    </row>
    <row r="96" spans="6:13" ht="14.25" customHeight="1">
      <c r="F96" s="29"/>
      <c r="K96" s="30"/>
      <c r="L96" s="34"/>
      <c r="M96" s="30"/>
    </row>
    <row r="97" spans="6:13" ht="14.25" customHeight="1">
      <c r="F97" s="29"/>
      <c r="K97" s="30"/>
      <c r="L97" s="34"/>
      <c r="M97" s="30"/>
    </row>
    <row r="98" spans="6:13" ht="14.25" customHeight="1">
      <c r="F98" s="29"/>
      <c r="K98" s="30"/>
      <c r="L98" s="34"/>
      <c r="M98" s="30"/>
    </row>
    <row r="99" spans="6:13" ht="14.25" customHeight="1">
      <c r="F99" s="29"/>
      <c r="K99" s="30"/>
      <c r="L99" s="34"/>
      <c r="M99" s="30"/>
    </row>
    <row r="100" spans="6:13" ht="14.25" customHeight="1">
      <c r="F100" s="29"/>
      <c r="K100" s="30"/>
      <c r="L100" s="34"/>
      <c r="M100" s="30"/>
    </row>
    <row r="101" spans="6:13" ht="14.25" customHeight="1">
      <c r="F101" s="29"/>
      <c r="K101" s="30"/>
      <c r="L101" s="34"/>
      <c r="M101" s="30"/>
    </row>
    <row r="102" spans="6:13" ht="14.25" customHeight="1">
      <c r="F102" s="29"/>
      <c r="K102" s="30"/>
      <c r="L102" s="34"/>
      <c r="M102" s="30"/>
    </row>
    <row r="103" spans="6:13" ht="14.25" customHeight="1">
      <c r="F103" s="29"/>
      <c r="K103" s="30"/>
      <c r="L103" s="34"/>
      <c r="M103" s="30"/>
    </row>
    <row r="104" spans="6:13" ht="14.25" customHeight="1">
      <c r="F104" s="29"/>
      <c r="K104" s="30"/>
      <c r="L104" s="34"/>
      <c r="M104" s="30"/>
    </row>
    <row r="105" spans="6:13" ht="14.25" customHeight="1">
      <c r="F105" s="29"/>
      <c r="K105" s="30"/>
      <c r="L105" s="34"/>
      <c r="M105" s="30"/>
    </row>
    <row r="106" spans="6:13" ht="14.25" customHeight="1">
      <c r="F106" s="29"/>
      <c r="K106" s="30"/>
      <c r="L106" s="34"/>
      <c r="M106" s="30"/>
    </row>
    <row r="107" spans="6:13" ht="14.25" customHeight="1">
      <c r="F107" s="29"/>
      <c r="K107" s="30"/>
      <c r="L107" s="34"/>
      <c r="M107" s="30"/>
    </row>
    <row r="108" spans="6:13" ht="14.25" customHeight="1">
      <c r="F108" s="29"/>
      <c r="K108" s="30"/>
      <c r="L108" s="34"/>
      <c r="M108" s="30"/>
    </row>
    <row r="109" spans="6:13" ht="14.25" customHeight="1">
      <c r="F109" s="29"/>
      <c r="K109" s="30"/>
      <c r="L109" s="34"/>
      <c r="M109" s="30"/>
    </row>
    <row r="110" spans="6:13" ht="14.25" customHeight="1">
      <c r="F110" s="29"/>
      <c r="K110" s="30"/>
      <c r="L110" s="34"/>
      <c r="M110" s="30"/>
    </row>
    <row r="111" spans="6:13" ht="14.25" customHeight="1">
      <c r="F111" s="29"/>
      <c r="K111" s="30"/>
      <c r="L111" s="34"/>
      <c r="M111" s="30"/>
    </row>
    <row r="112" spans="6:13" ht="14.25" customHeight="1">
      <c r="F112" s="29"/>
      <c r="K112" s="30"/>
      <c r="L112" s="34"/>
      <c r="M112" s="30"/>
    </row>
    <row r="113" spans="6:13" ht="14.25" customHeight="1">
      <c r="F113" s="29"/>
      <c r="K113" s="30"/>
      <c r="L113" s="34"/>
      <c r="M113" s="30"/>
    </row>
    <row r="114" spans="6:13" ht="14.25" customHeight="1">
      <c r="F114" s="29"/>
      <c r="K114" s="30"/>
      <c r="L114" s="34"/>
      <c r="M114" s="30"/>
    </row>
    <row r="115" spans="6:13" ht="14.25" customHeight="1">
      <c r="F115" s="29"/>
      <c r="K115" s="30"/>
      <c r="L115" s="34"/>
      <c r="M115" s="30"/>
    </row>
    <row r="116" spans="6:13" ht="14.25" customHeight="1">
      <c r="F116" s="29"/>
      <c r="K116" s="30"/>
      <c r="L116" s="34"/>
      <c r="M116" s="30"/>
    </row>
    <row r="117" spans="6:13" ht="14.25" customHeight="1">
      <c r="F117" s="29"/>
      <c r="K117" s="30"/>
      <c r="L117" s="34"/>
      <c r="M117" s="30"/>
    </row>
    <row r="118" spans="6:13" ht="14.25" customHeight="1">
      <c r="F118" s="29"/>
      <c r="K118" s="30"/>
      <c r="L118" s="34"/>
      <c r="M118" s="30"/>
    </row>
    <row r="119" spans="6:13" ht="14.25" customHeight="1">
      <c r="F119" s="29"/>
      <c r="K119" s="30"/>
      <c r="L119" s="34"/>
      <c r="M119" s="30"/>
    </row>
    <row r="120" spans="6:13" ht="14.25" customHeight="1">
      <c r="F120" s="29"/>
      <c r="K120" s="30"/>
      <c r="L120" s="34"/>
      <c r="M120" s="30"/>
    </row>
    <row r="121" spans="6:13" ht="14.25" customHeight="1">
      <c r="F121" s="29"/>
      <c r="K121" s="30"/>
      <c r="L121" s="34"/>
      <c r="M121" s="30"/>
    </row>
    <row r="122" spans="6:13" ht="14.25" customHeight="1">
      <c r="F122" s="29"/>
      <c r="K122" s="30"/>
      <c r="L122" s="34"/>
      <c r="M122" s="30"/>
    </row>
    <row r="123" spans="6:13" ht="14.25" customHeight="1">
      <c r="F123" s="29"/>
      <c r="K123" s="30"/>
      <c r="L123" s="34"/>
      <c r="M123" s="30"/>
    </row>
    <row r="124" spans="6:13" ht="14.25" customHeight="1">
      <c r="F124" s="29"/>
      <c r="K124" s="30"/>
      <c r="L124" s="34"/>
      <c r="M124" s="30"/>
    </row>
    <row r="125" spans="6:13" ht="14.25" customHeight="1">
      <c r="F125" s="29"/>
      <c r="K125" s="30"/>
      <c r="L125" s="34"/>
      <c r="M125" s="30"/>
    </row>
    <row r="126" spans="6:13" ht="14.25" customHeight="1">
      <c r="F126" s="29"/>
      <c r="K126" s="30"/>
      <c r="L126" s="34"/>
      <c r="M126" s="30"/>
    </row>
    <row r="127" spans="6:13" ht="14.25" customHeight="1">
      <c r="F127" s="29"/>
      <c r="K127" s="30"/>
      <c r="L127" s="34"/>
      <c r="M127" s="30"/>
    </row>
    <row r="128" spans="6:13" ht="14.25" customHeight="1">
      <c r="F128" s="29"/>
      <c r="K128" s="30"/>
      <c r="L128" s="34"/>
      <c r="M128" s="30"/>
    </row>
    <row r="129" spans="6:13" ht="14.25" customHeight="1">
      <c r="F129" s="29"/>
      <c r="K129" s="30"/>
      <c r="L129" s="34"/>
      <c r="M129" s="30"/>
    </row>
    <row r="130" spans="6:13" ht="14.25" customHeight="1">
      <c r="F130" s="29"/>
      <c r="K130" s="30"/>
      <c r="L130" s="34"/>
      <c r="M130" s="30"/>
    </row>
    <row r="131" spans="6:13" ht="14.25" customHeight="1">
      <c r="F131" s="29"/>
      <c r="K131" s="30"/>
      <c r="L131" s="34"/>
      <c r="M131" s="30"/>
    </row>
    <row r="132" spans="6:13" ht="14.25" customHeight="1">
      <c r="F132" s="29"/>
      <c r="K132" s="30"/>
      <c r="L132" s="34"/>
      <c r="M132" s="30"/>
    </row>
    <row r="133" spans="6:13" ht="14.25" customHeight="1">
      <c r="F133" s="29"/>
      <c r="K133" s="30"/>
      <c r="L133" s="34"/>
      <c r="M133" s="30"/>
    </row>
    <row r="134" spans="6:13" ht="14.25" customHeight="1">
      <c r="F134" s="29"/>
      <c r="K134" s="30"/>
      <c r="L134" s="34"/>
      <c r="M134" s="30"/>
    </row>
    <row r="135" spans="6:13" ht="14.25" customHeight="1">
      <c r="F135" s="29"/>
      <c r="K135" s="30"/>
      <c r="L135" s="34"/>
      <c r="M135" s="30"/>
    </row>
    <row r="136" spans="6:13" ht="14.25" customHeight="1">
      <c r="F136" s="29"/>
      <c r="K136" s="30"/>
      <c r="L136" s="34"/>
      <c r="M136" s="30"/>
    </row>
    <row r="137" spans="6:13" ht="14.25" customHeight="1">
      <c r="F137" s="29"/>
      <c r="K137" s="30"/>
      <c r="L137" s="34"/>
      <c r="M137" s="30"/>
    </row>
    <row r="138" spans="6:13" ht="14.25" customHeight="1">
      <c r="F138" s="29"/>
      <c r="K138" s="30"/>
      <c r="L138" s="34"/>
      <c r="M138" s="30"/>
    </row>
    <row r="139" spans="6:13" ht="14.25" customHeight="1">
      <c r="F139" s="29"/>
      <c r="K139" s="30"/>
      <c r="L139" s="34"/>
      <c r="M139" s="30"/>
    </row>
    <row r="140" spans="6:13" ht="14.25" customHeight="1">
      <c r="F140" s="29"/>
      <c r="K140" s="30"/>
      <c r="L140" s="34"/>
      <c r="M140" s="30"/>
    </row>
    <row r="141" spans="6:13" ht="14.25" customHeight="1">
      <c r="F141" s="29"/>
      <c r="K141" s="30"/>
      <c r="L141" s="34"/>
      <c r="M141" s="30"/>
    </row>
    <row r="142" spans="6:13" ht="14.25" customHeight="1">
      <c r="F142" s="29"/>
      <c r="K142" s="30"/>
      <c r="L142" s="34"/>
      <c r="M142" s="30"/>
    </row>
    <row r="143" spans="6:13" ht="14.25" customHeight="1">
      <c r="F143" s="29"/>
      <c r="K143" s="30"/>
      <c r="L143" s="34"/>
      <c r="M143" s="30"/>
    </row>
    <row r="144" spans="6:13" ht="14.25" customHeight="1">
      <c r="F144" s="29"/>
      <c r="K144" s="30"/>
      <c r="L144" s="34"/>
      <c r="M144" s="30"/>
    </row>
    <row r="145" spans="6:13" ht="14.25" customHeight="1">
      <c r="F145" s="29"/>
      <c r="K145" s="30"/>
      <c r="L145" s="34"/>
      <c r="M145" s="30"/>
    </row>
    <row r="146" spans="6:13" ht="14.25" customHeight="1">
      <c r="F146" s="29"/>
      <c r="K146" s="30"/>
      <c r="L146" s="34"/>
      <c r="M146" s="30"/>
    </row>
    <row r="147" spans="6:13" ht="14.25" customHeight="1">
      <c r="F147" s="29"/>
      <c r="K147" s="30"/>
      <c r="L147" s="34"/>
      <c r="M147" s="30"/>
    </row>
    <row r="148" spans="6:13" ht="14.25" customHeight="1">
      <c r="F148" s="29"/>
      <c r="K148" s="30"/>
      <c r="L148" s="34"/>
      <c r="M148" s="30"/>
    </row>
    <row r="149" spans="6:13" ht="14.25" customHeight="1">
      <c r="F149" s="29"/>
      <c r="K149" s="30"/>
      <c r="L149" s="34"/>
      <c r="M149" s="30"/>
    </row>
    <row r="150" spans="6:13" ht="14.25" customHeight="1">
      <c r="F150" s="29"/>
      <c r="K150" s="30"/>
      <c r="L150" s="34"/>
      <c r="M150" s="30"/>
    </row>
    <row r="151" spans="6:13" ht="14.25" customHeight="1">
      <c r="F151" s="29"/>
      <c r="K151" s="30"/>
      <c r="L151" s="34"/>
      <c r="M151" s="30"/>
    </row>
    <row r="152" spans="6:13" ht="14.25" customHeight="1">
      <c r="F152" s="29"/>
      <c r="K152" s="30"/>
      <c r="L152" s="34"/>
      <c r="M152" s="30"/>
    </row>
    <row r="153" spans="6:13" ht="14.25" customHeight="1">
      <c r="F153" s="29"/>
      <c r="K153" s="30"/>
      <c r="L153" s="34"/>
      <c r="M153" s="30"/>
    </row>
    <row r="154" spans="6:13" ht="14.25" customHeight="1">
      <c r="F154" s="29"/>
      <c r="K154" s="30"/>
      <c r="L154" s="34"/>
      <c r="M154" s="30"/>
    </row>
    <row r="155" spans="6:13" ht="14.25" customHeight="1">
      <c r="F155" s="29"/>
      <c r="K155" s="30"/>
      <c r="L155" s="34"/>
      <c r="M155" s="30"/>
    </row>
    <row r="156" spans="6:13" ht="14.25" customHeight="1">
      <c r="F156" s="29"/>
      <c r="K156" s="30"/>
      <c r="L156" s="34"/>
      <c r="M156" s="30"/>
    </row>
    <row r="157" spans="6:13" ht="14.25" customHeight="1">
      <c r="F157" s="29"/>
      <c r="K157" s="30"/>
      <c r="L157" s="34"/>
      <c r="M157" s="30"/>
    </row>
    <row r="158" spans="6:13" ht="14.25" customHeight="1">
      <c r="F158" s="29"/>
      <c r="K158" s="30"/>
      <c r="L158" s="34"/>
      <c r="M158" s="30"/>
    </row>
    <row r="159" spans="6:13" ht="14.25" customHeight="1">
      <c r="F159" s="29"/>
      <c r="K159" s="30"/>
      <c r="L159" s="34"/>
      <c r="M159" s="30"/>
    </row>
    <row r="160" spans="6:13" ht="14.25" customHeight="1">
      <c r="F160" s="29"/>
      <c r="K160" s="30"/>
      <c r="L160" s="34"/>
      <c r="M160" s="30"/>
    </row>
    <row r="161" spans="6:13" ht="14.25" customHeight="1">
      <c r="F161" s="29"/>
      <c r="K161" s="30"/>
      <c r="L161" s="34"/>
      <c r="M161" s="30"/>
    </row>
    <row r="162" spans="6:13" ht="14.25" customHeight="1">
      <c r="F162" s="29"/>
      <c r="K162" s="30"/>
      <c r="L162" s="34"/>
      <c r="M162" s="30"/>
    </row>
    <row r="163" spans="6:13" ht="14.25" customHeight="1">
      <c r="F163" s="29"/>
      <c r="K163" s="30"/>
      <c r="L163" s="34"/>
      <c r="M163" s="30"/>
    </row>
    <row r="164" spans="6:13" ht="14.25" customHeight="1">
      <c r="F164" s="29"/>
      <c r="K164" s="30"/>
      <c r="L164" s="34"/>
      <c r="M164" s="30"/>
    </row>
    <row r="165" spans="6:13" ht="14.25" customHeight="1">
      <c r="F165" s="29"/>
      <c r="K165" s="30"/>
      <c r="L165" s="34"/>
      <c r="M165" s="30"/>
    </row>
    <row r="166" spans="6:13" ht="14.25" customHeight="1">
      <c r="F166" s="29"/>
      <c r="K166" s="30"/>
      <c r="L166" s="34"/>
      <c r="M166" s="30"/>
    </row>
    <row r="167" spans="6:13" ht="14.25" customHeight="1">
      <c r="F167" s="29"/>
      <c r="K167" s="30"/>
      <c r="L167" s="34"/>
      <c r="M167" s="30"/>
    </row>
    <row r="168" spans="6:13" ht="14.25" customHeight="1">
      <c r="F168" s="29"/>
      <c r="K168" s="30"/>
      <c r="L168" s="34"/>
      <c r="M168" s="30"/>
    </row>
    <row r="169" spans="6:13" ht="14.25" customHeight="1">
      <c r="F169" s="29"/>
      <c r="K169" s="30"/>
      <c r="L169" s="34"/>
      <c r="M169" s="30"/>
    </row>
    <row r="170" spans="6:13" ht="14.25" customHeight="1">
      <c r="F170" s="29"/>
      <c r="K170" s="30"/>
      <c r="L170" s="34"/>
      <c r="M170" s="30"/>
    </row>
    <row r="171" spans="6:13" ht="14.25" customHeight="1">
      <c r="F171" s="29"/>
      <c r="K171" s="30"/>
      <c r="L171" s="34"/>
      <c r="M171" s="30"/>
    </row>
    <row r="172" spans="6:13" ht="14.25" customHeight="1">
      <c r="F172" s="29"/>
      <c r="K172" s="30"/>
      <c r="L172" s="34"/>
      <c r="M172" s="30"/>
    </row>
    <row r="173" spans="6:13" ht="14.25" customHeight="1">
      <c r="F173" s="29"/>
      <c r="K173" s="30"/>
      <c r="L173" s="34"/>
      <c r="M173" s="30"/>
    </row>
    <row r="174" spans="6:13" ht="14.25" customHeight="1">
      <c r="F174" s="29"/>
      <c r="K174" s="30"/>
      <c r="L174" s="34"/>
      <c r="M174" s="30"/>
    </row>
    <row r="175" spans="6:13" ht="14.25" customHeight="1">
      <c r="F175" s="29"/>
      <c r="K175" s="30"/>
      <c r="L175" s="34"/>
      <c r="M175" s="30"/>
    </row>
    <row r="176" spans="6:13" ht="14.25" customHeight="1">
      <c r="F176" s="29"/>
      <c r="K176" s="30"/>
      <c r="L176" s="34"/>
      <c r="M176" s="30"/>
    </row>
    <row r="177" spans="6:13" ht="14.25" customHeight="1">
      <c r="F177" s="29"/>
      <c r="K177" s="30"/>
      <c r="L177" s="34"/>
      <c r="M177" s="30"/>
    </row>
    <row r="178" spans="6:13" ht="14.25" customHeight="1">
      <c r="F178" s="29"/>
      <c r="K178" s="30"/>
      <c r="L178" s="34"/>
      <c r="M178" s="30"/>
    </row>
    <row r="179" spans="6:13" ht="14.25" customHeight="1">
      <c r="F179" s="29"/>
      <c r="K179" s="30"/>
      <c r="L179" s="34"/>
      <c r="M179" s="30"/>
    </row>
    <row r="180" spans="6:13" ht="14.25" customHeight="1">
      <c r="F180" s="29"/>
      <c r="K180" s="30"/>
      <c r="L180" s="34"/>
      <c r="M180" s="30"/>
    </row>
    <row r="181" spans="6:13" ht="14.25" customHeight="1">
      <c r="F181" s="29"/>
      <c r="K181" s="30"/>
      <c r="L181" s="34"/>
      <c r="M181" s="30"/>
    </row>
    <row r="182" spans="6:13" ht="14.25" customHeight="1">
      <c r="F182" s="29"/>
      <c r="K182" s="30"/>
      <c r="L182" s="34"/>
      <c r="M182" s="30"/>
    </row>
    <row r="183" spans="6:13" ht="14.25" customHeight="1">
      <c r="F183" s="29"/>
      <c r="K183" s="30"/>
      <c r="L183" s="34"/>
      <c r="M183" s="30"/>
    </row>
    <row r="184" spans="6:13" ht="14.25" customHeight="1">
      <c r="F184" s="29"/>
      <c r="K184" s="30"/>
      <c r="L184" s="34"/>
      <c r="M184" s="30"/>
    </row>
    <row r="185" spans="6:13" ht="14.25" customHeight="1">
      <c r="F185" s="29"/>
      <c r="K185" s="30"/>
      <c r="L185" s="34"/>
      <c r="M185" s="30"/>
    </row>
    <row r="186" spans="6:13" ht="14.25" customHeight="1">
      <c r="F186" s="29"/>
      <c r="K186" s="30"/>
      <c r="L186" s="34"/>
      <c r="M186" s="30"/>
    </row>
    <row r="187" spans="6:13" ht="14.25" customHeight="1">
      <c r="F187" s="29"/>
      <c r="K187" s="30"/>
      <c r="L187" s="34"/>
      <c r="M187" s="30"/>
    </row>
    <row r="188" spans="6:13" ht="14.25" customHeight="1">
      <c r="F188" s="29"/>
      <c r="K188" s="30"/>
      <c r="L188" s="34"/>
      <c r="M188" s="30"/>
    </row>
    <row r="189" spans="6:13" ht="14.25" customHeight="1">
      <c r="F189" s="29"/>
      <c r="K189" s="30"/>
      <c r="L189" s="34"/>
      <c r="M189" s="30"/>
    </row>
    <row r="190" spans="6:13" ht="14.25" customHeight="1">
      <c r="F190" s="29"/>
      <c r="K190" s="30"/>
      <c r="L190" s="34"/>
      <c r="M190" s="30"/>
    </row>
    <row r="191" spans="6:13" ht="14.25" customHeight="1">
      <c r="F191" s="29"/>
      <c r="K191" s="30"/>
      <c r="L191" s="34"/>
      <c r="M191" s="30"/>
    </row>
    <row r="192" spans="6:13" ht="14.25" customHeight="1">
      <c r="F192" s="29"/>
      <c r="K192" s="30"/>
      <c r="L192" s="34"/>
      <c r="M192" s="30"/>
    </row>
    <row r="193" spans="6:13" ht="14.25" customHeight="1">
      <c r="F193" s="29"/>
      <c r="K193" s="30"/>
      <c r="L193" s="34"/>
      <c r="M193" s="30"/>
    </row>
    <row r="194" spans="6:13" ht="14.25" customHeight="1">
      <c r="F194" s="29"/>
      <c r="K194" s="30"/>
      <c r="L194" s="34"/>
      <c r="M194" s="30"/>
    </row>
    <row r="195" spans="6:13" ht="14.25" customHeight="1">
      <c r="F195" s="29"/>
      <c r="K195" s="30"/>
      <c r="L195" s="34"/>
      <c r="M195" s="30"/>
    </row>
    <row r="196" spans="6:13" ht="14.25" customHeight="1">
      <c r="F196" s="29"/>
      <c r="K196" s="30"/>
      <c r="L196" s="34"/>
      <c r="M196" s="30"/>
    </row>
    <row r="197" spans="6:13" ht="14.25" customHeight="1">
      <c r="F197" s="29"/>
      <c r="K197" s="30"/>
      <c r="L197" s="34"/>
      <c r="M197" s="30"/>
    </row>
    <row r="198" spans="6:13" ht="14.25" customHeight="1">
      <c r="F198" s="29"/>
      <c r="K198" s="30"/>
      <c r="L198" s="34"/>
      <c r="M198" s="30"/>
    </row>
    <row r="199" spans="6:13" ht="14.25" customHeight="1">
      <c r="F199" s="29"/>
      <c r="K199" s="30"/>
      <c r="L199" s="34"/>
      <c r="M199" s="30"/>
    </row>
    <row r="200" spans="6:13" ht="14.25" customHeight="1">
      <c r="F200" s="29"/>
      <c r="K200" s="30"/>
      <c r="L200" s="34"/>
      <c r="M200" s="30"/>
    </row>
    <row r="201" spans="6:13" ht="14.25" customHeight="1">
      <c r="F201" s="29"/>
      <c r="K201" s="30"/>
      <c r="L201" s="34"/>
      <c r="M201" s="30"/>
    </row>
    <row r="202" spans="6:13" ht="14.25" customHeight="1">
      <c r="F202" s="29"/>
      <c r="K202" s="30"/>
      <c r="L202" s="34"/>
      <c r="M202" s="30"/>
    </row>
    <row r="203" spans="6:13" ht="14.25" customHeight="1">
      <c r="F203" s="29"/>
      <c r="K203" s="30"/>
      <c r="L203" s="34"/>
      <c r="M203" s="30"/>
    </row>
    <row r="204" spans="6:13" ht="14.25" customHeight="1">
      <c r="F204" s="29"/>
      <c r="K204" s="30"/>
      <c r="L204" s="34"/>
      <c r="M204" s="30"/>
    </row>
    <row r="205" spans="6:13" ht="14.25" customHeight="1">
      <c r="F205" s="29"/>
      <c r="K205" s="30"/>
      <c r="L205" s="34"/>
      <c r="M205" s="30"/>
    </row>
    <row r="206" spans="6:13" ht="14.25" customHeight="1">
      <c r="F206" s="29"/>
      <c r="K206" s="30"/>
      <c r="L206" s="34"/>
      <c r="M206" s="30"/>
    </row>
    <row r="207" spans="6:13" ht="14.25" customHeight="1">
      <c r="F207" s="29"/>
      <c r="K207" s="30"/>
      <c r="L207" s="34"/>
      <c r="M207" s="30"/>
    </row>
    <row r="208" spans="6:13" ht="14.25" customHeight="1">
      <c r="F208" s="29"/>
      <c r="K208" s="30"/>
      <c r="L208" s="34"/>
      <c r="M208" s="30"/>
    </row>
    <row r="209" spans="6:13" ht="14.25" customHeight="1">
      <c r="F209" s="29"/>
      <c r="K209" s="30"/>
      <c r="L209" s="34"/>
      <c r="M209" s="30"/>
    </row>
    <row r="210" spans="6:13" ht="14.25" customHeight="1">
      <c r="F210" s="29"/>
      <c r="K210" s="30"/>
      <c r="L210" s="34"/>
      <c r="M210" s="30"/>
    </row>
    <row r="211" spans="6:13" ht="14.25" customHeight="1">
      <c r="F211" s="29"/>
      <c r="K211" s="30"/>
      <c r="L211" s="34"/>
      <c r="M211" s="30"/>
    </row>
    <row r="212" spans="6:13" ht="14.25" customHeight="1">
      <c r="F212" s="29"/>
      <c r="K212" s="30"/>
      <c r="L212" s="34"/>
      <c r="M212" s="30"/>
    </row>
    <row r="213" spans="6:13" ht="14.25" customHeight="1">
      <c r="F213" s="29"/>
      <c r="K213" s="30"/>
      <c r="L213" s="34"/>
      <c r="M213" s="30"/>
    </row>
    <row r="214" spans="6:13" ht="14.25" customHeight="1">
      <c r="F214" s="29"/>
      <c r="K214" s="30"/>
      <c r="L214" s="34"/>
      <c r="M214" s="30"/>
    </row>
    <row r="215" spans="6:13" ht="14.25" customHeight="1">
      <c r="F215" s="29"/>
      <c r="K215" s="30"/>
      <c r="L215" s="34"/>
      <c r="M215" s="30"/>
    </row>
    <row r="216" spans="6:13" ht="14.25" customHeight="1">
      <c r="F216" s="29"/>
      <c r="K216" s="30"/>
      <c r="L216" s="34"/>
      <c r="M216" s="30"/>
    </row>
    <row r="217" spans="6:13" ht="14.25" customHeight="1">
      <c r="F217" s="29"/>
      <c r="K217" s="30"/>
      <c r="L217" s="34"/>
      <c r="M217" s="30"/>
    </row>
    <row r="218" spans="6:13" ht="14.25" customHeight="1">
      <c r="F218" s="29"/>
      <c r="K218" s="30"/>
      <c r="L218" s="34"/>
      <c r="M218" s="30"/>
    </row>
    <row r="219" spans="6:13" ht="14.25" customHeight="1">
      <c r="F219" s="29"/>
      <c r="K219" s="30"/>
      <c r="L219" s="34"/>
      <c r="M219" s="30"/>
    </row>
    <row r="220" spans="6:13" ht="14.25" customHeight="1">
      <c r="F220" s="29"/>
      <c r="K220" s="30"/>
      <c r="L220" s="34"/>
      <c r="M220" s="30"/>
    </row>
    <row r="221" spans="6:13" ht="14.25" customHeight="1">
      <c r="F221" s="29"/>
      <c r="K221" s="30"/>
      <c r="L221" s="34"/>
      <c r="M221" s="30"/>
    </row>
    <row r="222" spans="6:13" ht="14.25" customHeight="1">
      <c r="F222" s="29"/>
      <c r="K222" s="30"/>
      <c r="L222" s="34"/>
      <c r="M222" s="30"/>
    </row>
    <row r="223" spans="6:13" ht="14.25" customHeight="1">
      <c r="F223" s="29"/>
      <c r="K223" s="30"/>
      <c r="L223" s="34"/>
      <c r="M223" s="30"/>
    </row>
    <row r="224" spans="6:13" ht="14.25" customHeight="1">
      <c r="F224" s="29"/>
      <c r="K224" s="30"/>
      <c r="L224" s="34"/>
      <c r="M224" s="30"/>
    </row>
    <row r="225" spans="6:13" ht="14.25" customHeight="1">
      <c r="F225" s="29"/>
      <c r="K225" s="30"/>
      <c r="L225" s="34"/>
      <c r="M225" s="30"/>
    </row>
    <row r="226" spans="6:13" ht="14.25" customHeight="1">
      <c r="F226" s="29"/>
      <c r="K226" s="30"/>
      <c r="L226" s="34"/>
      <c r="M226" s="30"/>
    </row>
    <row r="227" spans="6:13" ht="14.25" customHeight="1">
      <c r="F227" s="29"/>
      <c r="K227" s="30"/>
      <c r="L227" s="34"/>
      <c r="M227" s="30"/>
    </row>
    <row r="228" spans="6:13" ht="14.25" customHeight="1">
      <c r="F228" s="29"/>
      <c r="K228" s="30"/>
      <c r="L228" s="34"/>
      <c r="M228" s="30"/>
    </row>
    <row r="229" spans="6:13" ht="14.25" customHeight="1">
      <c r="F229" s="29"/>
      <c r="K229" s="30"/>
      <c r="L229" s="34"/>
      <c r="M229" s="30"/>
    </row>
    <row r="230" spans="6:13" ht="14.25" customHeight="1">
      <c r="F230" s="29"/>
      <c r="K230" s="30"/>
      <c r="L230" s="34"/>
      <c r="M230" s="30"/>
    </row>
    <row r="231" spans="6:13" ht="14.25" customHeight="1">
      <c r="F231" s="29"/>
      <c r="K231" s="30"/>
      <c r="L231" s="34"/>
      <c r="M231" s="30"/>
    </row>
    <row r="232" spans="6:13" ht="14.25" customHeight="1">
      <c r="F232" s="29"/>
      <c r="K232" s="30"/>
      <c r="L232" s="34"/>
      <c r="M232" s="30"/>
    </row>
    <row r="233" spans="6:13" ht="14.25" customHeight="1">
      <c r="F233" s="29"/>
      <c r="K233" s="30"/>
      <c r="L233" s="34"/>
      <c r="M233" s="30"/>
    </row>
    <row r="234" spans="6:13" ht="14.25" customHeight="1">
      <c r="F234" s="29"/>
      <c r="K234" s="30"/>
      <c r="L234" s="34"/>
      <c r="M234" s="30"/>
    </row>
    <row r="235" spans="6:13" ht="14.25" customHeight="1">
      <c r="F235" s="29"/>
      <c r="K235" s="30"/>
      <c r="L235" s="34"/>
      <c r="M235" s="30"/>
    </row>
    <row r="236" spans="6:13" ht="14.25" customHeight="1">
      <c r="F236" s="29"/>
      <c r="K236" s="30"/>
      <c r="L236" s="34"/>
      <c r="M236" s="30"/>
    </row>
    <row r="237" spans="6:13" ht="14.25" customHeight="1">
      <c r="F237" s="29"/>
      <c r="K237" s="30"/>
      <c r="L237" s="34"/>
      <c r="M237" s="30"/>
    </row>
    <row r="238" spans="6:13" ht="14.25" customHeight="1">
      <c r="F238" s="29"/>
      <c r="K238" s="30"/>
      <c r="L238" s="34"/>
      <c r="M238" s="30"/>
    </row>
    <row r="239" spans="6:13" ht="14.25" customHeight="1">
      <c r="F239" s="29"/>
      <c r="K239" s="30"/>
      <c r="L239" s="34"/>
      <c r="M239" s="30"/>
    </row>
    <row r="240" spans="6:13" ht="14.25" customHeight="1">
      <c r="F240" s="29"/>
      <c r="K240" s="30"/>
      <c r="L240" s="34"/>
      <c r="M240" s="30"/>
    </row>
    <row r="241" spans="6:13" ht="14.25" customHeight="1">
      <c r="F241" s="29"/>
      <c r="K241" s="30"/>
      <c r="L241" s="34"/>
      <c r="M241" s="30"/>
    </row>
    <row r="242" spans="6:13" ht="14.25" customHeight="1">
      <c r="F242" s="29"/>
      <c r="K242" s="30"/>
      <c r="L242" s="34"/>
      <c r="M242" s="30"/>
    </row>
    <row r="243" spans="6:13" ht="14.25" customHeight="1">
      <c r="F243" s="29"/>
      <c r="K243" s="30"/>
      <c r="L243" s="34"/>
      <c r="M243" s="30"/>
    </row>
    <row r="244" spans="6:13" ht="14.25" customHeight="1">
      <c r="F244" s="29"/>
      <c r="K244" s="30"/>
      <c r="L244" s="34"/>
      <c r="M244" s="30"/>
    </row>
    <row r="245" spans="6:13" ht="14.25" customHeight="1">
      <c r="F245" s="29"/>
      <c r="K245" s="30"/>
      <c r="L245" s="34"/>
      <c r="M245" s="30"/>
    </row>
    <row r="246" spans="6:13" ht="14.25" customHeight="1">
      <c r="F246" s="29"/>
      <c r="K246" s="30"/>
      <c r="L246" s="34"/>
      <c r="M246" s="30"/>
    </row>
    <row r="247" spans="6:13" ht="14.25" customHeight="1">
      <c r="F247" s="29"/>
      <c r="K247" s="30"/>
      <c r="L247" s="34"/>
      <c r="M247" s="30"/>
    </row>
    <row r="248" spans="6:13" ht="14.25" customHeight="1">
      <c r="F248" s="29"/>
      <c r="K248" s="30"/>
      <c r="L248" s="34"/>
      <c r="M248" s="30"/>
    </row>
    <row r="249" spans="6:13" ht="14.25" customHeight="1">
      <c r="F249" s="29"/>
      <c r="K249" s="30"/>
      <c r="L249" s="34"/>
      <c r="M249" s="30"/>
    </row>
    <row r="250" spans="6:13" ht="14.25" customHeight="1">
      <c r="F250" s="29"/>
      <c r="K250" s="30"/>
      <c r="L250" s="34"/>
      <c r="M250" s="30"/>
    </row>
    <row r="251" spans="6:13" ht="14.25" customHeight="1">
      <c r="F251" s="29"/>
      <c r="K251" s="30"/>
      <c r="L251" s="34"/>
      <c r="M251" s="30"/>
    </row>
    <row r="252" spans="6:13" ht="14.25" customHeight="1">
      <c r="F252" s="29"/>
      <c r="K252" s="30"/>
      <c r="L252" s="34"/>
      <c r="M252" s="30"/>
    </row>
    <row r="253" spans="6:13" ht="14.25" customHeight="1">
      <c r="F253" s="29"/>
      <c r="K253" s="30"/>
      <c r="L253" s="34"/>
      <c r="M253" s="30"/>
    </row>
    <row r="254" spans="6:13" ht="14.25" customHeight="1">
      <c r="F254" s="29"/>
      <c r="K254" s="30"/>
      <c r="L254" s="34"/>
      <c r="M254" s="30"/>
    </row>
    <row r="255" spans="6:13" ht="14.25" customHeight="1">
      <c r="F255" s="29"/>
      <c r="K255" s="30"/>
      <c r="L255" s="34"/>
      <c r="M255" s="30"/>
    </row>
    <row r="256" spans="6:13" ht="14.25" customHeight="1">
      <c r="F256" s="29"/>
      <c r="K256" s="30"/>
      <c r="L256" s="34"/>
      <c r="M256" s="30"/>
    </row>
    <row r="257" spans="6:13" ht="14.25" customHeight="1">
      <c r="F257" s="29"/>
      <c r="K257" s="30"/>
      <c r="L257" s="34"/>
      <c r="M257" s="30"/>
    </row>
    <row r="258" spans="6:13" ht="14.25" customHeight="1">
      <c r="F258" s="29"/>
      <c r="K258" s="30"/>
      <c r="L258" s="34"/>
      <c r="M258" s="30"/>
    </row>
    <row r="259" spans="6:13" ht="14.25" customHeight="1">
      <c r="F259" s="29"/>
      <c r="K259" s="30"/>
      <c r="L259" s="34"/>
      <c r="M259" s="30"/>
    </row>
    <row r="260" spans="6:13" ht="14.25" customHeight="1">
      <c r="F260" s="29"/>
      <c r="K260" s="30"/>
      <c r="L260" s="34"/>
      <c r="M260" s="30"/>
    </row>
    <row r="261" spans="6:13" ht="14.25" customHeight="1">
      <c r="F261" s="29"/>
      <c r="K261" s="30"/>
      <c r="L261" s="34"/>
      <c r="M261" s="30"/>
    </row>
    <row r="262" spans="6:13" ht="14.25" customHeight="1">
      <c r="F262" s="29"/>
      <c r="K262" s="30"/>
      <c r="L262" s="34"/>
      <c r="M262" s="30"/>
    </row>
    <row r="263" spans="6:13" ht="14.25" customHeight="1">
      <c r="F263" s="29"/>
      <c r="K263" s="30"/>
      <c r="L263" s="34"/>
      <c r="M263" s="30"/>
    </row>
    <row r="264" spans="6:13" ht="14.25" customHeight="1">
      <c r="F264" s="29"/>
      <c r="K264" s="30"/>
      <c r="L264" s="34"/>
      <c r="M264" s="30"/>
    </row>
    <row r="265" spans="6:13" ht="14.25" customHeight="1">
      <c r="F265" s="29"/>
      <c r="K265" s="30"/>
      <c r="L265" s="34"/>
      <c r="M265" s="30"/>
    </row>
    <row r="266" spans="6:13" ht="14.25" customHeight="1">
      <c r="F266" s="29"/>
      <c r="K266" s="30"/>
      <c r="L266" s="34"/>
      <c r="M266" s="30"/>
    </row>
    <row r="267" spans="6:13" ht="14.25" customHeight="1">
      <c r="F267" s="29"/>
      <c r="K267" s="30"/>
      <c r="L267" s="34"/>
      <c r="M267" s="30"/>
    </row>
    <row r="268" spans="6:13" ht="14.25" customHeight="1">
      <c r="F268" s="29"/>
      <c r="K268" s="30"/>
      <c r="L268" s="34"/>
      <c r="M268" s="30"/>
    </row>
    <row r="269" spans="6:13" ht="14.25" customHeight="1">
      <c r="F269" s="29"/>
      <c r="K269" s="30"/>
      <c r="L269" s="34"/>
      <c r="M269" s="30"/>
    </row>
    <row r="270" spans="6:13" ht="14.25" customHeight="1">
      <c r="F270" s="29"/>
      <c r="K270" s="30"/>
      <c r="L270" s="34"/>
      <c r="M270" s="30"/>
    </row>
    <row r="271" spans="6:13" ht="14.25" customHeight="1">
      <c r="F271" s="29"/>
      <c r="K271" s="30"/>
      <c r="L271" s="34"/>
      <c r="M271" s="30"/>
    </row>
    <row r="272" spans="6:13" ht="14.25" customHeight="1">
      <c r="F272" s="29"/>
      <c r="K272" s="30"/>
      <c r="L272" s="34"/>
      <c r="M272" s="30"/>
    </row>
    <row r="273" spans="6:13" ht="14.25" customHeight="1">
      <c r="F273" s="29"/>
      <c r="K273" s="30"/>
      <c r="L273" s="34"/>
      <c r="M273" s="30"/>
    </row>
    <row r="274" spans="6:13" ht="14.25" customHeight="1">
      <c r="F274" s="29"/>
      <c r="K274" s="30"/>
      <c r="L274" s="34"/>
      <c r="M274" s="30"/>
    </row>
    <row r="275" spans="6:13" ht="14.25" customHeight="1">
      <c r="F275" s="29"/>
      <c r="K275" s="30"/>
      <c r="L275" s="34"/>
      <c r="M275" s="30"/>
    </row>
    <row r="276" spans="6:13" ht="14.25" customHeight="1">
      <c r="F276" s="29"/>
      <c r="K276" s="30"/>
      <c r="L276" s="34"/>
      <c r="M276" s="30"/>
    </row>
    <row r="277" spans="6:13" ht="14.25" customHeight="1">
      <c r="F277" s="29"/>
      <c r="K277" s="30"/>
      <c r="L277" s="34"/>
      <c r="M277" s="30"/>
    </row>
    <row r="278" spans="6:13" ht="14.25" customHeight="1">
      <c r="F278" s="29"/>
      <c r="K278" s="30"/>
      <c r="L278" s="34"/>
      <c r="M278" s="30"/>
    </row>
    <row r="279" spans="6:13" ht="14.25" customHeight="1">
      <c r="F279" s="29"/>
      <c r="K279" s="30"/>
      <c r="L279" s="34"/>
      <c r="M279" s="30"/>
    </row>
    <row r="280" spans="6:13" ht="14.25" customHeight="1">
      <c r="F280" s="29"/>
      <c r="K280" s="30"/>
      <c r="L280" s="34"/>
      <c r="M280" s="30"/>
    </row>
    <row r="281" spans="6:13" ht="14.25" customHeight="1">
      <c r="F281" s="29"/>
      <c r="K281" s="30"/>
      <c r="L281" s="34"/>
      <c r="M281" s="30"/>
    </row>
    <row r="282" spans="6:13" ht="14.25" customHeight="1">
      <c r="F282" s="29"/>
      <c r="K282" s="30"/>
      <c r="L282" s="34"/>
      <c r="M282" s="30"/>
    </row>
    <row r="283" spans="6:13" ht="14.25" customHeight="1">
      <c r="F283" s="29"/>
      <c r="K283" s="30"/>
      <c r="L283" s="34"/>
      <c r="M283" s="30"/>
    </row>
    <row r="284" spans="6:13" ht="14.25" customHeight="1">
      <c r="F284" s="29"/>
      <c r="K284" s="30"/>
      <c r="L284" s="34"/>
      <c r="M284" s="30"/>
    </row>
    <row r="285" spans="6:13" ht="14.25" customHeight="1">
      <c r="F285" s="29"/>
      <c r="K285" s="30"/>
      <c r="L285" s="34"/>
      <c r="M285" s="30"/>
    </row>
    <row r="286" spans="6:13" ht="14.25" customHeight="1">
      <c r="F286" s="29"/>
      <c r="K286" s="30"/>
      <c r="L286" s="34"/>
      <c r="M286" s="30"/>
    </row>
    <row r="287" spans="6:13" ht="14.25" customHeight="1">
      <c r="F287" s="29"/>
      <c r="K287" s="30"/>
      <c r="L287" s="34"/>
      <c r="M287" s="30"/>
    </row>
    <row r="288" spans="6:13" ht="14.25" customHeight="1">
      <c r="F288" s="29"/>
      <c r="K288" s="30"/>
      <c r="L288" s="34"/>
      <c r="M288" s="30"/>
    </row>
    <row r="289" spans="6:13" ht="14.25" customHeight="1">
      <c r="F289" s="29"/>
      <c r="K289" s="30"/>
      <c r="L289" s="34"/>
      <c r="M289" s="30"/>
    </row>
    <row r="290" spans="6:13" ht="14.25" customHeight="1">
      <c r="F290" s="29"/>
      <c r="K290" s="30"/>
      <c r="L290" s="34"/>
      <c r="M290" s="30"/>
    </row>
    <row r="291" spans="6:13" ht="14.25" customHeight="1">
      <c r="F291" s="29"/>
      <c r="K291" s="30"/>
      <c r="L291" s="34"/>
      <c r="M291" s="30"/>
    </row>
    <row r="292" spans="6:13" ht="14.25" customHeight="1">
      <c r="F292" s="29"/>
      <c r="K292" s="30"/>
      <c r="L292" s="34"/>
      <c r="M292" s="30"/>
    </row>
    <row r="293" spans="6:13" ht="14.25" customHeight="1">
      <c r="F293" s="29"/>
      <c r="K293" s="30"/>
      <c r="L293" s="34"/>
      <c r="M293" s="30"/>
    </row>
    <row r="294" spans="6:13" ht="14.25" customHeight="1">
      <c r="F294" s="29"/>
      <c r="K294" s="30"/>
      <c r="L294" s="34"/>
      <c r="M294" s="30"/>
    </row>
    <row r="295" spans="6:13" ht="14.25" customHeight="1">
      <c r="F295" s="29"/>
      <c r="K295" s="30"/>
      <c r="L295" s="34"/>
      <c r="M295" s="30"/>
    </row>
    <row r="296" spans="6:13" ht="14.25" customHeight="1">
      <c r="F296" s="29"/>
      <c r="K296" s="30"/>
      <c r="L296" s="34"/>
      <c r="M296" s="30"/>
    </row>
    <row r="297" spans="6:13" ht="14.25" customHeight="1">
      <c r="F297" s="29"/>
      <c r="K297" s="30"/>
      <c r="L297" s="34"/>
      <c r="M297" s="30"/>
    </row>
    <row r="298" spans="6:13" ht="14.25" customHeight="1">
      <c r="F298" s="29"/>
      <c r="K298" s="30"/>
      <c r="L298" s="34"/>
      <c r="M298" s="30"/>
    </row>
    <row r="299" spans="6:13" ht="14.25" customHeight="1">
      <c r="F299" s="29"/>
      <c r="K299" s="30"/>
      <c r="L299" s="34"/>
      <c r="M299" s="30"/>
    </row>
    <row r="300" spans="6:13" ht="14.25" customHeight="1">
      <c r="F300" s="29"/>
      <c r="K300" s="30"/>
      <c r="L300" s="34"/>
      <c r="M300" s="30"/>
    </row>
    <row r="301" spans="6:13" ht="14.25" customHeight="1">
      <c r="F301" s="29"/>
      <c r="K301" s="30"/>
      <c r="L301" s="34"/>
      <c r="M301" s="30"/>
    </row>
    <row r="302" spans="6:13" ht="14.25" customHeight="1">
      <c r="F302" s="29"/>
      <c r="K302" s="30"/>
      <c r="L302" s="34"/>
      <c r="M302" s="30"/>
    </row>
    <row r="303" spans="6:13" ht="14.25" customHeight="1">
      <c r="F303" s="29"/>
      <c r="K303" s="30"/>
      <c r="L303" s="34"/>
      <c r="M303" s="30"/>
    </row>
    <row r="304" spans="6:13" ht="14.25" customHeight="1">
      <c r="F304" s="29"/>
      <c r="K304" s="30"/>
      <c r="L304" s="34"/>
      <c r="M304" s="30"/>
    </row>
    <row r="305" spans="6:13" ht="14.25" customHeight="1">
      <c r="F305" s="29"/>
      <c r="K305" s="30"/>
      <c r="L305" s="34"/>
      <c r="M305" s="30"/>
    </row>
    <row r="306" spans="6:13" ht="14.25" customHeight="1">
      <c r="F306" s="29"/>
      <c r="K306" s="30"/>
      <c r="L306" s="34"/>
      <c r="M306" s="30"/>
    </row>
    <row r="307" spans="6:13" ht="14.25" customHeight="1">
      <c r="F307" s="29"/>
      <c r="K307" s="30"/>
      <c r="L307" s="34"/>
      <c r="M307" s="30"/>
    </row>
    <row r="308" spans="6:13" ht="14.25" customHeight="1">
      <c r="F308" s="29"/>
      <c r="K308" s="30"/>
      <c r="L308" s="34"/>
      <c r="M308" s="30"/>
    </row>
    <row r="309" spans="6:13" ht="14.25" customHeight="1">
      <c r="F309" s="29"/>
      <c r="K309" s="30"/>
      <c r="L309" s="34"/>
      <c r="M309" s="30"/>
    </row>
    <row r="310" spans="6:13" ht="14.25" customHeight="1">
      <c r="F310" s="29"/>
      <c r="K310" s="30"/>
      <c r="L310" s="34"/>
      <c r="M310" s="30"/>
    </row>
    <row r="311" spans="6:13" ht="14.25" customHeight="1">
      <c r="F311" s="29"/>
      <c r="K311" s="30"/>
      <c r="L311" s="34"/>
      <c r="M311" s="30"/>
    </row>
    <row r="312" spans="6:13" ht="14.25" customHeight="1">
      <c r="F312" s="29"/>
      <c r="K312" s="30"/>
      <c r="L312" s="34"/>
      <c r="M312" s="30"/>
    </row>
    <row r="313" spans="6:13" ht="14.25" customHeight="1">
      <c r="F313" s="29"/>
      <c r="K313" s="30"/>
      <c r="L313" s="34"/>
      <c r="M313" s="30"/>
    </row>
    <row r="314" spans="6:13" ht="14.25" customHeight="1">
      <c r="F314" s="29"/>
      <c r="K314" s="30"/>
      <c r="L314" s="34"/>
      <c r="M314" s="30"/>
    </row>
    <row r="315" spans="6:13" ht="14.25" customHeight="1">
      <c r="F315" s="29"/>
      <c r="K315" s="30"/>
      <c r="L315" s="34"/>
      <c r="M315" s="30"/>
    </row>
    <row r="316" spans="6:13" ht="14.25" customHeight="1">
      <c r="F316" s="29"/>
      <c r="K316" s="30"/>
      <c r="L316" s="34"/>
      <c r="M316" s="30"/>
    </row>
    <row r="317" spans="6:13" ht="14.25" customHeight="1">
      <c r="F317" s="29"/>
      <c r="K317" s="30"/>
      <c r="L317" s="34"/>
      <c r="M317" s="30"/>
    </row>
    <row r="318" spans="6:13" ht="14.25" customHeight="1">
      <c r="F318" s="29"/>
      <c r="K318" s="30"/>
      <c r="L318" s="34"/>
      <c r="M318" s="30"/>
    </row>
    <row r="319" spans="6:13" ht="14.25" customHeight="1">
      <c r="F319" s="29"/>
      <c r="K319" s="30"/>
      <c r="L319" s="34"/>
      <c r="M319" s="30"/>
    </row>
    <row r="320" spans="6:13" ht="14.25" customHeight="1">
      <c r="F320" s="29"/>
      <c r="K320" s="30"/>
      <c r="L320" s="34"/>
      <c r="M320" s="30"/>
    </row>
    <row r="321" spans="6:13" ht="14.25" customHeight="1">
      <c r="F321" s="29"/>
      <c r="K321" s="30"/>
      <c r="L321" s="34"/>
      <c r="M321" s="30"/>
    </row>
    <row r="322" spans="6:13" ht="14.25" customHeight="1">
      <c r="F322" s="29"/>
      <c r="K322" s="30"/>
      <c r="L322" s="34"/>
      <c r="M322" s="30"/>
    </row>
    <row r="323" spans="6:13" ht="14.25" customHeight="1">
      <c r="F323" s="29"/>
      <c r="K323" s="30"/>
      <c r="L323" s="34"/>
      <c r="M323" s="30"/>
    </row>
    <row r="324" spans="6:13" ht="14.25" customHeight="1">
      <c r="F324" s="29"/>
      <c r="K324" s="30"/>
      <c r="L324" s="34"/>
      <c r="M324" s="30"/>
    </row>
    <row r="325" spans="6:13" ht="14.25" customHeight="1">
      <c r="F325" s="29"/>
      <c r="K325" s="30"/>
      <c r="L325" s="34"/>
      <c r="M325" s="30"/>
    </row>
    <row r="326" spans="6:13" ht="14.25" customHeight="1">
      <c r="F326" s="29"/>
      <c r="K326" s="30"/>
      <c r="L326" s="34"/>
      <c r="M326" s="30"/>
    </row>
    <row r="327" spans="6:13" ht="14.25" customHeight="1">
      <c r="F327" s="29"/>
      <c r="K327" s="30"/>
      <c r="L327" s="34"/>
      <c r="M327" s="30"/>
    </row>
    <row r="328" spans="6:13" ht="14.25" customHeight="1">
      <c r="F328" s="29"/>
      <c r="K328" s="30"/>
      <c r="L328" s="34"/>
      <c r="M328" s="30"/>
    </row>
    <row r="329" spans="6:13" ht="14.25" customHeight="1">
      <c r="F329" s="29"/>
      <c r="K329" s="30"/>
      <c r="L329" s="34"/>
      <c r="M329" s="30"/>
    </row>
    <row r="330" spans="6:13" ht="14.25" customHeight="1">
      <c r="F330" s="29"/>
      <c r="K330" s="30"/>
      <c r="L330" s="34"/>
      <c r="M330" s="30"/>
    </row>
    <row r="331" spans="6:13" ht="14.25" customHeight="1">
      <c r="F331" s="29"/>
      <c r="K331" s="30"/>
      <c r="L331" s="34"/>
      <c r="M331" s="30"/>
    </row>
    <row r="332" spans="6:13" ht="14.25" customHeight="1">
      <c r="F332" s="29"/>
      <c r="K332" s="30"/>
      <c r="L332" s="34"/>
      <c r="M332" s="30"/>
    </row>
    <row r="333" spans="6:13" ht="14.25" customHeight="1">
      <c r="F333" s="29"/>
      <c r="K333" s="30"/>
      <c r="L333" s="34"/>
      <c r="M333" s="30"/>
    </row>
    <row r="334" spans="6:13" ht="14.25" customHeight="1">
      <c r="F334" s="29"/>
      <c r="K334" s="30"/>
      <c r="L334" s="34"/>
      <c r="M334" s="30"/>
    </row>
    <row r="335" spans="6:13" ht="14.25" customHeight="1">
      <c r="F335" s="29"/>
      <c r="K335" s="30"/>
      <c r="L335" s="34"/>
      <c r="M335" s="30"/>
    </row>
    <row r="336" spans="6:13" ht="14.25" customHeight="1">
      <c r="F336" s="29"/>
      <c r="K336" s="30"/>
      <c r="L336" s="34"/>
      <c r="M336" s="30"/>
    </row>
    <row r="337" spans="6:13" ht="14.25" customHeight="1">
      <c r="F337" s="29"/>
      <c r="K337" s="30"/>
      <c r="L337" s="34"/>
      <c r="M337" s="30"/>
    </row>
    <row r="338" spans="6:13" ht="14.25" customHeight="1">
      <c r="F338" s="29"/>
      <c r="K338" s="30"/>
      <c r="L338" s="34"/>
      <c r="M338" s="30"/>
    </row>
    <row r="339" spans="6:13" ht="14.25" customHeight="1">
      <c r="F339" s="29"/>
      <c r="K339" s="30"/>
      <c r="L339" s="34"/>
      <c r="M339" s="30"/>
    </row>
    <row r="340" spans="6:13" ht="14.25" customHeight="1">
      <c r="F340" s="29"/>
      <c r="K340" s="30"/>
      <c r="L340" s="34"/>
      <c r="M340" s="30"/>
    </row>
    <row r="341" spans="6:13" ht="14.25" customHeight="1">
      <c r="F341" s="29"/>
      <c r="K341" s="30"/>
      <c r="L341" s="34"/>
      <c r="M341" s="30"/>
    </row>
    <row r="342" spans="6:13" ht="14.25" customHeight="1">
      <c r="F342" s="29"/>
      <c r="K342" s="30"/>
      <c r="L342" s="34"/>
      <c r="M342" s="30"/>
    </row>
    <row r="343" spans="6:13" ht="14.25" customHeight="1">
      <c r="F343" s="29"/>
      <c r="K343" s="30"/>
      <c r="L343" s="34"/>
      <c r="M343" s="30"/>
    </row>
    <row r="344" spans="6:13" ht="14.25" customHeight="1">
      <c r="F344" s="29"/>
      <c r="K344" s="30"/>
      <c r="L344" s="34"/>
      <c r="M344" s="30"/>
    </row>
    <row r="345" spans="6:13" ht="14.25" customHeight="1">
      <c r="F345" s="29"/>
      <c r="K345" s="30"/>
      <c r="L345" s="34"/>
      <c r="M345" s="30"/>
    </row>
    <row r="346" spans="6:13" ht="14.25" customHeight="1">
      <c r="F346" s="29"/>
      <c r="K346" s="30"/>
      <c r="L346" s="34"/>
      <c r="M346" s="30"/>
    </row>
    <row r="347" spans="6:13" ht="14.25" customHeight="1">
      <c r="F347" s="29"/>
      <c r="K347" s="30"/>
      <c r="L347" s="34"/>
      <c r="M347" s="30"/>
    </row>
    <row r="348" spans="6:13" ht="14.25" customHeight="1">
      <c r="F348" s="29"/>
      <c r="K348" s="30"/>
      <c r="L348" s="34"/>
      <c r="M348" s="30"/>
    </row>
    <row r="349" spans="6:13" ht="14.25" customHeight="1">
      <c r="F349" s="29"/>
      <c r="K349" s="30"/>
      <c r="L349" s="34"/>
      <c r="M349" s="30"/>
    </row>
    <row r="350" spans="6:13" ht="14.25" customHeight="1">
      <c r="F350" s="29"/>
      <c r="K350" s="30"/>
      <c r="L350" s="34"/>
      <c r="M350" s="30"/>
    </row>
    <row r="351" spans="6:13" ht="14.25" customHeight="1">
      <c r="F351" s="29"/>
      <c r="K351" s="30"/>
      <c r="L351" s="34"/>
      <c r="M351" s="30"/>
    </row>
    <row r="352" spans="6:13" ht="14.25" customHeight="1">
      <c r="F352" s="29"/>
      <c r="K352" s="30"/>
      <c r="L352" s="34"/>
      <c r="M352" s="30"/>
    </row>
    <row r="353" spans="6:13" ht="14.25" customHeight="1">
      <c r="F353" s="29"/>
      <c r="K353" s="30"/>
      <c r="L353" s="34"/>
      <c r="M353" s="30"/>
    </row>
    <row r="354" spans="6:13" ht="14.25" customHeight="1">
      <c r="F354" s="29"/>
      <c r="K354" s="30"/>
      <c r="L354" s="34"/>
      <c r="M354" s="30"/>
    </row>
    <row r="355" spans="6:13" ht="14.25" customHeight="1">
      <c r="F355" s="29"/>
      <c r="K355" s="30"/>
      <c r="L355" s="34"/>
      <c r="M355" s="30"/>
    </row>
    <row r="356" spans="6:13" ht="14.25" customHeight="1">
      <c r="F356" s="29"/>
      <c r="K356" s="30"/>
      <c r="L356" s="34"/>
      <c r="M356" s="30"/>
    </row>
    <row r="357" spans="6:13" ht="14.25" customHeight="1">
      <c r="F357" s="29"/>
      <c r="K357" s="30"/>
      <c r="L357" s="34"/>
      <c r="M357" s="30"/>
    </row>
    <row r="358" spans="6:13" ht="14.25" customHeight="1">
      <c r="F358" s="29"/>
      <c r="K358" s="30"/>
      <c r="L358" s="34"/>
      <c r="M358" s="30"/>
    </row>
    <row r="359" spans="6:13" ht="14.25" customHeight="1">
      <c r="F359" s="29"/>
      <c r="K359" s="30"/>
      <c r="L359" s="34"/>
      <c r="M359" s="30"/>
    </row>
    <row r="360" spans="6:13" ht="14.25" customHeight="1">
      <c r="F360" s="29"/>
      <c r="K360" s="30"/>
      <c r="L360" s="34"/>
      <c r="M360" s="30"/>
    </row>
    <row r="361" spans="6:13" ht="14.25" customHeight="1">
      <c r="F361" s="29"/>
      <c r="K361" s="30"/>
      <c r="L361" s="34"/>
      <c r="M361" s="30"/>
    </row>
    <row r="362" spans="6:13" ht="14.25" customHeight="1">
      <c r="F362" s="29"/>
      <c r="K362" s="30"/>
      <c r="L362" s="34"/>
      <c r="M362" s="30"/>
    </row>
    <row r="363" spans="6:13" ht="14.25" customHeight="1">
      <c r="F363" s="29"/>
      <c r="K363" s="30"/>
      <c r="L363" s="34"/>
      <c r="M363" s="30"/>
    </row>
    <row r="364" spans="6:13" ht="14.25" customHeight="1">
      <c r="F364" s="29"/>
      <c r="K364" s="30"/>
      <c r="L364" s="34"/>
      <c r="M364" s="30"/>
    </row>
    <row r="365" spans="6:13" ht="14.25" customHeight="1">
      <c r="F365" s="29"/>
      <c r="K365" s="30"/>
      <c r="L365" s="34"/>
      <c r="M365" s="30"/>
    </row>
    <row r="366" spans="6:13" ht="14.25" customHeight="1">
      <c r="F366" s="29"/>
      <c r="K366" s="30"/>
      <c r="L366" s="34"/>
      <c r="M366" s="30"/>
    </row>
    <row r="367" spans="6:13" ht="14.25" customHeight="1">
      <c r="F367" s="29"/>
      <c r="K367" s="30"/>
      <c r="L367" s="34"/>
      <c r="M367" s="30"/>
    </row>
    <row r="368" spans="6:13" ht="14.25" customHeight="1">
      <c r="F368" s="29"/>
      <c r="K368" s="30"/>
      <c r="L368" s="34"/>
      <c r="M368" s="30"/>
    </row>
    <row r="369" spans="6:13" ht="14.25" customHeight="1">
      <c r="F369" s="29"/>
      <c r="K369" s="30"/>
      <c r="L369" s="34"/>
      <c r="M369" s="30"/>
    </row>
    <row r="370" spans="6:13" ht="14.25" customHeight="1">
      <c r="F370" s="29"/>
      <c r="K370" s="30"/>
      <c r="L370" s="34"/>
      <c r="M370" s="30"/>
    </row>
    <row r="371" spans="6:13" ht="14.25" customHeight="1">
      <c r="F371" s="29"/>
      <c r="K371" s="30"/>
      <c r="L371" s="34"/>
      <c r="M371" s="30"/>
    </row>
    <row r="372" spans="6:13" ht="14.25" customHeight="1">
      <c r="F372" s="29"/>
      <c r="K372" s="30"/>
      <c r="L372" s="34"/>
      <c r="M372" s="30"/>
    </row>
    <row r="373" spans="6:13" ht="14.25" customHeight="1">
      <c r="F373" s="29"/>
      <c r="K373" s="30"/>
      <c r="L373" s="34"/>
      <c r="M373" s="30"/>
    </row>
    <row r="374" spans="6:13" ht="14.25" customHeight="1">
      <c r="F374" s="29"/>
      <c r="K374" s="30"/>
      <c r="L374" s="34"/>
      <c r="M374" s="30"/>
    </row>
    <row r="375" spans="6:13" ht="14.25" customHeight="1">
      <c r="F375" s="29"/>
      <c r="K375" s="30"/>
      <c r="L375" s="34"/>
      <c r="M375" s="30"/>
    </row>
    <row r="376" spans="6:13" ht="14.25" customHeight="1">
      <c r="F376" s="29"/>
      <c r="K376" s="30"/>
      <c r="L376" s="34"/>
      <c r="M376" s="30"/>
    </row>
    <row r="377" spans="6:13" ht="14.25" customHeight="1">
      <c r="F377" s="29"/>
      <c r="K377" s="30"/>
      <c r="L377" s="34"/>
      <c r="M377" s="30"/>
    </row>
    <row r="378" spans="6:13" ht="14.25" customHeight="1">
      <c r="F378" s="29"/>
      <c r="K378" s="30"/>
      <c r="L378" s="34"/>
      <c r="M378" s="30"/>
    </row>
    <row r="379" spans="6:13" ht="14.25" customHeight="1">
      <c r="F379" s="29"/>
      <c r="K379" s="30"/>
      <c r="L379" s="34"/>
      <c r="M379" s="30"/>
    </row>
    <row r="380" spans="6:13" ht="14.25" customHeight="1">
      <c r="F380" s="29"/>
      <c r="K380" s="30"/>
      <c r="L380" s="34"/>
      <c r="M380" s="30"/>
    </row>
    <row r="381" spans="6:13" ht="14.25" customHeight="1">
      <c r="F381" s="29"/>
      <c r="K381" s="30"/>
      <c r="L381" s="34"/>
      <c r="M381" s="30"/>
    </row>
    <row r="382" spans="6:13" ht="14.25" customHeight="1">
      <c r="F382" s="29"/>
      <c r="K382" s="30"/>
      <c r="L382" s="34"/>
      <c r="M382" s="30"/>
    </row>
    <row r="383" spans="6:13" ht="14.25" customHeight="1">
      <c r="F383" s="29"/>
      <c r="K383" s="30"/>
      <c r="L383" s="34"/>
      <c r="M383" s="30"/>
    </row>
    <row r="384" spans="6:13" ht="14.25" customHeight="1">
      <c r="F384" s="29"/>
      <c r="K384" s="30"/>
      <c r="L384" s="34"/>
      <c r="M384" s="30"/>
    </row>
    <row r="385" spans="6:13" ht="14.25" customHeight="1">
      <c r="F385" s="29"/>
      <c r="K385" s="30"/>
      <c r="L385" s="34"/>
      <c r="M385" s="30"/>
    </row>
    <row r="386" spans="6:13" ht="14.25" customHeight="1">
      <c r="F386" s="29"/>
      <c r="K386" s="30"/>
      <c r="L386" s="34"/>
      <c r="M386" s="30"/>
    </row>
    <row r="387" spans="6:13" ht="14.25" customHeight="1">
      <c r="F387" s="29"/>
      <c r="K387" s="30"/>
      <c r="L387" s="34"/>
      <c r="M387" s="30"/>
    </row>
    <row r="388" spans="6:13" ht="14.25" customHeight="1">
      <c r="F388" s="29"/>
      <c r="K388" s="30"/>
      <c r="L388" s="34"/>
      <c r="M388" s="30"/>
    </row>
    <row r="389" spans="6:13" ht="14.25" customHeight="1">
      <c r="F389" s="29"/>
      <c r="K389" s="30"/>
      <c r="L389" s="34"/>
      <c r="M389" s="30"/>
    </row>
    <row r="390" spans="6:13" ht="14.25" customHeight="1">
      <c r="F390" s="29"/>
      <c r="K390" s="30"/>
      <c r="L390" s="34"/>
      <c r="M390" s="30"/>
    </row>
    <row r="391" spans="6:13" ht="14.25" customHeight="1">
      <c r="F391" s="29"/>
      <c r="K391" s="30"/>
      <c r="L391" s="34"/>
      <c r="M391" s="30"/>
    </row>
    <row r="392" spans="6:13" ht="14.25" customHeight="1">
      <c r="F392" s="29"/>
      <c r="K392" s="30"/>
      <c r="L392" s="34"/>
      <c r="M392" s="30"/>
    </row>
    <row r="393" spans="6:13" ht="14.25" customHeight="1">
      <c r="F393" s="29"/>
      <c r="K393" s="30"/>
      <c r="L393" s="34"/>
      <c r="M393" s="30"/>
    </row>
    <row r="394" spans="6:13" ht="14.25" customHeight="1">
      <c r="F394" s="29"/>
      <c r="K394" s="30"/>
      <c r="L394" s="34"/>
      <c r="M394" s="30"/>
    </row>
    <row r="395" spans="6:13" ht="14.25" customHeight="1">
      <c r="F395" s="29"/>
      <c r="K395" s="30"/>
      <c r="L395" s="34"/>
      <c r="M395" s="30"/>
    </row>
    <row r="396" spans="6:13" ht="14.25" customHeight="1">
      <c r="F396" s="29"/>
      <c r="K396" s="30"/>
      <c r="L396" s="34"/>
      <c r="M396" s="30"/>
    </row>
    <row r="397" spans="6:13" ht="14.25" customHeight="1">
      <c r="F397" s="29"/>
      <c r="K397" s="30"/>
      <c r="L397" s="34"/>
      <c r="M397" s="30"/>
    </row>
    <row r="398" spans="6:13" ht="14.25" customHeight="1">
      <c r="F398" s="29"/>
      <c r="K398" s="30"/>
      <c r="L398" s="34"/>
      <c r="M398" s="30"/>
    </row>
    <row r="399" spans="6:13" ht="14.25" customHeight="1">
      <c r="F399" s="29"/>
      <c r="K399" s="30"/>
      <c r="L399" s="34"/>
      <c r="M399" s="30"/>
    </row>
    <row r="400" spans="6:13" ht="14.25" customHeight="1">
      <c r="F400" s="29"/>
      <c r="K400" s="30"/>
      <c r="L400" s="34"/>
      <c r="M400" s="30"/>
    </row>
    <row r="401" spans="6:13" ht="14.25" customHeight="1">
      <c r="F401" s="29"/>
      <c r="K401" s="30"/>
      <c r="L401" s="34"/>
      <c r="M401" s="30"/>
    </row>
    <row r="402" spans="6:13" ht="14.25" customHeight="1">
      <c r="F402" s="29"/>
      <c r="K402" s="30"/>
      <c r="L402" s="34"/>
      <c r="M402" s="30"/>
    </row>
    <row r="403" spans="6:13" ht="14.25" customHeight="1">
      <c r="F403" s="29"/>
      <c r="K403" s="30"/>
      <c r="L403" s="34"/>
      <c r="M403" s="30"/>
    </row>
    <row r="404" spans="6:13" ht="14.25" customHeight="1">
      <c r="F404" s="29"/>
      <c r="K404" s="30"/>
      <c r="L404" s="34"/>
      <c r="M404" s="30"/>
    </row>
    <row r="405" spans="6:13" ht="14.25" customHeight="1">
      <c r="F405" s="29"/>
      <c r="K405" s="30"/>
      <c r="L405" s="34"/>
      <c r="M405" s="30"/>
    </row>
    <row r="406" spans="6:13" ht="14.25" customHeight="1">
      <c r="F406" s="29"/>
      <c r="K406" s="30"/>
      <c r="L406" s="34"/>
      <c r="M406" s="30"/>
    </row>
    <row r="407" spans="6:13" ht="14.25" customHeight="1">
      <c r="F407" s="29"/>
      <c r="K407" s="30"/>
      <c r="L407" s="34"/>
      <c r="M407" s="30"/>
    </row>
    <row r="408" spans="6:13" ht="14.25" customHeight="1">
      <c r="F408" s="29"/>
      <c r="K408" s="30"/>
      <c r="L408" s="34"/>
      <c r="M408" s="30"/>
    </row>
    <row r="409" spans="6:13" ht="14.25" customHeight="1">
      <c r="F409" s="29"/>
      <c r="K409" s="30"/>
      <c r="L409" s="34"/>
      <c r="M409" s="30"/>
    </row>
    <row r="410" spans="6:13" ht="14.25" customHeight="1">
      <c r="F410" s="29"/>
      <c r="K410" s="30"/>
      <c r="L410" s="34"/>
      <c r="M410" s="30"/>
    </row>
    <row r="411" spans="6:13" ht="14.25" customHeight="1">
      <c r="F411" s="29"/>
      <c r="K411" s="30"/>
      <c r="L411" s="34"/>
      <c r="M411" s="30"/>
    </row>
    <row r="412" spans="6:13" ht="14.25" customHeight="1">
      <c r="F412" s="29"/>
      <c r="K412" s="30"/>
      <c r="L412" s="34"/>
      <c r="M412" s="30"/>
    </row>
    <row r="413" spans="6:13" ht="14.25" customHeight="1">
      <c r="F413" s="29"/>
      <c r="K413" s="30"/>
      <c r="L413" s="34"/>
      <c r="M413" s="30"/>
    </row>
    <row r="414" spans="6:13" ht="14.25" customHeight="1">
      <c r="F414" s="29"/>
      <c r="K414" s="30"/>
      <c r="L414" s="34"/>
      <c r="M414" s="30"/>
    </row>
    <row r="415" spans="6:13" ht="14.25" customHeight="1">
      <c r="F415" s="29"/>
      <c r="K415" s="30"/>
      <c r="L415" s="34"/>
      <c r="M415" s="30"/>
    </row>
    <row r="416" spans="6:13" ht="14.25" customHeight="1">
      <c r="F416" s="29"/>
      <c r="K416" s="30"/>
      <c r="L416" s="34"/>
      <c r="M416" s="30"/>
    </row>
    <row r="417" spans="6:13" ht="14.25" customHeight="1">
      <c r="F417" s="29"/>
      <c r="K417" s="30"/>
      <c r="L417" s="34"/>
      <c r="M417" s="30"/>
    </row>
    <row r="418" spans="6:13" ht="14.25" customHeight="1">
      <c r="F418" s="29"/>
      <c r="K418" s="30"/>
      <c r="L418" s="34"/>
      <c r="M418" s="30"/>
    </row>
    <row r="419" spans="6:13" ht="14.25" customHeight="1">
      <c r="F419" s="29"/>
      <c r="K419" s="30"/>
      <c r="L419" s="34"/>
      <c r="M419" s="30"/>
    </row>
    <row r="420" spans="6:13" ht="14.25" customHeight="1">
      <c r="F420" s="29"/>
      <c r="K420" s="30"/>
      <c r="L420" s="34"/>
      <c r="M420" s="30"/>
    </row>
    <row r="421" spans="6:13" ht="14.25" customHeight="1">
      <c r="F421" s="29"/>
      <c r="K421" s="30"/>
      <c r="L421" s="34"/>
      <c r="M421" s="30"/>
    </row>
    <row r="422" spans="6:13" ht="14.25" customHeight="1">
      <c r="F422" s="29"/>
      <c r="K422" s="30"/>
      <c r="L422" s="34"/>
      <c r="M422" s="30"/>
    </row>
    <row r="423" spans="6:13" ht="14.25" customHeight="1">
      <c r="F423" s="29"/>
      <c r="K423" s="30"/>
      <c r="L423" s="34"/>
      <c r="M423" s="30"/>
    </row>
    <row r="424" spans="6:13" ht="14.25" customHeight="1">
      <c r="F424" s="29"/>
      <c r="K424" s="30"/>
      <c r="L424" s="34"/>
      <c r="M424" s="30"/>
    </row>
    <row r="425" spans="6:13" ht="14.25" customHeight="1">
      <c r="F425" s="29"/>
      <c r="K425" s="30"/>
      <c r="L425" s="34"/>
      <c r="M425" s="30"/>
    </row>
    <row r="426" spans="6:13" ht="14.25" customHeight="1">
      <c r="F426" s="29"/>
      <c r="K426" s="30"/>
      <c r="L426" s="34"/>
      <c r="M426" s="30"/>
    </row>
    <row r="427" spans="6:13" ht="14.25" customHeight="1">
      <c r="F427" s="29"/>
      <c r="K427" s="30"/>
      <c r="L427" s="34"/>
      <c r="M427" s="30"/>
    </row>
    <row r="428" spans="6:13" ht="14.25" customHeight="1">
      <c r="F428" s="29"/>
      <c r="K428" s="30"/>
      <c r="L428" s="34"/>
      <c r="M428" s="30"/>
    </row>
    <row r="429" spans="6:13" ht="14.25" customHeight="1">
      <c r="F429" s="29"/>
      <c r="K429" s="30"/>
      <c r="L429" s="34"/>
      <c r="M429" s="30"/>
    </row>
    <row r="430" spans="6:13" ht="14.25" customHeight="1">
      <c r="F430" s="29"/>
      <c r="K430" s="30"/>
      <c r="L430" s="34"/>
      <c r="M430" s="30"/>
    </row>
    <row r="431" spans="6:13" ht="14.25" customHeight="1">
      <c r="F431" s="29"/>
      <c r="K431" s="30"/>
      <c r="L431" s="34"/>
      <c r="M431" s="30"/>
    </row>
    <row r="432" spans="6:13" ht="14.25" customHeight="1">
      <c r="F432" s="29"/>
      <c r="K432" s="30"/>
      <c r="L432" s="34"/>
      <c r="M432" s="30"/>
    </row>
    <row r="433" spans="6:13" ht="14.25" customHeight="1">
      <c r="F433" s="29"/>
      <c r="K433" s="30"/>
      <c r="L433" s="34"/>
      <c r="M433" s="30"/>
    </row>
    <row r="434" spans="6:13" ht="14.25" customHeight="1">
      <c r="F434" s="29"/>
      <c r="K434" s="30"/>
      <c r="L434" s="34"/>
      <c r="M434" s="30"/>
    </row>
    <row r="435" spans="6:13" ht="14.25" customHeight="1">
      <c r="F435" s="29"/>
      <c r="K435" s="30"/>
      <c r="L435" s="34"/>
      <c r="M435" s="30"/>
    </row>
    <row r="436" spans="6:13" ht="14.25" customHeight="1">
      <c r="F436" s="29"/>
      <c r="K436" s="30"/>
      <c r="L436" s="34"/>
      <c r="M436" s="30"/>
    </row>
    <row r="437" spans="6:13" ht="14.25" customHeight="1">
      <c r="F437" s="29"/>
      <c r="K437" s="30"/>
      <c r="L437" s="34"/>
      <c r="M437" s="30"/>
    </row>
    <row r="438" spans="6:13" ht="14.25" customHeight="1">
      <c r="F438" s="29"/>
      <c r="K438" s="30"/>
      <c r="L438" s="34"/>
      <c r="M438" s="30"/>
    </row>
    <row r="439" spans="6:13" ht="14.25" customHeight="1">
      <c r="F439" s="29"/>
      <c r="K439" s="30"/>
      <c r="L439" s="34"/>
      <c r="M439" s="30"/>
    </row>
    <row r="440" spans="6:13" ht="14.25" customHeight="1">
      <c r="F440" s="29"/>
      <c r="K440" s="30"/>
      <c r="L440" s="34"/>
      <c r="M440" s="30"/>
    </row>
    <row r="441" spans="6:13" ht="14.25" customHeight="1">
      <c r="F441" s="29"/>
      <c r="K441" s="30"/>
      <c r="L441" s="34"/>
      <c r="M441" s="30"/>
    </row>
    <row r="442" spans="6:13" ht="14.25" customHeight="1">
      <c r="F442" s="29"/>
      <c r="K442" s="30"/>
      <c r="L442" s="34"/>
      <c r="M442" s="30"/>
    </row>
    <row r="443" spans="6:13" ht="14.25" customHeight="1">
      <c r="F443" s="29"/>
      <c r="K443" s="30"/>
      <c r="L443" s="34"/>
      <c r="M443" s="30"/>
    </row>
    <row r="444" spans="6:13" ht="14.25" customHeight="1">
      <c r="F444" s="29"/>
      <c r="K444" s="30"/>
      <c r="L444" s="34"/>
      <c r="M444" s="30"/>
    </row>
    <row r="445" spans="6:13" ht="14.25" customHeight="1">
      <c r="F445" s="29"/>
      <c r="K445" s="30"/>
      <c r="L445" s="34"/>
      <c r="M445" s="30"/>
    </row>
    <row r="446" spans="6:13" ht="14.25" customHeight="1">
      <c r="F446" s="29"/>
      <c r="K446" s="30"/>
      <c r="L446" s="34"/>
      <c r="M446" s="30"/>
    </row>
    <row r="447" spans="6:13" ht="14.25" customHeight="1">
      <c r="F447" s="29"/>
      <c r="K447" s="30"/>
      <c r="L447" s="34"/>
      <c r="M447" s="30"/>
    </row>
    <row r="448" spans="6:13" ht="14.25" customHeight="1">
      <c r="F448" s="29"/>
      <c r="K448" s="30"/>
      <c r="L448" s="34"/>
      <c r="M448" s="30"/>
    </row>
    <row r="449" spans="6:13" ht="14.25" customHeight="1">
      <c r="F449" s="29"/>
      <c r="K449" s="30"/>
      <c r="L449" s="34"/>
      <c r="M449" s="30"/>
    </row>
    <row r="450" spans="6:13" ht="14.25" customHeight="1">
      <c r="F450" s="29"/>
      <c r="K450" s="30"/>
      <c r="L450" s="34"/>
      <c r="M450" s="30"/>
    </row>
    <row r="451" spans="6:13" ht="14.25" customHeight="1">
      <c r="F451" s="29"/>
      <c r="K451" s="30"/>
      <c r="L451" s="34"/>
      <c r="M451" s="30"/>
    </row>
    <row r="452" spans="6:13" ht="14.25" customHeight="1">
      <c r="F452" s="29"/>
      <c r="K452" s="30"/>
      <c r="L452" s="34"/>
      <c r="M452" s="30"/>
    </row>
    <row r="453" spans="6:13" ht="14.25" customHeight="1">
      <c r="F453" s="29"/>
      <c r="K453" s="30"/>
      <c r="L453" s="34"/>
      <c r="M453" s="30"/>
    </row>
    <row r="454" spans="6:13" ht="14.25" customHeight="1">
      <c r="F454" s="29"/>
      <c r="K454" s="30"/>
      <c r="L454" s="34"/>
      <c r="M454" s="30"/>
    </row>
    <row r="455" spans="6:13" ht="14.25" customHeight="1">
      <c r="F455" s="29"/>
      <c r="K455" s="30"/>
      <c r="L455" s="34"/>
      <c r="M455" s="30"/>
    </row>
    <row r="456" spans="6:13" ht="14.25" customHeight="1">
      <c r="F456" s="29"/>
      <c r="K456" s="30"/>
      <c r="L456" s="34"/>
      <c r="M456" s="30"/>
    </row>
    <row r="457" spans="6:13" ht="14.25" customHeight="1">
      <c r="F457" s="29"/>
      <c r="K457" s="30"/>
      <c r="L457" s="34"/>
      <c r="M457" s="30"/>
    </row>
    <row r="458" spans="6:13" ht="14.25" customHeight="1">
      <c r="F458" s="29"/>
      <c r="K458" s="30"/>
      <c r="L458" s="34"/>
      <c r="M458" s="30"/>
    </row>
    <row r="459" spans="6:13" ht="14.25" customHeight="1">
      <c r="F459" s="29"/>
      <c r="K459" s="30"/>
      <c r="L459" s="34"/>
      <c r="M459" s="30"/>
    </row>
    <row r="460" spans="6:13" ht="14.25" customHeight="1">
      <c r="F460" s="29"/>
      <c r="K460" s="30"/>
      <c r="L460" s="34"/>
      <c r="M460" s="30"/>
    </row>
    <row r="461" spans="6:13" ht="14.25" customHeight="1">
      <c r="F461" s="29"/>
      <c r="K461" s="30"/>
      <c r="L461" s="34"/>
      <c r="M461" s="30"/>
    </row>
    <row r="462" spans="6:13" ht="14.25" customHeight="1">
      <c r="F462" s="29"/>
      <c r="K462" s="30"/>
      <c r="L462" s="34"/>
      <c r="M462" s="30"/>
    </row>
    <row r="463" spans="6:13" ht="14.25" customHeight="1">
      <c r="F463" s="29"/>
      <c r="K463" s="30"/>
      <c r="L463" s="34"/>
      <c r="M463" s="30"/>
    </row>
    <row r="464" spans="6:13" ht="14.25" customHeight="1">
      <c r="F464" s="29"/>
      <c r="K464" s="30"/>
      <c r="L464" s="34"/>
      <c r="M464" s="30"/>
    </row>
    <row r="465" spans="6:13" ht="14.25" customHeight="1">
      <c r="F465" s="29"/>
      <c r="K465" s="30"/>
      <c r="L465" s="34"/>
      <c r="M465" s="30"/>
    </row>
    <row r="466" spans="6:13" ht="14.25" customHeight="1">
      <c r="F466" s="29"/>
      <c r="K466" s="30"/>
      <c r="L466" s="34"/>
      <c r="M466" s="30"/>
    </row>
    <row r="467" spans="6:13" ht="14.25" customHeight="1">
      <c r="F467" s="29"/>
      <c r="K467" s="30"/>
      <c r="L467" s="34"/>
      <c r="M467" s="30"/>
    </row>
    <row r="468" spans="6:13" ht="14.25" customHeight="1">
      <c r="F468" s="29"/>
      <c r="K468" s="30"/>
      <c r="L468" s="34"/>
      <c r="M468" s="30"/>
    </row>
    <row r="469" spans="6:13" ht="14.25" customHeight="1">
      <c r="F469" s="29"/>
      <c r="K469" s="30"/>
      <c r="L469" s="34"/>
      <c r="M469" s="30"/>
    </row>
    <row r="470" spans="6:13" ht="14.25" customHeight="1">
      <c r="F470" s="29"/>
      <c r="K470" s="30"/>
      <c r="L470" s="34"/>
      <c r="M470" s="30"/>
    </row>
    <row r="471" spans="6:13" ht="14.25" customHeight="1">
      <c r="F471" s="29"/>
      <c r="K471" s="30"/>
      <c r="L471" s="34"/>
      <c r="M471" s="30"/>
    </row>
    <row r="472" spans="6:13" ht="14.25" customHeight="1">
      <c r="F472" s="29"/>
      <c r="K472" s="30"/>
      <c r="L472" s="34"/>
      <c r="M472" s="30"/>
    </row>
    <row r="473" spans="6:13" ht="14.25" customHeight="1">
      <c r="F473" s="29"/>
      <c r="K473" s="30"/>
      <c r="L473" s="34"/>
      <c r="M473" s="30"/>
    </row>
    <row r="474" spans="6:13" ht="14.25" customHeight="1">
      <c r="F474" s="29"/>
      <c r="K474" s="30"/>
      <c r="L474" s="34"/>
      <c r="M474" s="30"/>
    </row>
    <row r="475" spans="6:13" ht="14.25" customHeight="1">
      <c r="F475" s="29"/>
      <c r="K475" s="30"/>
      <c r="L475" s="34"/>
      <c r="M475" s="30"/>
    </row>
    <row r="476" spans="6:13" ht="14.25" customHeight="1">
      <c r="F476" s="29"/>
      <c r="K476" s="30"/>
      <c r="L476" s="34"/>
      <c r="M476" s="30"/>
    </row>
    <row r="477" spans="6:13" ht="14.25" customHeight="1">
      <c r="F477" s="29"/>
      <c r="K477" s="30"/>
      <c r="L477" s="34"/>
      <c r="M477" s="30"/>
    </row>
    <row r="478" spans="6:13" ht="14.25" customHeight="1">
      <c r="F478" s="29"/>
      <c r="K478" s="30"/>
      <c r="L478" s="34"/>
      <c r="M478" s="30"/>
    </row>
    <row r="479" spans="6:13" ht="14.25" customHeight="1">
      <c r="F479" s="29"/>
      <c r="K479" s="30"/>
      <c r="L479" s="34"/>
      <c r="M479" s="30"/>
    </row>
    <row r="480" spans="6:13" ht="14.25" customHeight="1">
      <c r="F480" s="29"/>
      <c r="K480" s="30"/>
      <c r="L480" s="34"/>
      <c r="M480" s="30"/>
    </row>
    <row r="481" spans="6:13" ht="14.25" customHeight="1">
      <c r="F481" s="29"/>
      <c r="K481" s="30"/>
      <c r="L481" s="34"/>
      <c r="M481" s="30"/>
    </row>
    <row r="482" spans="6:13" ht="14.25" customHeight="1">
      <c r="F482" s="29"/>
      <c r="K482" s="30"/>
      <c r="L482" s="34"/>
      <c r="M482" s="30"/>
    </row>
    <row r="483" spans="6:13" ht="14.25" customHeight="1">
      <c r="F483" s="29"/>
      <c r="K483" s="30"/>
      <c r="L483" s="34"/>
      <c r="M483" s="30"/>
    </row>
    <row r="484" spans="6:13" ht="14.25" customHeight="1">
      <c r="F484" s="29"/>
      <c r="K484" s="30"/>
      <c r="L484" s="34"/>
      <c r="M484" s="30"/>
    </row>
    <row r="485" spans="6:13" ht="14.25" customHeight="1">
      <c r="F485" s="29"/>
      <c r="K485" s="30"/>
      <c r="L485" s="34"/>
      <c r="M485" s="30"/>
    </row>
    <row r="486" spans="6:13" ht="14.25" customHeight="1">
      <c r="F486" s="29"/>
      <c r="K486" s="30"/>
      <c r="L486" s="34"/>
      <c r="M486" s="30"/>
    </row>
    <row r="487" spans="6:13" ht="14.25" customHeight="1">
      <c r="F487" s="29"/>
      <c r="K487" s="30"/>
      <c r="L487" s="34"/>
      <c r="M487" s="30"/>
    </row>
    <row r="488" spans="6:13" ht="14.25" customHeight="1">
      <c r="F488" s="29"/>
      <c r="K488" s="30"/>
      <c r="L488" s="34"/>
      <c r="M488" s="30"/>
    </row>
    <row r="489" spans="6:13" ht="14.25" customHeight="1">
      <c r="F489" s="29"/>
      <c r="K489" s="30"/>
      <c r="L489" s="34"/>
      <c r="M489" s="30"/>
    </row>
    <row r="490" spans="6:13" ht="14.25" customHeight="1">
      <c r="F490" s="29"/>
      <c r="K490" s="30"/>
      <c r="L490" s="34"/>
      <c r="M490" s="30"/>
    </row>
    <row r="491" spans="6:13" ht="14.25" customHeight="1">
      <c r="F491" s="29"/>
      <c r="K491" s="30"/>
      <c r="L491" s="34"/>
      <c r="M491" s="30"/>
    </row>
    <row r="492" spans="6:13" ht="14.25" customHeight="1">
      <c r="F492" s="29"/>
      <c r="K492" s="30"/>
      <c r="L492" s="34"/>
      <c r="M492" s="30"/>
    </row>
    <row r="493" spans="6:13" ht="14.25" customHeight="1">
      <c r="F493" s="29"/>
      <c r="K493" s="30"/>
      <c r="L493" s="34"/>
      <c r="M493" s="30"/>
    </row>
    <row r="494" spans="6:13" ht="14.25" customHeight="1">
      <c r="F494" s="29"/>
      <c r="K494" s="30"/>
      <c r="L494" s="34"/>
      <c r="M494" s="30"/>
    </row>
    <row r="495" spans="6:13" ht="14.25" customHeight="1">
      <c r="F495" s="29"/>
      <c r="K495" s="30"/>
      <c r="L495" s="34"/>
      <c r="M495" s="30"/>
    </row>
    <row r="496" spans="6:13" ht="14.25" customHeight="1">
      <c r="F496" s="29"/>
      <c r="K496" s="30"/>
      <c r="L496" s="34"/>
      <c r="M496" s="30"/>
    </row>
    <row r="497" spans="6:13" ht="14.25" customHeight="1">
      <c r="F497" s="29"/>
      <c r="K497" s="30"/>
      <c r="L497" s="34"/>
      <c r="M497" s="30"/>
    </row>
    <row r="498" spans="6:13" ht="14.25" customHeight="1">
      <c r="F498" s="29"/>
      <c r="K498" s="30"/>
      <c r="L498" s="34"/>
      <c r="M498" s="30"/>
    </row>
    <row r="499" spans="6:13" ht="14.25" customHeight="1">
      <c r="F499" s="29"/>
      <c r="K499" s="30"/>
      <c r="L499" s="34"/>
      <c r="M499" s="30"/>
    </row>
    <row r="500" spans="6:13" ht="14.25" customHeight="1">
      <c r="F500" s="29"/>
      <c r="K500" s="30"/>
      <c r="L500" s="34"/>
      <c r="M500" s="30"/>
    </row>
    <row r="501" spans="6:13" ht="14.25" customHeight="1">
      <c r="F501" s="29"/>
      <c r="K501" s="30"/>
      <c r="L501" s="34"/>
      <c r="M501" s="30"/>
    </row>
    <row r="502" spans="6:13" ht="14.25" customHeight="1">
      <c r="F502" s="29"/>
      <c r="K502" s="30"/>
      <c r="L502" s="34"/>
      <c r="M502" s="30"/>
    </row>
    <row r="503" spans="6:13" ht="14.25" customHeight="1">
      <c r="F503" s="29"/>
      <c r="K503" s="30"/>
      <c r="L503" s="34"/>
      <c r="M503" s="30"/>
    </row>
    <row r="504" spans="6:13" ht="14.25" customHeight="1">
      <c r="F504" s="29"/>
      <c r="K504" s="30"/>
      <c r="L504" s="34"/>
      <c r="M504" s="30"/>
    </row>
    <row r="505" spans="6:13" ht="14.25" customHeight="1">
      <c r="F505" s="29"/>
      <c r="K505" s="30"/>
      <c r="L505" s="34"/>
      <c r="M505" s="30"/>
    </row>
    <row r="506" spans="6:13" ht="14.25" customHeight="1">
      <c r="F506" s="29"/>
      <c r="K506" s="30"/>
      <c r="L506" s="34"/>
      <c r="M506" s="30"/>
    </row>
    <row r="507" spans="6:13" ht="14.25" customHeight="1">
      <c r="F507" s="29"/>
      <c r="K507" s="30"/>
      <c r="L507" s="34"/>
      <c r="M507" s="30"/>
    </row>
    <row r="508" spans="6:13" ht="14.25" customHeight="1">
      <c r="F508" s="29"/>
      <c r="K508" s="30"/>
      <c r="L508" s="34"/>
      <c r="M508" s="30"/>
    </row>
    <row r="509" spans="6:13" ht="14.25" customHeight="1">
      <c r="F509" s="29"/>
      <c r="K509" s="30"/>
      <c r="L509" s="34"/>
      <c r="M509" s="30"/>
    </row>
    <row r="510" spans="6:13" ht="14.25" customHeight="1">
      <c r="F510" s="29"/>
      <c r="K510" s="30"/>
      <c r="L510" s="34"/>
      <c r="M510" s="30"/>
    </row>
    <row r="511" spans="6:13" ht="14.25" customHeight="1">
      <c r="F511" s="29"/>
      <c r="K511" s="30"/>
      <c r="L511" s="34"/>
      <c r="M511" s="30"/>
    </row>
    <row r="512" spans="6:13" ht="14.25" customHeight="1">
      <c r="F512" s="29"/>
      <c r="K512" s="30"/>
      <c r="L512" s="34"/>
      <c r="M512" s="30"/>
    </row>
    <row r="513" spans="6:13" ht="14.25" customHeight="1">
      <c r="F513" s="29"/>
      <c r="K513" s="30"/>
      <c r="L513" s="34"/>
      <c r="M513" s="30"/>
    </row>
    <row r="514" spans="6:13" ht="14.25" customHeight="1">
      <c r="F514" s="29"/>
      <c r="K514" s="30"/>
      <c r="L514" s="34"/>
      <c r="M514" s="30"/>
    </row>
    <row r="515" spans="6:13" ht="14.25" customHeight="1">
      <c r="F515" s="29"/>
      <c r="K515" s="30"/>
      <c r="L515" s="34"/>
      <c r="M515" s="30"/>
    </row>
    <row r="516" spans="6:13" ht="14.25" customHeight="1">
      <c r="F516" s="29"/>
      <c r="K516" s="30"/>
      <c r="L516" s="34"/>
      <c r="M516" s="30"/>
    </row>
    <row r="517" spans="6:13" ht="14.25" customHeight="1">
      <c r="F517" s="29"/>
      <c r="K517" s="30"/>
      <c r="L517" s="34"/>
      <c r="M517" s="30"/>
    </row>
    <row r="518" spans="6:13" ht="14.25" customHeight="1">
      <c r="F518" s="29"/>
      <c r="K518" s="30"/>
      <c r="L518" s="34"/>
      <c r="M518" s="30"/>
    </row>
    <row r="519" spans="6:13" ht="14.25" customHeight="1">
      <c r="F519" s="29"/>
      <c r="K519" s="30"/>
      <c r="L519" s="34"/>
      <c r="M519" s="30"/>
    </row>
    <row r="520" spans="6:13" ht="14.25" customHeight="1">
      <c r="F520" s="29"/>
      <c r="K520" s="30"/>
      <c r="L520" s="34"/>
      <c r="M520" s="30"/>
    </row>
    <row r="521" spans="6:13" ht="14.25" customHeight="1">
      <c r="F521" s="29"/>
      <c r="K521" s="30"/>
      <c r="L521" s="34"/>
      <c r="M521" s="30"/>
    </row>
    <row r="522" spans="6:13" ht="14.25" customHeight="1">
      <c r="F522" s="29"/>
      <c r="K522" s="30"/>
      <c r="L522" s="34"/>
      <c r="M522" s="30"/>
    </row>
    <row r="523" spans="6:13" ht="14.25" customHeight="1">
      <c r="F523" s="29"/>
      <c r="K523" s="30"/>
      <c r="L523" s="34"/>
      <c r="M523" s="30"/>
    </row>
    <row r="524" spans="6:13" ht="14.25" customHeight="1">
      <c r="F524" s="29"/>
      <c r="K524" s="30"/>
      <c r="L524" s="34"/>
      <c r="M524" s="30"/>
    </row>
    <row r="525" spans="6:13" ht="14.25" customHeight="1">
      <c r="F525" s="29"/>
      <c r="K525" s="30"/>
      <c r="L525" s="34"/>
      <c r="M525" s="30"/>
    </row>
    <row r="526" spans="6:13" ht="14.25" customHeight="1">
      <c r="F526" s="29"/>
      <c r="K526" s="30"/>
      <c r="L526" s="34"/>
      <c r="M526" s="30"/>
    </row>
    <row r="527" spans="6:13" ht="14.25" customHeight="1">
      <c r="F527" s="29"/>
      <c r="K527" s="30"/>
      <c r="L527" s="34"/>
      <c r="M527" s="30"/>
    </row>
    <row r="528" spans="6:13" ht="14.25" customHeight="1">
      <c r="F528" s="29"/>
      <c r="K528" s="30"/>
      <c r="L528" s="34"/>
      <c r="M528" s="30"/>
    </row>
    <row r="529" spans="6:13" ht="14.25" customHeight="1">
      <c r="F529" s="29"/>
      <c r="K529" s="30"/>
      <c r="L529" s="34"/>
      <c r="M529" s="30"/>
    </row>
    <row r="530" spans="6:13" ht="14.25" customHeight="1">
      <c r="F530" s="29"/>
      <c r="K530" s="30"/>
      <c r="L530" s="34"/>
      <c r="M530" s="30"/>
    </row>
    <row r="531" spans="6:13" ht="14.25" customHeight="1">
      <c r="F531" s="29"/>
      <c r="K531" s="30"/>
      <c r="L531" s="34"/>
      <c r="M531" s="30"/>
    </row>
    <row r="532" spans="6:13" ht="14.25" customHeight="1">
      <c r="F532" s="29"/>
      <c r="K532" s="30"/>
      <c r="L532" s="34"/>
      <c r="M532" s="30"/>
    </row>
    <row r="533" spans="6:13" ht="14.25" customHeight="1">
      <c r="F533" s="29"/>
      <c r="K533" s="30"/>
      <c r="L533" s="34"/>
      <c r="M533" s="30"/>
    </row>
    <row r="534" spans="6:13" ht="14.25" customHeight="1">
      <c r="F534" s="29"/>
      <c r="K534" s="30"/>
      <c r="L534" s="34"/>
      <c r="M534" s="30"/>
    </row>
    <row r="535" spans="6:13" ht="14.25" customHeight="1">
      <c r="F535" s="29"/>
      <c r="K535" s="30"/>
      <c r="L535" s="34"/>
      <c r="M535" s="30"/>
    </row>
    <row r="536" spans="6:13" ht="14.25" customHeight="1">
      <c r="F536" s="29"/>
      <c r="K536" s="30"/>
      <c r="L536" s="34"/>
      <c r="M536" s="30"/>
    </row>
    <row r="537" spans="6:13" ht="14.25" customHeight="1">
      <c r="F537" s="29"/>
      <c r="K537" s="30"/>
      <c r="L537" s="34"/>
      <c r="M537" s="30"/>
    </row>
    <row r="538" spans="6:13" ht="14.25" customHeight="1">
      <c r="F538" s="29"/>
      <c r="K538" s="30"/>
      <c r="L538" s="34"/>
      <c r="M538" s="30"/>
    </row>
    <row r="539" spans="6:13" ht="14.25" customHeight="1">
      <c r="F539" s="29"/>
      <c r="K539" s="30"/>
      <c r="L539" s="34"/>
      <c r="M539" s="30"/>
    </row>
    <row r="540" spans="6:13" ht="14.25" customHeight="1">
      <c r="F540" s="29"/>
      <c r="K540" s="30"/>
      <c r="L540" s="34"/>
      <c r="M540" s="30"/>
    </row>
    <row r="541" spans="6:13" ht="14.25" customHeight="1">
      <c r="F541" s="29"/>
      <c r="K541" s="30"/>
      <c r="L541" s="34"/>
      <c r="M541" s="30"/>
    </row>
    <row r="542" spans="6:13" ht="14.25" customHeight="1">
      <c r="F542" s="29"/>
      <c r="K542" s="30"/>
      <c r="L542" s="34"/>
      <c r="M542" s="30"/>
    </row>
    <row r="543" spans="6:13" ht="14.25" customHeight="1">
      <c r="F543" s="29"/>
      <c r="K543" s="30"/>
      <c r="L543" s="34"/>
      <c r="M543" s="30"/>
    </row>
    <row r="544" spans="6:13" ht="14.25" customHeight="1">
      <c r="F544" s="29"/>
      <c r="K544" s="30"/>
      <c r="L544" s="34"/>
      <c r="M544" s="30"/>
    </row>
    <row r="545" spans="6:13" ht="14.25" customHeight="1">
      <c r="F545" s="29"/>
      <c r="K545" s="30"/>
      <c r="L545" s="34"/>
      <c r="M545" s="30"/>
    </row>
    <row r="546" spans="6:13" ht="14.25" customHeight="1">
      <c r="F546" s="29"/>
      <c r="K546" s="30"/>
      <c r="L546" s="34"/>
      <c r="M546" s="30"/>
    </row>
    <row r="547" spans="6:13" ht="14.25" customHeight="1">
      <c r="F547" s="29"/>
      <c r="K547" s="30"/>
      <c r="L547" s="34"/>
      <c r="M547" s="30"/>
    </row>
    <row r="548" spans="6:13" ht="14.25" customHeight="1">
      <c r="F548" s="29"/>
      <c r="K548" s="30"/>
      <c r="L548" s="34"/>
      <c r="M548" s="30"/>
    </row>
    <row r="549" spans="6:13" ht="14.25" customHeight="1">
      <c r="F549" s="29"/>
      <c r="K549" s="30"/>
      <c r="L549" s="34"/>
      <c r="M549" s="30"/>
    </row>
    <row r="550" spans="6:13" ht="14.25" customHeight="1">
      <c r="F550" s="29"/>
      <c r="K550" s="30"/>
      <c r="L550" s="34"/>
      <c r="M550" s="30"/>
    </row>
    <row r="551" spans="6:13" ht="14.25" customHeight="1">
      <c r="F551" s="29"/>
      <c r="K551" s="30"/>
      <c r="L551" s="34"/>
      <c r="M551" s="30"/>
    </row>
    <row r="552" spans="6:13" ht="14.25" customHeight="1">
      <c r="F552" s="29"/>
      <c r="K552" s="30"/>
      <c r="L552" s="34"/>
      <c r="M552" s="30"/>
    </row>
    <row r="553" spans="6:13" ht="14.25" customHeight="1">
      <c r="F553" s="29"/>
      <c r="K553" s="30"/>
      <c r="L553" s="34"/>
      <c r="M553" s="30"/>
    </row>
    <row r="554" spans="6:13" ht="14.25" customHeight="1">
      <c r="F554" s="29"/>
      <c r="K554" s="30"/>
      <c r="L554" s="34"/>
      <c r="M554" s="30"/>
    </row>
    <row r="555" spans="6:13" ht="14.25" customHeight="1">
      <c r="F555" s="29"/>
      <c r="K555" s="30"/>
      <c r="L555" s="34"/>
      <c r="M555" s="30"/>
    </row>
    <row r="556" spans="6:13" ht="14.25" customHeight="1">
      <c r="F556" s="29"/>
      <c r="K556" s="30"/>
      <c r="L556" s="34"/>
      <c r="M556" s="30"/>
    </row>
    <row r="557" spans="6:13" ht="14.25" customHeight="1">
      <c r="F557" s="29"/>
      <c r="K557" s="30"/>
      <c r="L557" s="34"/>
      <c r="M557" s="30"/>
    </row>
    <row r="558" spans="6:13" ht="14.25" customHeight="1">
      <c r="F558" s="29"/>
      <c r="K558" s="30"/>
      <c r="L558" s="34"/>
      <c r="M558" s="30"/>
    </row>
    <row r="559" spans="6:13" ht="14.25" customHeight="1">
      <c r="F559" s="29"/>
      <c r="K559" s="30"/>
      <c r="L559" s="34"/>
      <c r="M559" s="30"/>
    </row>
    <row r="560" spans="6:13" ht="14.25" customHeight="1">
      <c r="F560" s="29"/>
      <c r="K560" s="30"/>
      <c r="L560" s="34"/>
      <c r="M560" s="30"/>
    </row>
    <row r="561" spans="6:13" ht="14.25" customHeight="1">
      <c r="F561" s="29"/>
      <c r="K561" s="30"/>
      <c r="L561" s="34"/>
      <c r="M561" s="30"/>
    </row>
    <row r="562" spans="6:13" ht="14.25" customHeight="1">
      <c r="F562" s="29"/>
      <c r="K562" s="30"/>
      <c r="L562" s="34"/>
      <c r="M562" s="30"/>
    </row>
    <row r="563" spans="6:13" ht="14.25" customHeight="1">
      <c r="F563" s="29"/>
      <c r="K563" s="30"/>
      <c r="L563" s="34"/>
      <c r="M563" s="30"/>
    </row>
    <row r="564" spans="6:13" ht="14.25" customHeight="1">
      <c r="F564" s="29"/>
      <c r="K564" s="30"/>
      <c r="L564" s="34"/>
      <c r="M564" s="30"/>
    </row>
    <row r="565" spans="6:13" ht="14.25" customHeight="1">
      <c r="F565" s="29"/>
      <c r="K565" s="30"/>
      <c r="L565" s="34"/>
      <c r="M565" s="30"/>
    </row>
    <row r="566" spans="6:13" ht="14.25" customHeight="1">
      <c r="F566" s="29"/>
      <c r="K566" s="30"/>
      <c r="L566" s="34"/>
      <c r="M566" s="30"/>
    </row>
    <row r="567" spans="6:13" ht="14.25" customHeight="1">
      <c r="F567" s="29"/>
      <c r="K567" s="30"/>
      <c r="L567" s="34"/>
      <c r="M567" s="30"/>
    </row>
    <row r="568" spans="6:13" ht="14.25" customHeight="1">
      <c r="F568" s="29"/>
      <c r="K568" s="30"/>
      <c r="L568" s="34"/>
      <c r="M568" s="30"/>
    </row>
    <row r="569" spans="6:13" ht="14.25" customHeight="1">
      <c r="F569" s="29"/>
      <c r="K569" s="30"/>
      <c r="L569" s="34"/>
      <c r="M569" s="30"/>
    </row>
    <row r="570" spans="6:13" ht="14.25" customHeight="1">
      <c r="F570" s="29"/>
      <c r="K570" s="30"/>
      <c r="L570" s="34"/>
      <c r="M570" s="30"/>
    </row>
    <row r="571" spans="6:13" ht="14.25" customHeight="1">
      <c r="F571" s="29"/>
      <c r="K571" s="30"/>
      <c r="L571" s="34"/>
      <c r="M571" s="30"/>
    </row>
    <row r="572" spans="6:13" ht="14.25" customHeight="1">
      <c r="F572" s="29"/>
      <c r="K572" s="30"/>
      <c r="L572" s="34"/>
      <c r="M572" s="30"/>
    </row>
    <row r="573" spans="6:13" ht="14.25" customHeight="1">
      <c r="F573" s="29"/>
      <c r="K573" s="30"/>
      <c r="L573" s="34"/>
      <c r="M573" s="30"/>
    </row>
    <row r="574" spans="6:13" ht="14.25" customHeight="1">
      <c r="F574" s="29"/>
      <c r="K574" s="30"/>
      <c r="L574" s="34"/>
      <c r="M574" s="30"/>
    </row>
    <row r="575" spans="6:13" ht="14.25" customHeight="1">
      <c r="F575" s="29"/>
      <c r="K575" s="30"/>
      <c r="L575" s="34"/>
      <c r="M575" s="30"/>
    </row>
    <row r="576" spans="6:13" ht="14.25" customHeight="1">
      <c r="F576" s="29"/>
      <c r="K576" s="30"/>
      <c r="L576" s="34"/>
      <c r="M576" s="30"/>
    </row>
    <row r="577" spans="6:13" ht="14.25" customHeight="1">
      <c r="F577" s="29"/>
      <c r="K577" s="30"/>
      <c r="L577" s="34"/>
      <c r="M577" s="30"/>
    </row>
    <row r="578" spans="6:13" ht="14.25" customHeight="1">
      <c r="F578" s="29"/>
      <c r="K578" s="30"/>
      <c r="L578" s="34"/>
      <c r="M578" s="30"/>
    </row>
    <row r="579" spans="6:13" ht="14.25" customHeight="1">
      <c r="F579" s="29"/>
      <c r="K579" s="30"/>
      <c r="L579" s="34"/>
      <c r="M579" s="30"/>
    </row>
    <row r="580" spans="6:13" ht="14.25" customHeight="1">
      <c r="F580" s="29"/>
      <c r="K580" s="30"/>
      <c r="L580" s="34"/>
      <c r="M580" s="30"/>
    </row>
    <row r="581" spans="6:13" ht="14.25" customHeight="1">
      <c r="F581" s="29"/>
      <c r="K581" s="30"/>
      <c r="L581" s="34"/>
      <c r="M581" s="30"/>
    </row>
    <row r="582" spans="6:13" ht="14.25" customHeight="1">
      <c r="F582" s="29"/>
      <c r="K582" s="30"/>
      <c r="L582" s="34"/>
      <c r="M582" s="30"/>
    </row>
    <row r="583" spans="6:13" ht="14.25" customHeight="1">
      <c r="F583" s="29"/>
      <c r="K583" s="30"/>
      <c r="L583" s="34"/>
      <c r="M583" s="30"/>
    </row>
    <row r="584" spans="6:13" ht="14.25" customHeight="1">
      <c r="F584" s="29"/>
      <c r="K584" s="30"/>
      <c r="L584" s="34"/>
      <c r="M584" s="30"/>
    </row>
    <row r="585" spans="6:13" ht="14.25" customHeight="1">
      <c r="F585" s="29"/>
      <c r="K585" s="30"/>
      <c r="L585" s="34"/>
      <c r="M585" s="30"/>
    </row>
    <row r="586" spans="6:13" ht="14.25" customHeight="1">
      <c r="F586" s="29"/>
      <c r="K586" s="30"/>
      <c r="L586" s="34"/>
      <c r="M586" s="30"/>
    </row>
    <row r="587" spans="6:13" ht="14.25" customHeight="1">
      <c r="F587" s="29"/>
      <c r="K587" s="30"/>
      <c r="L587" s="34"/>
      <c r="M587" s="30"/>
    </row>
    <row r="588" spans="6:13" ht="14.25" customHeight="1">
      <c r="F588" s="29"/>
      <c r="K588" s="30"/>
      <c r="L588" s="34"/>
      <c r="M588" s="30"/>
    </row>
    <row r="589" spans="6:13" ht="14.25" customHeight="1">
      <c r="F589" s="29"/>
      <c r="K589" s="30"/>
      <c r="L589" s="34"/>
      <c r="M589" s="30"/>
    </row>
    <row r="590" spans="6:13" ht="14.25" customHeight="1">
      <c r="F590" s="29"/>
      <c r="K590" s="30"/>
      <c r="L590" s="34"/>
      <c r="M590" s="30"/>
    </row>
    <row r="591" spans="6:13" ht="14.25" customHeight="1">
      <c r="F591" s="29"/>
      <c r="K591" s="30"/>
      <c r="L591" s="34"/>
      <c r="M591" s="30"/>
    </row>
    <row r="592" spans="6:13" ht="14.25" customHeight="1">
      <c r="F592" s="29"/>
      <c r="K592" s="30"/>
      <c r="L592" s="34"/>
      <c r="M592" s="30"/>
    </row>
    <row r="593" spans="6:13" ht="14.25" customHeight="1">
      <c r="F593" s="29"/>
      <c r="K593" s="30"/>
      <c r="L593" s="34"/>
      <c r="M593" s="30"/>
    </row>
    <row r="594" spans="6:13" ht="14.25" customHeight="1">
      <c r="F594" s="29"/>
      <c r="K594" s="30"/>
      <c r="L594" s="34"/>
      <c r="M594" s="30"/>
    </row>
    <row r="595" spans="6:13" ht="14.25" customHeight="1">
      <c r="F595" s="29"/>
      <c r="K595" s="30"/>
      <c r="L595" s="34"/>
      <c r="M595" s="30"/>
    </row>
    <row r="596" spans="6:13" ht="14.25" customHeight="1">
      <c r="F596" s="29"/>
      <c r="K596" s="30"/>
      <c r="L596" s="34"/>
      <c r="M596" s="30"/>
    </row>
    <row r="597" spans="6:13" ht="14.25" customHeight="1">
      <c r="F597" s="29"/>
      <c r="K597" s="30"/>
      <c r="L597" s="34"/>
      <c r="M597" s="30"/>
    </row>
    <row r="598" spans="6:13" ht="14.25" customHeight="1">
      <c r="F598" s="29"/>
      <c r="K598" s="30"/>
      <c r="L598" s="34"/>
      <c r="M598" s="30"/>
    </row>
    <row r="599" spans="6:13" ht="14.25" customHeight="1">
      <c r="F599" s="29"/>
      <c r="K599" s="30"/>
      <c r="L599" s="34"/>
      <c r="M599" s="30"/>
    </row>
    <row r="600" spans="6:13" ht="14.25" customHeight="1">
      <c r="F600" s="29"/>
      <c r="K600" s="30"/>
      <c r="L600" s="34"/>
      <c r="M600" s="30"/>
    </row>
    <row r="601" spans="6:13" ht="14.25" customHeight="1">
      <c r="F601" s="29"/>
      <c r="K601" s="30"/>
      <c r="L601" s="34"/>
      <c r="M601" s="30"/>
    </row>
    <row r="602" spans="6:13" ht="14.25" customHeight="1">
      <c r="F602" s="29"/>
      <c r="K602" s="30"/>
      <c r="L602" s="34"/>
      <c r="M602" s="30"/>
    </row>
    <row r="603" spans="6:13" ht="14.25" customHeight="1">
      <c r="F603" s="29"/>
      <c r="K603" s="30"/>
      <c r="L603" s="34"/>
      <c r="M603" s="30"/>
    </row>
    <row r="604" spans="6:13" ht="14.25" customHeight="1">
      <c r="F604" s="29"/>
      <c r="K604" s="30"/>
      <c r="L604" s="34"/>
      <c r="M604" s="30"/>
    </row>
    <row r="605" spans="6:13" ht="14.25" customHeight="1">
      <c r="F605" s="29"/>
      <c r="K605" s="30"/>
      <c r="L605" s="34"/>
      <c r="M605" s="30"/>
    </row>
    <row r="606" spans="6:13" ht="14.25" customHeight="1">
      <c r="F606" s="29"/>
      <c r="K606" s="30"/>
      <c r="L606" s="34"/>
      <c r="M606" s="30"/>
    </row>
    <row r="607" spans="6:13" ht="14.25" customHeight="1">
      <c r="F607" s="29"/>
      <c r="K607" s="30"/>
      <c r="L607" s="34"/>
      <c r="M607" s="30"/>
    </row>
    <row r="608" spans="6:13" ht="14.25" customHeight="1">
      <c r="F608" s="29"/>
      <c r="K608" s="30"/>
      <c r="L608" s="34"/>
      <c r="M608" s="30"/>
    </row>
    <row r="609" spans="6:13" ht="14.25" customHeight="1">
      <c r="F609" s="29"/>
      <c r="K609" s="30"/>
      <c r="L609" s="34"/>
      <c r="M609" s="30"/>
    </row>
    <row r="610" spans="6:13" ht="14.25" customHeight="1">
      <c r="F610" s="29"/>
      <c r="K610" s="30"/>
      <c r="L610" s="34"/>
      <c r="M610" s="30"/>
    </row>
    <row r="611" spans="6:13" ht="14.25" customHeight="1">
      <c r="F611" s="29"/>
      <c r="K611" s="30"/>
      <c r="L611" s="34"/>
      <c r="M611" s="30"/>
    </row>
    <row r="612" spans="6:13" ht="14.25" customHeight="1">
      <c r="F612" s="29"/>
      <c r="K612" s="30"/>
      <c r="L612" s="34"/>
      <c r="M612" s="30"/>
    </row>
    <row r="613" spans="6:13" ht="14.25" customHeight="1">
      <c r="F613" s="29"/>
      <c r="K613" s="30"/>
      <c r="L613" s="34"/>
      <c r="M613" s="30"/>
    </row>
    <row r="614" spans="6:13" ht="14.25" customHeight="1">
      <c r="F614" s="29"/>
      <c r="K614" s="30"/>
      <c r="L614" s="34"/>
      <c r="M614" s="30"/>
    </row>
    <row r="615" spans="6:13" ht="14.25" customHeight="1">
      <c r="F615" s="29"/>
      <c r="K615" s="30"/>
      <c r="L615" s="34"/>
      <c r="M615" s="30"/>
    </row>
    <row r="616" spans="6:13" ht="14.25" customHeight="1">
      <c r="F616" s="29"/>
      <c r="K616" s="30"/>
      <c r="L616" s="34"/>
      <c r="M616" s="30"/>
    </row>
    <row r="617" spans="6:13" ht="14.25" customHeight="1">
      <c r="F617" s="29"/>
      <c r="K617" s="30"/>
      <c r="L617" s="34"/>
      <c r="M617" s="30"/>
    </row>
    <row r="618" spans="6:13" ht="14.25" customHeight="1">
      <c r="F618" s="29"/>
      <c r="K618" s="30"/>
      <c r="L618" s="34"/>
      <c r="M618" s="30"/>
    </row>
    <row r="619" spans="6:13" ht="14.25" customHeight="1">
      <c r="F619" s="29"/>
      <c r="K619" s="30"/>
      <c r="L619" s="34"/>
      <c r="M619" s="30"/>
    </row>
    <row r="620" spans="6:13" ht="14.25" customHeight="1">
      <c r="F620" s="29"/>
      <c r="K620" s="30"/>
      <c r="L620" s="34"/>
      <c r="M620" s="30"/>
    </row>
    <row r="621" spans="6:13" ht="14.25" customHeight="1">
      <c r="F621" s="29"/>
      <c r="K621" s="30"/>
      <c r="L621" s="34"/>
      <c r="M621" s="30"/>
    </row>
    <row r="622" spans="6:13" ht="14.25" customHeight="1">
      <c r="F622" s="29"/>
      <c r="K622" s="30"/>
      <c r="L622" s="34"/>
      <c r="M622" s="30"/>
    </row>
    <row r="623" spans="6:13" ht="14.25" customHeight="1">
      <c r="F623" s="29"/>
      <c r="K623" s="30"/>
      <c r="L623" s="34"/>
      <c r="M623" s="30"/>
    </row>
    <row r="624" spans="6:13" ht="14.25" customHeight="1">
      <c r="F624" s="29"/>
      <c r="K624" s="30"/>
      <c r="L624" s="34"/>
      <c r="M624" s="30"/>
    </row>
    <row r="625" spans="6:13" ht="14.25" customHeight="1">
      <c r="F625" s="29"/>
      <c r="K625" s="30"/>
      <c r="L625" s="34"/>
      <c r="M625" s="30"/>
    </row>
    <row r="626" spans="6:13" ht="14.25" customHeight="1">
      <c r="F626" s="29"/>
      <c r="K626" s="30"/>
      <c r="L626" s="34"/>
      <c r="M626" s="30"/>
    </row>
    <row r="627" spans="6:13" ht="14.25" customHeight="1">
      <c r="F627" s="29"/>
      <c r="K627" s="30"/>
      <c r="L627" s="34"/>
      <c r="M627" s="30"/>
    </row>
    <row r="628" spans="6:13" ht="14.25" customHeight="1">
      <c r="F628" s="29"/>
      <c r="K628" s="30"/>
      <c r="L628" s="34"/>
      <c r="M628" s="30"/>
    </row>
    <row r="629" spans="6:13" ht="14.25" customHeight="1">
      <c r="F629" s="29"/>
      <c r="K629" s="30"/>
      <c r="L629" s="34"/>
      <c r="M629" s="30"/>
    </row>
    <row r="630" spans="6:13" ht="14.25" customHeight="1">
      <c r="F630" s="29"/>
      <c r="K630" s="30"/>
      <c r="L630" s="34"/>
      <c r="M630" s="30"/>
    </row>
    <row r="631" spans="6:13" ht="14.25" customHeight="1">
      <c r="F631" s="29"/>
      <c r="K631" s="30"/>
      <c r="L631" s="34"/>
      <c r="M631" s="30"/>
    </row>
    <row r="632" spans="6:13" ht="14.25" customHeight="1">
      <c r="F632" s="29"/>
      <c r="K632" s="30"/>
      <c r="L632" s="34"/>
      <c r="M632" s="30"/>
    </row>
    <row r="633" spans="6:13" ht="14.25" customHeight="1">
      <c r="F633" s="29"/>
      <c r="K633" s="30"/>
      <c r="L633" s="34"/>
      <c r="M633" s="30"/>
    </row>
    <row r="634" spans="6:13" ht="14.25" customHeight="1">
      <c r="F634" s="29"/>
      <c r="K634" s="30"/>
      <c r="L634" s="34"/>
      <c r="M634" s="30"/>
    </row>
    <row r="635" spans="6:13" ht="14.25" customHeight="1">
      <c r="F635" s="29"/>
      <c r="K635" s="30"/>
      <c r="L635" s="34"/>
      <c r="M635" s="30"/>
    </row>
    <row r="636" spans="6:13" ht="14.25" customHeight="1">
      <c r="F636" s="29"/>
      <c r="K636" s="30"/>
      <c r="L636" s="34"/>
      <c r="M636" s="30"/>
    </row>
    <row r="637" spans="6:13" ht="14.25" customHeight="1">
      <c r="F637" s="29"/>
      <c r="K637" s="30"/>
      <c r="L637" s="34"/>
      <c r="M637" s="30"/>
    </row>
    <row r="638" spans="6:13" ht="14.25" customHeight="1">
      <c r="F638" s="29"/>
      <c r="K638" s="30"/>
      <c r="L638" s="34"/>
      <c r="M638" s="30"/>
    </row>
    <row r="639" spans="6:13" ht="14.25" customHeight="1">
      <c r="F639" s="29"/>
      <c r="K639" s="30"/>
      <c r="L639" s="34"/>
      <c r="M639" s="30"/>
    </row>
    <row r="640" spans="6:13" ht="14.25" customHeight="1">
      <c r="F640" s="29"/>
      <c r="K640" s="30"/>
      <c r="L640" s="34"/>
      <c r="M640" s="30"/>
    </row>
    <row r="641" spans="6:13" ht="14.25" customHeight="1">
      <c r="F641" s="29"/>
      <c r="K641" s="30"/>
      <c r="L641" s="34"/>
      <c r="M641" s="30"/>
    </row>
    <row r="642" spans="6:13" ht="14.25" customHeight="1">
      <c r="F642" s="29"/>
      <c r="K642" s="30"/>
      <c r="L642" s="34"/>
      <c r="M642" s="30"/>
    </row>
    <row r="643" spans="6:13" ht="14.25" customHeight="1">
      <c r="F643" s="29"/>
      <c r="K643" s="30"/>
      <c r="L643" s="34"/>
      <c r="M643" s="30"/>
    </row>
    <row r="644" spans="6:13" ht="14.25" customHeight="1">
      <c r="F644" s="29"/>
      <c r="K644" s="30"/>
      <c r="L644" s="34"/>
      <c r="M644" s="30"/>
    </row>
    <row r="645" spans="6:13" ht="14.25" customHeight="1">
      <c r="F645" s="29"/>
      <c r="K645" s="30"/>
      <c r="L645" s="34"/>
      <c r="M645" s="30"/>
    </row>
    <row r="646" spans="6:13" ht="14.25" customHeight="1">
      <c r="F646" s="29"/>
      <c r="K646" s="30"/>
      <c r="L646" s="34"/>
      <c r="M646" s="30"/>
    </row>
    <row r="647" spans="6:13" ht="14.25" customHeight="1">
      <c r="F647" s="29"/>
      <c r="K647" s="30"/>
      <c r="L647" s="34"/>
      <c r="M647" s="30"/>
    </row>
    <row r="648" spans="6:13" ht="14.25" customHeight="1">
      <c r="F648" s="29"/>
      <c r="K648" s="30"/>
      <c r="L648" s="34"/>
      <c r="M648" s="30"/>
    </row>
    <row r="649" spans="6:13" ht="14.25" customHeight="1">
      <c r="F649" s="29"/>
      <c r="K649" s="30"/>
      <c r="L649" s="34"/>
      <c r="M649" s="30"/>
    </row>
    <row r="650" spans="6:13" ht="14.25" customHeight="1">
      <c r="F650" s="29"/>
      <c r="K650" s="30"/>
      <c r="L650" s="34"/>
      <c r="M650" s="30"/>
    </row>
    <row r="651" spans="6:13" ht="14.25" customHeight="1">
      <c r="F651" s="29"/>
      <c r="K651" s="30"/>
      <c r="L651" s="34"/>
      <c r="M651" s="30"/>
    </row>
    <row r="652" spans="6:13" ht="14.25" customHeight="1">
      <c r="F652" s="29"/>
      <c r="K652" s="30"/>
      <c r="L652" s="34"/>
      <c r="M652" s="30"/>
    </row>
    <row r="653" spans="6:13" ht="14.25" customHeight="1">
      <c r="F653" s="29"/>
      <c r="K653" s="30"/>
      <c r="L653" s="34"/>
      <c r="M653" s="30"/>
    </row>
    <row r="654" spans="6:13" ht="14.25" customHeight="1">
      <c r="F654" s="29"/>
      <c r="K654" s="30"/>
      <c r="L654" s="34"/>
      <c r="M654" s="30"/>
    </row>
    <row r="655" spans="6:13" ht="14.25" customHeight="1">
      <c r="F655" s="29"/>
      <c r="K655" s="30"/>
      <c r="L655" s="34"/>
      <c r="M655" s="30"/>
    </row>
    <row r="656" spans="6:13" ht="14.25" customHeight="1">
      <c r="F656" s="29"/>
      <c r="K656" s="30"/>
      <c r="L656" s="34"/>
      <c r="M656" s="30"/>
    </row>
    <row r="657" spans="6:13" ht="14.25" customHeight="1">
      <c r="F657" s="29"/>
      <c r="K657" s="30"/>
      <c r="L657" s="34"/>
      <c r="M657" s="30"/>
    </row>
    <row r="658" spans="6:13" ht="14.25" customHeight="1">
      <c r="F658" s="29"/>
      <c r="K658" s="30"/>
      <c r="L658" s="34"/>
      <c r="M658" s="30"/>
    </row>
    <row r="659" spans="6:13" ht="14.25" customHeight="1">
      <c r="F659" s="29"/>
      <c r="K659" s="30"/>
      <c r="L659" s="34"/>
      <c r="M659" s="30"/>
    </row>
    <row r="660" spans="6:13" ht="14.25" customHeight="1">
      <c r="F660" s="29"/>
      <c r="K660" s="30"/>
      <c r="L660" s="34"/>
      <c r="M660" s="30"/>
    </row>
    <row r="661" spans="6:13" ht="14.25" customHeight="1">
      <c r="F661" s="29"/>
      <c r="K661" s="30"/>
      <c r="L661" s="34"/>
      <c r="M661" s="30"/>
    </row>
    <row r="662" spans="6:13" ht="14.25" customHeight="1">
      <c r="F662" s="29"/>
      <c r="K662" s="30"/>
      <c r="L662" s="34"/>
      <c r="M662" s="30"/>
    </row>
    <row r="663" spans="6:13" ht="14.25" customHeight="1">
      <c r="F663" s="29"/>
      <c r="K663" s="30"/>
      <c r="L663" s="34"/>
      <c r="M663" s="30"/>
    </row>
    <row r="664" spans="6:13" ht="14.25" customHeight="1">
      <c r="F664" s="29"/>
      <c r="K664" s="30"/>
      <c r="L664" s="34"/>
      <c r="M664" s="30"/>
    </row>
    <row r="665" spans="6:13" ht="14.25" customHeight="1">
      <c r="F665" s="29"/>
      <c r="K665" s="30"/>
      <c r="L665" s="34"/>
      <c r="M665" s="30"/>
    </row>
    <row r="666" spans="6:13" ht="14.25" customHeight="1">
      <c r="F666" s="29"/>
      <c r="K666" s="30"/>
      <c r="L666" s="34"/>
      <c r="M666" s="30"/>
    </row>
    <row r="667" spans="6:13" ht="14.25" customHeight="1">
      <c r="F667" s="29"/>
      <c r="K667" s="30"/>
      <c r="L667" s="34"/>
      <c r="M667" s="30"/>
    </row>
    <row r="668" spans="6:13" ht="14.25" customHeight="1">
      <c r="F668" s="29"/>
      <c r="K668" s="30"/>
      <c r="L668" s="34"/>
      <c r="M668" s="30"/>
    </row>
    <row r="669" spans="6:13" ht="14.25" customHeight="1">
      <c r="F669" s="29"/>
      <c r="K669" s="30"/>
      <c r="L669" s="34"/>
      <c r="M669" s="30"/>
    </row>
    <row r="670" spans="6:13" ht="14.25" customHeight="1">
      <c r="F670" s="29"/>
      <c r="K670" s="30"/>
      <c r="L670" s="34"/>
      <c r="M670" s="30"/>
    </row>
    <row r="671" spans="6:13" ht="14.25" customHeight="1">
      <c r="F671" s="29"/>
      <c r="K671" s="30"/>
      <c r="L671" s="34"/>
      <c r="M671" s="30"/>
    </row>
    <row r="672" spans="6:13" ht="14.25" customHeight="1">
      <c r="F672" s="29"/>
      <c r="K672" s="30"/>
      <c r="L672" s="34"/>
      <c r="M672" s="30"/>
    </row>
    <row r="673" spans="6:13" ht="14.25" customHeight="1">
      <c r="F673" s="29"/>
      <c r="K673" s="30"/>
      <c r="L673" s="34"/>
      <c r="M673" s="30"/>
    </row>
    <row r="674" spans="6:13" ht="14.25" customHeight="1">
      <c r="F674" s="29"/>
      <c r="K674" s="30"/>
      <c r="L674" s="34"/>
      <c r="M674" s="30"/>
    </row>
    <row r="675" spans="6:13" ht="14.25" customHeight="1">
      <c r="F675" s="29"/>
      <c r="K675" s="30"/>
      <c r="L675" s="34"/>
      <c r="M675" s="30"/>
    </row>
    <row r="676" spans="6:13" ht="14.25" customHeight="1">
      <c r="F676" s="29"/>
      <c r="K676" s="30"/>
      <c r="L676" s="34"/>
      <c r="M676" s="30"/>
    </row>
    <row r="677" spans="6:13" ht="14.25" customHeight="1">
      <c r="F677" s="29"/>
      <c r="K677" s="30"/>
      <c r="L677" s="34"/>
      <c r="M677" s="30"/>
    </row>
    <row r="678" spans="6:13" ht="14.25" customHeight="1">
      <c r="F678" s="29"/>
      <c r="K678" s="30"/>
      <c r="L678" s="34"/>
      <c r="M678" s="30"/>
    </row>
    <row r="679" spans="6:13" ht="14.25" customHeight="1">
      <c r="F679" s="29"/>
      <c r="K679" s="30"/>
      <c r="L679" s="34"/>
      <c r="M679" s="30"/>
    </row>
    <row r="680" spans="6:13" ht="14.25" customHeight="1">
      <c r="F680" s="29"/>
      <c r="K680" s="30"/>
      <c r="L680" s="34"/>
      <c r="M680" s="30"/>
    </row>
    <row r="681" spans="6:13" ht="14.25" customHeight="1">
      <c r="F681" s="29"/>
      <c r="K681" s="30"/>
      <c r="L681" s="34"/>
      <c r="M681" s="30"/>
    </row>
    <row r="682" spans="6:13" ht="14.25" customHeight="1">
      <c r="F682" s="29"/>
      <c r="K682" s="30"/>
      <c r="L682" s="34"/>
      <c r="M682" s="30"/>
    </row>
    <row r="683" spans="6:13" ht="14.25" customHeight="1">
      <c r="F683" s="29"/>
      <c r="K683" s="30"/>
      <c r="L683" s="34"/>
      <c r="M683" s="30"/>
    </row>
    <row r="684" spans="6:13" ht="14.25" customHeight="1">
      <c r="F684" s="29"/>
      <c r="K684" s="30"/>
      <c r="L684" s="34"/>
      <c r="M684" s="30"/>
    </row>
    <row r="685" spans="6:13" ht="14.25" customHeight="1">
      <c r="F685" s="29"/>
      <c r="K685" s="30"/>
      <c r="L685" s="34"/>
      <c r="M685" s="30"/>
    </row>
    <row r="686" spans="6:13" ht="14.25" customHeight="1">
      <c r="F686" s="29"/>
      <c r="K686" s="30"/>
      <c r="L686" s="34"/>
      <c r="M686" s="30"/>
    </row>
    <row r="687" spans="6:13" ht="14.25" customHeight="1">
      <c r="F687" s="29"/>
      <c r="K687" s="30"/>
      <c r="L687" s="34"/>
      <c r="M687" s="30"/>
    </row>
    <row r="688" spans="6:13" ht="14.25" customHeight="1">
      <c r="F688" s="29"/>
      <c r="K688" s="30"/>
      <c r="L688" s="34"/>
      <c r="M688" s="30"/>
    </row>
    <row r="689" spans="6:13" ht="14.25" customHeight="1">
      <c r="F689" s="29"/>
      <c r="K689" s="30"/>
      <c r="L689" s="34"/>
      <c r="M689" s="30"/>
    </row>
    <row r="690" spans="6:13" ht="14.25" customHeight="1">
      <c r="F690" s="29"/>
      <c r="K690" s="30"/>
      <c r="L690" s="34"/>
      <c r="M690" s="30"/>
    </row>
    <row r="691" spans="6:13" ht="14.25" customHeight="1">
      <c r="F691" s="29"/>
      <c r="K691" s="30"/>
      <c r="L691" s="34"/>
      <c r="M691" s="30"/>
    </row>
    <row r="692" spans="6:13" ht="14.25" customHeight="1">
      <c r="F692" s="29"/>
      <c r="K692" s="30"/>
      <c r="L692" s="34"/>
      <c r="M692" s="30"/>
    </row>
    <row r="693" spans="6:13" ht="14.25" customHeight="1">
      <c r="F693" s="29"/>
      <c r="K693" s="30"/>
      <c r="L693" s="34"/>
      <c r="M693" s="30"/>
    </row>
    <row r="694" spans="6:13" ht="14.25" customHeight="1">
      <c r="F694" s="29"/>
      <c r="K694" s="30"/>
      <c r="L694" s="34"/>
      <c r="M694" s="30"/>
    </row>
    <row r="695" spans="6:13" ht="14.25" customHeight="1">
      <c r="F695" s="29"/>
      <c r="K695" s="30"/>
      <c r="L695" s="34"/>
      <c r="M695" s="30"/>
    </row>
    <row r="696" spans="6:13" ht="14.25" customHeight="1">
      <c r="F696" s="29"/>
      <c r="K696" s="30"/>
      <c r="L696" s="34"/>
      <c r="M696" s="30"/>
    </row>
    <row r="697" spans="6:13" ht="14.25" customHeight="1">
      <c r="F697" s="29"/>
      <c r="K697" s="30"/>
      <c r="L697" s="34"/>
      <c r="M697" s="30"/>
    </row>
    <row r="698" spans="6:13" ht="14.25" customHeight="1">
      <c r="F698" s="29"/>
      <c r="K698" s="30"/>
      <c r="L698" s="34"/>
      <c r="M698" s="30"/>
    </row>
    <row r="699" spans="6:13" ht="14.25" customHeight="1">
      <c r="F699" s="29"/>
      <c r="K699" s="30"/>
      <c r="L699" s="34"/>
      <c r="M699" s="30"/>
    </row>
    <row r="700" spans="6:13" ht="14.25" customHeight="1">
      <c r="F700" s="29"/>
      <c r="K700" s="30"/>
      <c r="L700" s="34"/>
      <c r="M700" s="30"/>
    </row>
    <row r="701" spans="6:13" ht="14.25" customHeight="1">
      <c r="F701" s="29"/>
      <c r="K701" s="30"/>
      <c r="L701" s="34"/>
      <c r="M701" s="30"/>
    </row>
    <row r="702" spans="6:13" ht="14.25" customHeight="1">
      <c r="F702" s="29"/>
      <c r="K702" s="30"/>
      <c r="L702" s="34"/>
      <c r="M702" s="30"/>
    </row>
    <row r="703" spans="6:13" ht="14.25" customHeight="1">
      <c r="F703" s="29"/>
      <c r="K703" s="30"/>
      <c r="L703" s="34"/>
      <c r="M703" s="30"/>
    </row>
    <row r="704" spans="6:13" ht="14.25" customHeight="1">
      <c r="F704" s="29"/>
      <c r="K704" s="30"/>
      <c r="L704" s="34"/>
      <c r="M704" s="30"/>
    </row>
    <row r="705" spans="6:13" ht="14.25" customHeight="1">
      <c r="F705" s="29"/>
      <c r="K705" s="30"/>
      <c r="L705" s="34"/>
      <c r="M705" s="30"/>
    </row>
    <row r="706" spans="6:13" ht="14.25" customHeight="1">
      <c r="F706" s="29"/>
      <c r="K706" s="30"/>
      <c r="L706" s="34"/>
      <c r="M706" s="30"/>
    </row>
    <row r="707" spans="6:13" ht="14.25" customHeight="1">
      <c r="F707" s="29"/>
      <c r="K707" s="30"/>
      <c r="L707" s="34"/>
      <c r="M707" s="30"/>
    </row>
    <row r="708" spans="6:13" ht="14.25" customHeight="1">
      <c r="F708" s="29"/>
      <c r="K708" s="30"/>
      <c r="L708" s="34"/>
      <c r="M708" s="30"/>
    </row>
    <row r="709" spans="6:13" ht="14.25" customHeight="1">
      <c r="F709" s="29"/>
      <c r="K709" s="30"/>
      <c r="L709" s="34"/>
      <c r="M709" s="30"/>
    </row>
    <row r="710" spans="6:13" ht="14.25" customHeight="1">
      <c r="F710" s="29"/>
      <c r="K710" s="30"/>
      <c r="L710" s="34"/>
      <c r="M710" s="30"/>
    </row>
    <row r="711" spans="6:13" ht="14.25" customHeight="1">
      <c r="F711" s="29"/>
      <c r="K711" s="30"/>
      <c r="L711" s="34"/>
      <c r="M711" s="30"/>
    </row>
    <row r="712" spans="6:13" ht="14.25" customHeight="1">
      <c r="F712" s="29"/>
      <c r="K712" s="30"/>
      <c r="L712" s="34"/>
      <c r="M712" s="30"/>
    </row>
    <row r="713" spans="6:13" ht="14.25" customHeight="1">
      <c r="F713" s="29"/>
      <c r="K713" s="30"/>
      <c r="L713" s="34"/>
      <c r="M713" s="30"/>
    </row>
    <row r="714" spans="6:13" ht="14.25" customHeight="1">
      <c r="F714" s="29"/>
      <c r="K714" s="30"/>
      <c r="L714" s="34"/>
      <c r="M714" s="30"/>
    </row>
    <row r="715" spans="6:13" ht="14.25" customHeight="1">
      <c r="F715" s="29"/>
      <c r="K715" s="30"/>
      <c r="L715" s="34"/>
      <c r="M715" s="30"/>
    </row>
    <row r="716" spans="6:13" ht="14.25" customHeight="1">
      <c r="F716" s="29"/>
      <c r="K716" s="30"/>
      <c r="L716" s="34"/>
      <c r="M716" s="30"/>
    </row>
    <row r="717" spans="6:13" ht="14.25" customHeight="1">
      <c r="F717" s="29"/>
      <c r="K717" s="30"/>
      <c r="L717" s="34"/>
      <c r="M717" s="30"/>
    </row>
    <row r="718" spans="6:13" ht="14.25" customHeight="1">
      <c r="F718" s="29"/>
      <c r="K718" s="30"/>
      <c r="L718" s="34"/>
      <c r="M718" s="30"/>
    </row>
    <row r="719" spans="6:13" ht="14.25" customHeight="1">
      <c r="F719" s="29"/>
      <c r="K719" s="30"/>
      <c r="L719" s="34"/>
      <c r="M719" s="30"/>
    </row>
    <row r="720" spans="6:13" ht="14.25" customHeight="1">
      <c r="F720" s="29"/>
      <c r="K720" s="30"/>
      <c r="L720" s="34"/>
      <c r="M720" s="30"/>
    </row>
    <row r="721" spans="6:13" ht="14.25" customHeight="1">
      <c r="F721" s="29"/>
      <c r="K721" s="30"/>
      <c r="L721" s="34"/>
      <c r="M721" s="30"/>
    </row>
    <row r="722" spans="6:13" ht="14.25" customHeight="1">
      <c r="F722" s="29"/>
      <c r="K722" s="30"/>
      <c r="L722" s="34"/>
      <c r="M722" s="30"/>
    </row>
    <row r="723" spans="6:13" ht="14.25" customHeight="1">
      <c r="F723" s="29"/>
      <c r="K723" s="30"/>
      <c r="L723" s="34"/>
      <c r="M723" s="30"/>
    </row>
    <row r="724" spans="6:13" ht="14.25" customHeight="1">
      <c r="F724" s="29"/>
      <c r="K724" s="30"/>
      <c r="L724" s="34"/>
      <c r="M724" s="30"/>
    </row>
    <row r="725" spans="6:13" ht="14.25" customHeight="1">
      <c r="F725" s="29"/>
      <c r="K725" s="30"/>
      <c r="L725" s="34"/>
      <c r="M725" s="30"/>
    </row>
    <row r="726" spans="6:13" ht="14.25" customHeight="1">
      <c r="F726" s="29"/>
      <c r="K726" s="30"/>
      <c r="L726" s="34"/>
      <c r="M726" s="30"/>
    </row>
    <row r="727" spans="6:13" ht="14.25" customHeight="1">
      <c r="F727" s="29"/>
      <c r="K727" s="30"/>
      <c r="L727" s="34"/>
      <c r="M727" s="30"/>
    </row>
    <row r="728" spans="6:13" ht="14.25" customHeight="1">
      <c r="F728" s="29"/>
      <c r="K728" s="30"/>
      <c r="L728" s="34"/>
      <c r="M728" s="30"/>
    </row>
    <row r="729" spans="6:13" ht="14.25" customHeight="1">
      <c r="F729" s="29"/>
      <c r="K729" s="30"/>
      <c r="L729" s="34"/>
      <c r="M729" s="30"/>
    </row>
    <row r="730" spans="6:13" ht="14.25" customHeight="1">
      <c r="F730" s="29"/>
      <c r="K730" s="30"/>
      <c r="L730" s="34"/>
      <c r="M730" s="30"/>
    </row>
    <row r="731" spans="6:13" ht="14.25" customHeight="1">
      <c r="F731" s="29"/>
      <c r="K731" s="30"/>
      <c r="L731" s="34"/>
      <c r="M731" s="30"/>
    </row>
    <row r="732" spans="6:13" ht="14.25" customHeight="1">
      <c r="F732" s="29"/>
      <c r="K732" s="30"/>
      <c r="L732" s="34"/>
      <c r="M732" s="30"/>
    </row>
    <row r="733" spans="6:13" ht="14.25" customHeight="1">
      <c r="F733" s="29"/>
      <c r="K733" s="30"/>
      <c r="L733" s="34"/>
      <c r="M733" s="30"/>
    </row>
    <row r="734" spans="6:13" ht="14.25" customHeight="1">
      <c r="F734" s="29"/>
      <c r="K734" s="30"/>
      <c r="L734" s="34"/>
      <c r="M734" s="30"/>
    </row>
    <row r="735" spans="6:13" ht="14.25" customHeight="1">
      <c r="F735" s="29"/>
      <c r="K735" s="30"/>
      <c r="L735" s="34"/>
      <c r="M735" s="30"/>
    </row>
    <row r="736" spans="6:13" ht="14.25" customHeight="1">
      <c r="F736" s="29"/>
      <c r="K736" s="30"/>
      <c r="L736" s="34"/>
      <c r="M736" s="30"/>
    </row>
    <row r="737" spans="6:13" ht="14.25" customHeight="1">
      <c r="F737" s="29"/>
      <c r="K737" s="30"/>
      <c r="L737" s="34"/>
      <c r="M737" s="30"/>
    </row>
    <row r="738" spans="6:13" ht="14.25" customHeight="1">
      <c r="F738" s="29"/>
      <c r="K738" s="30"/>
      <c r="L738" s="34"/>
      <c r="M738" s="30"/>
    </row>
    <row r="739" spans="6:13" ht="14.25" customHeight="1">
      <c r="F739" s="29"/>
      <c r="K739" s="30"/>
      <c r="L739" s="34"/>
      <c r="M739" s="30"/>
    </row>
    <row r="740" spans="6:13" ht="14.25" customHeight="1">
      <c r="F740" s="29"/>
      <c r="K740" s="30"/>
      <c r="L740" s="34"/>
      <c r="M740" s="30"/>
    </row>
    <row r="741" spans="6:13" ht="14.25" customHeight="1">
      <c r="F741" s="29"/>
      <c r="K741" s="30"/>
      <c r="L741" s="34"/>
      <c r="M741" s="30"/>
    </row>
    <row r="742" spans="6:13" ht="14.25" customHeight="1">
      <c r="F742" s="29"/>
      <c r="K742" s="30"/>
      <c r="L742" s="34"/>
      <c r="M742" s="30"/>
    </row>
    <row r="743" spans="6:13" ht="14.25" customHeight="1">
      <c r="F743" s="29"/>
      <c r="K743" s="30"/>
      <c r="L743" s="34"/>
      <c r="M743" s="30"/>
    </row>
    <row r="744" spans="6:13" ht="14.25" customHeight="1">
      <c r="F744" s="29"/>
      <c r="K744" s="30"/>
      <c r="L744" s="34"/>
      <c r="M744" s="30"/>
    </row>
    <row r="745" spans="6:13" ht="14.25" customHeight="1">
      <c r="F745" s="29"/>
      <c r="K745" s="30"/>
      <c r="L745" s="34"/>
      <c r="M745" s="30"/>
    </row>
    <row r="746" spans="6:13" ht="14.25" customHeight="1">
      <c r="F746" s="29"/>
      <c r="K746" s="30"/>
      <c r="L746" s="34"/>
      <c r="M746" s="30"/>
    </row>
    <row r="747" spans="6:13" ht="14.25" customHeight="1">
      <c r="F747" s="29"/>
      <c r="K747" s="30"/>
      <c r="L747" s="34"/>
      <c r="M747" s="30"/>
    </row>
    <row r="748" spans="6:13" ht="14.25" customHeight="1">
      <c r="F748" s="29"/>
      <c r="K748" s="30"/>
      <c r="L748" s="34"/>
      <c r="M748" s="30"/>
    </row>
    <row r="749" spans="6:13" ht="14.25" customHeight="1">
      <c r="F749" s="29"/>
      <c r="K749" s="30"/>
      <c r="L749" s="34"/>
      <c r="M749" s="30"/>
    </row>
    <row r="750" spans="6:13" ht="14.25" customHeight="1">
      <c r="F750" s="29"/>
      <c r="K750" s="30"/>
      <c r="L750" s="34"/>
      <c r="M750" s="30"/>
    </row>
    <row r="751" spans="6:13" ht="14.25" customHeight="1">
      <c r="F751" s="29"/>
      <c r="K751" s="30"/>
      <c r="L751" s="34"/>
      <c r="M751" s="30"/>
    </row>
    <row r="752" spans="6:13" ht="14.25" customHeight="1">
      <c r="F752" s="29"/>
      <c r="K752" s="30"/>
      <c r="L752" s="34"/>
      <c r="M752" s="30"/>
    </row>
    <row r="753" spans="6:13" ht="14.25" customHeight="1">
      <c r="F753" s="29"/>
      <c r="K753" s="30"/>
      <c r="L753" s="34"/>
      <c r="M753" s="30"/>
    </row>
    <row r="754" spans="6:13" ht="14.25" customHeight="1">
      <c r="F754" s="29"/>
      <c r="K754" s="30"/>
      <c r="L754" s="34"/>
      <c r="M754" s="30"/>
    </row>
    <row r="755" spans="6:13" ht="14.25" customHeight="1">
      <c r="F755" s="29"/>
      <c r="K755" s="30"/>
      <c r="L755" s="34"/>
      <c r="M755" s="30"/>
    </row>
    <row r="756" spans="6:13" ht="14.25" customHeight="1">
      <c r="F756" s="29"/>
      <c r="K756" s="30"/>
      <c r="L756" s="34"/>
      <c r="M756" s="30"/>
    </row>
    <row r="757" spans="6:13" ht="14.25" customHeight="1">
      <c r="F757" s="29"/>
      <c r="K757" s="30"/>
      <c r="L757" s="34"/>
      <c r="M757" s="30"/>
    </row>
    <row r="758" spans="6:13" ht="14.25" customHeight="1">
      <c r="F758" s="29"/>
      <c r="K758" s="30"/>
      <c r="L758" s="34"/>
      <c r="M758" s="30"/>
    </row>
    <row r="759" spans="6:13" ht="14.25" customHeight="1">
      <c r="F759" s="29"/>
      <c r="K759" s="30"/>
      <c r="L759" s="34"/>
      <c r="M759" s="30"/>
    </row>
    <row r="760" spans="6:13" ht="14.25" customHeight="1">
      <c r="F760" s="29"/>
      <c r="K760" s="30"/>
      <c r="L760" s="34"/>
      <c r="M760" s="30"/>
    </row>
    <row r="761" spans="6:13" ht="14.25" customHeight="1">
      <c r="F761" s="29"/>
      <c r="K761" s="30"/>
      <c r="L761" s="34"/>
      <c r="M761" s="30"/>
    </row>
    <row r="762" spans="6:13" ht="14.25" customHeight="1">
      <c r="F762" s="29"/>
      <c r="K762" s="30"/>
      <c r="L762" s="34"/>
      <c r="M762" s="30"/>
    </row>
    <row r="763" spans="6:13" ht="14.25" customHeight="1">
      <c r="F763" s="29"/>
      <c r="K763" s="30"/>
      <c r="L763" s="34"/>
      <c r="M763" s="30"/>
    </row>
    <row r="764" spans="6:13" ht="14.25" customHeight="1">
      <c r="F764" s="29"/>
      <c r="K764" s="30"/>
      <c r="L764" s="34"/>
      <c r="M764" s="30"/>
    </row>
    <row r="765" spans="6:13" ht="14.25" customHeight="1">
      <c r="F765" s="29"/>
      <c r="K765" s="30"/>
      <c r="L765" s="34"/>
      <c r="M765" s="30"/>
    </row>
    <row r="766" spans="6:13" ht="14.25" customHeight="1">
      <c r="F766" s="29"/>
      <c r="K766" s="30"/>
      <c r="L766" s="34"/>
      <c r="M766" s="30"/>
    </row>
    <row r="767" spans="6:13" ht="14.25" customHeight="1">
      <c r="F767" s="29"/>
      <c r="K767" s="30"/>
      <c r="L767" s="34"/>
      <c r="M767" s="30"/>
    </row>
    <row r="768" spans="6:13" ht="14.25" customHeight="1">
      <c r="F768" s="29"/>
      <c r="K768" s="30"/>
      <c r="L768" s="34"/>
      <c r="M768" s="30"/>
    </row>
    <row r="769" spans="6:13" ht="14.25" customHeight="1">
      <c r="F769" s="29"/>
      <c r="K769" s="30"/>
      <c r="L769" s="34"/>
      <c r="M769" s="30"/>
    </row>
    <row r="770" spans="6:13" ht="14.25" customHeight="1">
      <c r="F770" s="29"/>
      <c r="K770" s="30"/>
      <c r="L770" s="34"/>
      <c r="M770" s="30"/>
    </row>
    <row r="771" spans="6:13" ht="14.25" customHeight="1">
      <c r="F771" s="29"/>
      <c r="K771" s="30"/>
      <c r="L771" s="34"/>
      <c r="M771" s="30"/>
    </row>
    <row r="772" spans="6:13" ht="14.25" customHeight="1">
      <c r="F772" s="29"/>
      <c r="K772" s="30"/>
      <c r="L772" s="34"/>
      <c r="M772" s="30"/>
    </row>
    <row r="773" spans="6:13" ht="14.25" customHeight="1">
      <c r="F773" s="29"/>
      <c r="K773" s="30"/>
      <c r="L773" s="34"/>
      <c r="M773" s="30"/>
    </row>
    <row r="774" spans="6:13" ht="14.25" customHeight="1">
      <c r="F774" s="29"/>
      <c r="K774" s="30"/>
      <c r="L774" s="34"/>
      <c r="M774" s="30"/>
    </row>
    <row r="775" spans="6:13" ht="14.25" customHeight="1">
      <c r="F775" s="29"/>
      <c r="K775" s="30"/>
      <c r="L775" s="34"/>
      <c r="M775" s="30"/>
    </row>
    <row r="776" spans="6:13" ht="14.25" customHeight="1">
      <c r="F776" s="29"/>
      <c r="K776" s="30"/>
      <c r="L776" s="34"/>
      <c r="M776" s="30"/>
    </row>
    <row r="777" spans="6:13" ht="14.25" customHeight="1">
      <c r="F777" s="29"/>
      <c r="K777" s="30"/>
      <c r="L777" s="34"/>
      <c r="M777" s="30"/>
    </row>
    <row r="778" spans="6:13" ht="14.25" customHeight="1">
      <c r="F778" s="29"/>
      <c r="K778" s="30"/>
      <c r="L778" s="34"/>
      <c r="M778" s="30"/>
    </row>
    <row r="779" spans="6:13" ht="14.25" customHeight="1">
      <c r="F779" s="29"/>
      <c r="K779" s="30"/>
      <c r="L779" s="34"/>
      <c r="M779" s="30"/>
    </row>
    <row r="780" spans="6:13" ht="14.25" customHeight="1">
      <c r="F780" s="29"/>
      <c r="K780" s="30"/>
      <c r="L780" s="34"/>
      <c r="M780" s="30"/>
    </row>
    <row r="781" spans="6:13" ht="14.25" customHeight="1">
      <c r="F781" s="29"/>
      <c r="K781" s="30"/>
      <c r="L781" s="34"/>
      <c r="M781" s="30"/>
    </row>
    <row r="782" spans="6:13" ht="14.25" customHeight="1">
      <c r="F782" s="29"/>
      <c r="K782" s="30"/>
      <c r="L782" s="34"/>
      <c r="M782" s="30"/>
    </row>
    <row r="783" spans="6:13" ht="14.25" customHeight="1">
      <c r="F783" s="29"/>
      <c r="K783" s="30"/>
      <c r="L783" s="34"/>
      <c r="M783" s="30"/>
    </row>
    <row r="784" spans="6:13" ht="14.25" customHeight="1">
      <c r="F784" s="29"/>
      <c r="K784" s="30"/>
      <c r="L784" s="34"/>
      <c r="M784" s="30"/>
    </row>
    <row r="785" spans="6:13" ht="14.25" customHeight="1">
      <c r="F785" s="29"/>
      <c r="K785" s="30"/>
      <c r="L785" s="34"/>
      <c r="M785" s="30"/>
    </row>
    <row r="786" spans="6:13" ht="14.25" customHeight="1">
      <c r="F786" s="29"/>
      <c r="K786" s="30"/>
      <c r="L786" s="34"/>
      <c r="M786" s="30"/>
    </row>
    <row r="787" spans="6:13" ht="14.25" customHeight="1">
      <c r="F787" s="29"/>
      <c r="K787" s="30"/>
      <c r="L787" s="34"/>
      <c r="M787" s="30"/>
    </row>
    <row r="788" spans="6:13" ht="14.25" customHeight="1">
      <c r="F788" s="29"/>
      <c r="K788" s="30"/>
      <c r="L788" s="34"/>
      <c r="M788" s="30"/>
    </row>
    <row r="789" spans="6:13" ht="14.25" customHeight="1">
      <c r="F789" s="29"/>
      <c r="K789" s="30"/>
      <c r="L789" s="34"/>
      <c r="M789" s="30"/>
    </row>
    <row r="790" spans="6:13" ht="14.25" customHeight="1">
      <c r="F790" s="29"/>
      <c r="K790" s="30"/>
      <c r="L790" s="34"/>
      <c r="M790" s="30"/>
    </row>
    <row r="791" spans="6:13" ht="14.25" customHeight="1">
      <c r="F791" s="29"/>
      <c r="K791" s="30"/>
      <c r="L791" s="34"/>
      <c r="M791" s="30"/>
    </row>
    <row r="792" spans="6:13" ht="14.25" customHeight="1">
      <c r="F792" s="29"/>
      <c r="K792" s="30"/>
      <c r="L792" s="34"/>
      <c r="M792" s="30"/>
    </row>
    <row r="793" spans="6:13" ht="14.25" customHeight="1">
      <c r="F793" s="29"/>
      <c r="K793" s="30"/>
      <c r="L793" s="34"/>
      <c r="M793" s="30"/>
    </row>
    <row r="794" spans="6:13" ht="14.25" customHeight="1">
      <c r="F794" s="29"/>
      <c r="K794" s="30"/>
      <c r="L794" s="34"/>
      <c r="M794" s="30"/>
    </row>
    <row r="795" spans="6:13" ht="14.25" customHeight="1">
      <c r="F795" s="29"/>
      <c r="K795" s="30"/>
      <c r="L795" s="34"/>
      <c r="M795" s="30"/>
    </row>
    <row r="796" spans="6:13" ht="14.25" customHeight="1">
      <c r="F796" s="29"/>
      <c r="K796" s="30"/>
      <c r="L796" s="34"/>
      <c r="M796" s="30"/>
    </row>
    <row r="797" spans="6:13" ht="14.25" customHeight="1">
      <c r="F797" s="29"/>
      <c r="K797" s="30"/>
      <c r="L797" s="34"/>
      <c r="M797" s="30"/>
    </row>
    <row r="798" spans="6:13" ht="14.25" customHeight="1">
      <c r="F798" s="29"/>
      <c r="K798" s="30"/>
      <c r="L798" s="34"/>
      <c r="M798" s="30"/>
    </row>
    <row r="799" spans="6:13" ht="14.25" customHeight="1">
      <c r="F799" s="29"/>
      <c r="K799" s="30"/>
      <c r="L799" s="34"/>
      <c r="M799" s="30"/>
    </row>
    <row r="800" spans="6:13" ht="14.25" customHeight="1">
      <c r="F800" s="29"/>
      <c r="K800" s="30"/>
      <c r="L800" s="34"/>
      <c r="M800" s="30"/>
    </row>
    <row r="801" spans="6:13" ht="14.25" customHeight="1">
      <c r="F801" s="29"/>
      <c r="K801" s="30"/>
      <c r="L801" s="34"/>
      <c r="M801" s="30"/>
    </row>
    <row r="802" spans="6:13" ht="14.25" customHeight="1">
      <c r="F802" s="29"/>
      <c r="K802" s="30"/>
      <c r="L802" s="34"/>
      <c r="M802" s="30"/>
    </row>
    <row r="803" spans="6:13" ht="14.25" customHeight="1">
      <c r="F803" s="29"/>
      <c r="K803" s="30"/>
      <c r="L803" s="34"/>
      <c r="M803" s="30"/>
    </row>
    <row r="804" spans="6:13" ht="14.25" customHeight="1">
      <c r="F804" s="29"/>
      <c r="K804" s="30"/>
      <c r="L804" s="34"/>
      <c r="M804" s="30"/>
    </row>
    <row r="805" spans="6:13" ht="14.25" customHeight="1">
      <c r="F805" s="29"/>
      <c r="K805" s="30"/>
      <c r="L805" s="34"/>
      <c r="M805" s="30"/>
    </row>
    <row r="806" spans="6:13" ht="14.25" customHeight="1">
      <c r="F806" s="29"/>
      <c r="K806" s="30"/>
      <c r="L806" s="34"/>
      <c r="M806" s="30"/>
    </row>
    <row r="807" spans="6:13" ht="14.25" customHeight="1">
      <c r="F807" s="29"/>
      <c r="K807" s="30"/>
      <c r="L807" s="34"/>
      <c r="M807" s="30"/>
    </row>
    <row r="808" spans="6:13" ht="14.25" customHeight="1">
      <c r="F808" s="29"/>
      <c r="K808" s="30"/>
      <c r="L808" s="34"/>
      <c r="M808" s="30"/>
    </row>
    <row r="809" spans="6:13" ht="14.25" customHeight="1">
      <c r="F809" s="29"/>
      <c r="K809" s="30"/>
      <c r="L809" s="34"/>
      <c r="M809" s="30"/>
    </row>
    <row r="810" spans="6:13" ht="14.25" customHeight="1">
      <c r="F810" s="29"/>
      <c r="K810" s="30"/>
      <c r="L810" s="34"/>
      <c r="M810" s="30"/>
    </row>
    <row r="811" spans="6:13" ht="14.25" customHeight="1">
      <c r="F811" s="29"/>
      <c r="K811" s="30"/>
      <c r="L811" s="34"/>
      <c r="M811" s="30"/>
    </row>
    <row r="812" spans="6:13" ht="14.25" customHeight="1">
      <c r="F812" s="29"/>
      <c r="K812" s="30"/>
      <c r="L812" s="34"/>
      <c r="M812" s="30"/>
    </row>
    <row r="813" spans="6:13" ht="14.25" customHeight="1">
      <c r="F813" s="29"/>
      <c r="K813" s="30"/>
      <c r="L813" s="34"/>
      <c r="M813" s="30"/>
    </row>
    <row r="814" spans="6:13" ht="14.25" customHeight="1">
      <c r="F814" s="29"/>
      <c r="K814" s="30"/>
      <c r="L814" s="34"/>
      <c r="M814" s="30"/>
    </row>
    <row r="815" spans="6:13" ht="14.25" customHeight="1">
      <c r="F815" s="29"/>
      <c r="K815" s="30"/>
      <c r="L815" s="34"/>
      <c r="M815" s="30"/>
    </row>
    <row r="816" spans="6:13" ht="14.25" customHeight="1">
      <c r="F816" s="29"/>
      <c r="K816" s="30"/>
      <c r="L816" s="34"/>
      <c r="M816" s="30"/>
    </row>
    <row r="817" spans="6:13" ht="14.25" customHeight="1">
      <c r="F817" s="29"/>
      <c r="K817" s="30"/>
      <c r="L817" s="34"/>
      <c r="M817" s="30"/>
    </row>
    <row r="818" spans="6:13" ht="14.25" customHeight="1">
      <c r="F818" s="29"/>
      <c r="K818" s="30"/>
      <c r="L818" s="34"/>
      <c r="M818" s="30"/>
    </row>
    <row r="819" spans="6:13" ht="14.25" customHeight="1">
      <c r="F819" s="29"/>
      <c r="K819" s="30"/>
      <c r="L819" s="34"/>
      <c r="M819" s="30"/>
    </row>
    <row r="820" spans="6:13" ht="14.25" customHeight="1">
      <c r="F820" s="29"/>
      <c r="K820" s="30"/>
      <c r="L820" s="34"/>
      <c r="M820" s="30"/>
    </row>
    <row r="821" spans="6:13" ht="14.25" customHeight="1">
      <c r="F821" s="29"/>
      <c r="K821" s="30"/>
      <c r="L821" s="34"/>
      <c r="M821" s="30"/>
    </row>
    <row r="822" spans="6:13" ht="14.25" customHeight="1">
      <c r="F822" s="29"/>
      <c r="K822" s="30"/>
      <c r="L822" s="34"/>
      <c r="M822" s="30"/>
    </row>
    <row r="823" spans="6:13" ht="14.25" customHeight="1">
      <c r="F823" s="29"/>
      <c r="K823" s="30"/>
      <c r="L823" s="34"/>
      <c r="M823" s="30"/>
    </row>
    <row r="824" spans="6:13" ht="14.25" customHeight="1">
      <c r="F824" s="29"/>
      <c r="K824" s="30"/>
      <c r="L824" s="34"/>
      <c r="M824" s="30"/>
    </row>
    <row r="825" spans="6:13" ht="14.25" customHeight="1">
      <c r="F825" s="29"/>
      <c r="K825" s="30"/>
      <c r="L825" s="34"/>
      <c r="M825" s="30"/>
    </row>
    <row r="826" spans="6:13" ht="14.25" customHeight="1">
      <c r="F826" s="29"/>
      <c r="K826" s="30"/>
      <c r="L826" s="34"/>
      <c r="M826" s="30"/>
    </row>
    <row r="827" spans="6:13" ht="14.25" customHeight="1">
      <c r="F827" s="29"/>
      <c r="K827" s="30"/>
      <c r="L827" s="34"/>
      <c r="M827" s="30"/>
    </row>
    <row r="828" spans="6:13" ht="14.25" customHeight="1">
      <c r="F828" s="29"/>
      <c r="K828" s="30"/>
      <c r="L828" s="34"/>
      <c r="M828" s="30"/>
    </row>
    <row r="829" spans="6:13" ht="14.25" customHeight="1">
      <c r="F829" s="29"/>
      <c r="K829" s="30"/>
      <c r="L829" s="34"/>
      <c r="M829" s="30"/>
    </row>
    <row r="830" spans="6:13" ht="14.25" customHeight="1">
      <c r="F830" s="29"/>
      <c r="K830" s="30"/>
      <c r="L830" s="34"/>
      <c r="M830" s="30"/>
    </row>
    <row r="831" spans="6:13" ht="14.25" customHeight="1">
      <c r="F831" s="29"/>
      <c r="K831" s="30"/>
      <c r="L831" s="34"/>
      <c r="M831" s="30"/>
    </row>
    <row r="832" spans="6:13" ht="14.25" customHeight="1">
      <c r="F832" s="29"/>
      <c r="K832" s="30"/>
      <c r="L832" s="34"/>
      <c r="M832" s="30"/>
    </row>
    <row r="833" spans="6:13" ht="14.25" customHeight="1">
      <c r="F833" s="29"/>
      <c r="K833" s="30"/>
      <c r="L833" s="34"/>
      <c r="M833" s="30"/>
    </row>
    <row r="834" spans="6:13" ht="14.25" customHeight="1">
      <c r="F834" s="29"/>
      <c r="K834" s="30"/>
      <c r="L834" s="34"/>
      <c r="M834" s="30"/>
    </row>
    <row r="835" spans="6:13" ht="14.25" customHeight="1">
      <c r="F835" s="29"/>
      <c r="K835" s="30"/>
      <c r="L835" s="34"/>
      <c r="M835" s="30"/>
    </row>
    <row r="836" spans="6:13" ht="14.25" customHeight="1">
      <c r="F836" s="29"/>
      <c r="K836" s="30"/>
      <c r="L836" s="34"/>
      <c r="M836" s="30"/>
    </row>
    <row r="837" spans="6:13" ht="14.25" customHeight="1">
      <c r="F837" s="29"/>
      <c r="K837" s="30"/>
      <c r="L837" s="34"/>
      <c r="M837" s="30"/>
    </row>
    <row r="838" spans="6:13" ht="14.25" customHeight="1">
      <c r="F838" s="29"/>
      <c r="K838" s="30"/>
      <c r="L838" s="34"/>
      <c r="M838" s="30"/>
    </row>
    <row r="839" spans="6:13" ht="14.25" customHeight="1">
      <c r="F839" s="29"/>
      <c r="K839" s="30"/>
      <c r="L839" s="34"/>
      <c r="M839" s="30"/>
    </row>
    <row r="840" spans="6:13" ht="14.25" customHeight="1">
      <c r="F840" s="29"/>
      <c r="K840" s="30"/>
      <c r="L840" s="34"/>
      <c r="M840" s="30"/>
    </row>
    <row r="841" spans="6:13" ht="14.25" customHeight="1">
      <c r="F841" s="29"/>
      <c r="K841" s="30"/>
      <c r="L841" s="34"/>
      <c r="M841" s="30"/>
    </row>
    <row r="842" spans="6:13" ht="14.25" customHeight="1">
      <c r="F842" s="29"/>
      <c r="K842" s="30"/>
      <c r="L842" s="34"/>
      <c r="M842" s="30"/>
    </row>
    <row r="843" spans="6:13" ht="14.25" customHeight="1">
      <c r="F843" s="29"/>
      <c r="K843" s="30"/>
      <c r="L843" s="34"/>
      <c r="M843" s="30"/>
    </row>
    <row r="844" spans="6:13" ht="14.25" customHeight="1">
      <c r="F844" s="29"/>
      <c r="K844" s="30"/>
      <c r="L844" s="34"/>
      <c r="M844" s="30"/>
    </row>
    <row r="845" spans="6:13" ht="14.25" customHeight="1">
      <c r="F845" s="29"/>
      <c r="K845" s="30"/>
      <c r="L845" s="34"/>
      <c r="M845" s="30"/>
    </row>
    <row r="846" spans="6:13" ht="14.25" customHeight="1">
      <c r="F846" s="29"/>
      <c r="K846" s="30"/>
      <c r="L846" s="34"/>
      <c r="M846" s="30"/>
    </row>
    <row r="847" spans="6:13" ht="14.25" customHeight="1">
      <c r="F847" s="29"/>
      <c r="K847" s="30"/>
      <c r="L847" s="34"/>
      <c r="M847" s="30"/>
    </row>
    <row r="848" spans="6:13" ht="14.25" customHeight="1">
      <c r="F848" s="29"/>
      <c r="K848" s="30"/>
      <c r="L848" s="34"/>
      <c r="M848" s="30"/>
    </row>
    <row r="849" spans="6:13" ht="14.25" customHeight="1">
      <c r="F849" s="29"/>
      <c r="K849" s="30"/>
      <c r="L849" s="34"/>
      <c r="M849" s="30"/>
    </row>
    <row r="850" spans="6:13" ht="14.25" customHeight="1">
      <c r="F850" s="29"/>
      <c r="K850" s="30"/>
      <c r="L850" s="34"/>
      <c r="M850" s="30"/>
    </row>
    <row r="851" spans="6:13" ht="14.25" customHeight="1">
      <c r="F851" s="29"/>
      <c r="K851" s="30"/>
      <c r="L851" s="34"/>
      <c r="M851" s="30"/>
    </row>
    <row r="852" spans="6:13" ht="14.25" customHeight="1">
      <c r="F852" s="29"/>
      <c r="K852" s="30"/>
      <c r="L852" s="34"/>
      <c r="M852" s="30"/>
    </row>
    <row r="853" spans="6:13" ht="14.25" customHeight="1">
      <c r="F853" s="29"/>
      <c r="K853" s="30"/>
      <c r="L853" s="34"/>
      <c r="M853" s="30"/>
    </row>
    <row r="854" spans="6:13" ht="14.25" customHeight="1">
      <c r="F854" s="29"/>
      <c r="K854" s="30"/>
      <c r="L854" s="34"/>
      <c r="M854" s="30"/>
    </row>
    <row r="855" spans="6:13" ht="14.25" customHeight="1">
      <c r="F855" s="29"/>
      <c r="K855" s="30"/>
      <c r="L855" s="34"/>
      <c r="M855" s="30"/>
    </row>
    <row r="856" spans="6:13" ht="14.25" customHeight="1">
      <c r="F856" s="29"/>
      <c r="K856" s="30"/>
      <c r="L856" s="34"/>
      <c r="M856" s="30"/>
    </row>
    <row r="857" spans="6:13" ht="14.25" customHeight="1">
      <c r="F857" s="29"/>
      <c r="K857" s="30"/>
      <c r="L857" s="34"/>
      <c r="M857" s="30"/>
    </row>
    <row r="858" spans="6:13" ht="14.25" customHeight="1">
      <c r="F858" s="29"/>
      <c r="K858" s="30"/>
      <c r="L858" s="34"/>
      <c r="M858" s="30"/>
    </row>
    <row r="859" spans="6:13" ht="14.25" customHeight="1">
      <c r="F859" s="29"/>
      <c r="K859" s="30"/>
      <c r="L859" s="34"/>
      <c r="M859" s="30"/>
    </row>
    <row r="860" spans="6:13" ht="14.25" customHeight="1">
      <c r="F860" s="29"/>
      <c r="K860" s="30"/>
      <c r="L860" s="34"/>
      <c r="M860" s="30"/>
    </row>
    <row r="861" spans="6:13" ht="14.25" customHeight="1">
      <c r="F861" s="29"/>
      <c r="K861" s="30"/>
      <c r="L861" s="34"/>
      <c r="M861" s="30"/>
    </row>
    <row r="862" spans="6:13" ht="14.25" customHeight="1">
      <c r="F862" s="29"/>
      <c r="K862" s="30"/>
      <c r="L862" s="34"/>
      <c r="M862" s="30"/>
    </row>
    <row r="863" spans="6:13" ht="14.25" customHeight="1">
      <c r="F863" s="29"/>
      <c r="K863" s="30"/>
      <c r="L863" s="34"/>
      <c r="M863" s="30"/>
    </row>
    <row r="864" spans="6:13" ht="14.25" customHeight="1">
      <c r="F864" s="29"/>
      <c r="K864" s="30"/>
      <c r="L864" s="34"/>
      <c r="M864" s="30"/>
    </row>
    <row r="865" spans="6:13" ht="14.25" customHeight="1">
      <c r="F865" s="29"/>
      <c r="K865" s="30"/>
      <c r="L865" s="34"/>
      <c r="M865" s="30"/>
    </row>
    <row r="866" spans="6:13" ht="14.25" customHeight="1">
      <c r="F866" s="29"/>
      <c r="K866" s="30"/>
      <c r="L866" s="34"/>
      <c r="M866" s="30"/>
    </row>
    <row r="867" spans="6:13" ht="14.25" customHeight="1">
      <c r="F867" s="29"/>
      <c r="K867" s="30"/>
      <c r="L867" s="34"/>
      <c r="M867" s="30"/>
    </row>
    <row r="868" spans="6:13" ht="14.25" customHeight="1">
      <c r="F868" s="29"/>
      <c r="K868" s="30"/>
      <c r="L868" s="34"/>
      <c r="M868" s="30"/>
    </row>
    <row r="869" spans="6:13" ht="14.25" customHeight="1">
      <c r="F869" s="29"/>
      <c r="K869" s="30"/>
      <c r="L869" s="34"/>
      <c r="M869" s="30"/>
    </row>
    <row r="870" spans="6:13" ht="14.25" customHeight="1">
      <c r="F870" s="29"/>
      <c r="K870" s="30"/>
      <c r="L870" s="34"/>
      <c r="M870" s="30"/>
    </row>
    <row r="871" spans="6:13" ht="14.25" customHeight="1">
      <c r="F871" s="29"/>
      <c r="K871" s="30"/>
      <c r="L871" s="34"/>
      <c r="M871" s="30"/>
    </row>
    <row r="872" spans="6:13" ht="14.25" customHeight="1">
      <c r="F872" s="29"/>
      <c r="K872" s="30"/>
      <c r="L872" s="34"/>
      <c r="M872" s="30"/>
    </row>
    <row r="873" spans="6:13" ht="14.25" customHeight="1">
      <c r="F873" s="29"/>
      <c r="K873" s="30"/>
      <c r="L873" s="34"/>
      <c r="M873" s="30"/>
    </row>
    <row r="874" spans="6:13" ht="14.25" customHeight="1">
      <c r="F874" s="29"/>
      <c r="K874" s="30"/>
      <c r="L874" s="34"/>
      <c r="M874" s="30"/>
    </row>
    <row r="875" spans="6:13" ht="14.25" customHeight="1">
      <c r="F875" s="29"/>
      <c r="K875" s="30"/>
      <c r="L875" s="34"/>
      <c r="M875" s="30"/>
    </row>
    <row r="876" spans="6:13" ht="14.25" customHeight="1">
      <c r="F876" s="29"/>
      <c r="K876" s="30"/>
      <c r="L876" s="34"/>
      <c r="M876" s="30"/>
    </row>
    <row r="877" spans="6:13" ht="14.25" customHeight="1">
      <c r="F877" s="29"/>
      <c r="K877" s="30"/>
      <c r="L877" s="34"/>
      <c r="M877" s="30"/>
    </row>
    <row r="878" spans="6:13" ht="14.25" customHeight="1">
      <c r="F878" s="29"/>
      <c r="K878" s="30"/>
      <c r="L878" s="34"/>
      <c r="M878" s="30"/>
    </row>
    <row r="879" spans="6:13" ht="14.25" customHeight="1">
      <c r="F879" s="29"/>
      <c r="K879" s="30"/>
      <c r="L879" s="34"/>
      <c r="M879" s="30"/>
    </row>
    <row r="880" spans="6:13" ht="14.25" customHeight="1">
      <c r="F880" s="29"/>
      <c r="K880" s="30"/>
      <c r="L880" s="34"/>
      <c r="M880" s="30"/>
    </row>
    <row r="881" spans="6:13" ht="14.25" customHeight="1">
      <c r="F881" s="29"/>
      <c r="K881" s="30"/>
      <c r="L881" s="34"/>
      <c r="M881" s="30"/>
    </row>
    <row r="882" spans="6:13" ht="14.25" customHeight="1">
      <c r="F882" s="29"/>
      <c r="K882" s="30"/>
      <c r="L882" s="34"/>
      <c r="M882" s="30"/>
    </row>
    <row r="883" spans="6:13" ht="14.25" customHeight="1">
      <c r="F883" s="29"/>
      <c r="K883" s="30"/>
      <c r="L883" s="34"/>
      <c r="M883" s="30"/>
    </row>
    <row r="884" spans="6:13" ht="14.25" customHeight="1">
      <c r="F884" s="29"/>
      <c r="K884" s="30"/>
      <c r="L884" s="34"/>
      <c r="M884" s="30"/>
    </row>
    <row r="885" spans="6:13" ht="14.25" customHeight="1">
      <c r="F885" s="29"/>
      <c r="K885" s="30"/>
      <c r="L885" s="34"/>
      <c r="M885" s="30"/>
    </row>
    <row r="886" spans="6:13" ht="14.25" customHeight="1">
      <c r="F886" s="29"/>
      <c r="K886" s="30"/>
      <c r="L886" s="34"/>
      <c r="M886" s="30"/>
    </row>
    <row r="887" spans="6:13" ht="14.25" customHeight="1">
      <c r="F887" s="29"/>
      <c r="K887" s="30"/>
      <c r="L887" s="34"/>
      <c r="M887" s="30"/>
    </row>
    <row r="888" spans="6:13" ht="14.25" customHeight="1">
      <c r="F888" s="29"/>
      <c r="K888" s="30"/>
      <c r="L888" s="34"/>
      <c r="M888" s="30"/>
    </row>
    <row r="889" spans="6:13" ht="14.25" customHeight="1">
      <c r="F889" s="29"/>
      <c r="K889" s="30"/>
      <c r="L889" s="34"/>
      <c r="M889" s="30"/>
    </row>
    <row r="890" spans="6:13" ht="14.25" customHeight="1">
      <c r="F890" s="29"/>
      <c r="K890" s="30"/>
      <c r="L890" s="34"/>
      <c r="M890" s="30"/>
    </row>
    <row r="891" spans="6:13" ht="14.25" customHeight="1">
      <c r="F891" s="29"/>
      <c r="K891" s="30"/>
      <c r="L891" s="34"/>
      <c r="M891" s="30"/>
    </row>
    <row r="892" spans="6:13" ht="14.25" customHeight="1">
      <c r="F892" s="29"/>
      <c r="K892" s="30"/>
      <c r="L892" s="34"/>
      <c r="M892" s="30"/>
    </row>
    <row r="893" spans="6:13" ht="14.25" customHeight="1">
      <c r="F893" s="29"/>
      <c r="K893" s="30"/>
      <c r="L893" s="34"/>
      <c r="M893" s="30"/>
    </row>
    <row r="894" spans="6:13" ht="14.25" customHeight="1">
      <c r="F894" s="29"/>
      <c r="K894" s="30"/>
      <c r="L894" s="34"/>
      <c r="M894" s="30"/>
    </row>
    <row r="895" spans="6:13" ht="14.25" customHeight="1">
      <c r="F895" s="29"/>
      <c r="K895" s="30"/>
      <c r="L895" s="34"/>
      <c r="M895" s="30"/>
    </row>
    <row r="896" spans="6:13" ht="14.25" customHeight="1">
      <c r="F896" s="29"/>
      <c r="K896" s="30"/>
      <c r="L896" s="34"/>
      <c r="M896" s="30"/>
    </row>
    <row r="897" spans="6:13" ht="14.25" customHeight="1">
      <c r="F897" s="29"/>
      <c r="K897" s="30"/>
      <c r="L897" s="34"/>
      <c r="M897" s="30"/>
    </row>
    <row r="898" spans="6:13" ht="14.25" customHeight="1">
      <c r="F898" s="29"/>
      <c r="K898" s="30"/>
      <c r="L898" s="34"/>
      <c r="M898" s="30"/>
    </row>
    <row r="899" spans="6:13" ht="14.25" customHeight="1">
      <c r="F899" s="29"/>
      <c r="K899" s="30"/>
      <c r="L899" s="34"/>
      <c r="M899" s="30"/>
    </row>
    <row r="900" spans="6:13" ht="14.25" customHeight="1">
      <c r="F900" s="29"/>
      <c r="K900" s="30"/>
      <c r="L900" s="34"/>
      <c r="M900" s="30"/>
    </row>
    <row r="901" spans="6:13" ht="14.25" customHeight="1">
      <c r="F901" s="29"/>
      <c r="K901" s="30"/>
      <c r="L901" s="34"/>
      <c r="M901" s="30"/>
    </row>
    <row r="902" spans="6:13" ht="14.25" customHeight="1">
      <c r="F902" s="29"/>
      <c r="K902" s="30"/>
      <c r="L902" s="34"/>
      <c r="M902" s="30"/>
    </row>
    <row r="903" spans="6:13" ht="14.25" customHeight="1">
      <c r="F903" s="29"/>
      <c r="K903" s="30"/>
      <c r="L903" s="34"/>
      <c r="M903" s="30"/>
    </row>
    <row r="904" spans="6:13" ht="14.25" customHeight="1">
      <c r="F904" s="29"/>
      <c r="K904" s="30"/>
      <c r="L904" s="34"/>
      <c r="M904" s="30"/>
    </row>
    <row r="905" spans="6:13" ht="14.25" customHeight="1">
      <c r="F905" s="29"/>
      <c r="K905" s="30"/>
      <c r="L905" s="34"/>
      <c r="M905" s="30"/>
    </row>
    <row r="906" spans="6:13" ht="14.25" customHeight="1">
      <c r="F906" s="29"/>
      <c r="K906" s="30"/>
      <c r="L906" s="34"/>
      <c r="M906" s="30"/>
    </row>
    <row r="907" spans="6:13" ht="14.25" customHeight="1">
      <c r="F907" s="29"/>
      <c r="K907" s="30"/>
      <c r="L907" s="34"/>
      <c r="M907" s="30"/>
    </row>
    <row r="908" spans="6:13" ht="14.25" customHeight="1">
      <c r="F908" s="29"/>
      <c r="K908" s="30"/>
      <c r="L908" s="34"/>
      <c r="M908" s="30"/>
    </row>
    <row r="909" spans="6:13" ht="14.25" customHeight="1">
      <c r="F909" s="29"/>
      <c r="K909" s="30"/>
      <c r="L909" s="34"/>
      <c r="M909" s="30"/>
    </row>
    <row r="910" spans="6:13" ht="14.25" customHeight="1">
      <c r="F910" s="29"/>
      <c r="K910" s="30"/>
      <c r="L910" s="34"/>
      <c r="M910" s="30"/>
    </row>
    <row r="911" spans="6:13" ht="14.25" customHeight="1">
      <c r="F911" s="29"/>
      <c r="K911" s="30"/>
      <c r="L911" s="34"/>
      <c r="M911" s="30"/>
    </row>
    <row r="912" spans="6:13" ht="14.25" customHeight="1">
      <c r="F912" s="29"/>
      <c r="K912" s="30"/>
      <c r="L912" s="34"/>
      <c r="M912" s="30"/>
    </row>
    <row r="913" spans="6:13" ht="14.25" customHeight="1">
      <c r="F913" s="29"/>
      <c r="K913" s="30"/>
      <c r="L913" s="34"/>
      <c r="M913" s="30"/>
    </row>
    <row r="914" spans="6:13" ht="14.25" customHeight="1">
      <c r="F914" s="29"/>
      <c r="K914" s="30"/>
      <c r="L914" s="34"/>
      <c r="M914" s="30"/>
    </row>
    <row r="915" spans="6:13" ht="14.25" customHeight="1">
      <c r="F915" s="29"/>
      <c r="K915" s="30"/>
      <c r="L915" s="34"/>
      <c r="M915" s="30"/>
    </row>
    <row r="916" spans="6:13" ht="14.25" customHeight="1">
      <c r="F916" s="29"/>
      <c r="K916" s="30"/>
      <c r="L916" s="34"/>
      <c r="M916" s="30"/>
    </row>
    <row r="917" spans="6:13" ht="14.25" customHeight="1">
      <c r="F917" s="29"/>
      <c r="K917" s="30"/>
      <c r="L917" s="34"/>
      <c r="M917" s="30"/>
    </row>
    <row r="918" spans="6:13" ht="14.25" customHeight="1">
      <c r="F918" s="29"/>
      <c r="K918" s="30"/>
      <c r="L918" s="34"/>
      <c r="M918" s="30"/>
    </row>
    <row r="919" spans="6:13" ht="14.25" customHeight="1">
      <c r="F919" s="29"/>
      <c r="K919" s="30"/>
      <c r="L919" s="34"/>
      <c r="M919" s="30"/>
    </row>
    <row r="920" spans="6:13" ht="14.25" customHeight="1">
      <c r="F920" s="29"/>
      <c r="K920" s="30"/>
      <c r="L920" s="34"/>
      <c r="M920" s="30"/>
    </row>
    <row r="921" spans="6:13" ht="14.25" customHeight="1">
      <c r="F921" s="29"/>
      <c r="K921" s="30"/>
      <c r="L921" s="34"/>
      <c r="M921" s="30"/>
    </row>
    <row r="922" spans="6:13" ht="14.25" customHeight="1">
      <c r="F922" s="29"/>
      <c r="K922" s="30"/>
      <c r="L922" s="34"/>
      <c r="M922" s="30"/>
    </row>
    <row r="923" spans="6:13" ht="14.25" customHeight="1">
      <c r="F923" s="29"/>
      <c r="K923" s="30"/>
      <c r="L923" s="34"/>
      <c r="M923" s="30"/>
    </row>
    <row r="924" spans="6:13" ht="14.25" customHeight="1">
      <c r="F924" s="29"/>
      <c r="K924" s="30"/>
      <c r="L924" s="34"/>
      <c r="M924" s="30"/>
    </row>
    <row r="925" spans="6:13" ht="14.25" customHeight="1">
      <c r="F925" s="29"/>
      <c r="K925" s="30"/>
      <c r="L925" s="34"/>
      <c r="M925" s="30"/>
    </row>
    <row r="926" spans="6:13" ht="14.25" customHeight="1">
      <c r="F926" s="29"/>
      <c r="K926" s="30"/>
      <c r="L926" s="34"/>
      <c r="M926" s="30"/>
    </row>
    <row r="927" spans="6:13" ht="14.25" customHeight="1">
      <c r="F927" s="29"/>
      <c r="K927" s="30"/>
      <c r="L927" s="34"/>
      <c r="M927" s="30"/>
    </row>
    <row r="928" spans="6:13" ht="14.25" customHeight="1">
      <c r="F928" s="29"/>
      <c r="K928" s="30"/>
      <c r="L928" s="34"/>
      <c r="M928" s="30"/>
    </row>
    <row r="929" spans="6:13" ht="14.25" customHeight="1">
      <c r="F929" s="29"/>
      <c r="K929" s="30"/>
      <c r="L929" s="34"/>
      <c r="M929" s="30"/>
    </row>
    <row r="930" spans="6:13" ht="14.25" customHeight="1">
      <c r="F930" s="29"/>
      <c r="K930" s="30"/>
      <c r="L930" s="34"/>
      <c r="M930" s="30"/>
    </row>
    <row r="931" spans="6:13" ht="14.25" customHeight="1">
      <c r="F931" s="29"/>
      <c r="K931" s="30"/>
      <c r="L931" s="34"/>
      <c r="M931" s="30"/>
    </row>
    <row r="932" spans="6:13" ht="14.25" customHeight="1">
      <c r="F932" s="29"/>
      <c r="K932" s="30"/>
      <c r="L932" s="34"/>
      <c r="M932" s="30"/>
    </row>
    <row r="933" spans="6:13" ht="14.25" customHeight="1">
      <c r="F933" s="29"/>
      <c r="K933" s="30"/>
      <c r="L933" s="34"/>
      <c r="M933" s="30"/>
    </row>
    <row r="934" spans="6:13" ht="14.25" customHeight="1">
      <c r="F934" s="29"/>
      <c r="K934" s="30"/>
      <c r="L934" s="34"/>
      <c r="M934" s="30"/>
    </row>
    <row r="935" spans="6:13" ht="14.25" customHeight="1">
      <c r="F935" s="29"/>
      <c r="K935" s="30"/>
      <c r="L935" s="34"/>
      <c r="M935" s="30"/>
    </row>
    <row r="936" spans="6:13" ht="14.25" customHeight="1">
      <c r="F936" s="29"/>
      <c r="K936" s="30"/>
      <c r="L936" s="34"/>
      <c r="M936" s="30"/>
    </row>
    <row r="937" spans="6:13" ht="14.25" customHeight="1">
      <c r="F937" s="29"/>
      <c r="K937" s="30"/>
      <c r="L937" s="34"/>
      <c r="M937" s="30"/>
    </row>
    <row r="938" spans="6:13" ht="14.25" customHeight="1">
      <c r="F938" s="29"/>
      <c r="K938" s="30"/>
      <c r="L938" s="34"/>
      <c r="M938" s="30"/>
    </row>
    <row r="939" spans="6:13" ht="14.25" customHeight="1">
      <c r="F939" s="29"/>
      <c r="K939" s="30"/>
      <c r="L939" s="34"/>
      <c r="M939" s="30"/>
    </row>
    <row r="940" spans="6:13" ht="14.25" customHeight="1">
      <c r="F940" s="29"/>
      <c r="K940" s="30"/>
      <c r="L940" s="34"/>
      <c r="M940" s="30"/>
    </row>
    <row r="941" spans="6:13" ht="14.25" customHeight="1">
      <c r="F941" s="29"/>
      <c r="K941" s="30"/>
      <c r="L941" s="34"/>
      <c r="M941" s="30"/>
    </row>
    <row r="942" spans="6:13" ht="14.25" customHeight="1">
      <c r="F942" s="29"/>
      <c r="K942" s="30"/>
      <c r="L942" s="34"/>
      <c r="M942" s="30"/>
    </row>
    <row r="943" spans="6:13" ht="14.25" customHeight="1">
      <c r="F943" s="29"/>
      <c r="K943" s="30"/>
      <c r="L943" s="34"/>
      <c r="M943" s="30"/>
    </row>
    <row r="944" spans="6:13" ht="14.25" customHeight="1">
      <c r="F944" s="29"/>
      <c r="K944" s="30"/>
      <c r="L944" s="34"/>
      <c r="M944" s="30"/>
    </row>
    <row r="945" spans="6:13" ht="14.25" customHeight="1">
      <c r="F945" s="29"/>
      <c r="K945" s="30"/>
      <c r="L945" s="34"/>
      <c r="M945" s="30"/>
    </row>
    <row r="946" spans="6:13" ht="14.25" customHeight="1">
      <c r="F946" s="29"/>
      <c r="K946" s="30"/>
      <c r="L946" s="34"/>
      <c r="M946" s="30"/>
    </row>
    <row r="947" spans="6:13" ht="14.25" customHeight="1">
      <c r="F947" s="29"/>
      <c r="K947" s="30"/>
      <c r="L947" s="34"/>
      <c r="M947" s="30"/>
    </row>
    <row r="948" spans="6:13" ht="14.25" customHeight="1">
      <c r="F948" s="29"/>
      <c r="K948" s="30"/>
      <c r="L948" s="34"/>
      <c r="M948" s="30"/>
    </row>
    <row r="949" spans="6:13" ht="14.25" customHeight="1">
      <c r="F949" s="29"/>
      <c r="K949" s="30"/>
      <c r="L949" s="34"/>
      <c r="M949" s="30"/>
    </row>
    <row r="950" spans="6:13" ht="14.25" customHeight="1">
      <c r="F950" s="29"/>
      <c r="K950" s="30"/>
      <c r="L950" s="34"/>
      <c r="M950" s="30"/>
    </row>
    <row r="951" spans="6:13" ht="14.25" customHeight="1">
      <c r="F951" s="29"/>
      <c r="K951" s="30"/>
      <c r="L951" s="34"/>
      <c r="M951" s="30"/>
    </row>
    <row r="952" spans="6:13" ht="14.25" customHeight="1">
      <c r="F952" s="29"/>
      <c r="K952" s="30"/>
      <c r="L952" s="34"/>
      <c r="M952" s="30"/>
    </row>
    <row r="953" spans="6:13" ht="14.25" customHeight="1">
      <c r="F953" s="29"/>
      <c r="K953" s="30"/>
      <c r="L953" s="34"/>
      <c r="M953" s="30"/>
    </row>
    <row r="954" spans="6:13" ht="14.25" customHeight="1">
      <c r="F954" s="29"/>
      <c r="K954" s="30"/>
      <c r="L954" s="34"/>
      <c r="M954" s="30"/>
    </row>
    <row r="955" spans="6:13" ht="14.25" customHeight="1">
      <c r="F955" s="29"/>
      <c r="K955" s="30"/>
      <c r="L955" s="34"/>
      <c r="M955" s="30"/>
    </row>
    <row r="956" spans="6:13" ht="14.25" customHeight="1">
      <c r="F956" s="29"/>
      <c r="K956" s="30"/>
      <c r="L956" s="34"/>
      <c r="M956" s="30"/>
    </row>
    <row r="957" spans="6:13" ht="14.25" customHeight="1">
      <c r="F957" s="29"/>
      <c r="K957" s="30"/>
      <c r="L957" s="34"/>
      <c r="M957" s="30"/>
    </row>
    <row r="958" spans="6:13" ht="14.25" customHeight="1">
      <c r="F958" s="29"/>
      <c r="K958" s="30"/>
      <c r="L958" s="34"/>
      <c r="M958" s="30"/>
    </row>
    <row r="959" spans="6:13" ht="14.25" customHeight="1">
      <c r="F959" s="29"/>
      <c r="K959" s="30"/>
      <c r="L959" s="34"/>
      <c r="M959" s="30"/>
    </row>
    <row r="960" spans="6:13" ht="14.25" customHeight="1">
      <c r="F960" s="29"/>
      <c r="K960" s="30"/>
      <c r="L960" s="34"/>
      <c r="M960" s="30"/>
    </row>
    <row r="961" spans="6:13" ht="14.25" customHeight="1">
      <c r="F961" s="29"/>
      <c r="K961" s="30"/>
      <c r="L961" s="34"/>
      <c r="M961" s="30"/>
    </row>
    <row r="962" spans="6:13" ht="14.25" customHeight="1">
      <c r="F962" s="29"/>
      <c r="K962" s="30"/>
      <c r="L962" s="34"/>
      <c r="M962" s="30"/>
    </row>
    <row r="963" spans="6:13" ht="14.25" customHeight="1">
      <c r="F963" s="29"/>
      <c r="K963" s="30"/>
      <c r="L963" s="34"/>
      <c r="M963" s="30"/>
    </row>
    <row r="964" spans="6:13" ht="14.25" customHeight="1">
      <c r="F964" s="29"/>
      <c r="K964" s="30"/>
      <c r="L964" s="34"/>
      <c r="M964" s="30"/>
    </row>
    <row r="965" spans="6:13" ht="14.25" customHeight="1">
      <c r="F965" s="29"/>
      <c r="K965" s="30"/>
      <c r="L965" s="34"/>
      <c r="M965" s="30"/>
    </row>
    <row r="966" spans="6:13" ht="14.25" customHeight="1">
      <c r="F966" s="29"/>
      <c r="K966" s="30"/>
      <c r="L966" s="34"/>
      <c r="M966" s="30"/>
    </row>
    <row r="967" spans="6:13" ht="14.25" customHeight="1">
      <c r="F967" s="29"/>
      <c r="K967" s="30"/>
      <c r="L967" s="34"/>
      <c r="M967" s="30"/>
    </row>
    <row r="968" spans="6:13" ht="14.25" customHeight="1">
      <c r="F968" s="29"/>
      <c r="K968" s="30"/>
      <c r="L968" s="34"/>
      <c r="M968" s="30"/>
    </row>
    <row r="969" spans="6:13" ht="14.25" customHeight="1">
      <c r="F969" s="29"/>
      <c r="K969" s="30"/>
      <c r="L969" s="34"/>
      <c r="M969" s="30"/>
    </row>
    <row r="970" spans="6:13" ht="14.25" customHeight="1">
      <c r="F970" s="29"/>
      <c r="K970" s="30"/>
      <c r="L970" s="34"/>
      <c r="M970" s="30"/>
    </row>
    <row r="971" spans="6:13" ht="14.25" customHeight="1">
      <c r="F971" s="29"/>
      <c r="K971" s="30"/>
      <c r="L971" s="34"/>
      <c r="M971" s="30"/>
    </row>
    <row r="972" spans="6:13" ht="14.25" customHeight="1">
      <c r="F972" s="29"/>
      <c r="K972" s="30"/>
      <c r="L972" s="34"/>
      <c r="M972" s="30"/>
    </row>
    <row r="973" spans="6:13" ht="14.25" customHeight="1">
      <c r="F973" s="29"/>
      <c r="K973" s="30"/>
      <c r="L973" s="34"/>
      <c r="M973" s="30"/>
    </row>
    <row r="974" spans="6:13" ht="14.25" customHeight="1">
      <c r="F974" s="29"/>
      <c r="K974" s="30"/>
      <c r="L974" s="34"/>
      <c r="M974" s="30"/>
    </row>
    <row r="975" spans="6:13" ht="14.25" customHeight="1">
      <c r="F975" s="29"/>
      <c r="K975" s="30"/>
      <c r="L975" s="34"/>
      <c r="M975" s="30"/>
    </row>
    <row r="976" spans="6:13" ht="14.25" customHeight="1">
      <c r="F976" s="29"/>
      <c r="K976" s="30"/>
      <c r="L976" s="34"/>
      <c r="M976" s="30"/>
    </row>
    <row r="977" spans="6:13" ht="14.25" customHeight="1">
      <c r="F977" s="29"/>
      <c r="K977" s="30"/>
      <c r="L977" s="34"/>
      <c r="M977" s="30"/>
    </row>
    <row r="978" spans="6:13" ht="14.25" customHeight="1">
      <c r="F978" s="29"/>
      <c r="K978" s="30"/>
      <c r="L978" s="34"/>
      <c r="M978" s="30"/>
    </row>
    <row r="979" spans="6:13" ht="14.25" customHeight="1">
      <c r="F979" s="29"/>
      <c r="K979" s="30"/>
      <c r="L979" s="34"/>
      <c r="M979" s="30"/>
    </row>
    <row r="980" spans="6:13" ht="14.25" customHeight="1">
      <c r="F980" s="29"/>
      <c r="K980" s="30"/>
      <c r="L980" s="34"/>
      <c r="M980" s="30"/>
    </row>
    <row r="981" spans="6:13" ht="14.25" customHeight="1">
      <c r="F981" s="29"/>
      <c r="K981" s="30"/>
      <c r="L981" s="34"/>
      <c r="M981" s="30"/>
    </row>
    <row r="982" spans="6:13" ht="14.25" customHeight="1">
      <c r="F982" s="29"/>
      <c r="K982" s="30"/>
      <c r="L982" s="34"/>
      <c r="M982" s="30"/>
    </row>
    <row r="983" spans="6:13" ht="14.25" customHeight="1">
      <c r="F983" s="29"/>
      <c r="K983" s="30"/>
      <c r="L983" s="34"/>
      <c r="M983" s="30"/>
    </row>
    <row r="984" spans="6:13" ht="14.25" customHeight="1">
      <c r="F984" s="29"/>
      <c r="K984" s="30"/>
      <c r="L984" s="34"/>
      <c r="M984" s="30"/>
    </row>
    <row r="985" spans="6:13" ht="14.25" customHeight="1">
      <c r="F985" s="29"/>
      <c r="K985" s="30"/>
      <c r="L985" s="34"/>
      <c r="M985" s="30"/>
    </row>
    <row r="986" spans="6:13" ht="14.25" customHeight="1">
      <c r="F986" s="29"/>
      <c r="K986" s="30"/>
      <c r="L986" s="34"/>
      <c r="M986" s="30"/>
    </row>
    <row r="987" spans="6:13" ht="14.25" customHeight="1">
      <c r="F987" s="29"/>
      <c r="K987" s="30"/>
      <c r="L987" s="34"/>
      <c r="M987" s="30"/>
    </row>
    <row r="988" spans="6:13" ht="14.25" customHeight="1">
      <c r="F988" s="29"/>
      <c r="K988" s="30"/>
      <c r="L988" s="34"/>
      <c r="M988" s="30"/>
    </row>
    <row r="989" spans="6:13" ht="14.25" customHeight="1">
      <c r="F989" s="29"/>
      <c r="K989" s="30"/>
      <c r="L989" s="34"/>
      <c r="M989" s="30"/>
    </row>
    <row r="990" spans="6:13" ht="14.25" customHeight="1">
      <c r="F990" s="29"/>
      <c r="K990" s="30"/>
      <c r="L990" s="34"/>
      <c r="M990" s="30"/>
    </row>
    <row r="991" spans="6:13" ht="14.25" customHeight="1">
      <c r="F991" s="29"/>
      <c r="K991" s="30"/>
      <c r="L991" s="34"/>
      <c r="M991" s="30"/>
    </row>
    <row r="992" spans="6:13" ht="14.25" customHeight="1">
      <c r="F992" s="29"/>
      <c r="K992" s="30"/>
      <c r="L992" s="34"/>
      <c r="M992" s="30"/>
    </row>
    <row r="993" spans="6:13" ht="14.25" customHeight="1">
      <c r="F993" s="29"/>
      <c r="K993" s="30"/>
      <c r="L993" s="34"/>
      <c r="M993" s="30"/>
    </row>
    <row r="994" spans="6:13" ht="14.25" customHeight="1">
      <c r="F994" s="29"/>
      <c r="K994" s="30"/>
      <c r="L994" s="34"/>
      <c r="M994" s="30"/>
    </row>
    <row r="995" spans="6:13" ht="14.25" customHeight="1">
      <c r="F995" s="29"/>
      <c r="K995" s="30"/>
      <c r="L995" s="34"/>
      <c r="M995" s="30"/>
    </row>
    <row r="996" spans="6:13" ht="14.25" customHeight="1">
      <c r="F996" s="29"/>
      <c r="K996" s="30"/>
      <c r="L996" s="34"/>
      <c r="M996" s="30"/>
    </row>
    <row r="997" spans="6:13" ht="14.25" customHeight="1">
      <c r="F997" s="29"/>
      <c r="K997" s="30"/>
      <c r="L997" s="34"/>
      <c r="M997" s="30"/>
    </row>
    <row r="998" spans="6:13" ht="14.25" customHeight="1">
      <c r="F998" s="29"/>
      <c r="K998" s="30"/>
      <c r="L998" s="34"/>
      <c r="M998" s="30"/>
    </row>
    <row r="999" spans="6:13" ht="14.25" customHeight="1">
      <c r="F999" s="29"/>
      <c r="K999" s="30"/>
      <c r="L999" s="34"/>
      <c r="M999" s="30"/>
    </row>
    <row r="1000" spans="6:13" ht="14.25" customHeight="1">
      <c r="F1000" s="29"/>
      <c r="K1000" s="30"/>
      <c r="L1000" s="34"/>
      <c r="M1000" s="30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7" width="8.7109375" customWidth="1"/>
    <col min="18" max="18" width="16.42578125" customWidth="1"/>
    <col min="19" max="19" width="14.85546875" customWidth="1"/>
    <col min="20" max="39" width="8.7109375" customWidth="1"/>
  </cols>
  <sheetData>
    <row r="1" spans="1:39" ht="14.25" customHeight="1">
      <c r="A1" s="43" t="s">
        <v>51</v>
      </c>
      <c r="B1" s="44" t="s">
        <v>52</v>
      </c>
      <c r="C1" s="56" t="s">
        <v>54</v>
      </c>
      <c r="D1" s="56" t="s">
        <v>55</v>
      </c>
      <c r="E1" s="58" t="s">
        <v>56</v>
      </c>
      <c r="F1" s="59" t="s">
        <v>57</v>
      </c>
      <c r="G1" s="60"/>
      <c r="H1" s="60" t="s">
        <v>58</v>
      </c>
      <c r="I1" s="60"/>
      <c r="J1" s="60" t="s">
        <v>59</v>
      </c>
      <c r="K1" s="60"/>
      <c r="L1" s="60" t="s">
        <v>60</v>
      </c>
      <c r="M1" s="60"/>
      <c r="N1" s="60" t="s">
        <v>61</v>
      </c>
      <c r="O1" s="60"/>
      <c r="P1" s="63" t="s">
        <v>62</v>
      </c>
      <c r="Q1" s="65">
        <f>SUM(G2*10,I2*10,K2*10,M2,O2*2.5)</f>
        <v>3.2250000000000001</v>
      </c>
      <c r="R1" t="s">
        <v>63</v>
      </c>
      <c r="S1" s="11" t="s">
        <v>64</v>
      </c>
      <c r="U1" t="s">
        <v>52</v>
      </c>
      <c r="V1" t="s">
        <v>56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ht="14.25" customHeight="1">
      <c r="A2" s="45">
        <v>1</v>
      </c>
      <c r="B2" s="46">
        <v>40</v>
      </c>
      <c r="C2" s="68">
        <f>VLOOKUP(B2,Demand!A:F,6,0)</f>
        <v>7767</v>
      </c>
      <c r="D2" s="68">
        <f t="shared" ref="D2:D37" si="0">ROUNDUP(C2/50,0)</f>
        <v>156</v>
      </c>
      <c r="E2" s="59" t="s">
        <v>12</v>
      </c>
      <c r="F2" s="59" t="s">
        <v>11</v>
      </c>
      <c r="G2" s="60">
        <v>0.1</v>
      </c>
      <c r="H2" s="60" t="s">
        <v>17</v>
      </c>
      <c r="I2" s="60">
        <v>0.05</v>
      </c>
      <c r="J2" s="60" t="s">
        <v>19</v>
      </c>
      <c r="K2" s="60">
        <v>0.06</v>
      </c>
      <c r="L2" s="60" t="s">
        <v>26</v>
      </c>
      <c r="M2" s="60">
        <v>1</v>
      </c>
      <c r="N2" s="60" t="s">
        <v>30</v>
      </c>
      <c r="O2" s="60">
        <v>0.05</v>
      </c>
      <c r="P2" s="71"/>
      <c r="Q2" s="72"/>
      <c r="R2">
        <f t="shared" ref="R2:R44" si="1">SUM(G2,I2,K2,M2,O2,Q2)</f>
        <v>1.26</v>
      </c>
      <c r="S2">
        <f t="shared" ref="S2:S44" si="2">R2*C2</f>
        <v>9786.42</v>
      </c>
      <c r="U2">
        <v>40</v>
      </c>
      <c r="V2" t="s">
        <v>12</v>
      </c>
      <c r="W2">
        <f t="shared" ref="W2:AM2" si="3">IFERROR(IF(LOOKUP(W$1,$F2:$P2)=W$1,1,0),0)</f>
        <v>1</v>
      </c>
      <c r="X2">
        <f t="shared" si="3"/>
        <v>1</v>
      </c>
      <c r="Y2">
        <f t="shared" si="3"/>
        <v>0</v>
      </c>
      <c r="Z2">
        <f t="shared" si="3"/>
        <v>0</v>
      </c>
      <c r="AA2">
        <f t="shared" si="3"/>
        <v>1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si="3"/>
        <v>1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1</v>
      </c>
      <c r="AM2">
        <f t="shared" si="3"/>
        <v>0</v>
      </c>
    </row>
    <row r="3" spans="1:39" ht="14.25" customHeight="1">
      <c r="A3" s="45">
        <v>2</v>
      </c>
      <c r="B3" s="46">
        <v>37</v>
      </c>
      <c r="C3" s="68">
        <f>VLOOKUP(B3,Demand!A:F,6,0)</f>
        <v>8562</v>
      </c>
      <c r="D3" s="68">
        <f t="shared" si="0"/>
        <v>172</v>
      </c>
      <c r="E3" s="59" t="s">
        <v>12</v>
      </c>
      <c r="F3" s="59" t="s">
        <v>11</v>
      </c>
      <c r="G3" s="60">
        <v>0.1</v>
      </c>
      <c r="H3" s="60" t="s">
        <v>17</v>
      </c>
      <c r="I3" s="60">
        <v>0.05</v>
      </c>
      <c r="J3" s="60" t="s">
        <v>19</v>
      </c>
      <c r="K3" s="60">
        <v>0.06</v>
      </c>
      <c r="L3" s="60" t="s">
        <v>26</v>
      </c>
      <c r="M3" s="60">
        <v>1</v>
      </c>
      <c r="N3" s="60" t="s">
        <v>30</v>
      </c>
      <c r="O3" s="60">
        <v>0.05</v>
      </c>
      <c r="P3" s="71"/>
      <c r="Q3" s="72"/>
      <c r="R3">
        <f t="shared" si="1"/>
        <v>1.26</v>
      </c>
      <c r="S3">
        <f t="shared" si="2"/>
        <v>10788.12</v>
      </c>
      <c r="U3">
        <v>37</v>
      </c>
      <c r="V3" t="s">
        <v>12</v>
      </c>
      <c r="W3">
        <f t="shared" ref="W3:AM3" si="4">IFERROR(IF(LOOKUP(W$1,$F3:$P3)=W$1,1,0),0)</f>
        <v>1</v>
      </c>
      <c r="X3">
        <f t="shared" si="4"/>
        <v>1</v>
      </c>
      <c r="Y3">
        <f t="shared" si="4"/>
        <v>0</v>
      </c>
      <c r="Z3">
        <f t="shared" si="4"/>
        <v>0</v>
      </c>
      <c r="AA3">
        <f t="shared" si="4"/>
        <v>1</v>
      </c>
      <c r="AB3">
        <f t="shared" si="4"/>
        <v>0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1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1</v>
      </c>
      <c r="AM3">
        <f t="shared" si="4"/>
        <v>0</v>
      </c>
    </row>
    <row r="4" spans="1:39" ht="14.25" customHeight="1">
      <c r="A4" s="45">
        <v>3</v>
      </c>
      <c r="B4" s="46">
        <v>11</v>
      </c>
      <c r="C4" s="68">
        <f>VLOOKUP(B4,Demand!A:F,6,0)</f>
        <v>5913</v>
      </c>
      <c r="D4" s="68">
        <f t="shared" si="0"/>
        <v>119</v>
      </c>
      <c r="E4" s="59" t="s">
        <v>11</v>
      </c>
      <c r="F4" s="59" t="s">
        <v>11</v>
      </c>
      <c r="G4" s="60">
        <v>0.1</v>
      </c>
      <c r="H4" s="60" t="s">
        <v>17</v>
      </c>
      <c r="I4" s="60">
        <v>0.05</v>
      </c>
      <c r="J4" s="60" t="s">
        <v>19</v>
      </c>
      <c r="K4" s="60">
        <v>0.06</v>
      </c>
      <c r="L4" s="60" t="s">
        <v>26</v>
      </c>
      <c r="M4" s="60">
        <v>1</v>
      </c>
      <c r="N4" s="60" t="s">
        <v>30</v>
      </c>
      <c r="O4" s="60">
        <v>0.05</v>
      </c>
      <c r="P4" s="71"/>
      <c r="Q4" s="72"/>
      <c r="R4">
        <f t="shared" si="1"/>
        <v>1.26</v>
      </c>
      <c r="S4">
        <f t="shared" si="2"/>
        <v>7450.38</v>
      </c>
      <c r="U4">
        <v>11</v>
      </c>
      <c r="V4" t="s">
        <v>11</v>
      </c>
      <c r="W4">
        <f t="shared" ref="W4:AM4" si="5">IFERROR(IF(LOOKUP(W$1,$F4:$P4)=W$1,1,0),0)</f>
        <v>1</v>
      </c>
      <c r="X4">
        <f t="shared" si="5"/>
        <v>1</v>
      </c>
      <c r="Y4">
        <f t="shared" si="5"/>
        <v>0</v>
      </c>
      <c r="Z4">
        <f t="shared" si="5"/>
        <v>0</v>
      </c>
      <c r="AA4">
        <f t="shared" si="5"/>
        <v>1</v>
      </c>
      <c r="AB4">
        <f t="shared" si="5"/>
        <v>0</v>
      </c>
      <c r="AC4">
        <f t="shared" si="5"/>
        <v>0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1</v>
      </c>
      <c r="AI4">
        <f t="shared" si="5"/>
        <v>0</v>
      </c>
      <c r="AJ4">
        <f t="shared" si="5"/>
        <v>0</v>
      </c>
      <c r="AK4">
        <f t="shared" si="5"/>
        <v>0</v>
      </c>
      <c r="AL4">
        <f t="shared" si="5"/>
        <v>1</v>
      </c>
      <c r="AM4">
        <f t="shared" si="5"/>
        <v>0</v>
      </c>
    </row>
    <row r="5" spans="1:39" ht="14.25" customHeight="1">
      <c r="A5" s="45">
        <v>4</v>
      </c>
      <c r="B5" s="46">
        <v>15</v>
      </c>
      <c r="C5" s="68">
        <f>VLOOKUP(B5,Demand!A:F,6,0)</f>
        <v>10437</v>
      </c>
      <c r="D5" s="68">
        <f t="shared" si="0"/>
        <v>209</v>
      </c>
      <c r="E5" s="59" t="s">
        <v>11</v>
      </c>
      <c r="F5" s="59" t="s">
        <v>11</v>
      </c>
      <c r="G5" s="60">
        <v>0.1</v>
      </c>
      <c r="H5" s="60" t="s">
        <v>17</v>
      </c>
      <c r="I5" s="60">
        <v>0.05</v>
      </c>
      <c r="J5" s="60" t="s">
        <v>19</v>
      </c>
      <c r="K5" s="60">
        <v>0.06</v>
      </c>
      <c r="L5" s="60" t="s">
        <v>26</v>
      </c>
      <c r="M5" s="60">
        <v>1</v>
      </c>
      <c r="N5" s="60" t="s">
        <v>30</v>
      </c>
      <c r="O5" s="60">
        <v>0.05</v>
      </c>
      <c r="P5" s="71"/>
      <c r="Q5" s="72"/>
      <c r="R5">
        <f t="shared" si="1"/>
        <v>1.26</v>
      </c>
      <c r="S5">
        <f t="shared" si="2"/>
        <v>13150.62</v>
      </c>
      <c r="U5">
        <v>15</v>
      </c>
      <c r="V5" t="s">
        <v>11</v>
      </c>
      <c r="W5">
        <f t="shared" ref="W5:AM5" si="6">IFERROR(IF(LOOKUP(W$1,$F5:$P5)=W$1,1,0),0)</f>
        <v>1</v>
      </c>
      <c r="X5">
        <f t="shared" si="6"/>
        <v>1</v>
      </c>
      <c r="Y5">
        <f t="shared" si="6"/>
        <v>0</v>
      </c>
      <c r="Z5">
        <f t="shared" si="6"/>
        <v>0</v>
      </c>
      <c r="AA5">
        <f t="shared" si="6"/>
        <v>1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  <c r="AF5">
        <f t="shared" si="6"/>
        <v>0</v>
      </c>
      <c r="AG5">
        <f t="shared" si="6"/>
        <v>0</v>
      </c>
      <c r="AH5">
        <f t="shared" si="6"/>
        <v>1</v>
      </c>
      <c r="AI5">
        <f t="shared" si="6"/>
        <v>0</v>
      </c>
      <c r="AJ5">
        <f t="shared" si="6"/>
        <v>0</v>
      </c>
      <c r="AK5">
        <f t="shared" si="6"/>
        <v>0</v>
      </c>
      <c r="AL5">
        <f t="shared" si="6"/>
        <v>1</v>
      </c>
      <c r="AM5">
        <f t="shared" si="6"/>
        <v>0</v>
      </c>
    </row>
    <row r="6" spans="1:39" ht="14.25" customHeight="1">
      <c r="A6" s="45">
        <v>5</v>
      </c>
      <c r="B6" s="46">
        <v>12</v>
      </c>
      <c r="C6" s="68">
        <f>VLOOKUP(B6,Demand!A:F,6,0)</f>
        <v>10805</v>
      </c>
      <c r="D6" s="68">
        <f t="shared" si="0"/>
        <v>217</v>
      </c>
      <c r="E6" s="59" t="s">
        <v>11</v>
      </c>
      <c r="F6" s="59" t="s">
        <v>11</v>
      </c>
      <c r="G6" s="60">
        <v>0.1</v>
      </c>
      <c r="H6" s="60" t="s">
        <v>17</v>
      </c>
      <c r="I6" s="60">
        <v>0.05</v>
      </c>
      <c r="J6" s="60" t="s">
        <v>19</v>
      </c>
      <c r="K6" s="60">
        <v>0.06</v>
      </c>
      <c r="L6" s="60" t="s">
        <v>26</v>
      </c>
      <c r="M6" s="60">
        <v>1</v>
      </c>
      <c r="N6" s="60" t="s">
        <v>30</v>
      </c>
      <c r="O6" s="60">
        <v>0.05</v>
      </c>
      <c r="P6" s="71"/>
      <c r="Q6" s="72"/>
      <c r="R6">
        <f t="shared" si="1"/>
        <v>1.26</v>
      </c>
      <c r="S6">
        <f t="shared" si="2"/>
        <v>13614.3</v>
      </c>
      <c r="U6">
        <v>12</v>
      </c>
      <c r="V6" t="s">
        <v>11</v>
      </c>
      <c r="W6">
        <f t="shared" ref="W6:AM6" si="7">IFERROR(IF(LOOKUP(W$1,$F6:$P6)=W$1,1,0),0)</f>
        <v>1</v>
      </c>
      <c r="X6">
        <f t="shared" si="7"/>
        <v>1</v>
      </c>
      <c r="Y6">
        <f t="shared" si="7"/>
        <v>0</v>
      </c>
      <c r="Z6">
        <f t="shared" si="7"/>
        <v>0</v>
      </c>
      <c r="AA6">
        <f t="shared" si="7"/>
        <v>1</v>
      </c>
      <c r="AB6">
        <f t="shared" si="7"/>
        <v>0</v>
      </c>
      <c r="AC6">
        <f t="shared" si="7"/>
        <v>0</v>
      </c>
      <c r="AD6">
        <f t="shared" si="7"/>
        <v>0</v>
      </c>
      <c r="AE6">
        <f t="shared" si="7"/>
        <v>0</v>
      </c>
      <c r="AF6">
        <f t="shared" si="7"/>
        <v>0</v>
      </c>
      <c r="AG6">
        <f t="shared" si="7"/>
        <v>0</v>
      </c>
      <c r="AH6">
        <f t="shared" si="7"/>
        <v>1</v>
      </c>
      <c r="AI6">
        <f t="shared" si="7"/>
        <v>0</v>
      </c>
      <c r="AJ6">
        <f t="shared" si="7"/>
        <v>0</v>
      </c>
      <c r="AK6">
        <f t="shared" si="7"/>
        <v>0</v>
      </c>
      <c r="AL6">
        <f t="shared" si="7"/>
        <v>1</v>
      </c>
      <c r="AM6">
        <f t="shared" si="7"/>
        <v>0</v>
      </c>
    </row>
    <row r="7" spans="1:39" ht="14.25" customHeight="1">
      <c r="A7" s="45">
        <v>6</v>
      </c>
      <c r="B7" s="46">
        <v>5</v>
      </c>
      <c r="C7" s="68">
        <f>VLOOKUP(B7,Demand!A:F,6,0)</f>
        <v>14137</v>
      </c>
      <c r="D7" s="68">
        <f t="shared" si="0"/>
        <v>283</v>
      </c>
      <c r="E7" s="59" t="s">
        <v>11</v>
      </c>
      <c r="F7" s="59" t="s">
        <v>11</v>
      </c>
      <c r="G7" s="60">
        <v>0.1</v>
      </c>
      <c r="H7" s="60" t="s">
        <v>17</v>
      </c>
      <c r="I7" s="60">
        <v>0.05</v>
      </c>
      <c r="J7" s="60" t="s">
        <v>19</v>
      </c>
      <c r="K7" s="60">
        <v>0.06</v>
      </c>
      <c r="L7" s="60" t="s">
        <v>26</v>
      </c>
      <c r="M7" s="60">
        <v>1</v>
      </c>
      <c r="N7" s="60" t="s">
        <v>30</v>
      </c>
      <c r="O7" s="60">
        <v>0.05</v>
      </c>
      <c r="P7" s="71"/>
      <c r="Q7" s="72"/>
      <c r="R7">
        <f t="shared" si="1"/>
        <v>1.26</v>
      </c>
      <c r="S7">
        <f t="shared" si="2"/>
        <v>17812.62</v>
      </c>
      <c r="U7">
        <v>5</v>
      </c>
      <c r="V7" t="s">
        <v>11</v>
      </c>
      <c r="W7">
        <f t="shared" ref="W7:AM7" si="8">IFERROR(IF(LOOKUP(W$1,$F7:$P7)=W$1,1,0),0)</f>
        <v>1</v>
      </c>
      <c r="X7">
        <f t="shared" si="8"/>
        <v>1</v>
      </c>
      <c r="Y7">
        <f t="shared" si="8"/>
        <v>0</v>
      </c>
      <c r="Z7">
        <f t="shared" si="8"/>
        <v>0</v>
      </c>
      <c r="AA7">
        <f t="shared" si="8"/>
        <v>1</v>
      </c>
      <c r="AB7">
        <f t="shared" si="8"/>
        <v>0</v>
      </c>
      <c r="AC7">
        <f t="shared" si="8"/>
        <v>0</v>
      </c>
      <c r="AD7">
        <f t="shared" si="8"/>
        <v>0</v>
      </c>
      <c r="AE7">
        <f t="shared" si="8"/>
        <v>0</v>
      </c>
      <c r="AF7">
        <f t="shared" si="8"/>
        <v>0</v>
      </c>
      <c r="AG7">
        <f t="shared" si="8"/>
        <v>0</v>
      </c>
      <c r="AH7">
        <f t="shared" si="8"/>
        <v>1</v>
      </c>
      <c r="AI7">
        <f t="shared" si="8"/>
        <v>0</v>
      </c>
      <c r="AJ7">
        <f t="shared" si="8"/>
        <v>0</v>
      </c>
      <c r="AK7">
        <f t="shared" si="8"/>
        <v>0</v>
      </c>
      <c r="AL7">
        <f t="shared" si="8"/>
        <v>1</v>
      </c>
      <c r="AM7">
        <f t="shared" si="8"/>
        <v>0</v>
      </c>
    </row>
    <row r="8" spans="1:39" ht="14.25" customHeight="1">
      <c r="A8" s="45">
        <v>7</v>
      </c>
      <c r="B8" s="46">
        <v>2</v>
      </c>
      <c r="C8" s="68">
        <f>VLOOKUP(B8,Demand!A:F,6,0)</f>
        <v>14675</v>
      </c>
      <c r="D8" s="68">
        <f t="shared" si="0"/>
        <v>294</v>
      </c>
      <c r="E8" s="59" t="s">
        <v>11</v>
      </c>
      <c r="F8" s="59" t="s">
        <v>11</v>
      </c>
      <c r="G8" s="60">
        <v>0.1</v>
      </c>
      <c r="H8" s="60" t="s">
        <v>17</v>
      </c>
      <c r="I8" s="60">
        <v>0.05</v>
      </c>
      <c r="J8" s="60" t="s">
        <v>19</v>
      </c>
      <c r="K8" s="60">
        <v>0.06</v>
      </c>
      <c r="L8" s="60" t="s">
        <v>26</v>
      </c>
      <c r="M8" s="60">
        <v>1</v>
      </c>
      <c r="N8" s="60" t="s">
        <v>30</v>
      </c>
      <c r="O8" s="60">
        <v>0.05</v>
      </c>
      <c r="P8" s="71"/>
      <c r="Q8" s="72"/>
      <c r="R8">
        <f t="shared" si="1"/>
        <v>1.26</v>
      </c>
      <c r="S8">
        <f t="shared" si="2"/>
        <v>18490.5</v>
      </c>
      <c r="U8">
        <v>2</v>
      </c>
      <c r="V8" t="s">
        <v>11</v>
      </c>
      <c r="W8">
        <f t="shared" ref="W8:AM8" si="9">IFERROR(IF(LOOKUP(W$1,$F8:$P8)=W$1,1,0),0)</f>
        <v>1</v>
      </c>
      <c r="X8">
        <f t="shared" si="9"/>
        <v>1</v>
      </c>
      <c r="Y8">
        <f t="shared" si="9"/>
        <v>0</v>
      </c>
      <c r="Z8">
        <f t="shared" si="9"/>
        <v>0</v>
      </c>
      <c r="AA8">
        <f t="shared" si="9"/>
        <v>1</v>
      </c>
      <c r="AB8">
        <f t="shared" si="9"/>
        <v>0</v>
      </c>
      <c r="AC8">
        <f t="shared" si="9"/>
        <v>0</v>
      </c>
      <c r="AD8">
        <f t="shared" si="9"/>
        <v>0</v>
      </c>
      <c r="AE8">
        <f t="shared" si="9"/>
        <v>0</v>
      </c>
      <c r="AF8">
        <f t="shared" si="9"/>
        <v>0</v>
      </c>
      <c r="AG8">
        <f t="shared" si="9"/>
        <v>0</v>
      </c>
      <c r="AH8">
        <f t="shared" si="9"/>
        <v>1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1</v>
      </c>
      <c r="AM8">
        <f t="shared" si="9"/>
        <v>0</v>
      </c>
    </row>
    <row r="9" spans="1:39" ht="14.25" customHeight="1">
      <c r="A9" s="49">
        <v>1</v>
      </c>
      <c r="B9" s="50">
        <v>8</v>
      </c>
      <c r="C9" s="68">
        <f>VLOOKUP(B9,Demand!A:F,6,0)</f>
        <v>2176</v>
      </c>
      <c r="D9" s="68">
        <f t="shared" si="0"/>
        <v>44</v>
      </c>
      <c r="E9" s="59" t="s">
        <v>11</v>
      </c>
      <c r="F9" s="59" t="s">
        <v>11</v>
      </c>
      <c r="G9" s="60">
        <v>0.06</v>
      </c>
      <c r="H9" s="60" t="s">
        <v>12</v>
      </c>
      <c r="I9" s="60">
        <v>0.05</v>
      </c>
      <c r="J9" s="60" t="s">
        <v>18</v>
      </c>
      <c r="K9" s="60">
        <v>0.08</v>
      </c>
      <c r="L9" s="60" t="s">
        <v>24</v>
      </c>
      <c r="M9" s="60">
        <v>0.12</v>
      </c>
      <c r="N9" s="60" t="s">
        <v>26</v>
      </c>
      <c r="O9" s="60">
        <v>2</v>
      </c>
      <c r="P9" s="86" t="s">
        <v>30</v>
      </c>
      <c r="Q9" s="72">
        <v>0.1</v>
      </c>
      <c r="R9">
        <f t="shared" si="1"/>
        <v>2.41</v>
      </c>
      <c r="S9">
        <f t="shared" si="2"/>
        <v>5244.16</v>
      </c>
      <c r="U9">
        <v>8</v>
      </c>
      <c r="V9" t="s">
        <v>11</v>
      </c>
      <c r="W9">
        <f t="shared" ref="W9:AK9" si="10">IFERROR(IF(LOOKUP(W$1,$F9:$P9)=W$1,1,0),0)</f>
        <v>1</v>
      </c>
      <c r="X9">
        <f t="shared" si="10"/>
        <v>0</v>
      </c>
      <c r="Y9">
        <f t="shared" si="10"/>
        <v>1</v>
      </c>
      <c r="Z9">
        <f t="shared" si="10"/>
        <v>1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1</v>
      </c>
      <c r="AG9">
        <f t="shared" si="10"/>
        <v>0</v>
      </c>
      <c r="AH9">
        <f t="shared" si="10"/>
        <v>1</v>
      </c>
      <c r="AI9">
        <f t="shared" si="10"/>
        <v>0</v>
      </c>
      <c r="AJ9">
        <f t="shared" si="10"/>
        <v>0</v>
      </c>
      <c r="AK9">
        <f t="shared" si="10"/>
        <v>0</v>
      </c>
      <c r="AL9">
        <f>IFERROR(IF(LOOKUP(AL$1,$F9:$Q9)=AL$1,1,0),0)</f>
        <v>1</v>
      </c>
      <c r="AM9">
        <f>IFERROR(IF(LOOKUP(AM$1,$F9:$P9)=AM$1,1,0),0)</f>
        <v>0</v>
      </c>
    </row>
    <row r="10" spans="1:39" ht="14.25" customHeight="1">
      <c r="A10" s="49">
        <v>2</v>
      </c>
      <c r="B10" s="50">
        <v>4</v>
      </c>
      <c r="C10" s="68">
        <f>VLOOKUP(B10,Demand!A:F,6,0)</f>
        <v>6530</v>
      </c>
      <c r="D10" s="68">
        <f t="shared" si="0"/>
        <v>131</v>
      </c>
      <c r="E10" s="59" t="s">
        <v>11</v>
      </c>
      <c r="F10" s="59" t="s">
        <v>11</v>
      </c>
      <c r="G10" s="60">
        <v>0.06</v>
      </c>
      <c r="H10" s="60" t="s">
        <v>12</v>
      </c>
      <c r="I10" s="60">
        <v>0.05</v>
      </c>
      <c r="J10" s="60" t="s">
        <v>18</v>
      </c>
      <c r="K10" s="60">
        <v>0.08</v>
      </c>
      <c r="L10" s="60" t="s">
        <v>24</v>
      </c>
      <c r="M10" s="60">
        <v>0.12</v>
      </c>
      <c r="N10" s="60" t="s">
        <v>26</v>
      </c>
      <c r="O10" s="60">
        <v>2</v>
      </c>
      <c r="P10" s="86" t="s">
        <v>30</v>
      </c>
      <c r="Q10" s="72">
        <v>0.1</v>
      </c>
      <c r="R10">
        <f t="shared" si="1"/>
        <v>2.41</v>
      </c>
      <c r="S10">
        <f t="shared" si="2"/>
        <v>15737.300000000001</v>
      </c>
      <c r="U10">
        <v>4</v>
      </c>
      <c r="V10" t="s">
        <v>11</v>
      </c>
      <c r="W10">
        <f t="shared" ref="W10:AM10" si="11">IFERROR(IF(LOOKUP(W$1,$F10:$P10)=W$1,1,0),0)</f>
        <v>1</v>
      </c>
      <c r="X10">
        <f t="shared" si="11"/>
        <v>0</v>
      </c>
      <c r="Y10">
        <f t="shared" si="11"/>
        <v>1</v>
      </c>
      <c r="Z10">
        <f t="shared" si="11"/>
        <v>1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1</v>
      </c>
      <c r="AG10">
        <f t="shared" si="11"/>
        <v>0</v>
      </c>
      <c r="AH10">
        <f t="shared" si="11"/>
        <v>1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1</v>
      </c>
      <c r="AM10">
        <f t="shared" si="11"/>
        <v>0</v>
      </c>
    </row>
    <row r="11" spans="1:39" ht="14.25" customHeight="1">
      <c r="A11" s="49">
        <v>3</v>
      </c>
      <c r="B11" s="50">
        <v>9</v>
      </c>
      <c r="C11" s="68">
        <f>VLOOKUP(B11,Demand!A:F,6,0)</f>
        <v>16281</v>
      </c>
      <c r="D11" s="68">
        <f t="shared" si="0"/>
        <v>326</v>
      </c>
      <c r="E11" s="59" t="s">
        <v>11</v>
      </c>
      <c r="F11" s="59" t="s">
        <v>11</v>
      </c>
      <c r="G11" s="60">
        <v>0.06</v>
      </c>
      <c r="H11" s="60" t="s">
        <v>12</v>
      </c>
      <c r="I11" s="60">
        <v>0.05</v>
      </c>
      <c r="J11" s="60" t="s">
        <v>18</v>
      </c>
      <c r="K11" s="60">
        <v>0.15</v>
      </c>
      <c r="L11" s="60" t="s">
        <v>24</v>
      </c>
      <c r="M11" s="60">
        <v>0.12</v>
      </c>
      <c r="N11" s="60" t="s">
        <v>26</v>
      </c>
      <c r="O11" s="60">
        <v>2</v>
      </c>
      <c r="P11" s="86" t="s">
        <v>30</v>
      </c>
      <c r="Q11" s="72">
        <v>0.1</v>
      </c>
      <c r="R11">
        <f t="shared" si="1"/>
        <v>2.48</v>
      </c>
      <c r="S11">
        <f t="shared" si="2"/>
        <v>40376.879999999997</v>
      </c>
      <c r="U11">
        <v>9</v>
      </c>
      <c r="V11" t="s">
        <v>11</v>
      </c>
      <c r="W11">
        <f t="shared" ref="W11:AM11" si="12">IFERROR(IF(LOOKUP(W$1,$F11:$P11)=W$1,1,0),0)</f>
        <v>1</v>
      </c>
      <c r="X11">
        <f t="shared" si="12"/>
        <v>0</v>
      </c>
      <c r="Y11">
        <f t="shared" si="12"/>
        <v>1</v>
      </c>
      <c r="Z11">
        <f t="shared" si="12"/>
        <v>1</v>
      </c>
      <c r="AA11">
        <f t="shared" si="12"/>
        <v>0</v>
      </c>
      <c r="AB11">
        <f t="shared" si="12"/>
        <v>0</v>
      </c>
      <c r="AC11">
        <f t="shared" si="12"/>
        <v>0</v>
      </c>
      <c r="AD11">
        <f t="shared" si="12"/>
        <v>0</v>
      </c>
      <c r="AE11">
        <f t="shared" si="12"/>
        <v>0</v>
      </c>
      <c r="AF11">
        <f t="shared" si="12"/>
        <v>1</v>
      </c>
      <c r="AG11">
        <f t="shared" si="12"/>
        <v>0</v>
      </c>
      <c r="AH11">
        <f t="shared" si="12"/>
        <v>1</v>
      </c>
      <c r="AI11">
        <f t="shared" si="12"/>
        <v>0</v>
      </c>
      <c r="AJ11">
        <f t="shared" si="12"/>
        <v>0</v>
      </c>
      <c r="AK11">
        <f t="shared" si="12"/>
        <v>0</v>
      </c>
      <c r="AL11">
        <f t="shared" si="12"/>
        <v>1</v>
      </c>
      <c r="AM11">
        <f t="shared" si="12"/>
        <v>0</v>
      </c>
    </row>
    <row r="12" spans="1:39" ht="14.25" customHeight="1">
      <c r="A12" s="49">
        <v>4</v>
      </c>
      <c r="B12" s="50">
        <v>1</v>
      </c>
      <c r="C12" s="68">
        <f>VLOOKUP(B12,Demand!A:F,6,0)</f>
        <v>4164</v>
      </c>
      <c r="D12" s="68">
        <f t="shared" si="0"/>
        <v>84</v>
      </c>
      <c r="E12" s="59" t="s">
        <v>11</v>
      </c>
      <c r="F12" s="59" t="s">
        <v>11</v>
      </c>
      <c r="G12" s="60">
        <v>0.06</v>
      </c>
      <c r="H12" s="60" t="s">
        <v>12</v>
      </c>
      <c r="I12" s="60">
        <v>0.05</v>
      </c>
      <c r="J12" s="60" t="s">
        <v>18</v>
      </c>
      <c r="K12" s="60">
        <v>0.18</v>
      </c>
      <c r="L12" s="60" t="s">
        <v>24</v>
      </c>
      <c r="M12" s="60">
        <v>0.12</v>
      </c>
      <c r="N12" s="60" t="s">
        <v>26</v>
      </c>
      <c r="O12" s="60">
        <v>2</v>
      </c>
      <c r="P12" s="86" t="s">
        <v>30</v>
      </c>
      <c r="Q12" s="72">
        <v>0.1</v>
      </c>
      <c r="R12">
        <f t="shared" si="1"/>
        <v>2.5100000000000002</v>
      </c>
      <c r="S12">
        <f t="shared" si="2"/>
        <v>10451.640000000001</v>
      </c>
      <c r="U12">
        <v>1</v>
      </c>
      <c r="V12" t="s">
        <v>11</v>
      </c>
      <c r="W12">
        <f t="shared" ref="W12:AM12" si="13">IFERROR(IF(LOOKUP(W$1,$F12:$P12)=W$1,1,0),0)</f>
        <v>1</v>
      </c>
      <c r="X12">
        <f t="shared" si="13"/>
        <v>0</v>
      </c>
      <c r="Y12">
        <f t="shared" si="13"/>
        <v>1</v>
      </c>
      <c r="Z12">
        <f t="shared" si="13"/>
        <v>1</v>
      </c>
      <c r="AA12">
        <f t="shared" si="13"/>
        <v>0</v>
      </c>
      <c r="AB12">
        <f t="shared" si="13"/>
        <v>0</v>
      </c>
      <c r="AC12">
        <f t="shared" si="13"/>
        <v>0</v>
      </c>
      <c r="AD12">
        <f t="shared" si="13"/>
        <v>0</v>
      </c>
      <c r="AE12">
        <f t="shared" si="13"/>
        <v>0</v>
      </c>
      <c r="AF12">
        <f t="shared" si="13"/>
        <v>1</v>
      </c>
      <c r="AG12">
        <f t="shared" si="13"/>
        <v>0</v>
      </c>
      <c r="AH12">
        <f t="shared" si="13"/>
        <v>1</v>
      </c>
      <c r="AI12">
        <f t="shared" si="13"/>
        <v>0</v>
      </c>
      <c r="AJ12">
        <f t="shared" si="13"/>
        <v>0</v>
      </c>
      <c r="AK12">
        <f t="shared" si="13"/>
        <v>0</v>
      </c>
      <c r="AL12">
        <f t="shared" si="13"/>
        <v>1</v>
      </c>
      <c r="AM12">
        <f t="shared" si="13"/>
        <v>0</v>
      </c>
    </row>
    <row r="13" spans="1:39" ht="14.25" customHeight="1">
      <c r="A13" s="49">
        <v>5</v>
      </c>
      <c r="B13" s="50">
        <v>18</v>
      </c>
      <c r="C13" s="68">
        <f>VLOOKUP(B13,Demand!A:F,6,0)</f>
        <v>14778</v>
      </c>
      <c r="D13" s="68">
        <f t="shared" si="0"/>
        <v>296</v>
      </c>
      <c r="E13" s="59" t="s">
        <v>11</v>
      </c>
      <c r="F13" s="59" t="s">
        <v>11</v>
      </c>
      <c r="G13" s="60">
        <v>0.06</v>
      </c>
      <c r="H13" s="60" t="s">
        <v>12</v>
      </c>
      <c r="I13" s="60">
        <v>0.05</v>
      </c>
      <c r="J13" s="60" t="s">
        <v>18</v>
      </c>
      <c r="K13" s="60">
        <v>0.18</v>
      </c>
      <c r="L13" s="60" t="s">
        <v>24</v>
      </c>
      <c r="M13" s="60">
        <v>0.12</v>
      </c>
      <c r="N13" s="60" t="s">
        <v>26</v>
      </c>
      <c r="O13" s="60">
        <v>2</v>
      </c>
      <c r="P13" s="86" t="s">
        <v>30</v>
      </c>
      <c r="Q13" s="72">
        <v>0.1</v>
      </c>
      <c r="R13">
        <f t="shared" si="1"/>
        <v>2.5100000000000002</v>
      </c>
      <c r="S13">
        <f t="shared" si="2"/>
        <v>37092.780000000006</v>
      </c>
      <c r="U13">
        <v>18</v>
      </c>
      <c r="V13" t="s">
        <v>11</v>
      </c>
      <c r="W13">
        <f t="shared" ref="W13:AM13" si="14">IFERROR(IF(LOOKUP(W$1,$F13:$P13)=W$1,1,0),0)</f>
        <v>1</v>
      </c>
      <c r="X13">
        <f t="shared" si="14"/>
        <v>0</v>
      </c>
      <c r="Y13">
        <f t="shared" si="14"/>
        <v>1</v>
      </c>
      <c r="Z13">
        <f t="shared" si="14"/>
        <v>1</v>
      </c>
      <c r="AA13">
        <f t="shared" si="14"/>
        <v>0</v>
      </c>
      <c r="AB13">
        <f t="shared" si="14"/>
        <v>0</v>
      </c>
      <c r="AC13">
        <f t="shared" si="14"/>
        <v>0</v>
      </c>
      <c r="AD13">
        <f t="shared" si="14"/>
        <v>0</v>
      </c>
      <c r="AE13">
        <f t="shared" si="14"/>
        <v>0</v>
      </c>
      <c r="AF13">
        <f t="shared" si="14"/>
        <v>1</v>
      </c>
      <c r="AG13">
        <f t="shared" si="14"/>
        <v>0</v>
      </c>
      <c r="AH13">
        <f t="shared" si="14"/>
        <v>1</v>
      </c>
      <c r="AI13">
        <f t="shared" si="14"/>
        <v>0</v>
      </c>
      <c r="AJ13">
        <f t="shared" si="14"/>
        <v>0</v>
      </c>
      <c r="AK13">
        <f t="shared" si="14"/>
        <v>0</v>
      </c>
      <c r="AL13">
        <f t="shared" si="14"/>
        <v>1</v>
      </c>
      <c r="AM13">
        <f t="shared" si="14"/>
        <v>0</v>
      </c>
    </row>
    <row r="14" spans="1:39" ht="14.25" customHeight="1">
      <c r="A14" s="49">
        <v>6</v>
      </c>
      <c r="B14" s="50">
        <v>13</v>
      </c>
      <c r="C14" s="68">
        <f>VLOOKUP(B14,Demand!A:F,6,0)</f>
        <v>12041</v>
      </c>
      <c r="D14" s="68">
        <f t="shared" si="0"/>
        <v>241</v>
      </c>
      <c r="E14" s="59" t="s">
        <v>11</v>
      </c>
      <c r="F14" s="59" t="s">
        <v>11</v>
      </c>
      <c r="G14" s="60">
        <v>0.06</v>
      </c>
      <c r="H14" s="60" t="s">
        <v>12</v>
      </c>
      <c r="I14" s="60">
        <v>0.05</v>
      </c>
      <c r="J14" s="60" t="s">
        <v>18</v>
      </c>
      <c r="K14" s="60">
        <v>0.2</v>
      </c>
      <c r="L14" s="60" t="s">
        <v>24</v>
      </c>
      <c r="M14" s="60">
        <v>0.12</v>
      </c>
      <c r="N14" s="60" t="s">
        <v>26</v>
      </c>
      <c r="O14" s="60">
        <v>2</v>
      </c>
      <c r="P14" s="86" t="s">
        <v>30</v>
      </c>
      <c r="Q14" s="72">
        <v>0.1</v>
      </c>
      <c r="R14">
        <f t="shared" si="1"/>
        <v>2.5300000000000002</v>
      </c>
      <c r="S14">
        <f t="shared" si="2"/>
        <v>30463.730000000003</v>
      </c>
      <c r="U14">
        <v>13</v>
      </c>
      <c r="V14" t="s">
        <v>11</v>
      </c>
      <c r="W14">
        <f t="shared" ref="W14:AM14" si="15">IFERROR(IF(LOOKUP(W$1,$F14:$P14)=W$1,1,0),0)</f>
        <v>1</v>
      </c>
      <c r="X14">
        <f t="shared" si="15"/>
        <v>0</v>
      </c>
      <c r="Y14">
        <f t="shared" si="15"/>
        <v>1</v>
      </c>
      <c r="Z14">
        <f t="shared" si="15"/>
        <v>1</v>
      </c>
      <c r="AA14">
        <f t="shared" si="15"/>
        <v>0</v>
      </c>
      <c r="AB14">
        <f t="shared" si="15"/>
        <v>0</v>
      </c>
      <c r="AC14">
        <f t="shared" si="15"/>
        <v>0</v>
      </c>
      <c r="AD14">
        <f t="shared" si="15"/>
        <v>0</v>
      </c>
      <c r="AE14">
        <f t="shared" si="15"/>
        <v>0</v>
      </c>
      <c r="AF14">
        <f t="shared" si="15"/>
        <v>1</v>
      </c>
      <c r="AG14">
        <f t="shared" si="15"/>
        <v>0</v>
      </c>
      <c r="AH14">
        <f t="shared" si="15"/>
        <v>1</v>
      </c>
      <c r="AI14">
        <f t="shared" si="15"/>
        <v>0</v>
      </c>
      <c r="AJ14">
        <f t="shared" si="15"/>
        <v>0</v>
      </c>
      <c r="AK14">
        <f t="shared" si="15"/>
        <v>0</v>
      </c>
      <c r="AL14">
        <f t="shared" si="15"/>
        <v>1</v>
      </c>
      <c r="AM14">
        <f t="shared" si="15"/>
        <v>0</v>
      </c>
    </row>
    <row r="15" spans="1:39" ht="14.25" customHeight="1">
      <c r="A15" s="49">
        <v>7</v>
      </c>
      <c r="B15" s="50">
        <v>24</v>
      </c>
      <c r="C15" s="68">
        <f>VLOOKUP(B15,Demand!A:F,6,0)</f>
        <v>3958</v>
      </c>
      <c r="D15" s="68">
        <f t="shared" si="0"/>
        <v>80</v>
      </c>
      <c r="E15" s="59" t="s">
        <v>17</v>
      </c>
      <c r="F15" s="59" t="s">
        <v>11</v>
      </c>
      <c r="G15" s="60">
        <v>0.06</v>
      </c>
      <c r="H15" s="60" t="s">
        <v>12</v>
      </c>
      <c r="I15" s="60">
        <v>0.05</v>
      </c>
      <c r="J15" s="60" t="s">
        <v>18</v>
      </c>
      <c r="K15" s="60">
        <v>0.15</v>
      </c>
      <c r="L15" s="60" t="s">
        <v>24</v>
      </c>
      <c r="M15" s="60">
        <v>0.12</v>
      </c>
      <c r="N15" s="60" t="s">
        <v>26</v>
      </c>
      <c r="O15" s="60">
        <v>2</v>
      </c>
      <c r="P15" s="86" t="s">
        <v>30</v>
      </c>
      <c r="Q15" s="72">
        <v>0.1</v>
      </c>
      <c r="R15">
        <f t="shared" si="1"/>
        <v>2.48</v>
      </c>
      <c r="S15">
        <f t="shared" si="2"/>
        <v>9815.84</v>
      </c>
      <c r="U15">
        <v>24</v>
      </c>
      <c r="V15" t="s">
        <v>17</v>
      </c>
      <c r="W15">
        <f t="shared" ref="W15:AM15" si="16">IFERROR(IF(LOOKUP(W$1,$F15:$P15)=W$1,1,0),0)</f>
        <v>1</v>
      </c>
      <c r="X15">
        <f t="shared" si="16"/>
        <v>0</v>
      </c>
      <c r="Y15">
        <f t="shared" si="16"/>
        <v>1</v>
      </c>
      <c r="Z15">
        <f t="shared" si="16"/>
        <v>1</v>
      </c>
      <c r="AA15">
        <f t="shared" si="16"/>
        <v>0</v>
      </c>
      <c r="AB15">
        <f t="shared" si="16"/>
        <v>0</v>
      </c>
      <c r="AC15">
        <f t="shared" si="16"/>
        <v>0</v>
      </c>
      <c r="AD15">
        <f t="shared" si="16"/>
        <v>0</v>
      </c>
      <c r="AE15">
        <f t="shared" si="16"/>
        <v>0</v>
      </c>
      <c r="AF15">
        <f t="shared" si="16"/>
        <v>1</v>
      </c>
      <c r="AG15">
        <f t="shared" si="16"/>
        <v>0</v>
      </c>
      <c r="AH15">
        <f t="shared" si="16"/>
        <v>1</v>
      </c>
      <c r="AI15">
        <f t="shared" si="16"/>
        <v>0</v>
      </c>
      <c r="AJ15">
        <f t="shared" si="16"/>
        <v>0</v>
      </c>
      <c r="AK15">
        <f t="shared" si="16"/>
        <v>0</v>
      </c>
      <c r="AL15">
        <f t="shared" si="16"/>
        <v>1</v>
      </c>
      <c r="AM15">
        <f t="shared" si="16"/>
        <v>0</v>
      </c>
    </row>
    <row r="16" spans="1:39" ht="14.25" customHeight="1">
      <c r="A16" s="49">
        <v>8</v>
      </c>
      <c r="B16" s="50">
        <v>25</v>
      </c>
      <c r="C16" s="68">
        <f>VLOOKUP(B16,Demand!A:F,6,0)</f>
        <v>2812</v>
      </c>
      <c r="D16" s="68">
        <f t="shared" si="0"/>
        <v>57</v>
      </c>
      <c r="E16" s="59" t="s">
        <v>17</v>
      </c>
      <c r="F16" s="59" t="s">
        <v>11</v>
      </c>
      <c r="G16" s="60">
        <v>0.06</v>
      </c>
      <c r="H16" s="60" t="s">
        <v>12</v>
      </c>
      <c r="I16" s="60">
        <v>0.05</v>
      </c>
      <c r="J16" s="60" t="s">
        <v>18</v>
      </c>
      <c r="K16" s="60">
        <v>0.15</v>
      </c>
      <c r="L16" s="60" t="s">
        <v>24</v>
      </c>
      <c r="M16" s="60">
        <v>0.12</v>
      </c>
      <c r="N16" s="60" t="s">
        <v>26</v>
      </c>
      <c r="O16" s="60">
        <v>2</v>
      </c>
      <c r="P16" s="86" t="s">
        <v>30</v>
      </c>
      <c r="Q16" s="72">
        <v>0.1</v>
      </c>
      <c r="R16">
        <f t="shared" si="1"/>
        <v>2.48</v>
      </c>
      <c r="S16">
        <f t="shared" si="2"/>
        <v>6973.76</v>
      </c>
      <c r="U16">
        <v>25</v>
      </c>
      <c r="V16" t="s">
        <v>17</v>
      </c>
      <c r="W16">
        <f t="shared" ref="W16:AM16" si="17">IFERROR(IF(LOOKUP(W$1,$F16:$P16)=W$1,1,0),0)</f>
        <v>1</v>
      </c>
      <c r="X16">
        <f t="shared" si="17"/>
        <v>0</v>
      </c>
      <c r="Y16">
        <f t="shared" si="17"/>
        <v>1</v>
      </c>
      <c r="Z16">
        <f t="shared" si="17"/>
        <v>1</v>
      </c>
      <c r="AA16">
        <f t="shared" si="17"/>
        <v>0</v>
      </c>
      <c r="AB16">
        <f t="shared" si="17"/>
        <v>0</v>
      </c>
      <c r="AC16">
        <f t="shared" si="17"/>
        <v>0</v>
      </c>
      <c r="AD16">
        <f t="shared" si="17"/>
        <v>0</v>
      </c>
      <c r="AE16">
        <f t="shared" si="17"/>
        <v>0</v>
      </c>
      <c r="AF16">
        <f t="shared" si="17"/>
        <v>1</v>
      </c>
      <c r="AG16">
        <f t="shared" si="17"/>
        <v>0</v>
      </c>
      <c r="AH16">
        <f t="shared" si="17"/>
        <v>1</v>
      </c>
      <c r="AI16">
        <f t="shared" si="17"/>
        <v>0</v>
      </c>
      <c r="AJ16">
        <f t="shared" si="17"/>
        <v>0</v>
      </c>
      <c r="AK16">
        <f t="shared" si="17"/>
        <v>0</v>
      </c>
      <c r="AL16">
        <f t="shared" si="17"/>
        <v>1</v>
      </c>
      <c r="AM16">
        <f t="shared" si="17"/>
        <v>0</v>
      </c>
    </row>
    <row r="17" spans="1:39" ht="14.25" customHeight="1">
      <c r="A17" s="49">
        <v>9</v>
      </c>
      <c r="B17" s="50">
        <v>33</v>
      </c>
      <c r="C17" s="68">
        <f>VLOOKUP(B17,Demand!A:F,6,0)</f>
        <v>6129</v>
      </c>
      <c r="D17" s="68">
        <f t="shared" si="0"/>
        <v>123</v>
      </c>
      <c r="E17" s="59" t="s">
        <v>12</v>
      </c>
      <c r="F17" s="59" t="s">
        <v>11</v>
      </c>
      <c r="G17" s="60">
        <v>0.06</v>
      </c>
      <c r="H17" s="60" t="s">
        <v>12</v>
      </c>
      <c r="I17" s="60">
        <v>0.05</v>
      </c>
      <c r="J17" s="60" t="s">
        <v>18</v>
      </c>
      <c r="K17" s="60">
        <v>0.08</v>
      </c>
      <c r="L17" s="60" t="s">
        <v>24</v>
      </c>
      <c r="M17" s="60">
        <v>0.12</v>
      </c>
      <c r="N17" s="60" t="s">
        <v>26</v>
      </c>
      <c r="O17" s="60">
        <v>2</v>
      </c>
      <c r="P17" s="86" t="s">
        <v>30</v>
      </c>
      <c r="Q17" s="72">
        <v>0.1</v>
      </c>
      <c r="R17">
        <f t="shared" si="1"/>
        <v>2.41</v>
      </c>
      <c r="S17">
        <f t="shared" si="2"/>
        <v>14770.890000000001</v>
      </c>
      <c r="U17">
        <v>33</v>
      </c>
      <c r="V17" t="s">
        <v>12</v>
      </c>
      <c r="W17">
        <f t="shared" ref="W17:AM17" si="18">IFERROR(IF(LOOKUP(W$1,$F17:$P17)=W$1,1,0),0)</f>
        <v>1</v>
      </c>
      <c r="X17">
        <f t="shared" si="18"/>
        <v>0</v>
      </c>
      <c r="Y17">
        <f t="shared" si="18"/>
        <v>1</v>
      </c>
      <c r="Z17">
        <f t="shared" si="18"/>
        <v>1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1</v>
      </c>
      <c r="AG17">
        <f t="shared" si="18"/>
        <v>0</v>
      </c>
      <c r="AH17">
        <f t="shared" si="18"/>
        <v>1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1</v>
      </c>
      <c r="AM17">
        <f t="shared" si="18"/>
        <v>0</v>
      </c>
    </row>
    <row r="18" spans="1:39" ht="14.25" customHeight="1">
      <c r="A18" s="49">
        <v>10</v>
      </c>
      <c r="B18" s="50">
        <v>30</v>
      </c>
      <c r="C18" s="68">
        <f>VLOOKUP(B18,Demand!A:F,6,0)</f>
        <v>1291</v>
      </c>
      <c r="D18" s="68">
        <f t="shared" si="0"/>
        <v>26</v>
      </c>
      <c r="E18" s="59" t="s">
        <v>12</v>
      </c>
      <c r="F18" s="59" t="s">
        <v>11</v>
      </c>
      <c r="G18" s="60">
        <v>0.06</v>
      </c>
      <c r="H18" s="60" t="s">
        <v>12</v>
      </c>
      <c r="I18" s="60">
        <v>0.05</v>
      </c>
      <c r="J18" s="60" t="s">
        <v>18</v>
      </c>
      <c r="K18" s="60">
        <v>0.2</v>
      </c>
      <c r="L18" s="60" t="s">
        <v>24</v>
      </c>
      <c r="M18" s="60">
        <v>0.12</v>
      </c>
      <c r="N18" s="60" t="s">
        <v>26</v>
      </c>
      <c r="O18" s="60">
        <v>2</v>
      </c>
      <c r="P18" s="86" t="s">
        <v>30</v>
      </c>
      <c r="Q18" s="72">
        <v>0.1</v>
      </c>
      <c r="R18">
        <f t="shared" si="1"/>
        <v>2.5300000000000002</v>
      </c>
      <c r="S18">
        <f t="shared" si="2"/>
        <v>3266.2300000000005</v>
      </c>
      <c r="U18">
        <v>30</v>
      </c>
      <c r="V18" t="s">
        <v>12</v>
      </c>
      <c r="W18">
        <f t="shared" ref="W18:AM18" si="19">IFERROR(IF(LOOKUP(W$1,$F18:$P18)=W$1,1,0),0)</f>
        <v>1</v>
      </c>
      <c r="X18">
        <f t="shared" si="19"/>
        <v>0</v>
      </c>
      <c r="Y18">
        <f t="shared" si="19"/>
        <v>1</v>
      </c>
      <c r="Z18">
        <f t="shared" si="19"/>
        <v>1</v>
      </c>
      <c r="AA18">
        <f t="shared" si="19"/>
        <v>0</v>
      </c>
      <c r="AB18">
        <f t="shared" si="19"/>
        <v>0</v>
      </c>
      <c r="AC18">
        <f t="shared" si="19"/>
        <v>0</v>
      </c>
      <c r="AD18">
        <f t="shared" si="19"/>
        <v>0</v>
      </c>
      <c r="AE18">
        <f t="shared" si="19"/>
        <v>0</v>
      </c>
      <c r="AF18">
        <f t="shared" si="19"/>
        <v>1</v>
      </c>
      <c r="AG18">
        <f t="shared" si="19"/>
        <v>0</v>
      </c>
      <c r="AH18">
        <f t="shared" si="19"/>
        <v>1</v>
      </c>
      <c r="AI18">
        <f t="shared" si="19"/>
        <v>0</v>
      </c>
      <c r="AJ18">
        <f t="shared" si="19"/>
        <v>0</v>
      </c>
      <c r="AK18">
        <f t="shared" si="19"/>
        <v>0</v>
      </c>
      <c r="AL18">
        <f t="shared" si="19"/>
        <v>1</v>
      </c>
      <c r="AM18">
        <f t="shared" si="19"/>
        <v>0</v>
      </c>
    </row>
    <row r="19" spans="1:39" ht="14.25" customHeight="1">
      <c r="A19" s="49">
        <v>11</v>
      </c>
      <c r="B19" s="50">
        <v>36</v>
      </c>
      <c r="C19" s="68">
        <f>VLOOKUP(B19,Demand!A:F,6,0)</f>
        <v>9078</v>
      </c>
      <c r="D19" s="68">
        <f t="shared" si="0"/>
        <v>182</v>
      </c>
      <c r="E19" s="59" t="s">
        <v>12</v>
      </c>
      <c r="F19" s="59" t="s">
        <v>11</v>
      </c>
      <c r="G19" s="60">
        <v>0.06</v>
      </c>
      <c r="H19" s="60" t="s">
        <v>12</v>
      </c>
      <c r="I19" s="60">
        <v>0.05</v>
      </c>
      <c r="J19" s="60" t="s">
        <v>18</v>
      </c>
      <c r="K19" s="60">
        <v>0.2</v>
      </c>
      <c r="L19" s="60" t="s">
        <v>24</v>
      </c>
      <c r="M19" s="60">
        <v>0.12</v>
      </c>
      <c r="N19" s="60" t="s">
        <v>26</v>
      </c>
      <c r="O19" s="60">
        <v>2</v>
      </c>
      <c r="P19" s="86" t="s">
        <v>30</v>
      </c>
      <c r="Q19" s="72">
        <v>0.1</v>
      </c>
      <c r="R19">
        <f t="shared" si="1"/>
        <v>2.5300000000000002</v>
      </c>
      <c r="S19">
        <f t="shared" si="2"/>
        <v>22967.340000000004</v>
      </c>
      <c r="U19">
        <v>36</v>
      </c>
      <c r="V19" t="s">
        <v>12</v>
      </c>
      <c r="W19">
        <f t="shared" ref="W19:AM19" si="20">IFERROR(IF(LOOKUP(W$1,$F19:$P19)=W$1,1,0),0)</f>
        <v>1</v>
      </c>
      <c r="X19">
        <f t="shared" si="20"/>
        <v>0</v>
      </c>
      <c r="Y19">
        <f t="shared" si="20"/>
        <v>1</v>
      </c>
      <c r="Z19">
        <f t="shared" si="20"/>
        <v>1</v>
      </c>
      <c r="AA19">
        <f t="shared" si="20"/>
        <v>0</v>
      </c>
      <c r="AB19">
        <f t="shared" si="20"/>
        <v>0</v>
      </c>
      <c r="AC19">
        <f t="shared" si="20"/>
        <v>0</v>
      </c>
      <c r="AD19">
        <f t="shared" si="20"/>
        <v>0</v>
      </c>
      <c r="AE19">
        <f t="shared" si="20"/>
        <v>0</v>
      </c>
      <c r="AF19">
        <f t="shared" si="20"/>
        <v>1</v>
      </c>
      <c r="AG19">
        <f t="shared" si="20"/>
        <v>0</v>
      </c>
      <c r="AH19">
        <f t="shared" si="20"/>
        <v>1</v>
      </c>
      <c r="AI19">
        <f t="shared" si="20"/>
        <v>0</v>
      </c>
      <c r="AJ19">
        <f t="shared" si="20"/>
        <v>0</v>
      </c>
      <c r="AK19">
        <f t="shared" si="20"/>
        <v>0</v>
      </c>
      <c r="AL19">
        <f t="shared" si="20"/>
        <v>1</v>
      </c>
      <c r="AM19">
        <f t="shared" si="20"/>
        <v>0</v>
      </c>
    </row>
    <row r="20" spans="1:39" ht="14.25" customHeight="1">
      <c r="A20" s="49">
        <v>12</v>
      </c>
      <c r="B20" s="50">
        <v>38</v>
      </c>
      <c r="C20" s="68">
        <f>VLOOKUP(B20,Demand!A:F,6,0)</f>
        <v>3990</v>
      </c>
      <c r="D20" s="68">
        <f t="shared" si="0"/>
        <v>80</v>
      </c>
      <c r="E20" s="59" t="s">
        <v>12</v>
      </c>
      <c r="F20" s="59" t="s">
        <v>11</v>
      </c>
      <c r="G20" s="60">
        <v>0.06</v>
      </c>
      <c r="H20" s="60" t="s">
        <v>12</v>
      </c>
      <c r="I20" s="60">
        <v>0.05</v>
      </c>
      <c r="J20" s="60" t="s">
        <v>18</v>
      </c>
      <c r="K20" s="60">
        <v>0.2</v>
      </c>
      <c r="L20" s="60" t="s">
        <v>24</v>
      </c>
      <c r="M20" s="60">
        <v>0.12</v>
      </c>
      <c r="N20" s="60" t="s">
        <v>26</v>
      </c>
      <c r="O20" s="60">
        <v>2</v>
      </c>
      <c r="P20" s="86" t="s">
        <v>30</v>
      </c>
      <c r="Q20" s="72">
        <v>0.1</v>
      </c>
      <c r="R20">
        <f t="shared" si="1"/>
        <v>2.5300000000000002</v>
      </c>
      <c r="S20">
        <f t="shared" si="2"/>
        <v>10094.700000000001</v>
      </c>
      <c r="U20">
        <v>38</v>
      </c>
      <c r="V20" t="s">
        <v>12</v>
      </c>
      <c r="W20">
        <f t="shared" ref="W20:AM20" si="21">IFERROR(IF(LOOKUP(W$1,$F20:$P20)=W$1,1,0),0)</f>
        <v>1</v>
      </c>
      <c r="X20">
        <f t="shared" si="21"/>
        <v>0</v>
      </c>
      <c r="Y20">
        <f t="shared" si="21"/>
        <v>1</v>
      </c>
      <c r="Z20">
        <f t="shared" si="21"/>
        <v>1</v>
      </c>
      <c r="AA20">
        <f t="shared" si="21"/>
        <v>0</v>
      </c>
      <c r="AB20">
        <f t="shared" si="21"/>
        <v>0</v>
      </c>
      <c r="AC20">
        <f t="shared" si="21"/>
        <v>0</v>
      </c>
      <c r="AD20">
        <f t="shared" si="21"/>
        <v>0</v>
      </c>
      <c r="AE20">
        <f t="shared" si="21"/>
        <v>0</v>
      </c>
      <c r="AF20">
        <f t="shared" si="21"/>
        <v>1</v>
      </c>
      <c r="AG20">
        <f t="shared" si="21"/>
        <v>0</v>
      </c>
      <c r="AH20">
        <f t="shared" si="21"/>
        <v>1</v>
      </c>
      <c r="AI20">
        <f t="shared" si="21"/>
        <v>0</v>
      </c>
      <c r="AJ20">
        <f t="shared" si="21"/>
        <v>0</v>
      </c>
      <c r="AK20">
        <f t="shared" si="21"/>
        <v>0</v>
      </c>
      <c r="AL20">
        <f t="shared" si="21"/>
        <v>1</v>
      </c>
      <c r="AM20">
        <f t="shared" si="21"/>
        <v>0</v>
      </c>
    </row>
    <row r="21" spans="1:39" ht="14.25" customHeight="1">
      <c r="A21" s="54">
        <v>1</v>
      </c>
      <c r="B21" s="55">
        <v>14</v>
      </c>
      <c r="C21" s="68">
        <f>VLOOKUP(B21,Demand!A:F,6,0)</f>
        <v>1380</v>
      </c>
      <c r="D21" s="68">
        <f t="shared" si="0"/>
        <v>28</v>
      </c>
      <c r="E21" s="59" t="s">
        <v>11</v>
      </c>
      <c r="F21" s="59" t="s">
        <v>11</v>
      </c>
      <c r="G21" s="60">
        <v>0.05</v>
      </c>
      <c r="H21" s="60" t="s">
        <v>12</v>
      </c>
      <c r="I21" s="60">
        <v>0.05</v>
      </c>
      <c r="J21" s="60" t="s">
        <v>19</v>
      </c>
      <c r="K21" s="60">
        <v>0.1</v>
      </c>
      <c r="L21" s="60" t="s">
        <v>25</v>
      </c>
      <c r="M21" s="60">
        <v>0.05</v>
      </c>
      <c r="N21" s="60" t="s">
        <v>26</v>
      </c>
      <c r="O21" s="60">
        <v>2</v>
      </c>
      <c r="P21" s="86" t="s">
        <v>30</v>
      </c>
      <c r="Q21" s="72">
        <v>0.03</v>
      </c>
      <c r="R21">
        <f t="shared" si="1"/>
        <v>2.2799999999999998</v>
      </c>
      <c r="S21">
        <f t="shared" si="2"/>
        <v>3146.3999999999996</v>
      </c>
      <c r="U21">
        <v>14</v>
      </c>
      <c r="V21" t="s">
        <v>11</v>
      </c>
      <c r="W21">
        <f t="shared" ref="W21:AM21" si="22">IFERROR(IF(LOOKUP(W$1,$F21:$P21)=W$1,1,0),0)</f>
        <v>1</v>
      </c>
      <c r="X21">
        <f t="shared" si="22"/>
        <v>0</v>
      </c>
      <c r="Y21">
        <f t="shared" si="22"/>
        <v>1</v>
      </c>
      <c r="Z21">
        <f t="shared" si="22"/>
        <v>0</v>
      </c>
      <c r="AA21">
        <f t="shared" si="22"/>
        <v>1</v>
      </c>
      <c r="AB21">
        <f t="shared" si="22"/>
        <v>0</v>
      </c>
      <c r="AC21">
        <f t="shared" si="22"/>
        <v>0</v>
      </c>
      <c r="AD21">
        <f t="shared" si="22"/>
        <v>0</v>
      </c>
      <c r="AE21">
        <f t="shared" si="22"/>
        <v>0</v>
      </c>
      <c r="AF21">
        <f t="shared" si="22"/>
        <v>0</v>
      </c>
      <c r="AG21">
        <f t="shared" si="22"/>
        <v>1</v>
      </c>
      <c r="AH21">
        <f t="shared" si="22"/>
        <v>1</v>
      </c>
      <c r="AI21">
        <f t="shared" si="22"/>
        <v>0</v>
      </c>
      <c r="AJ21">
        <f t="shared" si="22"/>
        <v>0</v>
      </c>
      <c r="AK21">
        <f t="shared" si="22"/>
        <v>0</v>
      </c>
      <c r="AL21">
        <f t="shared" si="22"/>
        <v>1</v>
      </c>
      <c r="AM21">
        <f t="shared" si="22"/>
        <v>0</v>
      </c>
    </row>
    <row r="22" spans="1:39" ht="14.25" customHeight="1">
      <c r="A22" s="54">
        <v>2</v>
      </c>
      <c r="B22" s="55">
        <v>10</v>
      </c>
      <c r="C22" s="68">
        <f>VLOOKUP(B22,Demand!A:F,6,0)</f>
        <v>11716</v>
      </c>
      <c r="D22" s="68">
        <f t="shared" si="0"/>
        <v>235</v>
      </c>
      <c r="E22" s="59" t="s">
        <v>11</v>
      </c>
      <c r="F22" s="59" t="s">
        <v>11</v>
      </c>
      <c r="G22" s="60">
        <v>0.05</v>
      </c>
      <c r="H22" s="60" t="s">
        <v>12</v>
      </c>
      <c r="I22" s="60">
        <v>0.05</v>
      </c>
      <c r="J22" s="60" t="s">
        <v>19</v>
      </c>
      <c r="K22" s="60">
        <v>0.1</v>
      </c>
      <c r="L22" s="60" t="s">
        <v>25</v>
      </c>
      <c r="M22" s="60">
        <v>0.05</v>
      </c>
      <c r="N22" s="60" t="s">
        <v>26</v>
      </c>
      <c r="O22" s="60">
        <v>2</v>
      </c>
      <c r="P22" s="86" t="s">
        <v>30</v>
      </c>
      <c r="Q22" s="72">
        <v>0.03</v>
      </c>
      <c r="R22">
        <f t="shared" si="1"/>
        <v>2.2799999999999998</v>
      </c>
      <c r="S22">
        <f t="shared" si="2"/>
        <v>26712.479999999996</v>
      </c>
      <c r="U22">
        <v>10</v>
      </c>
      <c r="V22" t="s">
        <v>11</v>
      </c>
      <c r="W22">
        <f t="shared" ref="W22:AM22" si="23">IFERROR(IF(LOOKUP(W$1,$F22:$P22)=W$1,1,0),0)</f>
        <v>1</v>
      </c>
      <c r="X22">
        <f t="shared" si="23"/>
        <v>0</v>
      </c>
      <c r="Y22">
        <f t="shared" si="23"/>
        <v>1</v>
      </c>
      <c r="Z22">
        <f t="shared" si="23"/>
        <v>0</v>
      </c>
      <c r="AA22">
        <f t="shared" si="23"/>
        <v>1</v>
      </c>
      <c r="AB22">
        <f t="shared" si="23"/>
        <v>0</v>
      </c>
      <c r="AC22">
        <f t="shared" si="23"/>
        <v>0</v>
      </c>
      <c r="AD22">
        <f t="shared" si="23"/>
        <v>0</v>
      </c>
      <c r="AE22">
        <f t="shared" si="23"/>
        <v>0</v>
      </c>
      <c r="AF22">
        <f t="shared" si="23"/>
        <v>0</v>
      </c>
      <c r="AG22">
        <f t="shared" si="23"/>
        <v>1</v>
      </c>
      <c r="AH22">
        <f t="shared" si="23"/>
        <v>1</v>
      </c>
      <c r="AI22">
        <f t="shared" si="23"/>
        <v>0</v>
      </c>
      <c r="AJ22">
        <f t="shared" si="23"/>
        <v>0</v>
      </c>
      <c r="AK22">
        <f t="shared" si="23"/>
        <v>0</v>
      </c>
      <c r="AL22">
        <f t="shared" si="23"/>
        <v>1</v>
      </c>
      <c r="AM22">
        <f t="shared" si="23"/>
        <v>0</v>
      </c>
    </row>
    <row r="23" spans="1:39" ht="14.25" customHeight="1">
      <c r="A23" s="61">
        <v>1</v>
      </c>
      <c r="B23" s="62">
        <v>28</v>
      </c>
      <c r="C23" s="68">
        <f>VLOOKUP(B23,Demand!A:F,6,0)</f>
        <v>1669</v>
      </c>
      <c r="D23" s="68">
        <f t="shared" si="0"/>
        <v>34</v>
      </c>
      <c r="E23" s="59" t="s">
        <v>17</v>
      </c>
      <c r="F23" s="59" t="s">
        <v>11</v>
      </c>
      <c r="G23" s="60">
        <v>0.05</v>
      </c>
      <c r="H23" s="60" t="s">
        <v>12</v>
      </c>
      <c r="I23" s="60">
        <v>0.05</v>
      </c>
      <c r="J23" s="60" t="s">
        <v>19</v>
      </c>
      <c r="K23" s="60">
        <v>0.1</v>
      </c>
      <c r="L23" s="60" t="s">
        <v>28</v>
      </c>
      <c r="M23" s="60">
        <v>0.05</v>
      </c>
      <c r="N23" s="60" t="s">
        <v>26</v>
      </c>
      <c r="O23" s="60">
        <v>2</v>
      </c>
      <c r="P23" s="63" t="s">
        <v>31</v>
      </c>
      <c r="Q23" s="72">
        <v>0.03</v>
      </c>
      <c r="R23">
        <f t="shared" si="1"/>
        <v>2.2799999999999998</v>
      </c>
      <c r="S23">
        <f t="shared" si="2"/>
        <v>3805.3199999999997</v>
      </c>
      <c r="U23">
        <v>28</v>
      </c>
      <c r="V23" t="s">
        <v>17</v>
      </c>
      <c r="W23">
        <f t="shared" ref="W23:AM23" si="24">IFERROR(IF(LOOKUP(W$1,$F23:$P23)=W$1,1,0),0)</f>
        <v>1</v>
      </c>
      <c r="X23">
        <f t="shared" si="24"/>
        <v>0</v>
      </c>
      <c r="Y23">
        <f t="shared" si="24"/>
        <v>1</v>
      </c>
      <c r="Z23">
        <f t="shared" si="24"/>
        <v>0</v>
      </c>
      <c r="AA23">
        <f t="shared" si="24"/>
        <v>1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1</v>
      </c>
      <c r="AK23">
        <f t="shared" si="24"/>
        <v>0</v>
      </c>
      <c r="AL23">
        <f t="shared" si="24"/>
        <v>0</v>
      </c>
      <c r="AM23">
        <f t="shared" si="24"/>
        <v>1</v>
      </c>
    </row>
    <row r="24" spans="1:39" ht="14.25" customHeight="1">
      <c r="A24" s="61">
        <v>2</v>
      </c>
      <c r="B24" s="62">
        <v>22</v>
      </c>
      <c r="C24" s="68">
        <f>VLOOKUP(B24,Demand!A:F,6,0)</f>
        <v>1772</v>
      </c>
      <c r="D24" s="68">
        <f t="shared" si="0"/>
        <v>36</v>
      </c>
      <c r="E24" s="59" t="s">
        <v>17</v>
      </c>
      <c r="F24" s="59" t="s">
        <v>11</v>
      </c>
      <c r="G24" s="60">
        <v>0.05</v>
      </c>
      <c r="H24" s="60" t="s">
        <v>12</v>
      </c>
      <c r="I24" s="60">
        <v>0.05</v>
      </c>
      <c r="J24" s="60" t="s">
        <v>19</v>
      </c>
      <c r="K24" s="60">
        <v>0.1</v>
      </c>
      <c r="L24" s="60" t="s">
        <v>28</v>
      </c>
      <c r="M24" s="60">
        <v>0.05</v>
      </c>
      <c r="N24" s="60" t="s">
        <v>26</v>
      </c>
      <c r="O24" s="60">
        <v>2</v>
      </c>
      <c r="P24" s="63" t="s">
        <v>31</v>
      </c>
      <c r="Q24" s="72">
        <v>0.03</v>
      </c>
      <c r="R24">
        <f t="shared" si="1"/>
        <v>2.2799999999999998</v>
      </c>
      <c r="S24">
        <f t="shared" si="2"/>
        <v>4040.16</v>
      </c>
      <c r="U24">
        <v>22</v>
      </c>
      <c r="V24" t="s">
        <v>17</v>
      </c>
      <c r="W24">
        <f t="shared" ref="W24:AM24" si="25">IFERROR(IF(LOOKUP(W$1,$F24:$P24)=W$1,1,0),0)</f>
        <v>1</v>
      </c>
      <c r="X24">
        <f t="shared" si="25"/>
        <v>0</v>
      </c>
      <c r="Y24">
        <f t="shared" si="25"/>
        <v>1</v>
      </c>
      <c r="Z24">
        <f t="shared" si="25"/>
        <v>0</v>
      </c>
      <c r="AA24">
        <f t="shared" si="25"/>
        <v>1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1</v>
      </c>
      <c r="AK24">
        <f t="shared" si="25"/>
        <v>0</v>
      </c>
      <c r="AL24">
        <f t="shared" si="25"/>
        <v>0</v>
      </c>
      <c r="AM24">
        <f t="shared" si="25"/>
        <v>1</v>
      </c>
    </row>
    <row r="25" spans="1:39" ht="14.25" customHeight="1">
      <c r="A25" s="61">
        <v>3</v>
      </c>
      <c r="B25" s="62">
        <v>23</v>
      </c>
      <c r="C25" s="68">
        <f>VLOOKUP(B25,Demand!A:F,6,0)</f>
        <v>2146</v>
      </c>
      <c r="D25" s="68">
        <f t="shared" si="0"/>
        <v>43</v>
      </c>
      <c r="E25" s="59" t="s">
        <v>17</v>
      </c>
      <c r="F25" s="59" t="s">
        <v>11</v>
      </c>
      <c r="G25" s="60">
        <v>0.05</v>
      </c>
      <c r="H25" s="60" t="s">
        <v>12</v>
      </c>
      <c r="I25" s="60">
        <v>0.05</v>
      </c>
      <c r="J25" s="60" t="s">
        <v>19</v>
      </c>
      <c r="K25" s="60">
        <v>0.1</v>
      </c>
      <c r="L25" s="60" t="s">
        <v>28</v>
      </c>
      <c r="M25" s="60">
        <v>0.05</v>
      </c>
      <c r="N25" s="60" t="s">
        <v>26</v>
      </c>
      <c r="O25" s="60">
        <v>2</v>
      </c>
      <c r="P25" s="63" t="s">
        <v>31</v>
      </c>
      <c r="Q25" s="72">
        <v>0.03</v>
      </c>
      <c r="R25">
        <f t="shared" si="1"/>
        <v>2.2799999999999998</v>
      </c>
      <c r="S25">
        <f t="shared" si="2"/>
        <v>4892.8799999999992</v>
      </c>
      <c r="U25">
        <v>23</v>
      </c>
      <c r="V25" t="s">
        <v>17</v>
      </c>
      <c r="W25">
        <f t="shared" ref="W25:AM25" si="26">IFERROR(IF(LOOKUP(W$1,$F25:$P25)=W$1,1,0),0)</f>
        <v>1</v>
      </c>
      <c r="X25">
        <f t="shared" si="26"/>
        <v>0</v>
      </c>
      <c r="Y25">
        <f t="shared" si="26"/>
        <v>1</v>
      </c>
      <c r="Z25">
        <f t="shared" si="26"/>
        <v>0</v>
      </c>
      <c r="AA25">
        <f t="shared" si="26"/>
        <v>1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1</v>
      </c>
      <c r="AK25">
        <f t="shared" si="26"/>
        <v>0</v>
      </c>
      <c r="AL25">
        <f t="shared" si="26"/>
        <v>0</v>
      </c>
      <c r="AM25">
        <f t="shared" si="26"/>
        <v>1</v>
      </c>
    </row>
    <row r="26" spans="1:39" ht="14.25" customHeight="1">
      <c r="A26" s="61">
        <v>4</v>
      </c>
      <c r="B26" s="62">
        <v>6</v>
      </c>
      <c r="C26" s="68">
        <f>VLOOKUP(B26,Demand!A:F,6,0)</f>
        <v>15717</v>
      </c>
      <c r="D26" s="68">
        <f t="shared" si="0"/>
        <v>315</v>
      </c>
      <c r="E26" s="59" t="s">
        <v>11</v>
      </c>
      <c r="F26" s="59" t="s">
        <v>11</v>
      </c>
      <c r="G26" s="60">
        <v>0.05</v>
      </c>
      <c r="H26" s="60" t="s">
        <v>12</v>
      </c>
      <c r="I26" s="60">
        <v>0.05</v>
      </c>
      <c r="J26" s="60" t="s">
        <v>19</v>
      </c>
      <c r="K26" s="60">
        <v>0.1</v>
      </c>
      <c r="L26" s="60" t="s">
        <v>25</v>
      </c>
      <c r="M26" s="60">
        <v>0.05</v>
      </c>
      <c r="N26" s="60" t="s">
        <v>26</v>
      </c>
      <c r="O26" s="60">
        <v>2</v>
      </c>
      <c r="P26" s="63" t="s">
        <v>31</v>
      </c>
      <c r="Q26" s="72">
        <v>0.03</v>
      </c>
      <c r="R26">
        <f t="shared" si="1"/>
        <v>2.2799999999999998</v>
      </c>
      <c r="S26">
        <f t="shared" si="2"/>
        <v>35834.759999999995</v>
      </c>
      <c r="U26">
        <v>6</v>
      </c>
      <c r="V26" t="s">
        <v>11</v>
      </c>
      <c r="W26">
        <f t="shared" ref="W26:AM26" si="27">IFERROR(IF(LOOKUP(W$1,$F26:$P26)=W$1,1,0),0)</f>
        <v>1</v>
      </c>
      <c r="X26">
        <f t="shared" si="27"/>
        <v>0</v>
      </c>
      <c r="Y26">
        <f t="shared" si="27"/>
        <v>1</v>
      </c>
      <c r="Z26">
        <f t="shared" si="27"/>
        <v>0</v>
      </c>
      <c r="AA26">
        <f t="shared" si="27"/>
        <v>1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7"/>
        <v>0</v>
      </c>
      <c r="AF26">
        <f t="shared" si="27"/>
        <v>0</v>
      </c>
      <c r="AG26">
        <f t="shared" si="27"/>
        <v>1</v>
      </c>
      <c r="AH26">
        <f t="shared" si="27"/>
        <v>1</v>
      </c>
      <c r="AI26">
        <f t="shared" si="27"/>
        <v>0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f t="shared" si="27"/>
        <v>1</v>
      </c>
    </row>
    <row r="27" spans="1:39" ht="14.25" customHeight="1">
      <c r="A27" s="64">
        <v>1</v>
      </c>
      <c r="B27" s="67" t="s">
        <v>50</v>
      </c>
      <c r="C27" s="68">
        <f>VLOOKUP(B27,Demand!A:F,6,0)</f>
        <v>1188</v>
      </c>
      <c r="D27" s="68">
        <f t="shared" si="0"/>
        <v>24</v>
      </c>
      <c r="E27" s="59" t="s">
        <v>12</v>
      </c>
      <c r="F27" s="59" t="s">
        <v>17</v>
      </c>
      <c r="G27" s="60">
        <v>0.1</v>
      </c>
      <c r="H27" s="60" t="s">
        <v>21</v>
      </c>
      <c r="I27" s="60">
        <v>0.25</v>
      </c>
      <c r="J27" s="60" t="s">
        <v>22</v>
      </c>
      <c r="K27" s="60">
        <v>0.05</v>
      </c>
      <c r="L27" s="60" t="s">
        <v>23</v>
      </c>
      <c r="M27" s="60">
        <v>0.06</v>
      </c>
      <c r="N27" s="60" t="s">
        <v>26</v>
      </c>
      <c r="O27" s="60">
        <v>1.2</v>
      </c>
      <c r="P27" s="86" t="s">
        <v>30</v>
      </c>
      <c r="Q27" s="72">
        <v>0.05</v>
      </c>
      <c r="R27">
        <f t="shared" si="1"/>
        <v>1.71</v>
      </c>
      <c r="S27">
        <f t="shared" si="2"/>
        <v>2031.48</v>
      </c>
      <c r="U27" t="s">
        <v>50</v>
      </c>
      <c r="V27" t="s">
        <v>12</v>
      </c>
      <c r="W27">
        <f t="shared" ref="W27:AM27" si="28">IFERROR(IF(LOOKUP(W$1,$F27:$P27)=W$1,1,0),0)</f>
        <v>0</v>
      </c>
      <c r="X27">
        <f t="shared" si="28"/>
        <v>1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1</v>
      </c>
      <c r="AD27">
        <f t="shared" si="28"/>
        <v>1</v>
      </c>
      <c r="AE27">
        <f t="shared" si="28"/>
        <v>1</v>
      </c>
      <c r="AF27">
        <f t="shared" si="28"/>
        <v>0</v>
      </c>
      <c r="AG27">
        <f t="shared" si="28"/>
        <v>0</v>
      </c>
      <c r="AH27">
        <f t="shared" si="28"/>
        <v>1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1</v>
      </c>
      <c r="AM27">
        <f t="shared" si="28"/>
        <v>0</v>
      </c>
    </row>
    <row r="28" spans="1:39" ht="14.25" customHeight="1">
      <c r="A28" s="69">
        <v>2</v>
      </c>
      <c r="B28" s="70">
        <v>42</v>
      </c>
      <c r="C28" s="68">
        <f>VLOOKUP(B28,Demand!A:F,6,0)</f>
        <v>6574</v>
      </c>
      <c r="D28" s="68">
        <f t="shared" si="0"/>
        <v>132</v>
      </c>
      <c r="E28" s="59" t="s">
        <v>12</v>
      </c>
      <c r="F28" s="59" t="s">
        <v>17</v>
      </c>
      <c r="G28" s="60">
        <v>0.1</v>
      </c>
      <c r="H28" s="60" t="s">
        <v>21</v>
      </c>
      <c r="I28" s="60">
        <v>0.25</v>
      </c>
      <c r="J28" s="60" t="s">
        <v>22</v>
      </c>
      <c r="K28" s="60">
        <v>0.05</v>
      </c>
      <c r="L28" s="60" t="s">
        <v>23</v>
      </c>
      <c r="M28" s="60">
        <v>0.06</v>
      </c>
      <c r="N28" s="60" t="s">
        <v>26</v>
      </c>
      <c r="O28" s="60">
        <v>1.2</v>
      </c>
      <c r="P28" s="71"/>
      <c r="Q28" s="72"/>
      <c r="R28">
        <f t="shared" si="1"/>
        <v>1.66</v>
      </c>
      <c r="S28">
        <f t="shared" si="2"/>
        <v>10912.84</v>
      </c>
      <c r="U28">
        <v>42</v>
      </c>
      <c r="V28" t="s">
        <v>12</v>
      </c>
      <c r="W28">
        <f t="shared" ref="W28:AM28" si="29">IFERROR(IF(LOOKUP(W$1,$F28:$P28)=W$1,1,0),0)</f>
        <v>0</v>
      </c>
      <c r="X28">
        <f t="shared" si="29"/>
        <v>1</v>
      </c>
      <c r="Y28">
        <f t="shared" si="29"/>
        <v>0</v>
      </c>
      <c r="Z28">
        <f t="shared" si="29"/>
        <v>0</v>
      </c>
      <c r="AA28">
        <f t="shared" si="29"/>
        <v>0</v>
      </c>
      <c r="AB28">
        <f t="shared" si="29"/>
        <v>0</v>
      </c>
      <c r="AC28">
        <f t="shared" si="29"/>
        <v>1</v>
      </c>
      <c r="AD28">
        <f t="shared" si="29"/>
        <v>1</v>
      </c>
      <c r="AE28">
        <f t="shared" si="29"/>
        <v>1</v>
      </c>
      <c r="AF28">
        <f t="shared" si="29"/>
        <v>0</v>
      </c>
      <c r="AG28">
        <f t="shared" si="29"/>
        <v>0</v>
      </c>
      <c r="AH28">
        <f t="shared" si="29"/>
        <v>1</v>
      </c>
      <c r="AI28">
        <f t="shared" si="29"/>
        <v>0</v>
      </c>
      <c r="AJ28">
        <f t="shared" si="29"/>
        <v>0</v>
      </c>
      <c r="AK28">
        <f t="shared" si="29"/>
        <v>0</v>
      </c>
      <c r="AL28">
        <f t="shared" si="29"/>
        <v>0</v>
      </c>
      <c r="AM28">
        <f t="shared" si="29"/>
        <v>0</v>
      </c>
    </row>
    <row r="29" spans="1:39" ht="14.25" customHeight="1">
      <c r="A29" s="69">
        <v>3</v>
      </c>
      <c r="B29" s="70">
        <v>16</v>
      </c>
      <c r="C29" s="68">
        <f>VLOOKUP(B29,Demand!A:F,6,0)</f>
        <v>3342</v>
      </c>
      <c r="D29" s="68">
        <f t="shared" si="0"/>
        <v>67</v>
      </c>
      <c r="E29" s="59" t="s">
        <v>11</v>
      </c>
      <c r="F29" s="59" t="s">
        <v>17</v>
      </c>
      <c r="G29" s="60">
        <v>0.1</v>
      </c>
      <c r="H29" s="60" t="s">
        <v>21</v>
      </c>
      <c r="I29" s="60">
        <v>0.25</v>
      </c>
      <c r="J29" s="60" t="s">
        <v>22</v>
      </c>
      <c r="K29" s="60">
        <v>0.05</v>
      </c>
      <c r="L29" s="60" t="s">
        <v>23</v>
      </c>
      <c r="M29" s="60">
        <v>0.06</v>
      </c>
      <c r="N29" s="60" t="s">
        <v>26</v>
      </c>
      <c r="O29" s="60">
        <v>1.2</v>
      </c>
      <c r="P29" s="71"/>
      <c r="Q29" s="72"/>
      <c r="R29">
        <f t="shared" si="1"/>
        <v>1.66</v>
      </c>
      <c r="S29">
        <f t="shared" si="2"/>
        <v>5547.7199999999993</v>
      </c>
      <c r="U29">
        <v>16</v>
      </c>
      <c r="V29" t="s">
        <v>11</v>
      </c>
      <c r="W29">
        <f t="shared" ref="W29:AM29" si="30">IFERROR(IF(LOOKUP(W$1,$F29:$P29)=W$1,1,0),0)</f>
        <v>0</v>
      </c>
      <c r="X29">
        <f t="shared" si="30"/>
        <v>1</v>
      </c>
      <c r="Y29">
        <f t="shared" si="30"/>
        <v>0</v>
      </c>
      <c r="Z29">
        <f t="shared" si="30"/>
        <v>0</v>
      </c>
      <c r="AA29">
        <f t="shared" si="30"/>
        <v>0</v>
      </c>
      <c r="AB29">
        <f t="shared" si="30"/>
        <v>0</v>
      </c>
      <c r="AC29">
        <f t="shared" si="30"/>
        <v>1</v>
      </c>
      <c r="AD29">
        <f t="shared" si="30"/>
        <v>1</v>
      </c>
      <c r="AE29">
        <f t="shared" si="30"/>
        <v>1</v>
      </c>
      <c r="AF29">
        <f t="shared" si="30"/>
        <v>0</v>
      </c>
      <c r="AG29">
        <f t="shared" si="30"/>
        <v>0</v>
      </c>
      <c r="AH29">
        <f t="shared" si="30"/>
        <v>1</v>
      </c>
      <c r="AI29">
        <f t="shared" si="30"/>
        <v>0</v>
      </c>
      <c r="AJ29">
        <f t="shared" si="30"/>
        <v>0</v>
      </c>
      <c r="AK29">
        <f t="shared" si="30"/>
        <v>0</v>
      </c>
      <c r="AL29">
        <f t="shared" si="30"/>
        <v>0</v>
      </c>
      <c r="AM29">
        <f t="shared" si="30"/>
        <v>0</v>
      </c>
    </row>
    <row r="30" spans="1:39" ht="14.25" customHeight="1">
      <c r="A30" s="69">
        <v>4</v>
      </c>
      <c r="B30" s="70">
        <v>19</v>
      </c>
      <c r="C30" s="68">
        <f>VLOOKUP(B30,Demand!A:F,6,0)</f>
        <v>8117</v>
      </c>
      <c r="D30" s="68">
        <f t="shared" si="0"/>
        <v>163</v>
      </c>
      <c r="E30" s="59" t="s">
        <v>11</v>
      </c>
      <c r="F30" s="59" t="s">
        <v>17</v>
      </c>
      <c r="G30" s="60">
        <v>0.1</v>
      </c>
      <c r="H30" s="60" t="s">
        <v>21</v>
      </c>
      <c r="I30" s="60">
        <v>0.25</v>
      </c>
      <c r="J30" s="60" t="s">
        <v>22</v>
      </c>
      <c r="K30" s="60">
        <v>0.05</v>
      </c>
      <c r="L30" s="60" t="s">
        <v>23</v>
      </c>
      <c r="M30" s="60">
        <v>0.06</v>
      </c>
      <c r="N30" s="60" t="s">
        <v>26</v>
      </c>
      <c r="O30" s="60">
        <v>1.2</v>
      </c>
      <c r="P30" s="71"/>
      <c r="Q30" s="72"/>
      <c r="R30">
        <f t="shared" si="1"/>
        <v>1.66</v>
      </c>
      <c r="S30">
        <f t="shared" si="2"/>
        <v>13474.22</v>
      </c>
      <c r="U30">
        <v>19</v>
      </c>
      <c r="V30" t="s">
        <v>11</v>
      </c>
      <c r="W30">
        <f t="shared" ref="W30:AM30" si="31">IFERROR(IF(LOOKUP(W$1,$F30:$P30)=W$1,1,0),0)</f>
        <v>0</v>
      </c>
      <c r="X30">
        <f t="shared" si="31"/>
        <v>1</v>
      </c>
      <c r="Y30">
        <f t="shared" si="31"/>
        <v>0</v>
      </c>
      <c r="Z30">
        <f t="shared" si="31"/>
        <v>0</v>
      </c>
      <c r="AA30">
        <f t="shared" si="31"/>
        <v>0</v>
      </c>
      <c r="AB30">
        <f t="shared" si="31"/>
        <v>0</v>
      </c>
      <c r="AC30">
        <f t="shared" si="31"/>
        <v>1</v>
      </c>
      <c r="AD30">
        <f t="shared" si="31"/>
        <v>1</v>
      </c>
      <c r="AE30">
        <f t="shared" si="31"/>
        <v>1</v>
      </c>
      <c r="AF30">
        <f t="shared" si="31"/>
        <v>0</v>
      </c>
      <c r="AG30">
        <f t="shared" si="31"/>
        <v>0</v>
      </c>
      <c r="AH30">
        <f t="shared" si="31"/>
        <v>1</v>
      </c>
      <c r="AI30">
        <f t="shared" si="31"/>
        <v>0</v>
      </c>
      <c r="AJ30">
        <f t="shared" si="31"/>
        <v>0</v>
      </c>
      <c r="AK30">
        <f t="shared" si="31"/>
        <v>0</v>
      </c>
      <c r="AL30">
        <f t="shared" si="31"/>
        <v>0</v>
      </c>
      <c r="AM30">
        <f t="shared" si="31"/>
        <v>0</v>
      </c>
    </row>
    <row r="31" spans="1:39" ht="14.25" customHeight="1">
      <c r="A31" s="73">
        <v>1</v>
      </c>
      <c r="B31" s="74">
        <v>39</v>
      </c>
      <c r="C31" s="68">
        <f>VLOOKUP(B31,Demand!A:F,6,0)</f>
        <v>1874</v>
      </c>
      <c r="D31" s="68">
        <f t="shared" si="0"/>
        <v>38</v>
      </c>
      <c r="E31" s="59" t="s">
        <v>12</v>
      </c>
      <c r="F31" s="59" t="s">
        <v>18</v>
      </c>
      <c r="G31" s="60">
        <v>0.05</v>
      </c>
      <c r="H31" s="60" t="s">
        <v>19</v>
      </c>
      <c r="I31" s="60">
        <v>0.08</v>
      </c>
      <c r="J31" s="60" t="s">
        <v>26</v>
      </c>
      <c r="K31" s="60">
        <v>2</v>
      </c>
      <c r="L31" s="60" t="s">
        <v>23</v>
      </c>
      <c r="M31" s="60">
        <v>0.1</v>
      </c>
      <c r="N31" s="60" t="s">
        <v>31</v>
      </c>
      <c r="O31" s="60">
        <v>0.04</v>
      </c>
      <c r="P31" s="71"/>
      <c r="Q31" s="72"/>
      <c r="R31">
        <f t="shared" si="1"/>
        <v>2.27</v>
      </c>
      <c r="S31">
        <f t="shared" si="2"/>
        <v>4253.9800000000005</v>
      </c>
      <c r="U31">
        <v>39</v>
      </c>
      <c r="V31" t="s">
        <v>12</v>
      </c>
      <c r="W31">
        <f t="shared" ref="W31:AM31" si="32">IFERROR(IF(LOOKUP(W$1,$F31:$P31)=W$1,1,0),0)</f>
        <v>0</v>
      </c>
      <c r="X31">
        <f t="shared" si="32"/>
        <v>0</v>
      </c>
      <c r="Y31">
        <f t="shared" si="32"/>
        <v>0</v>
      </c>
      <c r="Z31">
        <f t="shared" si="32"/>
        <v>1</v>
      </c>
      <c r="AA31">
        <f t="shared" si="32"/>
        <v>1</v>
      </c>
      <c r="AB31">
        <f t="shared" si="32"/>
        <v>0</v>
      </c>
      <c r="AC31">
        <f t="shared" si="32"/>
        <v>0</v>
      </c>
      <c r="AD31">
        <f t="shared" si="32"/>
        <v>0</v>
      </c>
      <c r="AE31">
        <f t="shared" si="32"/>
        <v>1</v>
      </c>
      <c r="AF31">
        <f t="shared" si="32"/>
        <v>0</v>
      </c>
      <c r="AG31">
        <f t="shared" si="32"/>
        <v>0</v>
      </c>
      <c r="AH31">
        <f t="shared" si="32"/>
        <v>0</v>
      </c>
      <c r="AI31">
        <f t="shared" si="32"/>
        <v>0</v>
      </c>
      <c r="AJ31">
        <f t="shared" si="32"/>
        <v>0</v>
      </c>
      <c r="AK31">
        <f t="shared" si="32"/>
        <v>0</v>
      </c>
      <c r="AL31">
        <f t="shared" si="32"/>
        <v>0</v>
      </c>
      <c r="AM31">
        <f t="shared" si="32"/>
        <v>1</v>
      </c>
    </row>
    <row r="32" spans="1:39" ht="14.25" customHeight="1">
      <c r="A32" s="73">
        <v>2</v>
      </c>
      <c r="B32" s="74">
        <v>32</v>
      </c>
      <c r="C32" s="68">
        <f>VLOOKUP(B32,Demand!A:F,6,0)</f>
        <v>5846</v>
      </c>
      <c r="D32" s="68">
        <f t="shared" si="0"/>
        <v>117</v>
      </c>
      <c r="E32" s="59" t="s">
        <v>12</v>
      </c>
      <c r="F32" s="59" t="s">
        <v>18</v>
      </c>
      <c r="G32" s="60">
        <v>0.05</v>
      </c>
      <c r="H32" s="60" t="s">
        <v>19</v>
      </c>
      <c r="I32" s="60">
        <v>0.08</v>
      </c>
      <c r="J32" s="60" t="s">
        <v>26</v>
      </c>
      <c r="K32" s="60">
        <v>2</v>
      </c>
      <c r="L32" s="60" t="s">
        <v>23</v>
      </c>
      <c r="M32" s="60">
        <v>0.1</v>
      </c>
      <c r="N32" s="60" t="s">
        <v>31</v>
      </c>
      <c r="O32" s="60">
        <v>0.04</v>
      </c>
      <c r="P32" s="71"/>
      <c r="Q32" s="72"/>
      <c r="R32">
        <f t="shared" si="1"/>
        <v>2.27</v>
      </c>
      <c r="S32">
        <f t="shared" si="2"/>
        <v>13270.42</v>
      </c>
      <c r="U32">
        <v>32</v>
      </c>
      <c r="V32" t="s">
        <v>12</v>
      </c>
      <c r="W32">
        <f t="shared" ref="W32:AM32" si="33">IFERROR(IF(LOOKUP(W$1,$F32:$P32)=W$1,1,0),0)</f>
        <v>0</v>
      </c>
      <c r="X32">
        <f t="shared" si="33"/>
        <v>0</v>
      </c>
      <c r="Y32">
        <f t="shared" si="33"/>
        <v>0</v>
      </c>
      <c r="Z32">
        <f t="shared" si="33"/>
        <v>1</v>
      </c>
      <c r="AA32">
        <f t="shared" si="33"/>
        <v>1</v>
      </c>
      <c r="AB32">
        <f t="shared" si="33"/>
        <v>0</v>
      </c>
      <c r="AC32">
        <f t="shared" si="33"/>
        <v>0</v>
      </c>
      <c r="AD32">
        <f t="shared" si="33"/>
        <v>0</v>
      </c>
      <c r="AE32">
        <f t="shared" si="33"/>
        <v>1</v>
      </c>
      <c r="AF32">
        <f t="shared" si="33"/>
        <v>0</v>
      </c>
      <c r="AG32">
        <f t="shared" si="33"/>
        <v>0</v>
      </c>
      <c r="AH32">
        <f t="shared" si="33"/>
        <v>0</v>
      </c>
      <c r="AI32">
        <f t="shared" si="33"/>
        <v>0</v>
      </c>
      <c r="AJ32">
        <f t="shared" si="33"/>
        <v>0</v>
      </c>
      <c r="AK32">
        <f t="shared" si="33"/>
        <v>0</v>
      </c>
      <c r="AL32">
        <f t="shared" si="33"/>
        <v>0</v>
      </c>
      <c r="AM32">
        <f t="shared" si="33"/>
        <v>1</v>
      </c>
    </row>
    <row r="33" spans="1:39" ht="14.25" customHeight="1">
      <c r="A33" s="75">
        <v>1</v>
      </c>
      <c r="B33" s="76">
        <v>20</v>
      </c>
      <c r="C33" s="68">
        <f>VLOOKUP(B33,Demand!A:F,6,0)</f>
        <v>228</v>
      </c>
      <c r="D33" s="68">
        <f t="shared" si="0"/>
        <v>5</v>
      </c>
      <c r="E33" s="59" t="s">
        <v>11</v>
      </c>
      <c r="F33" s="59" t="s">
        <v>18</v>
      </c>
      <c r="G33" s="60">
        <v>0.05</v>
      </c>
      <c r="H33" s="60" t="s">
        <v>19</v>
      </c>
      <c r="I33" s="60">
        <v>0.08</v>
      </c>
      <c r="J33" s="60" t="s">
        <v>26</v>
      </c>
      <c r="K33" s="60">
        <v>2</v>
      </c>
      <c r="L33" s="60" t="s">
        <v>29</v>
      </c>
      <c r="M33" s="60">
        <v>0.1</v>
      </c>
      <c r="N33" s="97"/>
      <c r="O33" s="97"/>
      <c r="P33" s="71"/>
      <c r="Q33" s="72"/>
      <c r="R33">
        <f t="shared" si="1"/>
        <v>2.23</v>
      </c>
      <c r="S33">
        <f t="shared" si="2"/>
        <v>508.44</v>
      </c>
      <c r="U33">
        <v>20</v>
      </c>
      <c r="V33" t="s">
        <v>11</v>
      </c>
      <c r="W33">
        <f t="shared" ref="W33:AM33" si="34">IFERROR(IF(LOOKUP(W$1,$F33:$P33)=W$1,1,0),0)</f>
        <v>0</v>
      </c>
      <c r="X33">
        <f t="shared" si="34"/>
        <v>0</v>
      </c>
      <c r="Y33">
        <f t="shared" si="34"/>
        <v>0</v>
      </c>
      <c r="Z33">
        <f t="shared" si="34"/>
        <v>1</v>
      </c>
      <c r="AA33">
        <f t="shared" si="34"/>
        <v>1</v>
      </c>
      <c r="AB33">
        <f t="shared" si="34"/>
        <v>0</v>
      </c>
      <c r="AC33">
        <f t="shared" si="34"/>
        <v>0</v>
      </c>
      <c r="AD33">
        <f t="shared" si="34"/>
        <v>0</v>
      </c>
      <c r="AE33">
        <f t="shared" si="34"/>
        <v>0</v>
      </c>
      <c r="AF33">
        <f t="shared" si="34"/>
        <v>0</v>
      </c>
      <c r="AG33">
        <f t="shared" si="34"/>
        <v>0</v>
      </c>
      <c r="AH33">
        <f t="shared" si="34"/>
        <v>1</v>
      </c>
      <c r="AI33">
        <f t="shared" si="34"/>
        <v>0</v>
      </c>
      <c r="AJ33">
        <f t="shared" si="34"/>
        <v>0</v>
      </c>
      <c r="AK33">
        <f t="shared" si="34"/>
        <v>1</v>
      </c>
      <c r="AL33">
        <f t="shared" si="34"/>
        <v>0</v>
      </c>
      <c r="AM33">
        <f t="shared" si="34"/>
        <v>0</v>
      </c>
    </row>
    <row r="34" spans="1:39" ht="14.25" customHeight="1">
      <c r="A34" s="75">
        <v>2</v>
      </c>
      <c r="B34" s="76">
        <v>29</v>
      </c>
      <c r="C34" s="68">
        <f>VLOOKUP(B34,Demand!A:F,6,0)</f>
        <v>2567</v>
      </c>
      <c r="D34" s="68">
        <f t="shared" si="0"/>
        <v>52</v>
      </c>
      <c r="E34" s="59" t="s">
        <v>17</v>
      </c>
      <c r="F34" s="59" t="s">
        <v>18</v>
      </c>
      <c r="G34" s="60">
        <v>0.05</v>
      </c>
      <c r="H34" s="60" t="s">
        <v>19</v>
      </c>
      <c r="I34" s="60">
        <v>0.08</v>
      </c>
      <c r="J34" s="60" t="s">
        <v>26</v>
      </c>
      <c r="K34" s="60">
        <v>2</v>
      </c>
      <c r="L34" s="60" t="s">
        <v>29</v>
      </c>
      <c r="M34" s="60">
        <v>0.1</v>
      </c>
      <c r="N34" s="60" t="s">
        <v>31</v>
      </c>
      <c r="O34" s="60">
        <v>0.04</v>
      </c>
      <c r="P34" s="71"/>
      <c r="Q34" s="72"/>
      <c r="R34">
        <f t="shared" si="1"/>
        <v>2.27</v>
      </c>
      <c r="S34">
        <f t="shared" si="2"/>
        <v>5827.09</v>
      </c>
      <c r="U34">
        <v>29</v>
      </c>
      <c r="V34" t="s">
        <v>17</v>
      </c>
      <c r="W34">
        <f t="shared" ref="W34:AM34" si="35">IFERROR(IF(LOOKUP(W$1,$F34:$P34)=W$1,1,0),0)</f>
        <v>0</v>
      </c>
      <c r="X34">
        <f t="shared" si="35"/>
        <v>0</v>
      </c>
      <c r="Y34">
        <f t="shared" si="35"/>
        <v>0</v>
      </c>
      <c r="Z34">
        <f t="shared" si="35"/>
        <v>1</v>
      </c>
      <c r="AA34">
        <f t="shared" si="35"/>
        <v>1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1</v>
      </c>
      <c r="AI34">
        <f t="shared" si="35"/>
        <v>0</v>
      </c>
      <c r="AJ34">
        <f t="shared" si="35"/>
        <v>0</v>
      </c>
      <c r="AK34">
        <f t="shared" si="35"/>
        <v>1</v>
      </c>
      <c r="AL34">
        <f t="shared" si="35"/>
        <v>0</v>
      </c>
      <c r="AM34">
        <f t="shared" si="35"/>
        <v>1</v>
      </c>
    </row>
    <row r="35" spans="1:39" ht="14.25" customHeight="1">
      <c r="A35" s="75">
        <v>3</v>
      </c>
      <c r="B35" s="76">
        <v>27</v>
      </c>
      <c r="C35" s="68">
        <f>VLOOKUP(B35,Demand!A:F,6,0)</f>
        <v>2629</v>
      </c>
      <c r="D35" s="68">
        <f t="shared" si="0"/>
        <v>53</v>
      </c>
      <c r="E35" s="59" t="s">
        <v>17</v>
      </c>
      <c r="F35" s="59" t="s">
        <v>18</v>
      </c>
      <c r="G35" s="60">
        <v>0.05</v>
      </c>
      <c r="H35" s="60" t="s">
        <v>19</v>
      </c>
      <c r="I35" s="60">
        <v>0.08</v>
      </c>
      <c r="J35" s="60" t="s">
        <v>26</v>
      </c>
      <c r="K35" s="60">
        <v>2</v>
      </c>
      <c r="L35" s="60" t="s">
        <v>29</v>
      </c>
      <c r="M35" s="60">
        <v>0.1</v>
      </c>
      <c r="N35" s="60" t="s">
        <v>31</v>
      </c>
      <c r="O35" s="60">
        <v>0.04</v>
      </c>
      <c r="P35" s="71"/>
      <c r="Q35" s="72"/>
      <c r="R35">
        <f t="shared" si="1"/>
        <v>2.27</v>
      </c>
      <c r="S35">
        <f t="shared" si="2"/>
        <v>5967.83</v>
      </c>
      <c r="U35">
        <v>27</v>
      </c>
      <c r="V35" t="s">
        <v>17</v>
      </c>
      <c r="W35">
        <f t="shared" ref="W35:AM35" si="36">IFERROR(IF(LOOKUP(W$1,$F35:$P35)=W$1,1,0),0)</f>
        <v>0</v>
      </c>
      <c r="X35">
        <f t="shared" si="36"/>
        <v>0</v>
      </c>
      <c r="Y35">
        <f t="shared" si="36"/>
        <v>0</v>
      </c>
      <c r="Z35">
        <f t="shared" si="36"/>
        <v>1</v>
      </c>
      <c r="AA35">
        <f t="shared" si="36"/>
        <v>1</v>
      </c>
      <c r="AB35">
        <f t="shared" si="36"/>
        <v>0</v>
      </c>
      <c r="AC35">
        <f t="shared" si="36"/>
        <v>0</v>
      </c>
      <c r="AD35">
        <f t="shared" si="36"/>
        <v>0</v>
      </c>
      <c r="AE35">
        <f t="shared" si="36"/>
        <v>0</v>
      </c>
      <c r="AF35">
        <f t="shared" si="36"/>
        <v>0</v>
      </c>
      <c r="AG35">
        <f t="shared" si="36"/>
        <v>0</v>
      </c>
      <c r="AH35">
        <f t="shared" si="36"/>
        <v>1</v>
      </c>
      <c r="AI35">
        <f t="shared" si="36"/>
        <v>0</v>
      </c>
      <c r="AJ35">
        <f t="shared" si="36"/>
        <v>0</v>
      </c>
      <c r="AK35">
        <f t="shared" si="36"/>
        <v>1</v>
      </c>
      <c r="AL35">
        <f t="shared" si="36"/>
        <v>0</v>
      </c>
      <c r="AM35">
        <f t="shared" si="36"/>
        <v>1</v>
      </c>
    </row>
    <row r="36" spans="1:39" ht="14.25" customHeight="1">
      <c r="A36" s="75">
        <v>4</v>
      </c>
      <c r="B36" s="77">
        <v>26</v>
      </c>
      <c r="C36" s="100">
        <f>VLOOKUP(B36,Demand!A:F,6,0)</f>
        <v>2943</v>
      </c>
      <c r="D36" s="100">
        <f t="shared" si="0"/>
        <v>59</v>
      </c>
      <c r="E36" s="102" t="s">
        <v>17</v>
      </c>
      <c r="F36" s="102" t="s">
        <v>18</v>
      </c>
      <c r="G36" s="103">
        <v>0.05</v>
      </c>
      <c r="H36" s="103" t="s">
        <v>19</v>
      </c>
      <c r="I36" s="103">
        <v>0.08</v>
      </c>
      <c r="J36" s="103" t="s">
        <v>26</v>
      </c>
      <c r="K36" s="103">
        <v>2</v>
      </c>
      <c r="L36" s="103" t="s">
        <v>29</v>
      </c>
      <c r="M36" s="103">
        <v>0.1</v>
      </c>
      <c r="N36" s="103" t="s">
        <v>31</v>
      </c>
      <c r="O36" s="103">
        <v>0.04</v>
      </c>
      <c r="P36" s="104"/>
      <c r="Q36" s="72"/>
      <c r="R36">
        <f t="shared" si="1"/>
        <v>2.27</v>
      </c>
      <c r="S36">
        <f t="shared" si="2"/>
        <v>6680.61</v>
      </c>
      <c r="U36">
        <v>26</v>
      </c>
      <c r="V36" t="s">
        <v>17</v>
      </c>
      <c r="W36">
        <f t="shared" ref="W36:AM36" si="37">IFERROR(IF(LOOKUP(W$1,$F36:$P36)=W$1,1,0),0)</f>
        <v>0</v>
      </c>
      <c r="X36">
        <f t="shared" si="37"/>
        <v>0</v>
      </c>
      <c r="Y36">
        <f t="shared" si="37"/>
        <v>0</v>
      </c>
      <c r="Z36">
        <f t="shared" si="37"/>
        <v>1</v>
      </c>
      <c r="AA36">
        <f t="shared" si="37"/>
        <v>1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1</v>
      </c>
      <c r="AI36">
        <f t="shared" si="37"/>
        <v>0</v>
      </c>
      <c r="AJ36">
        <f t="shared" si="37"/>
        <v>0</v>
      </c>
      <c r="AK36">
        <f t="shared" si="37"/>
        <v>1</v>
      </c>
      <c r="AL36">
        <f t="shared" si="37"/>
        <v>0</v>
      </c>
      <c r="AM36">
        <f t="shared" si="37"/>
        <v>1</v>
      </c>
    </row>
    <row r="37" spans="1:39" ht="14.25" customHeight="1">
      <c r="A37" s="78">
        <v>1</v>
      </c>
      <c r="B37" s="79">
        <v>41</v>
      </c>
      <c r="C37" s="105">
        <f>VLOOKUP(B37,Demand!A:F,6,0)</f>
        <v>2245</v>
      </c>
      <c r="D37" s="105">
        <f t="shared" si="0"/>
        <v>45</v>
      </c>
      <c r="E37" s="105" t="s">
        <v>12</v>
      </c>
      <c r="F37" s="105" t="s">
        <v>20</v>
      </c>
      <c r="G37" s="106">
        <v>0.15</v>
      </c>
      <c r="H37" s="106" t="s">
        <v>21</v>
      </c>
      <c r="I37" s="106">
        <v>0.2</v>
      </c>
      <c r="J37" s="106" t="s">
        <v>26</v>
      </c>
      <c r="K37" s="106">
        <v>1</v>
      </c>
      <c r="L37" s="107"/>
      <c r="M37" s="107"/>
      <c r="N37" s="106" t="s">
        <v>30</v>
      </c>
      <c r="O37" s="106">
        <v>0.1</v>
      </c>
      <c r="P37" s="106" t="s">
        <v>31</v>
      </c>
      <c r="Q37" s="106">
        <v>0.1</v>
      </c>
      <c r="R37">
        <f t="shared" si="1"/>
        <v>1.5500000000000003</v>
      </c>
      <c r="S37">
        <f t="shared" si="2"/>
        <v>3479.7500000000005</v>
      </c>
      <c r="U37">
        <v>41</v>
      </c>
      <c r="V37" t="s">
        <v>12</v>
      </c>
      <c r="W37">
        <f t="shared" ref="W37:AM37" si="38">IFERROR(IF(LOOKUP(W$1,$F37:$P37)=W$1,1,0),0)</f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0</v>
      </c>
      <c r="AB37">
        <f t="shared" si="38"/>
        <v>1</v>
      </c>
      <c r="AC37">
        <f t="shared" si="38"/>
        <v>1</v>
      </c>
      <c r="AD37">
        <f t="shared" si="38"/>
        <v>0</v>
      </c>
      <c r="AE37">
        <f t="shared" si="38"/>
        <v>0</v>
      </c>
      <c r="AF37">
        <f t="shared" si="38"/>
        <v>0</v>
      </c>
      <c r="AG37">
        <f t="shared" si="38"/>
        <v>0</v>
      </c>
      <c r="AH37">
        <f t="shared" si="38"/>
        <v>1</v>
      </c>
      <c r="AI37">
        <f t="shared" si="38"/>
        <v>0</v>
      </c>
      <c r="AJ37">
        <f t="shared" si="38"/>
        <v>0</v>
      </c>
      <c r="AK37">
        <f t="shared" si="38"/>
        <v>0</v>
      </c>
      <c r="AL37">
        <f t="shared" si="38"/>
        <v>1</v>
      </c>
      <c r="AM37">
        <f t="shared" si="38"/>
        <v>1</v>
      </c>
    </row>
    <row r="38" spans="1:39" ht="14.25" customHeight="1">
      <c r="A38" s="78">
        <v>2</v>
      </c>
      <c r="B38" s="80">
        <v>35</v>
      </c>
      <c r="C38" s="108" t="s">
        <v>110</v>
      </c>
      <c r="D38" s="108" t="s">
        <v>111</v>
      </c>
      <c r="E38" s="108" t="s">
        <v>12</v>
      </c>
      <c r="F38" s="108" t="s">
        <v>20</v>
      </c>
      <c r="G38" s="109">
        <v>0.15</v>
      </c>
      <c r="H38" s="109" t="s">
        <v>21</v>
      </c>
      <c r="I38" s="109">
        <v>0.2</v>
      </c>
      <c r="J38" s="109" t="s">
        <v>26</v>
      </c>
      <c r="K38" s="109">
        <v>2</v>
      </c>
      <c r="L38" s="107"/>
      <c r="M38" s="107"/>
      <c r="N38" s="109" t="s">
        <v>30</v>
      </c>
      <c r="O38" s="109">
        <v>0.2</v>
      </c>
      <c r="P38" s="109" t="s">
        <v>31</v>
      </c>
      <c r="Q38" s="109">
        <v>0.3</v>
      </c>
      <c r="R38">
        <f t="shared" si="1"/>
        <v>2.85</v>
      </c>
      <c r="S38">
        <f t="shared" si="2"/>
        <v>21329.4</v>
      </c>
      <c r="U38">
        <v>35</v>
      </c>
      <c r="V38" t="s">
        <v>12</v>
      </c>
      <c r="W38">
        <f t="shared" ref="W38:AM38" si="39">IFERROR(IF(LOOKUP(W$1,$F38:$P38)=W$1,1,0),0)</f>
        <v>0</v>
      </c>
      <c r="X38">
        <f t="shared" si="39"/>
        <v>0</v>
      </c>
      <c r="Y38">
        <f t="shared" si="39"/>
        <v>0</v>
      </c>
      <c r="Z38">
        <f t="shared" si="39"/>
        <v>0</v>
      </c>
      <c r="AA38">
        <f t="shared" si="39"/>
        <v>0</v>
      </c>
      <c r="AB38">
        <f t="shared" si="39"/>
        <v>1</v>
      </c>
      <c r="AC38">
        <f t="shared" si="39"/>
        <v>1</v>
      </c>
      <c r="AD38">
        <f t="shared" si="39"/>
        <v>0</v>
      </c>
      <c r="AE38">
        <f t="shared" si="39"/>
        <v>0</v>
      </c>
      <c r="AF38">
        <f t="shared" si="39"/>
        <v>0</v>
      </c>
      <c r="AG38">
        <f t="shared" si="39"/>
        <v>0</v>
      </c>
      <c r="AH38">
        <f t="shared" si="39"/>
        <v>1</v>
      </c>
      <c r="AI38">
        <f t="shared" si="39"/>
        <v>0</v>
      </c>
      <c r="AJ38">
        <f t="shared" si="39"/>
        <v>0</v>
      </c>
      <c r="AK38">
        <f t="shared" si="39"/>
        <v>0</v>
      </c>
      <c r="AL38">
        <f t="shared" si="39"/>
        <v>1</v>
      </c>
      <c r="AM38">
        <f t="shared" si="39"/>
        <v>1</v>
      </c>
    </row>
    <row r="39" spans="1:39" ht="14.25" customHeight="1">
      <c r="A39" s="78">
        <v>3</v>
      </c>
      <c r="B39" s="80">
        <v>34</v>
      </c>
      <c r="C39" s="108" t="s">
        <v>112</v>
      </c>
      <c r="D39" s="108" t="s">
        <v>111</v>
      </c>
      <c r="E39" s="108" t="s">
        <v>12</v>
      </c>
      <c r="F39" s="108" t="s">
        <v>20</v>
      </c>
      <c r="G39" s="109">
        <v>0.15</v>
      </c>
      <c r="H39" s="109" t="s">
        <v>21</v>
      </c>
      <c r="I39" s="109">
        <v>0.2</v>
      </c>
      <c r="J39" s="109" t="s">
        <v>26</v>
      </c>
      <c r="K39" s="109">
        <v>2</v>
      </c>
      <c r="L39" s="107"/>
      <c r="M39" s="107"/>
      <c r="N39" s="109" t="s">
        <v>30</v>
      </c>
      <c r="O39" s="109">
        <v>0.15</v>
      </c>
      <c r="P39" s="109" t="s">
        <v>31</v>
      </c>
      <c r="Q39" s="109">
        <v>0.1</v>
      </c>
      <c r="R39">
        <f t="shared" si="1"/>
        <v>2.6</v>
      </c>
      <c r="S39">
        <f t="shared" si="2"/>
        <v>19403.8</v>
      </c>
      <c r="U39">
        <v>34</v>
      </c>
      <c r="V39" t="s">
        <v>12</v>
      </c>
      <c r="W39">
        <f t="shared" ref="W39:AM39" si="40">IFERROR(IF(LOOKUP(W$1,$F39:$P39)=W$1,1,0),0)</f>
        <v>0</v>
      </c>
      <c r="X39">
        <f t="shared" si="40"/>
        <v>0</v>
      </c>
      <c r="Y39">
        <f t="shared" si="40"/>
        <v>0</v>
      </c>
      <c r="Z39">
        <f t="shared" si="40"/>
        <v>0</v>
      </c>
      <c r="AA39">
        <f t="shared" si="40"/>
        <v>0</v>
      </c>
      <c r="AB39">
        <f t="shared" si="40"/>
        <v>1</v>
      </c>
      <c r="AC39">
        <f t="shared" si="40"/>
        <v>1</v>
      </c>
      <c r="AD39">
        <f t="shared" si="40"/>
        <v>0</v>
      </c>
      <c r="AE39">
        <f t="shared" si="40"/>
        <v>0</v>
      </c>
      <c r="AF39">
        <f t="shared" si="40"/>
        <v>0</v>
      </c>
      <c r="AG39">
        <f t="shared" si="40"/>
        <v>0</v>
      </c>
      <c r="AH39">
        <f t="shared" si="40"/>
        <v>1</v>
      </c>
      <c r="AI39">
        <f t="shared" si="40"/>
        <v>0</v>
      </c>
      <c r="AJ39">
        <f t="shared" si="40"/>
        <v>0</v>
      </c>
      <c r="AK39">
        <f t="shared" si="40"/>
        <v>0</v>
      </c>
      <c r="AL39">
        <f t="shared" si="40"/>
        <v>1</v>
      </c>
      <c r="AM39">
        <f t="shared" si="40"/>
        <v>1</v>
      </c>
    </row>
    <row r="40" spans="1:39" ht="14.25" customHeight="1">
      <c r="A40" s="78">
        <v>4</v>
      </c>
      <c r="B40" s="80">
        <v>31</v>
      </c>
      <c r="C40" s="108" t="s">
        <v>113</v>
      </c>
      <c r="D40" s="108" t="s">
        <v>114</v>
      </c>
      <c r="E40" s="108" t="s">
        <v>12</v>
      </c>
      <c r="F40" s="108" t="s">
        <v>20</v>
      </c>
      <c r="G40" s="109">
        <v>0.15</v>
      </c>
      <c r="H40" s="109" t="s">
        <v>21</v>
      </c>
      <c r="I40" s="109">
        <v>0.2</v>
      </c>
      <c r="J40" s="109" t="s">
        <v>26</v>
      </c>
      <c r="K40" s="109">
        <v>2</v>
      </c>
      <c r="L40" s="107"/>
      <c r="M40" s="107"/>
      <c r="N40" s="109" t="s">
        <v>30</v>
      </c>
      <c r="O40" s="109">
        <v>0.2</v>
      </c>
      <c r="P40" s="110"/>
      <c r="Q40" s="72"/>
      <c r="R40">
        <f t="shared" si="1"/>
        <v>2.5500000000000003</v>
      </c>
      <c r="S40">
        <f t="shared" si="2"/>
        <v>20349.000000000004</v>
      </c>
      <c r="U40">
        <v>31</v>
      </c>
      <c r="V40" t="s">
        <v>12</v>
      </c>
      <c r="W40">
        <f t="shared" ref="W40:AM40" si="41">IFERROR(IF(LOOKUP(W$1,$F40:$O40)=W$1,1,0),0)</f>
        <v>0</v>
      </c>
      <c r="X40">
        <f t="shared" si="41"/>
        <v>0</v>
      </c>
      <c r="Y40">
        <f t="shared" si="41"/>
        <v>0</v>
      </c>
      <c r="Z40">
        <f t="shared" si="41"/>
        <v>0</v>
      </c>
      <c r="AA40">
        <f t="shared" si="41"/>
        <v>0</v>
      </c>
      <c r="AB40">
        <f t="shared" si="41"/>
        <v>1</v>
      </c>
      <c r="AC40">
        <f t="shared" si="41"/>
        <v>1</v>
      </c>
      <c r="AD40">
        <f t="shared" si="41"/>
        <v>0</v>
      </c>
      <c r="AE40">
        <f t="shared" si="41"/>
        <v>0</v>
      </c>
      <c r="AF40">
        <f t="shared" si="41"/>
        <v>0</v>
      </c>
      <c r="AG40">
        <f t="shared" si="41"/>
        <v>0</v>
      </c>
      <c r="AH40">
        <f t="shared" si="41"/>
        <v>1</v>
      </c>
      <c r="AI40">
        <f t="shared" si="41"/>
        <v>0</v>
      </c>
      <c r="AJ40">
        <f t="shared" si="41"/>
        <v>0</v>
      </c>
      <c r="AK40">
        <f t="shared" si="41"/>
        <v>0</v>
      </c>
      <c r="AL40">
        <f t="shared" si="41"/>
        <v>1</v>
      </c>
      <c r="AM40">
        <f t="shared" si="41"/>
        <v>0</v>
      </c>
    </row>
    <row r="41" spans="1:39" ht="14.25" customHeight="1">
      <c r="A41" s="78">
        <v>5</v>
      </c>
      <c r="B41" s="80">
        <v>3</v>
      </c>
      <c r="C41" s="108" t="s">
        <v>115</v>
      </c>
      <c r="D41" s="108" t="s">
        <v>116</v>
      </c>
      <c r="E41" s="108" t="s">
        <v>11</v>
      </c>
      <c r="F41" s="108" t="s">
        <v>20</v>
      </c>
      <c r="G41" s="109">
        <v>0.15</v>
      </c>
      <c r="H41" s="109" t="s">
        <v>21</v>
      </c>
      <c r="I41" s="109">
        <v>0.2</v>
      </c>
      <c r="J41" s="109" t="s">
        <v>26</v>
      </c>
      <c r="K41" s="109">
        <v>2</v>
      </c>
      <c r="L41" s="107"/>
      <c r="M41" s="107"/>
      <c r="N41" s="109" t="s">
        <v>30</v>
      </c>
      <c r="O41" s="109">
        <v>0.2</v>
      </c>
      <c r="P41" s="110"/>
      <c r="Q41" s="72"/>
      <c r="R41">
        <f t="shared" si="1"/>
        <v>2.5500000000000003</v>
      </c>
      <c r="S41">
        <f t="shared" si="2"/>
        <v>4521.1500000000005</v>
      </c>
      <c r="U41">
        <v>3</v>
      </c>
      <c r="V41" t="s">
        <v>11</v>
      </c>
      <c r="W41">
        <f t="shared" ref="W41:AM41" si="42">IFERROR(IF(LOOKUP(W$1,$F41:$O41)=W$1,1,0),0)</f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1</v>
      </c>
      <c r="AC41">
        <f t="shared" si="42"/>
        <v>1</v>
      </c>
      <c r="AD41">
        <f t="shared" si="42"/>
        <v>0</v>
      </c>
      <c r="AE41">
        <f t="shared" si="42"/>
        <v>0</v>
      </c>
      <c r="AF41">
        <f t="shared" si="42"/>
        <v>0</v>
      </c>
      <c r="AG41">
        <f t="shared" si="42"/>
        <v>0</v>
      </c>
      <c r="AH41">
        <f t="shared" si="42"/>
        <v>1</v>
      </c>
      <c r="AI41">
        <f t="shared" si="42"/>
        <v>0</v>
      </c>
      <c r="AJ41">
        <f t="shared" si="42"/>
        <v>0</v>
      </c>
      <c r="AK41">
        <f t="shared" si="42"/>
        <v>0</v>
      </c>
      <c r="AL41">
        <f t="shared" si="42"/>
        <v>1</v>
      </c>
      <c r="AM41">
        <f t="shared" si="42"/>
        <v>0</v>
      </c>
    </row>
    <row r="42" spans="1:39" ht="14.25" customHeight="1">
      <c r="A42" s="78">
        <v>6</v>
      </c>
      <c r="B42" s="80">
        <v>7</v>
      </c>
      <c r="C42" s="108" t="s">
        <v>117</v>
      </c>
      <c r="D42" s="108" t="s">
        <v>118</v>
      </c>
      <c r="E42" s="108" t="s">
        <v>11</v>
      </c>
      <c r="F42" s="108" t="s">
        <v>20</v>
      </c>
      <c r="G42" s="109">
        <v>0.15</v>
      </c>
      <c r="H42" s="109" t="s">
        <v>21</v>
      </c>
      <c r="I42" s="109">
        <v>0.2</v>
      </c>
      <c r="J42" s="109" t="s">
        <v>26</v>
      </c>
      <c r="K42" s="109">
        <v>2</v>
      </c>
      <c r="L42" s="107"/>
      <c r="M42" s="107"/>
      <c r="N42" s="109" t="s">
        <v>30</v>
      </c>
      <c r="O42" s="109">
        <v>0.2</v>
      </c>
      <c r="P42" s="110"/>
      <c r="Q42" s="72"/>
      <c r="R42">
        <f t="shared" si="1"/>
        <v>2.5500000000000003</v>
      </c>
      <c r="S42">
        <f t="shared" si="2"/>
        <v>32025.450000000004</v>
      </c>
      <c r="U42">
        <v>7</v>
      </c>
      <c r="V42" t="s">
        <v>11</v>
      </c>
      <c r="W42">
        <f t="shared" ref="W42:AM42" si="43">IFERROR(IF(LOOKUP(W$1,$F42:$O42)=W$1,1,0),0)</f>
        <v>0</v>
      </c>
      <c r="X42">
        <f t="shared" si="43"/>
        <v>0</v>
      </c>
      <c r="Y42">
        <f t="shared" si="43"/>
        <v>0</v>
      </c>
      <c r="Z42">
        <f t="shared" si="43"/>
        <v>0</v>
      </c>
      <c r="AA42">
        <f t="shared" si="43"/>
        <v>0</v>
      </c>
      <c r="AB42">
        <f t="shared" si="43"/>
        <v>1</v>
      </c>
      <c r="AC42">
        <f t="shared" si="43"/>
        <v>1</v>
      </c>
      <c r="AD42">
        <f t="shared" si="43"/>
        <v>0</v>
      </c>
      <c r="AE42">
        <f t="shared" si="43"/>
        <v>0</v>
      </c>
      <c r="AF42">
        <f t="shared" si="43"/>
        <v>0</v>
      </c>
      <c r="AG42">
        <f t="shared" si="43"/>
        <v>0</v>
      </c>
      <c r="AH42">
        <f t="shared" si="43"/>
        <v>1</v>
      </c>
      <c r="AI42">
        <f t="shared" si="43"/>
        <v>0</v>
      </c>
      <c r="AJ42">
        <f t="shared" si="43"/>
        <v>0</v>
      </c>
      <c r="AK42">
        <f t="shared" si="43"/>
        <v>0</v>
      </c>
      <c r="AL42">
        <f t="shared" si="43"/>
        <v>1</v>
      </c>
      <c r="AM42">
        <f t="shared" si="43"/>
        <v>0</v>
      </c>
    </row>
    <row r="43" spans="1:39" ht="14.25" customHeight="1">
      <c r="A43" s="81">
        <v>7</v>
      </c>
      <c r="B43" s="82">
        <v>17</v>
      </c>
      <c r="C43" s="105">
        <f>VLOOKUP(B43,Demand!A:F,6,0)</f>
        <v>5342</v>
      </c>
      <c r="D43" s="105">
        <f>ROUNDUP(C43/50,0)</f>
        <v>107</v>
      </c>
      <c r="E43" s="105" t="s">
        <v>11</v>
      </c>
      <c r="F43" s="105" t="s">
        <v>18</v>
      </c>
      <c r="G43" s="106">
        <v>0.05</v>
      </c>
      <c r="H43" s="106" t="s">
        <v>19</v>
      </c>
      <c r="I43" s="106">
        <v>0.08</v>
      </c>
      <c r="J43" s="106" t="s">
        <v>26</v>
      </c>
      <c r="K43" s="106">
        <v>2</v>
      </c>
      <c r="L43" s="106" t="s">
        <v>29</v>
      </c>
      <c r="M43" s="106">
        <v>0.1</v>
      </c>
      <c r="N43" s="106" t="s">
        <v>30</v>
      </c>
      <c r="O43" s="106">
        <v>0.05</v>
      </c>
      <c r="P43" s="110"/>
      <c r="Q43" s="72"/>
      <c r="R43">
        <f t="shared" si="1"/>
        <v>2.2799999999999998</v>
      </c>
      <c r="S43">
        <f t="shared" si="2"/>
        <v>12179.759999999998</v>
      </c>
      <c r="U43">
        <v>17</v>
      </c>
      <c r="V43" t="s">
        <v>11</v>
      </c>
      <c r="W43">
        <f t="shared" ref="W43:AM43" si="44">IFERROR(IF(LOOKUP(W$1,$F43:$P43)=W$1,1,0),0)</f>
        <v>0</v>
      </c>
      <c r="X43">
        <f t="shared" si="44"/>
        <v>0</v>
      </c>
      <c r="Y43">
        <f t="shared" si="44"/>
        <v>0</v>
      </c>
      <c r="Z43">
        <f t="shared" si="44"/>
        <v>1</v>
      </c>
      <c r="AA43">
        <f t="shared" si="44"/>
        <v>1</v>
      </c>
      <c r="AB43">
        <f t="shared" si="44"/>
        <v>0</v>
      </c>
      <c r="AC43">
        <f t="shared" si="44"/>
        <v>0</v>
      </c>
      <c r="AD43">
        <f t="shared" si="44"/>
        <v>0</v>
      </c>
      <c r="AE43">
        <f t="shared" si="44"/>
        <v>0</v>
      </c>
      <c r="AF43">
        <f t="shared" si="44"/>
        <v>0</v>
      </c>
      <c r="AG43">
        <f t="shared" si="44"/>
        <v>0</v>
      </c>
      <c r="AH43">
        <f t="shared" si="44"/>
        <v>1</v>
      </c>
      <c r="AI43">
        <f t="shared" si="44"/>
        <v>0</v>
      </c>
      <c r="AJ43">
        <f t="shared" si="44"/>
        <v>0</v>
      </c>
      <c r="AK43">
        <f t="shared" si="44"/>
        <v>1</v>
      </c>
      <c r="AL43">
        <f t="shared" si="44"/>
        <v>1</v>
      </c>
      <c r="AM43">
        <f t="shared" si="44"/>
        <v>0</v>
      </c>
    </row>
    <row r="44" spans="1:39" ht="14.25" customHeight="1">
      <c r="A44" s="81">
        <v>8</v>
      </c>
      <c r="B44" s="83">
        <v>21</v>
      </c>
      <c r="C44" s="108" t="s">
        <v>119</v>
      </c>
      <c r="D44" s="108" t="s">
        <v>120</v>
      </c>
      <c r="E44" s="108" t="s">
        <v>11</v>
      </c>
      <c r="F44" s="108" t="s">
        <v>20</v>
      </c>
      <c r="G44" s="109">
        <v>0.15</v>
      </c>
      <c r="H44" s="109" t="s">
        <v>21</v>
      </c>
      <c r="I44" s="109">
        <v>0.2</v>
      </c>
      <c r="J44" s="109" t="s">
        <v>29</v>
      </c>
      <c r="K44" s="109">
        <v>0.05</v>
      </c>
      <c r="L44" s="109" t="s">
        <v>26</v>
      </c>
      <c r="M44" s="109">
        <v>2</v>
      </c>
      <c r="N44" s="109" t="s">
        <v>30</v>
      </c>
      <c r="O44" s="109">
        <v>0.1</v>
      </c>
      <c r="P44" s="110"/>
      <c r="Q44" s="72"/>
      <c r="R44">
        <f t="shared" si="1"/>
        <v>2.5</v>
      </c>
      <c r="S44">
        <f t="shared" si="2"/>
        <v>40492.5</v>
      </c>
      <c r="U44">
        <v>21</v>
      </c>
      <c r="V44" t="s">
        <v>11</v>
      </c>
      <c r="W44">
        <f t="shared" ref="W44:AM44" si="45">IFERROR(IF(LOOKUP(W$1,$F44:$P44)=W$1,1,0),0)</f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1</v>
      </c>
      <c r="AC44">
        <f t="shared" si="45"/>
        <v>1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1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1</v>
      </c>
      <c r="AM44">
        <f t="shared" si="45"/>
        <v>0</v>
      </c>
    </row>
    <row r="45" spans="1:39" ht="14.25" customHeight="1">
      <c r="C45" s="115"/>
      <c r="D45" s="115"/>
      <c r="E45" s="115"/>
      <c r="F45" s="115"/>
      <c r="Q45" s="72"/>
    </row>
    <row r="46" spans="1:39" ht="14.25" customHeight="1">
      <c r="C46" s="115"/>
      <c r="D46" s="115"/>
      <c r="E46" s="115"/>
      <c r="F46" s="115"/>
      <c r="Q46" s="72"/>
    </row>
    <row r="47" spans="1:39" ht="14.25" customHeight="1">
      <c r="C47" s="115"/>
      <c r="D47" s="115"/>
      <c r="E47" s="115"/>
      <c r="F47" s="115"/>
      <c r="Q47" s="72"/>
    </row>
    <row r="48" spans="1:39" ht="14.25" customHeight="1">
      <c r="C48" s="115"/>
      <c r="D48" s="115"/>
      <c r="E48" s="115"/>
      <c r="F48" s="115"/>
      <c r="Q48" s="72"/>
    </row>
    <row r="49" spans="3:17" ht="14.25" customHeight="1">
      <c r="C49" s="115"/>
      <c r="D49" s="115"/>
      <c r="E49" s="115"/>
      <c r="F49" s="115"/>
      <c r="Q49" s="72"/>
    </row>
    <row r="50" spans="3:17" ht="14.25" customHeight="1">
      <c r="C50" s="115"/>
      <c r="D50" s="115"/>
      <c r="E50" s="115"/>
      <c r="F50" s="115"/>
      <c r="Q50" s="72"/>
    </row>
    <row r="51" spans="3:17" ht="14.25" customHeight="1">
      <c r="C51" s="115"/>
      <c r="D51" s="115"/>
      <c r="E51" s="115"/>
      <c r="F51" s="115"/>
      <c r="Q51" s="72"/>
    </row>
    <row r="52" spans="3:17" ht="14.25" customHeight="1">
      <c r="C52" s="115"/>
      <c r="D52" s="115"/>
      <c r="E52" s="115"/>
      <c r="F52" s="115"/>
      <c r="Q52" s="72"/>
    </row>
    <row r="53" spans="3:17" ht="14.25" customHeight="1">
      <c r="C53" s="115"/>
      <c r="D53" s="115"/>
      <c r="E53" s="115"/>
      <c r="F53" s="115"/>
      <c r="Q53" s="72"/>
    </row>
    <row r="54" spans="3:17" ht="14.25" customHeight="1">
      <c r="C54" s="115"/>
      <c r="D54" s="115"/>
      <c r="E54" s="115"/>
      <c r="F54" s="115"/>
      <c r="Q54" s="72"/>
    </row>
    <row r="55" spans="3:17" ht="14.25" customHeight="1">
      <c r="C55" s="115"/>
      <c r="D55" s="115"/>
      <c r="E55" s="115"/>
      <c r="F55" s="115"/>
      <c r="Q55" s="72"/>
    </row>
    <row r="56" spans="3:17" ht="14.25" customHeight="1">
      <c r="C56" s="115"/>
      <c r="D56" s="115"/>
      <c r="E56" s="115"/>
      <c r="F56" s="115"/>
      <c r="Q56" s="72"/>
    </row>
    <row r="57" spans="3:17" ht="14.25" customHeight="1">
      <c r="C57" s="115"/>
      <c r="D57" s="115"/>
      <c r="E57" s="115"/>
      <c r="F57" s="115"/>
      <c r="Q57" s="72"/>
    </row>
    <row r="58" spans="3:17" ht="14.25" customHeight="1">
      <c r="C58" s="115"/>
      <c r="D58" s="115"/>
      <c r="E58" s="115"/>
      <c r="F58" s="115"/>
      <c r="Q58" s="72"/>
    </row>
    <row r="59" spans="3:17" ht="14.25" customHeight="1">
      <c r="C59" s="115"/>
      <c r="D59" s="115"/>
      <c r="E59" s="115"/>
      <c r="F59" s="115"/>
      <c r="Q59" s="72"/>
    </row>
    <row r="60" spans="3:17" ht="14.25" customHeight="1">
      <c r="C60" s="115"/>
      <c r="D60" s="115"/>
      <c r="E60" s="115"/>
      <c r="F60" s="115"/>
      <c r="Q60" s="72"/>
    </row>
    <row r="61" spans="3:17" ht="14.25" customHeight="1">
      <c r="C61" s="115"/>
      <c r="D61" s="115"/>
      <c r="E61" s="115"/>
      <c r="F61" s="115"/>
      <c r="Q61" s="72"/>
    </row>
    <row r="62" spans="3:17" ht="14.25" customHeight="1">
      <c r="C62" s="115"/>
      <c r="D62" s="115"/>
      <c r="E62" s="115"/>
      <c r="F62" s="115"/>
      <c r="Q62" s="72"/>
    </row>
    <row r="63" spans="3:17" ht="14.25" customHeight="1">
      <c r="C63" s="115"/>
      <c r="D63" s="115"/>
      <c r="E63" s="115"/>
      <c r="F63" s="115"/>
      <c r="Q63" s="72"/>
    </row>
    <row r="64" spans="3:17" ht="14.25" customHeight="1">
      <c r="C64" s="115"/>
      <c r="D64" s="115"/>
      <c r="E64" s="115"/>
      <c r="F64" s="115"/>
      <c r="Q64" s="72"/>
    </row>
    <row r="65" spans="3:17" ht="14.25" customHeight="1">
      <c r="C65" s="115"/>
      <c r="D65" s="115"/>
      <c r="E65" s="115"/>
      <c r="F65" s="115"/>
      <c r="Q65" s="72"/>
    </row>
    <row r="66" spans="3:17" ht="14.25" customHeight="1">
      <c r="C66" s="115"/>
      <c r="D66" s="115"/>
      <c r="E66" s="115"/>
      <c r="F66" s="115"/>
      <c r="Q66" s="72"/>
    </row>
    <row r="67" spans="3:17" ht="14.25" customHeight="1">
      <c r="C67" s="115"/>
      <c r="D67" s="115"/>
      <c r="E67" s="115"/>
      <c r="F67" s="115"/>
      <c r="Q67" s="72"/>
    </row>
    <row r="68" spans="3:17" ht="14.25" customHeight="1">
      <c r="C68" s="115"/>
      <c r="D68" s="115"/>
      <c r="E68" s="115"/>
      <c r="F68" s="115"/>
      <c r="Q68" s="72"/>
    </row>
    <row r="69" spans="3:17" ht="14.25" customHeight="1">
      <c r="C69" s="115"/>
      <c r="D69" s="115"/>
      <c r="E69" s="115"/>
      <c r="F69" s="115"/>
      <c r="Q69" s="72"/>
    </row>
    <row r="70" spans="3:17" ht="14.25" customHeight="1">
      <c r="C70" s="115"/>
      <c r="D70" s="115"/>
      <c r="E70" s="115"/>
      <c r="F70" s="115"/>
      <c r="Q70" s="72"/>
    </row>
    <row r="71" spans="3:17" ht="14.25" customHeight="1">
      <c r="C71" s="115"/>
      <c r="D71" s="115"/>
      <c r="E71" s="115"/>
      <c r="F71" s="115"/>
      <c r="Q71" s="72"/>
    </row>
    <row r="72" spans="3:17" ht="14.25" customHeight="1">
      <c r="C72" s="115"/>
      <c r="D72" s="115"/>
      <c r="E72" s="115"/>
      <c r="F72" s="115"/>
      <c r="Q72" s="72"/>
    </row>
    <row r="73" spans="3:17" ht="14.25" customHeight="1">
      <c r="C73" s="115"/>
      <c r="D73" s="115"/>
      <c r="E73" s="115"/>
      <c r="F73" s="115"/>
      <c r="Q73" s="72"/>
    </row>
    <row r="74" spans="3:17" ht="14.25" customHeight="1">
      <c r="C74" s="115"/>
      <c r="D74" s="115"/>
      <c r="E74" s="115"/>
      <c r="F74" s="115"/>
      <c r="Q74" s="72"/>
    </row>
    <row r="75" spans="3:17" ht="14.25" customHeight="1">
      <c r="C75" s="115"/>
      <c r="D75" s="115"/>
      <c r="E75" s="115"/>
      <c r="F75" s="115"/>
      <c r="Q75" s="72"/>
    </row>
    <row r="76" spans="3:17" ht="14.25" customHeight="1">
      <c r="C76" s="115"/>
      <c r="D76" s="115"/>
      <c r="E76" s="115"/>
      <c r="F76" s="115"/>
      <c r="Q76" s="72"/>
    </row>
    <row r="77" spans="3:17" ht="14.25" customHeight="1">
      <c r="C77" s="115"/>
      <c r="D77" s="115"/>
      <c r="E77" s="115"/>
      <c r="F77" s="115"/>
      <c r="Q77" s="72"/>
    </row>
    <row r="78" spans="3:17" ht="14.25" customHeight="1">
      <c r="C78" s="115"/>
      <c r="D78" s="115"/>
      <c r="E78" s="115"/>
      <c r="F78" s="115"/>
      <c r="Q78" s="72"/>
    </row>
    <row r="79" spans="3:17" ht="14.25" customHeight="1">
      <c r="C79" s="115"/>
      <c r="D79" s="115"/>
      <c r="E79" s="115"/>
      <c r="F79" s="115"/>
      <c r="Q79" s="72"/>
    </row>
    <row r="80" spans="3:17" ht="14.25" customHeight="1">
      <c r="C80" s="115"/>
      <c r="D80" s="115"/>
      <c r="E80" s="115"/>
      <c r="F80" s="115"/>
      <c r="Q80" s="72"/>
    </row>
    <row r="81" spans="3:17" ht="14.25" customHeight="1">
      <c r="C81" s="115"/>
      <c r="D81" s="115"/>
      <c r="E81" s="115"/>
      <c r="F81" s="115"/>
      <c r="Q81" s="72"/>
    </row>
    <row r="82" spans="3:17" ht="14.25" customHeight="1">
      <c r="C82" s="115"/>
      <c r="D82" s="115"/>
      <c r="E82" s="115"/>
      <c r="F82" s="115"/>
      <c r="Q82" s="72"/>
    </row>
    <row r="83" spans="3:17" ht="14.25" customHeight="1">
      <c r="C83" s="115"/>
      <c r="D83" s="115"/>
      <c r="E83" s="115"/>
      <c r="F83" s="115"/>
      <c r="Q83" s="72"/>
    </row>
    <row r="84" spans="3:17" ht="14.25" customHeight="1">
      <c r="C84" s="115"/>
      <c r="D84" s="115"/>
      <c r="E84" s="115"/>
      <c r="F84" s="115"/>
      <c r="Q84" s="72"/>
    </row>
    <row r="85" spans="3:17" ht="14.25" customHeight="1">
      <c r="C85" s="115"/>
      <c r="D85" s="115"/>
      <c r="E85" s="115"/>
      <c r="F85" s="115"/>
      <c r="Q85" s="72"/>
    </row>
    <row r="86" spans="3:17" ht="14.25" customHeight="1">
      <c r="C86" s="115"/>
      <c r="D86" s="115"/>
      <c r="E86" s="115"/>
      <c r="F86" s="115"/>
      <c r="Q86" s="72"/>
    </row>
    <row r="87" spans="3:17" ht="14.25" customHeight="1">
      <c r="C87" s="115"/>
      <c r="D87" s="115"/>
      <c r="E87" s="115"/>
      <c r="F87" s="115"/>
      <c r="Q87" s="72"/>
    </row>
    <row r="88" spans="3:17" ht="14.25" customHeight="1">
      <c r="C88" s="115"/>
      <c r="D88" s="115"/>
      <c r="E88" s="115"/>
      <c r="F88" s="115"/>
      <c r="Q88" s="72"/>
    </row>
    <row r="89" spans="3:17" ht="14.25" customHeight="1">
      <c r="C89" s="115"/>
      <c r="D89" s="115"/>
      <c r="E89" s="115"/>
      <c r="F89" s="115"/>
      <c r="Q89" s="72"/>
    </row>
    <row r="90" spans="3:17" ht="14.25" customHeight="1">
      <c r="C90" s="115"/>
      <c r="D90" s="115"/>
      <c r="E90" s="115"/>
      <c r="F90" s="115"/>
      <c r="Q90" s="72"/>
    </row>
    <row r="91" spans="3:17" ht="14.25" customHeight="1">
      <c r="C91" s="115"/>
      <c r="D91" s="115"/>
      <c r="E91" s="115"/>
      <c r="F91" s="115"/>
      <c r="Q91" s="72"/>
    </row>
    <row r="92" spans="3:17" ht="14.25" customHeight="1">
      <c r="C92" s="115"/>
      <c r="D92" s="115"/>
      <c r="E92" s="115"/>
      <c r="F92" s="115"/>
      <c r="Q92" s="72"/>
    </row>
    <row r="93" spans="3:17" ht="14.25" customHeight="1">
      <c r="C93" s="115"/>
      <c r="D93" s="115"/>
      <c r="E93" s="115"/>
      <c r="F93" s="115"/>
      <c r="Q93" s="72"/>
    </row>
    <row r="94" spans="3:17" ht="14.25" customHeight="1">
      <c r="C94" s="115"/>
      <c r="D94" s="115"/>
      <c r="E94" s="115"/>
      <c r="F94" s="115"/>
      <c r="Q94" s="72"/>
    </row>
    <row r="95" spans="3:17" ht="14.25" customHeight="1">
      <c r="C95" s="115"/>
      <c r="D95" s="115"/>
      <c r="E95" s="115"/>
      <c r="F95" s="115"/>
      <c r="Q95" s="72"/>
    </row>
    <row r="96" spans="3:17" ht="14.25" customHeight="1">
      <c r="C96" s="115"/>
      <c r="D96" s="115"/>
      <c r="E96" s="115"/>
      <c r="F96" s="115"/>
      <c r="Q96" s="72"/>
    </row>
    <row r="97" spans="3:17" ht="14.25" customHeight="1">
      <c r="C97" s="115"/>
      <c r="D97" s="115"/>
      <c r="E97" s="115"/>
      <c r="F97" s="115"/>
      <c r="Q97" s="72"/>
    </row>
    <row r="98" spans="3:17" ht="14.25" customHeight="1">
      <c r="C98" s="115"/>
      <c r="D98" s="115"/>
      <c r="E98" s="115"/>
      <c r="F98" s="115"/>
      <c r="Q98" s="72"/>
    </row>
    <row r="99" spans="3:17" ht="14.25" customHeight="1">
      <c r="C99" s="115"/>
      <c r="D99" s="115"/>
      <c r="E99" s="115"/>
      <c r="F99" s="115"/>
      <c r="Q99" s="72"/>
    </row>
    <row r="100" spans="3:17" ht="14.25" customHeight="1">
      <c r="C100" s="115"/>
      <c r="D100" s="115"/>
      <c r="E100" s="115"/>
      <c r="F100" s="115"/>
      <c r="Q100" s="72"/>
    </row>
    <row r="101" spans="3:17" ht="14.25" customHeight="1">
      <c r="C101" s="115"/>
      <c r="D101" s="115"/>
      <c r="E101" s="115"/>
      <c r="F101" s="115"/>
      <c r="Q101" s="72"/>
    </row>
    <row r="102" spans="3:17" ht="14.25" customHeight="1">
      <c r="C102" s="115"/>
      <c r="D102" s="115"/>
      <c r="E102" s="115"/>
      <c r="F102" s="115"/>
      <c r="Q102" s="72"/>
    </row>
    <row r="103" spans="3:17" ht="14.25" customHeight="1">
      <c r="C103" s="115"/>
      <c r="D103" s="115"/>
      <c r="E103" s="115"/>
      <c r="F103" s="115"/>
      <c r="Q103" s="72"/>
    </row>
    <row r="104" spans="3:17" ht="14.25" customHeight="1">
      <c r="C104" s="115"/>
      <c r="D104" s="115"/>
      <c r="E104" s="115"/>
      <c r="F104" s="115"/>
      <c r="Q104" s="72"/>
    </row>
    <row r="105" spans="3:17" ht="14.25" customHeight="1">
      <c r="C105" s="115"/>
      <c r="D105" s="115"/>
      <c r="E105" s="115"/>
      <c r="F105" s="115"/>
      <c r="Q105" s="72"/>
    </row>
    <row r="106" spans="3:17" ht="14.25" customHeight="1">
      <c r="C106" s="115"/>
      <c r="D106" s="115"/>
      <c r="E106" s="115"/>
      <c r="F106" s="115"/>
      <c r="Q106" s="72"/>
    </row>
    <row r="107" spans="3:17" ht="14.25" customHeight="1">
      <c r="C107" s="115"/>
      <c r="D107" s="115"/>
      <c r="E107" s="115"/>
      <c r="F107" s="115"/>
      <c r="Q107" s="72"/>
    </row>
    <row r="108" spans="3:17" ht="14.25" customHeight="1">
      <c r="C108" s="115"/>
      <c r="D108" s="115"/>
      <c r="E108" s="115"/>
      <c r="F108" s="115"/>
      <c r="Q108" s="72"/>
    </row>
    <row r="109" spans="3:17" ht="14.25" customHeight="1">
      <c r="C109" s="115"/>
      <c r="D109" s="115"/>
      <c r="E109" s="115"/>
      <c r="F109" s="115"/>
      <c r="Q109" s="72"/>
    </row>
    <row r="110" spans="3:17" ht="14.25" customHeight="1">
      <c r="C110" s="115"/>
      <c r="D110" s="115"/>
      <c r="E110" s="115"/>
      <c r="F110" s="115"/>
      <c r="Q110" s="72"/>
    </row>
    <row r="111" spans="3:17" ht="14.25" customHeight="1">
      <c r="C111" s="115"/>
      <c r="D111" s="115"/>
      <c r="E111" s="115"/>
      <c r="F111" s="115"/>
      <c r="Q111" s="72"/>
    </row>
    <row r="112" spans="3:17" ht="14.25" customHeight="1">
      <c r="C112" s="115"/>
      <c r="D112" s="115"/>
      <c r="E112" s="115"/>
      <c r="F112" s="115"/>
      <c r="Q112" s="72"/>
    </row>
    <row r="113" spans="3:17" ht="14.25" customHeight="1">
      <c r="C113" s="115"/>
      <c r="D113" s="115"/>
      <c r="E113" s="115"/>
      <c r="F113" s="115"/>
      <c r="Q113" s="72"/>
    </row>
    <row r="114" spans="3:17" ht="14.25" customHeight="1">
      <c r="C114" s="115"/>
      <c r="D114" s="115"/>
      <c r="E114" s="115"/>
      <c r="F114" s="115"/>
      <c r="Q114" s="72"/>
    </row>
    <row r="115" spans="3:17" ht="14.25" customHeight="1">
      <c r="C115" s="115"/>
      <c r="D115" s="115"/>
      <c r="E115" s="115"/>
      <c r="F115" s="115"/>
      <c r="Q115" s="72"/>
    </row>
    <row r="116" spans="3:17" ht="14.25" customHeight="1">
      <c r="C116" s="115"/>
      <c r="D116" s="115"/>
      <c r="E116" s="115"/>
      <c r="F116" s="115"/>
      <c r="Q116" s="72"/>
    </row>
    <row r="117" spans="3:17" ht="14.25" customHeight="1">
      <c r="C117" s="115"/>
      <c r="D117" s="115"/>
      <c r="E117" s="115"/>
      <c r="F117" s="115"/>
      <c r="Q117" s="72"/>
    </row>
    <row r="118" spans="3:17" ht="14.25" customHeight="1">
      <c r="C118" s="115"/>
      <c r="D118" s="115"/>
      <c r="E118" s="115"/>
      <c r="F118" s="115"/>
      <c r="Q118" s="72"/>
    </row>
    <row r="119" spans="3:17" ht="14.25" customHeight="1">
      <c r="C119" s="115"/>
      <c r="D119" s="115"/>
      <c r="E119" s="115"/>
      <c r="F119" s="115"/>
      <c r="Q119" s="72"/>
    </row>
    <row r="120" spans="3:17" ht="14.25" customHeight="1">
      <c r="C120" s="115"/>
      <c r="D120" s="115"/>
      <c r="E120" s="115"/>
      <c r="F120" s="115"/>
      <c r="Q120" s="72"/>
    </row>
    <row r="121" spans="3:17" ht="14.25" customHeight="1">
      <c r="C121" s="115"/>
      <c r="D121" s="115"/>
      <c r="E121" s="115"/>
      <c r="F121" s="115"/>
      <c r="Q121" s="72"/>
    </row>
    <row r="122" spans="3:17" ht="14.25" customHeight="1">
      <c r="C122" s="115"/>
      <c r="D122" s="115"/>
      <c r="E122" s="115"/>
      <c r="F122" s="115"/>
      <c r="Q122" s="72"/>
    </row>
    <row r="123" spans="3:17" ht="14.25" customHeight="1">
      <c r="C123" s="115"/>
      <c r="D123" s="115"/>
      <c r="E123" s="115"/>
      <c r="F123" s="115"/>
      <c r="Q123" s="72"/>
    </row>
    <row r="124" spans="3:17" ht="14.25" customHeight="1">
      <c r="C124" s="115"/>
      <c r="D124" s="115"/>
      <c r="E124" s="115"/>
      <c r="F124" s="115"/>
      <c r="Q124" s="72"/>
    </row>
    <row r="125" spans="3:17" ht="14.25" customHeight="1">
      <c r="C125" s="115"/>
      <c r="D125" s="115"/>
      <c r="E125" s="115"/>
      <c r="F125" s="115"/>
      <c r="Q125" s="72"/>
    </row>
    <row r="126" spans="3:17" ht="14.25" customHeight="1">
      <c r="C126" s="115"/>
      <c r="D126" s="115"/>
      <c r="E126" s="115"/>
      <c r="F126" s="115"/>
      <c r="Q126" s="72"/>
    </row>
    <row r="127" spans="3:17" ht="14.25" customHeight="1">
      <c r="C127" s="115"/>
      <c r="D127" s="115"/>
      <c r="E127" s="115"/>
      <c r="F127" s="115"/>
      <c r="Q127" s="72"/>
    </row>
    <row r="128" spans="3:17" ht="14.25" customHeight="1">
      <c r="C128" s="115"/>
      <c r="D128" s="115"/>
      <c r="E128" s="115"/>
      <c r="F128" s="115"/>
      <c r="Q128" s="72"/>
    </row>
    <row r="129" spans="3:17" ht="14.25" customHeight="1">
      <c r="C129" s="115"/>
      <c r="D129" s="115"/>
      <c r="E129" s="115"/>
      <c r="F129" s="115"/>
      <c r="Q129" s="72"/>
    </row>
    <row r="130" spans="3:17" ht="14.25" customHeight="1">
      <c r="C130" s="115"/>
      <c r="D130" s="115"/>
      <c r="E130" s="115"/>
      <c r="F130" s="115"/>
      <c r="Q130" s="72"/>
    </row>
    <row r="131" spans="3:17" ht="14.25" customHeight="1">
      <c r="C131" s="115"/>
      <c r="D131" s="115"/>
      <c r="E131" s="115"/>
      <c r="F131" s="115"/>
      <c r="Q131" s="72"/>
    </row>
    <row r="132" spans="3:17" ht="14.25" customHeight="1">
      <c r="C132" s="115"/>
      <c r="D132" s="115"/>
      <c r="E132" s="115"/>
      <c r="F132" s="115"/>
      <c r="Q132" s="72"/>
    </row>
    <row r="133" spans="3:17" ht="14.25" customHeight="1">
      <c r="C133" s="115"/>
      <c r="D133" s="115"/>
      <c r="E133" s="115"/>
      <c r="F133" s="115"/>
      <c r="Q133" s="72"/>
    </row>
    <row r="134" spans="3:17" ht="14.25" customHeight="1">
      <c r="C134" s="115"/>
      <c r="D134" s="115"/>
      <c r="E134" s="115"/>
      <c r="F134" s="115"/>
      <c r="Q134" s="72"/>
    </row>
    <row r="135" spans="3:17" ht="14.25" customHeight="1">
      <c r="C135" s="115"/>
      <c r="D135" s="115"/>
      <c r="E135" s="115"/>
      <c r="F135" s="115"/>
      <c r="Q135" s="72"/>
    </row>
    <row r="136" spans="3:17" ht="14.25" customHeight="1">
      <c r="C136" s="115"/>
      <c r="D136" s="115"/>
      <c r="E136" s="115"/>
      <c r="F136" s="115"/>
      <c r="Q136" s="72"/>
    </row>
    <row r="137" spans="3:17" ht="14.25" customHeight="1">
      <c r="C137" s="115"/>
      <c r="D137" s="115"/>
      <c r="E137" s="115"/>
      <c r="F137" s="115"/>
      <c r="Q137" s="72"/>
    </row>
    <row r="138" spans="3:17" ht="14.25" customHeight="1">
      <c r="C138" s="115"/>
      <c r="D138" s="115"/>
      <c r="E138" s="115"/>
      <c r="F138" s="115"/>
      <c r="Q138" s="72"/>
    </row>
    <row r="139" spans="3:17" ht="14.25" customHeight="1">
      <c r="C139" s="115"/>
      <c r="D139" s="115"/>
      <c r="E139" s="115"/>
      <c r="F139" s="115"/>
      <c r="Q139" s="72"/>
    </row>
    <row r="140" spans="3:17" ht="14.25" customHeight="1">
      <c r="C140" s="115"/>
      <c r="D140" s="115"/>
      <c r="E140" s="115"/>
      <c r="F140" s="115"/>
      <c r="Q140" s="72"/>
    </row>
    <row r="141" spans="3:17" ht="14.25" customHeight="1">
      <c r="C141" s="115"/>
      <c r="D141" s="115"/>
      <c r="E141" s="115"/>
      <c r="F141" s="115"/>
      <c r="Q141" s="72"/>
    </row>
    <row r="142" spans="3:17" ht="14.25" customHeight="1">
      <c r="C142" s="115"/>
      <c r="D142" s="115"/>
      <c r="E142" s="115"/>
      <c r="F142" s="115"/>
      <c r="Q142" s="72"/>
    </row>
    <row r="143" spans="3:17" ht="14.25" customHeight="1">
      <c r="C143" s="115"/>
      <c r="D143" s="115"/>
      <c r="E143" s="115"/>
      <c r="F143" s="115"/>
      <c r="Q143" s="72"/>
    </row>
    <row r="144" spans="3:17" ht="14.25" customHeight="1">
      <c r="C144" s="115"/>
      <c r="D144" s="115"/>
      <c r="E144" s="115"/>
      <c r="F144" s="115"/>
      <c r="Q144" s="72"/>
    </row>
    <row r="145" spans="3:17" ht="14.25" customHeight="1">
      <c r="C145" s="115"/>
      <c r="D145" s="115"/>
      <c r="E145" s="115"/>
      <c r="F145" s="115"/>
      <c r="Q145" s="72"/>
    </row>
    <row r="146" spans="3:17" ht="14.25" customHeight="1">
      <c r="C146" s="115"/>
      <c r="D146" s="115"/>
      <c r="E146" s="115"/>
      <c r="F146" s="115"/>
      <c r="Q146" s="72"/>
    </row>
    <row r="147" spans="3:17" ht="14.25" customHeight="1">
      <c r="C147" s="115"/>
      <c r="D147" s="115"/>
      <c r="E147" s="115"/>
      <c r="F147" s="115"/>
      <c r="Q147" s="72"/>
    </row>
    <row r="148" spans="3:17" ht="14.25" customHeight="1">
      <c r="C148" s="115"/>
      <c r="D148" s="115"/>
      <c r="E148" s="115"/>
      <c r="F148" s="115"/>
      <c r="Q148" s="72"/>
    </row>
    <row r="149" spans="3:17" ht="14.25" customHeight="1">
      <c r="C149" s="115"/>
      <c r="D149" s="115"/>
      <c r="E149" s="115"/>
      <c r="F149" s="115"/>
      <c r="Q149" s="72"/>
    </row>
    <row r="150" spans="3:17" ht="14.25" customHeight="1">
      <c r="C150" s="115"/>
      <c r="D150" s="115"/>
      <c r="E150" s="115"/>
      <c r="F150" s="115"/>
      <c r="Q150" s="72"/>
    </row>
    <row r="151" spans="3:17" ht="14.25" customHeight="1">
      <c r="C151" s="115"/>
      <c r="D151" s="115"/>
      <c r="E151" s="115"/>
      <c r="F151" s="115"/>
      <c r="Q151" s="72"/>
    </row>
    <row r="152" spans="3:17" ht="14.25" customHeight="1">
      <c r="C152" s="115"/>
      <c r="D152" s="115"/>
      <c r="E152" s="115"/>
      <c r="F152" s="115"/>
      <c r="Q152" s="72"/>
    </row>
    <row r="153" spans="3:17" ht="14.25" customHeight="1">
      <c r="C153" s="115"/>
      <c r="D153" s="115"/>
      <c r="E153" s="115"/>
      <c r="F153" s="115"/>
      <c r="Q153" s="72"/>
    </row>
    <row r="154" spans="3:17" ht="14.25" customHeight="1">
      <c r="C154" s="115"/>
      <c r="D154" s="115"/>
      <c r="E154" s="115"/>
      <c r="F154" s="115"/>
      <c r="Q154" s="72"/>
    </row>
    <row r="155" spans="3:17" ht="14.25" customHeight="1">
      <c r="C155" s="115"/>
      <c r="D155" s="115"/>
      <c r="E155" s="115"/>
      <c r="F155" s="115"/>
      <c r="Q155" s="72"/>
    </row>
    <row r="156" spans="3:17" ht="14.25" customHeight="1">
      <c r="C156" s="115"/>
      <c r="D156" s="115"/>
      <c r="E156" s="115"/>
      <c r="F156" s="115"/>
      <c r="Q156" s="72"/>
    </row>
    <row r="157" spans="3:17" ht="14.25" customHeight="1">
      <c r="C157" s="115"/>
      <c r="D157" s="115"/>
      <c r="E157" s="115"/>
      <c r="F157" s="115"/>
      <c r="Q157" s="72"/>
    </row>
    <row r="158" spans="3:17" ht="14.25" customHeight="1">
      <c r="C158" s="115"/>
      <c r="D158" s="115"/>
      <c r="E158" s="115"/>
      <c r="F158" s="115"/>
      <c r="Q158" s="72"/>
    </row>
    <row r="159" spans="3:17" ht="14.25" customHeight="1">
      <c r="C159" s="115"/>
      <c r="D159" s="115"/>
      <c r="E159" s="115"/>
      <c r="F159" s="115"/>
      <c r="Q159" s="72"/>
    </row>
    <row r="160" spans="3:17" ht="14.25" customHeight="1">
      <c r="C160" s="115"/>
      <c r="D160" s="115"/>
      <c r="E160" s="115"/>
      <c r="F160" s="115"/>
      <c r="Q160" s="72"/>
    </row>
    <row r="161" spans="3:17" ht="14.25" customHeight="1">
      <c r="C161" s="115"/>
      <c r="D161" s="115"/>
      <c r="E161" s="115"/>
      <c r="F161" s="115"/>
      <c r="Q161" s="72"/>
    </row>
    <row r="162" spans="3:17" ht="14.25" customHeight="1">
      <c r="C162" s="115"/>
      <c r="D162" s="115"/>
      <c r="E162" s="115"/>
      <c r="F162" s="115"/>
      <c r="Q162" s="72"/>
    </row>
    <row r="163" spans="3:17" ht="14.25" customHeight="1">
      <c r="C163" s="115"/>
      <c r="D163" s="115"/>
      <c r="E163" s="115"/>
      <c r="F163" s="115"/>
      <c r="Q163" s="72"/>
    </row>
    <row r="164" spans="3:17" ht="14.25" customHeight="1">
      <c r="C164" s="115"/>
      <c r="D164" s="115"/>
      <c r="E164" s="115"/>
      <c r="F164" s="115"/>
      <c r="Q164" s="72"/>
    </row>
    <row r="165" spans="3:17" ht="14.25" customHeight="1">
      <c r="C165" s="115"/>
      <c r="D165" s="115"/>
      <c r="E165" s="115"/>
      <c r="F165" s="115"/>
      <c r="Q165" s="72"/>
    </row>
    <row r="166" spans="3:17" ht="14.25" customHeight="1">
      <c r="C166" s="115"/>
      <c r="D166" s="115"/>
      <c r="E166" s="115"/>
      <c r="F166" s="115"/>
      <c r="Q166" s="72"/>
    </row>
    <row r="167" spans="3:17" ht="14.25" customHeight="1">
      <c r="C167" s="115"/>
      <c r="D167" s="115"/>
      <c r="E167" s="115"/>
      <c r="F167" s="115"/>
      <c r="Q167" s="72"/>
    </row>
    <row r="168" spans="3:17" ht="14.25" customHeight="1">
      <c r="C168" s="115"/>
      <c r="D168" s="115"/>
      <c r="E168" s="115"/>
      <c r="F168" s="115"/>
      <c r="Q168" s="72"/>
    </row>
    <row r="169" spans="3:17" ht="14.25" customHeight="1">
      <c r="C169" s="115"/>
      <c r="D169" s="115"/>
      <c r="E169" s="115"/>
      <c r="F169" s="115"/>
      <c r="Q169" s="72"/>
    </row>
    <row r="170" spans="3:17" ht="14.25" customHeight="1">
      <c r="C170" s="115"/>
      <c r="D170" s="115"/>
      <c r="E170" s="115"/>
      <c r="F170" s="115"/>
      <c r="Q170" s="72"/>
    </row>
    <row r="171" spans="3:17" ht="14.25" customHeight="1">
      <c r="C171" s="115"/>
      <c r="D171" s="115"/>
      <c r="E171" s="115"/>
      <c r="F171" s="115"/>
      <c r="Q171" s="72"/>
    </row>
    <row r="172" spans="3:17" ht="14.25" customHeight="1">
      <c r="C172" s="115"/>
      <c r="D172" s="115"/>
      <c r="E172" s="115"/>
      <c r="F172" s="115"/>
      <c r="Q172" s="72"/>
    </row>
    <row r="173" spans="3:17" ht="14.25" customHeight="1">
      <c r="C173" s="115"/>
      <c r="D173" s="115"/>
      <c r="E173" s="115"/>
      <c r="F173" s="115"/>
      <c r="Q173" s="72"/>
    </row>
    <row r="174" spans="3:17" ht="14.25" customHeight="1">
      <c r="C174" s="115"/>
      <c r="D174" s="115"/>
      <c r="E174" s="115"/>
      <c r="F174" s="115"/>
      <c r="Q174" s="72"/>
    </row>
    <row r="175" spans="3:17" ht="14.25" customHeight="1">
      <c r="C175" s="115"/>
      <c r="D175" s="115"/>
      <c r="E175" s="115"/>
      <c r="F175" s="115"/>
      <c r="Q175" s="72"/>
    </row>
    <row r="176" spans="3:17" ht="14.25" customHeight="1">
      <c r="C176" s="115"/>
      <c r="D176" s="115"/>
      <c r="E176" s="115"/>
      <c r="F176" s="115"/>
      <c r="Q176" s="72"/>
    </row>
    <row r="177" spans="3:17" ht="14.25" customHeight="1">
      <c r="C177" s="115"/>
      <c r="D177" s="115"/>
      <c r="E177" s="115"/>
      <c r="F177" s="115"/>
      <c r="Q177" s="72"/>
    </row>
    <row r="178" spans="3:17" ht="14.25" customHeight="1">
      <c r="C178" s="115"/>
      <c r="D178" s="115"/>
      <c r="E178" s="115"/>
      <c r="F178" s="115"/>
      <c r="Q178" s="72"/>
    </row>
    <row r="179" spans="3:17" ht="14.25" customHeight="1">
      <c r="C179" s="115"/>
      <c r="D179" s="115"/>
      <c r="E179" s="115"/>
      <c r="F179" s="115"/>
      <c r="Q179" s="72"/>
    </row>
    <row r="180" spans="3:17" ht="14.25" customHeight="1">
      <c r="C180" s="115"/>
      <c r="D180" s="115"/>
      <c r="E180" s="115"/>
      <c r="F180" s="115"/>
      <c r="Q180" s="72"/>
    </row>
    <row r="181" spans="3:17" ht="14.25" customHeight="1">
      <c r="C181" s="115"/>
      <c r="D181" s="115"/>
      <c r="E181" s="115"/>
      <c r="F181" s="115"/>
      <c r="Q181" s="72"/>
    </row>
    <row r="182" spans="3:17" ht="14.25" customHeight="1">
      <c r="C182" s="115"/>
      <c r="D182" s="115"/>
      <c r="E182" s="115"/>
      <c r="F182" s="115"/>
      <c r="Q182" s="72"/>
    </row>
    <row r="183" spans="3:17" ht="14.25" customHeight="1">
      <c r="C183" s="115"/>
      <c r="D183" s="115"/>
      <c r="E183" s="115"/>
      <c r="F183" s="115"/>
      <c r="Q183" s="72"/>
    </row>
    <row r="184" spans="3:17" ht="14.25" customHeight="1">
      <c r="C184" s="115"/>
      <c r="D184" s="115"/>
      <c r="E184" s="115"/>
      <c r="F184" s="115"/>
      <c r="Q184" s="72"/>
    </row>
    <row r="185" spans="3:17" ht="14.25" customHeight="1">
      <c r="C185" s="115"/>
      <c r="D185" s="115"/>
      <c r="E185" s="115"/>
      <c r="F185" s="115"/>
      <c r="Q185" s="72"/>
    </row>
    <row r="186" spans="3:17" ht="14.25" customHeight="1">
      <c r="C186" s="115"/>
      <c r="D186" s="115"/>
      <c r="E186" s="115"/>
      <c r="F186" s="115"/>
      <c r="Q186" s="72"/>
    </row>
    <row r="187" spans="3:17" ht="14.25" customHeight="1">
      <c r="C187" s="115"/>
      <c r="D187" s="115"/>
      <c r="E187" s="115"/>
      <c r="F187" s="115"/>
      <c r="Q187" s="72"/>
    </row>
    <row r="188" spans="3:17" ht="14.25" customHeight="1">
      <c r="C188" s="115"/>
      <c r="D188" s="115"/>
      <c r="E188" s="115"/>
      <c r="F188" s="115"/>
      <c r="Q188" s="72"/>
    </row>
    <row r="189" spans="3:17" ht="14.25" customHeight="1">
      <c r="C189" s="115"/>
      <c r="D189" s="115"/>
      <c r="E189" s="115"/>
      <c r="F189" s="115"/>
      <c r="Q189" s="72"/>
    </row>
    <row r="190" spans="3:17" ht="14.25" customHeight="1">
      <c r="C190" s="115"/>
      <c r="D190" s="115"/>
      <c r="E190" s="115"/>
      <c r="F190" s="115"/>
      <c r="Q190" s="72"/>
    </row>
    <row r="191" spans="3:17" ht="14.25" customHeight="1">
      <c r="C191" s="115"/>
      <c r="D191" s="115"/>
      <c r="E191" s="115"/>
      <c r="F191" s="115"/>
      <c r="Q191" s="72"/>
    </row>
    <row r="192" spans="3:17" ht="14.25" customHeight="1">
      <c r="C192" s="115"/>
      <c r="D192" s="115"/>
      <c r="E192" s="115"/>
      <c r="F192" s="115"/>
      <c r="Q192" s="72"/>
    </row>
    <row r="193" spans="3:17" ht="14.25" customHeight="1">
      <c r="C193" s="115"/>
      <c r="D193" s="115"/>
      <c r="E193" s="115"/>
      <c r="F193" s="115"/>
      <c r="Q193" s="72"/>
    </row>
    <row r="194" spans="3:17" ht="14.25" customHeight="1">
      <c r="C194" s="115"/>
      <c r="D194" s="115"/>
      <c r="E194" s="115"/>
      <c r="F194" s="115"/>
      <c r="Q194" s="72"/>
    </row>
    <row r="195" spans="3:17" ht="14.25" customHeight="1">
      <c r="C195" s="115"/>
      <c r="D195" s="115"/>
      <c r="E195" s="115"/>
      <c r="F195" s="115"/>
      <c r="Q195" s="72"/>
    </row>
    <row r="196" spans="3:17" ht="14.25" customHeight="1">
      <c r="C196" s="115"/>
      <c r="D196" s="115"/>
      <c r="E196" s="115"/>
      <c r="F196" s="115"/>
      <c r="Q196" s="72"/>
    </row>
    <row r="197" spans="3:17" ht="14.25" customHeight="1">
      <c r="C197" s="115"/>
      <c r="D197" s="115"/>
      <c r="E197" s="115"/>
      <c r="F197" s="115"/>
      <c r="Q197" s="72"/>
    </row>
    <row r="198" spans="3:17" ht="14.25" customHeight="1">
      <c r="C198" s="115"/>
      <c r="D198" s="115"/>
      <c r="E198" s="115"/>
      <c r="F198" s="115"/>
      <c r="Q198" s="72"/>
    </row>
    <row r="199" spans="3:17" ht="14.25" customHeight="1">
      <c r="C199" s="115"/>
      <c r="D199" s="115"/>
      <c r="E199" s="115"/>
      <c r="F199" s="115"/>
      <c r="Q199" s="72"/>
    </row>
    <row r="200" spans="3:17" ht="14.25" customHeight="1">
      <c r="C200" s="115"/>
      <c r="D200" s="115"/>
      <c r="E200" s="115"/>
      <c r="F200" s="115"/>
      <c r="Q200" s="72"/>
    </row>
    <row r="201" spans="3:17" ht="14.25" customHeight="1">
      <c r="C201" s="115"/>
      <c r="D201" s="115"/>
      <c r="E201" s="115"/>
      <c r="F201" s="115"/>
      <c r="Q201" s="72"/>
    </row>
    <row r="202" spans="3:17" ht="14.25" customHeight="1">
      <c r="C202" s="115"/>
      <c r="D202" s="115"/>
      <c r="E202" s="115"/>
      <c r="F202" s="115"/>
      <c r="Q202" s="72"/>
    </row>
    <row r="203" spans="3:17" ht="14.25" customHeight="1">
      <c r="C203" s="115"/>
      <c r="D203" s="115"/>
      <c r="E203" s="115"/>
      <c r="F203" s="115"/>
      <c r="Q203" s="72"/>
    </row>
    <row r="204" spans="3:17" ht="14.25" customHeight="1">
      <c r="C204" s="115"/>
      <c r="D204" s="115"/>
      <c r="E204" s="115"/>
      <c r="F204" s="115"/>
      <c r="Q204" s="72"/>
    </row>
    <row r="205" spans="3:17" ht="14.25" customHeight="1">
      <c r="C205" s="115"/>
      <c r="D205" s="115"/>
      <c r="E205" s="115"/>
      <c r="F205" s="115"/>
      <c r="Q205" s="72"/>
    </row>
    <row r="206" spans="3:17" ht="14.25" customHeight="1">
      <c r="C206" s="115"/>
      <c r="D206" s="115"/>
      <c r="E206" s="115"/>
      <c r="F206" s="115"/>
      <c r="Q206" s="72"/>
    </row>
    <row r="207" spans="3:17" ht="14.25" customHeight="1">
      <c r="C207" s="115"/>
      <c r="D207" s="115"/>
      <c r="E207" s="115"/>
      <c r="F207" s="115"/>
      <c r="Q207" s="72"/>
    </row>
    <row r="208" spans="3:17" ht="14.25" customHeight="1">
      <c r="C208" s="115"/>
      <c r="D208" s="115"/>
      <c r="E208" s="115"/>
      <c r="F208" s="115"/>
      <c r="Q208" s="72"/>
    </row>
    <row r="209" spans="3:17" ht="14.25" customHeight="1">
      <c r="C209" s="115"/>
      <c r="D209" s="115"/>
      <c r="E209" s="115"/>
      <c r="F209" s="115"/>
      <c r="Q209" s="72"/>
    </row>
    <row r="210" spans="3:17" ht="14.25" customHeight="1">
      <c r="C210" s="115"/>
      <c r="D210" s="115"/>
      <c r="E210" s="115"/>
      <c r="F210" s="115"/>
      <c r="Q210" s="72"/>
    </row>
    <row r="211" spans="3:17" ht="14.25" customHeight="1">
      <c r="C211" s="115"/>
      <c r="D211" s="115"/>
      <c r="E211" s="115"/>
      <c r="F211" s="115"/>
      <c r="Q211" s="72"/>
    </row>
    <row r="212" spans="3:17" ht="14.25" customHeight="1">
      <c r="C212" s="115"/>
      <c r="D212" s="115"/>
      <c r="E212" s="115"/>
      <c r="F212" s="115"/>
      <c r="Q212" s="72"/>
    </row>
    <row r="213" spans="3:17" ht="14.25" customHeight="1">
      <c r="C213" s="115"/>
      <c r="D213" s="115"/>
      <c r="E213" s="115"/>
      <c r="F213" s="115"/>
      <c r="Q213" s="72"/>
    </row>
    <row r="214" spans="3:17" ht="14.25" customHeight="1">
      <c r="C214" s="115"/>
      <c r="D214" s="115"/>
      <c r="E214" s="115"/>
      <c r="F214" s="115"/>
      <c r="Q214" s="72"/>
    </row>
    <row r="215" spans="3:17" ht="14.25" customHeight="1">
      <c r="C215" s="115"/>
      <c r="D215" s="115"/>
      <c r="E215" s="115"/>
      <c r="F215" s="115"/>
      <c r="Q215" s="72"/>
    </row>
    <row r="216" spans="3:17" ht="14.25" customHeight="1">
      <c r="C216" s="115"/>
      <c r="D216" s="115"/>
      <c r="E216" s="115"/>
      <c r="F216" s="115"/>
      <c r="Q216" s="72"/>
    </row>
    <row r="217" spans="3:17" ht="14.25" customHeight="1">
      <c r="C217" s="115"/>
      <c r="D217" s="115"/>
      <c r="E217" s="115"/>
      <c r="F217" s="115"/>
      <c r="Q217" s="72"/>
    </row>
    <row r="218" spans="3:17" ht="14.25" customHeight="1">
      <c r="C218" s="115"/>
      <c r="D218" s="115"/>
      <c r="E218" s="115"/>
      <c r="F218" s="115"/>
      <c r="Q218" s="72"/>
    </row>
    <row r="219" spans="3:17" ht="14.25" customHeight="1">
      <c r="C219" s="115"/>
      <c r="D219" s="115"/>
      <c r="E219" s="115"/>
      <c r="F219" s="115"/>
      <c r="Q219" s="72"/>
    </row>
    <row r="220" spans="3:17" ht="14.25" customHeight="1">
      <c r="C220" s="115"/>
      <c r="D220" s="115"/>
      <c r="E220" s="115"/>
      <c r="F220" s="115"/>
      <c r="Q220" s="72"/>
    </row>
    <row r="221" spans="3:17" ht="14.25" customHeight="1">
      <c r="C221" s="115"/>
      <c r="D221" s="115"/>
      <c r="E221" s="115"/>
      <c r="F221" s="115"/>
      <c r="Q221" s="72"/>
    </row>
    <row r="222" spans="3:17" ht="14.25" customHeight="1">
      <c r="C222" s="115"/>
      <c r="D222" s="115"/>
      <c r="E222" s="115"/>
      <c r="F222" s="115"/>
      <c r="Q222" s="72"/>
    </row>
    <row r="223" spans="3:17" ht="14.25" customHeight="1">
      <c r="C223" s="115"/>
      <c r="D223" s="115"/>
      <c r="E223" s="115"/>
      <c r="F223" s="115"/>
      <c r="Q223" s="72"/>
    </row>
    <row r="224" spans="3:17" ht="14.25" customHeight="1">
      <c r="C224" s="115"/>
      <c r="D224" s="115"/>
      <c r="E224" s="115"/>
      <c r="F224" s="115"/>
      <c r="Q224" s="72"/>
    </row>
    <row r="225" spans="3:17" ht="14.25" customHeight="1">
      <c r="C225" s="115"/>
      <c r="D225" s="115"/>
      <c r="E225" s="115"/>
      <c r="F225" s="115"/>
      <c r="Q225" s="72"/>
    </row>
    <row r="226" spans="3:17" ht="14.25" customHeight="1">
      <c r="C226" s="115"/>
      <c r="D226" s="115"/>
      <c r="E226" s="115"/>
      <c r="F226" s="115"/>
      <c r="Q226" s="72"/>
    </row>
    <row r="227" spans="3:17" ht="14.25" customHeight="1">
      <c r="C227" s="115"/>
      <c r="D227" s="115"/>
      <c r="E227" s="115"/>
      <c r="F227" s="115"/>
      <c r="Q227" s="72"/>
    </row>
    <row r="228" spans="3:17" ht="14.25" customHeight="1">
      <c r="C228" s="115"/>
      <c r="D228" s="115"/>
      <c r="E228" s="115"/>
      <c r="F228" s="115"/>
      <c r="Q228" s="72"/>
    </row>
    <row r="229" spans="3:17" ht="14.25" customHeight="1">
      <c r="C229" s="115"/>
      <c r="D229" s="115"/>
      <c r="E229" s="115"/>
      <c r="F229" s="115"/>
      <c r="Q229" s="72"/>
    </row>
    <row r="230" spans="3:17" ht="14.25" customHeight="1">
      <c r="C230" s="115"/>
      <c r="D230" s="115"/>
      <c r="E230" s="115"/>
      <c r="F230" s="115"/>
      <c r="Q230" s="72"/>
    </row>
    <row r="231" spans="3:17" ht="14.25" customHeight="1">
      <c r="C231" s="115"/>
      <c r="D231" s="115"/>
      <c r="E231" s="115"/>
      <c r="F231" s="115"/>
      <c r="Q231" s="72"/>
    </row>
    <row r="232" spans="3:17" ht="14.25" customHeight="1">
      <c r="C232" s="115"/>
      <c r="D232" s="115"/>
      <c r="E232" s="115"/>
      <c r="F232" s="115"/>
      <c r="Q232" s="72"/>
    </row>
    <row r="233" spans="3:17" ht="14.25" customHeight="1">
      <c r="C233" s="115"/>
      <c r="D233" s="115"/>
      <c r="E233" s="115"/>
      <c r="F233" s="115"/>
      <c r="Q233" s="72"/>
    </row>
    <row r="234" spans="3:17" ht="14.25" customHeight="1">
      <c r="C234" s="115"/>
      <c r="D234" s="115"/>
      <c r="E234" s="115"/>
      <c r="F234" s="115"/>
      <c r="Q234" s="72"/>
    </row>
    <row r="235" spans="3:17" ht="14.25" customHeight="1">
      <c r="C235" s="115"/>
      <c r="D235" s="115"/>
      <c r="E235" s="115"/>
      <c r="F235" s="115"/>
      <c r="Q235" s="72"/>
    </row>
    <row r="236" spans="3:17" ht="14.25" customHeight="1">
      <c r="C236" s="115"/>
      <c r="D236" s="115"/>
      <c r="E236" s="115"/>
      <c r="F236" s="115"/>
      <c r="Q236" s="72"/>
    </row>
    <row r="237" spans="3:17" ht="14.25" customHeight="1">
      <c r="C237" s="115"/>
      <c r="D237" s="115"/>
      <c r="E237" s="115"/>
      <c r="F237" s="115"/>
      <c r="Q237" s="72"/>
    </row>
    <row r="238" spans="3:17" ht="14.25" customHeight="1">
      <c r="C238" s="115"/>
      <c r="D238" s="115"/>
      <c r="E238" s="115"/>
      <c r="F238" s="115"/>
      <c r="Q238" s="72"/>
    </row>
    <row r="239" spans="3:17" ht="14.25" customHeight="1">
      <c r="C239" s="115"/>
      <c r="D239" s="115"/>
      <c r="E239" s="115"/>
      <c r="F239" s="115"/>
      <c r="Q239" s="72"/>
    </row>
    <row r="240" spans="3:17" ht="14.25" customHeight="1">
      <c r="C240" s="115"/>
      <c r="D240" s="115"/>
      <c r="E240" s="115"/>
      <c r="F240" s="115"/>
      <c r="Q240" s="72"/>
    </row>
    <row r="241" spans="3:17" ht="14.25" customHeight="1">
      <c r="C241" s="115"/>
      <c r="D241" s="115"/>
      <c r="E241" s="115"/>
      <c r="F241" s="115"/>
      <c r="Q241" s="72"/>
    </row>
    <row r="242" spans="3:17" ht="14.25" customHeight="1">
      <c r="C242" s="115"/>
      <c r="D242" s="115"/>
      <c r="E242" s="115"/>
      <c r="F242" s="115"/>
      <c r="Q242" s="72"/>
    </row>
    <row r="243" spans="3:17" ht="14.25" customHeight="1">
      <c r="C243" s="115"/>
      <c r="D243" s="115"/>
      <c r="E243" s="115"/>
      <c r="F243" s="115"/>
      <c r="Q243" s="72"/>
    </row>
    <row r="244" spans="3:17" ht="14.25" customHeight="1">
      <c r="C244" s="115"/>
      <c r="D244" s="115"/>
      <c r="E244" s="115"/>
      <c r="F244" s="115"/>
      <c r="Q244" s="72"/>
    </row>
    <row r="245" spans="3:17" ht="14.25" customHeight="1">
      <c r="C245" s="115"/>
      <c r="D245" s="115"/>
      <c r="E245" s="115"/>
      <c r="F245" s="115"/>
      <c r="Q245" s="72"/>
    </row>
    <row r="246" spans="3:17" ht="14.25" customHeight="1">
      <c r="C246" s="115"/>
      <c r="D246" s="115"/>
      <c r="E246" s="115"/>
      <c r="F246" s="115"/>
      <c r="Q246" s="72"/>
    </row>
    <row r="247" spans="3:17" ht="14.25" customHeight="1">
      <c r="C247" s="115"/>
      <c r="D247" s="115"/>
      <c r="E247" s="115"/>
      <c r="F247" s="115"/>
      <c r="Q247" s="72"/>
    </row>
    <row r="248" spans="3:17" ht="14.25" customHeight="1">
      <c r="C248" s="115"/>
      <c r="D248" s="115"/>
      <c r="E248" s="115"/>
      <c r="F248" s="115"/>
      <c r="Q248" s="72"/>
    </row>
    <row r="249" spans="3:17" ht="14.25" customHeight="1">
      <c r="C249" s="115"/>
      <c r="D249" s="115"/>
      <c r="E249" s="115"/>
      <c r="F249" s="115"/>
      <c r="Q249" s="72"/>
    </row>
    <row r="250" spans="3:17" ht="14.25" customHeight="1">
      <c r="C250" s="115"/>
      <c r="D250" s="115"/>
      <c r="E250" s="115"/>
      <c r="F250" s="115"/>
      <c r="Q250" s="72"/>
    </row>
    <row r="251" spans="3:17" ht="14.25" customHeight="1">
      <c r="C251" s="115"/>
      <c r="D251" s="115"/>
      <c r="E251" s="115"/>
      <c r="F251" s="115"/>
      <c r="Q251" s="72"/>
    </row>
    <row r="252" spans="3:17" ht="14.25" customHeight="1">
      <c r="C252" s="115"/>
      <c r="D252" s="115"/>
      <c r="E252" s="115"/>
      <c r="F252" s="115"/>
      <c r="Q252" s="72"/>
    </row>
    <row r="253" spans="3:17" ht="14.25" customHeight="1">
      <c r="C253" s="115"/>
      <c r="D253" s="115"/>
      <c r="E253" s="115"/>
      <c r="F253" s="115"/>
      <c r="Q253" s="72"/>
    </row>
    <row r="254" spans="3:17" ht="14.25" customHeight="1">
      <c r="C254" s="115"/>
      <c r="D254" s="115"/>
      <c r="E254" s="115"/>
      <c r="F254" s="115"/>
      <c r="Q254" s="72"/>
    </row>
    <row r="255" spans="3:17" ht="14.25" customHeight="1">
      <c r="C255" s="115"/>
      <c r="D255" s="115"/>
      <c r="E255" s="115"/>
      <c r="F255" s="115"/>
      <c r="Q255" s="72"/>
    </row>
    <row r="256" spans="3:17" ht="14.25" customHeight="1">
      <c r="C256" s="115"/>
      <c r="D256" s="115"/>
      <c r="E256" s="115"/>
      <c r="F256" s="115"/>
      <c r="Q256" s="72"/>
    </row>
    <row r="257" spans="3:17" ht="14.25" customHeight="1">
      <c r="C257" s="115"/>
      <c r="D257" s="115"/>
      <c r="E257" s="115"/>
      <c r="F257" s="115"/>
      <c r="Q257" s="72"/>
    </row>
    <row r="258" spans="3:17" ht="14.25" customHeight="1">
      <c r="C258" s="115"/>
      <c r="D258" s="115"/>
      <c r="E258" s="115"/>
      <c r="F258" s="115"/>
      <c r="Q258" s="72"/>
    </row>
    <row r="259" spans="3:17" ht="14.25" customHeight="1">
      <c r="C259" s="115"/>
      <c r="D259" s="115"/>
      <c r="E259" s="115"/>
      <c r="F259" s="115"/>
      <c r="Q259" s="72"/>
    </row>
    <row r="260" spans="3:17" ht="14.25" customHeight="1">
      <c r="C260" s="115"/>
      <c r="D260" s="115"/>
      <c r="E260" s="115"/>
      <c r="F260" s="115"/>
      <c r="Q260" s="72"/>
    </row>
    <row r="261" spans="3:17" ht="14.25" customHeight="1">
      <c r="C261" s="115"/>
      <c r="D261" s="115"/>
      <c r="E261" s="115"/>
      <c r="F261" s="115"/>
      <c r="Q261" s="72"/>
    </row>
    <row r="262" spans="3:17" ht="14.25" customHeight="1">
      <c r="C262" s="115"/>
      <c r="D262" s="115"/>
      <c r="E262" s="115"/>
      <c r="F262" s="115"/>
      <c r="Q262" s="72"/>
    </row>
    <row r="263" spans="3:17" ht="14.25" customHeight="1">
      <c r="C263" s="115"/>
      <c r="D263" s="115"/>
      <c r="E263" s="115"/>
      <c r="F263" s="115"/>
      <c r="Q263" s="72"/>
    </row>
    <row r="264" spans="3:17" ht="14.25" customHeight="1">
      <c r="C264" s="115"/>
      <c r="D264" s="115"/>
      <c r="E264" s="115"/>
      <c r="F264" s="115"/>
      <c r="Q264" s="72"/>
    </row>
    <row r="265" spans="3:17" ht="14.25" customHeight="1">
      <c r="C265" s="115"/>
      <c r="D265" s="115"/>
      <c r="E265" s="115"/>
      <c r="F265" s="115"/>
      <c r="Q265" s="72"/>
    </row>
    <row r="266" spans="3:17" ht="14.25" customHeight="1">
      <c r="C266" s="115"/>
      <c r="D266" s="115"/>
      <c r="E266" s="115"/>
      <c r="F266" s="115"/>
      <c r="Q266" s="72"/>
    </row>
    <row r="267" spans="3:17" ht="14.25" customHeight="1">
      <c r="C267" s="115"/>
      <c r="D267" s="115"/>
      <c r="E267" s="115"/>
      <c r="F267" s="115"/>
      <c r="Q267" s="72"/>
    </row>
    <row r="268" spans="3:17" ht="14.25" customHeight="1">
      <c r="C268" s="115"/>
      <c r="D268" s="115"/>
      <c r="E268" s="115"/>
      <c r="F268" s="115"/>
      <c r="Q268" s="72"/>
    </row>
    <row r="269" spans="3:17" ht="14.25" customHeight="1">
      <c r="C269" s="115"/>
      <c r="D269" s="115"/>
      <c r="E269" s="115"/>
      <c r="F269" s="115"/>
      <c r="Q269" s="72"/>
    </row>
    <row r="270" spans="3:17" ht="14.25" customHeight="1">
      <c r="C270" s="115"/>
      <c r="D270" s="115"/>
      <c r="E270" s="115"/>
      <c r="F270" s="115"/>
      <c r="Q270" s="72"/>
    </row>
    <row r="271" spans="3:17" ht="14.25" customHeight="1">
      <c r="C271" s="115"/>
      <c r="D271" s="115"/>
      <c r="E271" s="115"/>
      <c r="F271" s="115"/>
      <c r="Q271" s="72"/>
    </row>
    <row r="272" spans="3:17" ht="14.25" customHeight="1">
      <c r="C272" s="115"/>
      <c r="D272" s="115"/>
      <c r="E272" s="115"/>
      <c r="F272" s="115"/>
      <c r="Q272" s="72"/>
    </row>
    <row r="273" spans="3:17" ht="14.25" customHeight="1">
      <c r="C273" s="115"/>
      <c r="D273" s="115"/>
      <c r="E273" s="115"/>
      <c r="F273" s="115"/>
      <c r="Q273" s="72"/>
    </row>
    <row r="274" spans="3:17" ht="14.25" customHeight="1">
      <c r="C274" s="115"/>
      <c r="D274" s="115"/>
      <c r="E274" s="115"/>
      <c r="F274" s="115"/>
      <c r="Q274" s="72"/>
    </row>
    <row r="275" spans="3:17" ht="14.25" customHeight="1">
      <c r="C275" s="115"/>
      <c r="D275" s="115"/>
      <c r="E275" s="115"/>
      <c r="F275" s="115"/>
      <c r="Q275" s="72"/>
    </row>
    <row r="276" spans="3:17" ht="14.25" customHeight="1">
      <c r="C276" s="115"/>
      <c r="D276" s="115"/>
      <c r="E276" s="115"/>
      <c r="F276" s="115"/>
      <c r="Q276" s="72"/>
    </row>
    <row r="277" spans="3:17" ht="14.25" customHeight="1">
      <c r="C277" s="115"/>
      <c r="D277" s="115"/>
      <c r="E277" s="115"/>
      <c r="F277" s="115"/>
      <c r="Q277" s="72"/>
    </row>
    <row r="278" spans="3:17" ht="14.25" customHeight="1">
      <c r="C278" s="115"/>
      <c r="D278" s="115"/>
      <c r="E278" s="115"/>
      <c r="F278" s="115"/>
      <c r="Q278" s="72"/>
    </row>
    <row r="279" spans="3:17" ht="14.25" customHeight="1">
      <c r="C279" s="115"/>
      <c r="D279" s="115"/>
      <c r="E279" s="115"/>
      <c r="F279" s="115"/>
      <c r="Q279" s="72"/>
    </row>
    <row r="280" spans="3:17" ht="14.25" customHeight="1">
      <c r="C280" s="115"/>
      <c r="D280" s="115"/>
      <c r="E280" s="115"/>
      <c r="F280" s="115"/>
      <c r="Q280" s="72"/>
    </row>
    <row r="281" spans="3:17" ht="14.25" customHeight="1">
      <c r="C281" s="115"/>
      <c r="D281" s="115"/>
      <c r="E281" s="115"/>
      <c r="F281" s="115"/>
      <c r="Q281" s="72"/>
    </row>
    <row r="282" spans="3:17" ht="14.25" customHeight="1">
      <c r="C282" s="115"/>
      <c r="D282" s="115"/>
      <c r="E282" s="115"/>
      <c r="F282" s="115"/>
      <c r="Q282" s="72"/>
    </row>
    <row r="283" spans="3:17" ht="14.25" customHeight="1">
      <c r="C283" s="115"/>
      <c r="D283" s="115"/>
      <c r="E283" s="115"/>
      <c r="F283" s="115"/>
      <c r="Q283" s="72"/>
    </row>
    <row r="284" spans="3:17" ht="14.25" customHeight="1">
      <c r="C284" s="115"/>
      <c r="D284" s="115"/>
      <c r="E284" s="115"/>
      <c r="F284" s="115"/>
      <c r="Q284" s="72"/>
    </row>
    <row r="285" spans="3:17" ht="14.25" customHeight="1">
      <c r="C285" s="115"/>
      <c r="D285" s="115"/>
      <c r="E285" s="115"/>
      <c r="F285" s="115"/>
      <c r="Q285" s="72"/>
    </row>
    <row r="286" spans="3:17" ht="14.25" customHeight="1">
      <c r="C286" s="115"/>
      <c r="D286" s="115"/>
      <c r="E286" s="115"/>
      <c r="F286" s="115"/>
      <c r="Q286" s="72"/>
    </row>
    <row r="287" spans="3:17" ht="14.25" customHeight="1">
      <c r="C287" s="115"/>
      <c r="D287" s="115"/>
      <c r="E287" s="115"/>
      <c r="F287" s="115"/>
      <c r="Q287" s="72"/>
    </row>
    <row r="288" spans="3:17" ht="14.25" customHeight="1">
      <c r="C288" s="115"/>
      <c r="D288" s="115"/>
      <c r="E288" s="115"/>
      <c r="F288" s="115"/>
      <c r="Q288" s="72"/>
    </row>
    <row r="289" spans="3:17" ht="14.25" customHeight="1">
      <c r="C289" s="115"/>
      <c r="D289" s="115"/>
      <c r="E289" s="115"/>
      <c r="F289" s="115"/>
      <c r="Q289" s="72"/>
    </row>
    <row r="290" spans="3:17" ht="14.25" customHeight="1">
      <c r="C290" s="115"/>
      <c r="D290" s="115"/>
      <c r="E290" s="115"/>
      <c r="F290" s="115"/>
      <c r="Q290" s="72"/>
    </row>
    <row r="291" spans="3:17" ht="14.25" customHeight="1">
      <c r="C291" s="115"/>
      <c r="D291" s="115"/>
      <c r="E291" s="115"/>
      <c r="F291" s="115"/>
      <c r="Q291" s="72"/>
    </row>
    <row r="292" spans="3:17" ht="14.25" customHeight="1">
      <c r="C292" s="115"/>
      <c r="D292" s="115"/>
      <c r="E292" s="115"/>
      <c r="F292" s="115"/>
      <c r="Q292" s="72"/>
    </row>
    <row r="293" spans="3:17" ht="14.25" customHeight="1">
      <c r="C293" s="115"/>
      <c r="D293" s="115"/>
      <c r="E293" s="115"/>
      <c r="F293" s="115"/>
      <c r="Q293" s="72"/>
    </row>
    <row r="294" spans="3:17" ht="14.25" customHeight="1">
      <c r="C294" s="115"/>
      <c r="D294" s="115"/>
      <c r="E294" s="115"/>
      <c r="F294" s="115"/>
      <c r="Q294" s="72"/>
    </row>
    <row r="295" spans="3:17" ht="14.25" customHeight="1">
      <c r="C295" s="115"/>
      <c r="D295" s="115"/>
      <c r="E295" s="115"/>
      <c r="F295" s="115"/>
      <c r="Q295" s="72"/>
    </row>
    <row r="296" spans="3:17" ht="14.25" customHeight="1">
      <c r="C296" s="115"/>
      <c r="D296" s="115"/>
      <c r="E296" s="115"/>
      <c r="F296" s="115"/>
      <c r="Q296" s="72"/>
    </row>
    <row r="297" spans="3:17" ht="14.25" customHeight="1">
      <c r="C297" s="115"/>
      <c r="D297" s="115"/>
      <c r="E297" s="115"/>
      <c r="F297" s="115"/>
      <c r="Q297" s="72"/>
    </row>
    <row r="298" spans="3:17" ht="14.25" customHeight="1">
      <c r="C298" s="115"/>
      <c r="D298" s="115"/>
      <c r="E298" s="115"/>
      <c r="F298" s="115"/>
      <c r="Q298" s="72"/>
    </row>
    <row r="299" spans="3:17" ht="14.25" customHeight="1">
      <c r="C299" s="115"/>
      <c r="D299" s="115"/>
      <c r="E299" s="115"/>
      <c r="F299" s="115"/>
      <c r="Q299" s="72"/>
    </row>
    <row r="300" spans="3:17" ht="14.25" customHeight="1">
      <c r="C300" s="115"/>
      <c r="D300" s="115"/>
      <c r="E300" s="115"/>
      <c r="F300" s="115"/>
      <c r="Q300" s="72"/>
    </row>
    <row r="301" spans="3:17" ht="14.25" customHeight="1">
      <c r="C301" s="115"/>
      <c r="D301" s="115"/>
      <c r="E301" s="115"/>
      <c r="F301" s="115"/>
      <c r="Q301" s="72"/>
    </row>
    <row r="302" spans="3:17" ht="14.25" customHeight="1">
      <c r="C302" s="115"/>
      <c r="D302" s="115"/>
      <c r="E302" s="115"/>
      <c r="F302" s="115"/>
      <c r="Q302" s="72"/>
    </row>
    <row r="303" spans="3:17" ht="14.25" customHeight="1">
      <c r="C303" s="115"/>
      <c r="D303" s="115"/>
      <c r="E303" s="115"/>
      <c r="F303" s="115"/>
      <c r="Q303" s="72"/>
    </row>
    <row r="304" spans="3:17" ht="14.25" customHeight="1">
      <c r="C304" s="115"/>
      <c r="D304" s="115"/>
      <c r="E304" s="115"/>
      <c r="F304" s="115"/>
      <c r="Q304" s="72"/>
    </row>
    <row r="305" spans="3:17" ht="14.25" customHeight="1">
      <c r="C305" s="115"/>
      <c r="D305" s="115"/>
      <c r="E305" s="115"/>
      <c r="F305" s="115"/>
      <c r="Q305" s="72"/>
    </row>
    <row r="306" spans="3:17" ht="14.25" customHeight="1">
      <c r="C306" s="115"/>
      <c r="D306" s="115"/>
      <c r="E306" s="115"/>
      <c r="F306" s="115"/>
      <c r="Q306" s="72"/>
    </row>
    <row r="307" spans="3:17" ht="14.25" customHeight="1">
      <c r="C307" s="115"/>
      <c r="D307" s="115"/>
      <c r="E307" s="115"/>
      <c r="F307" s="115"/>
      <c r="Q307" s="72"/>
    </row>
    <row r="308" spans="3:17" ht="14.25" customHeight="1">
      <c r="C308" s="115"/>
      <c r="D308" s="115"/>
      <c r="E308" s="115"/>
      <c r="F308" s="115"/>
      <c r="Q308" s="72"/>
    </row>
    <row r="309" spans="3:17" ht="14.25" customHeight="1">
      <c r="C309" s="115"/>
      <c r="D309" s="115"/>
      <c r="E309" s="115"/>
      <c r="F309" s="115"/>
      <c r="Q309" s="72"/>
    </row>
    <row r="310" spans="3:17" ht="14.25" customHeight="1">
      <c r="C310" s="115"/>
      <c r="D310" s="115"/>
      <c r="E310" s="115"/>
      <c r="F310" s="115"/>
      <c r="Q310" s="72"/>
    </row>
    <row r="311" spans="3:17" ht="14.25" customHeight="1">
      <c r="C311" s="115"/>
      <c r="D311" s="115"/>
      <c r="E311" s="115"/>
      <c r="F311" s="115"/>
      <c r="Q311" s="72"/>
    </row>
    <row r="312" spans="3:17" ht="14.25" customHeight="1">
      <c r="C312" s="115"/>
      <c r="D312" s="115"/>
      <c r="E312" s="115"/>
      <c r="F312" s="115"/>
      <c r="Q312" s="72"/>
    </row>
    <row r="313" spans="3:17" ht="14.25" customHeight="1">
      <c r="C313" s="115"/>
      <c r="D313" s="115"/>
      <c r="E313" s="115"/>
      <c r="F313" s="115"/>
      <c r="Q313" s="72"/>
    </row>
    <row r="314" spans="3:17" ht="14.25" customHeight="1">
      <c r="C314" s="115"/>
      <c r="D314" s="115"/>
      <c r="E314" s="115"/>
      <c r="F314" s="115"/>
      <c r="Q314" s="72"/>
    </row>
    <row r="315" spans="3:17" ht="14.25" customHeight="1">
      <c r="C315" s="115"/>
      <c r="D315" s="115"/>
      <c r="E315" s="115"/>
      <c r="F315" s="115"/>
      <c r="Q315" s="72"/>
    </row>
    <row r="316" spans="3:17" ht="14.25" customHeight="1">
      <c r="C316" s="115"/>
      <c r="D316" s="115"/>
      <c r="E316" s="115"/>
      <c r="F316" s="115"/>
      <c r="Q316" s="72"/>
    </row>
    <row r="317" spans="3:17" ht="14.25" customHeight="1">
      <c r="C317" s="115"/>
      <c r="D317" s="115"/>
      <c r="E317" s="115"/>
      <c r="F317" s="115"/>
      <c r="Q317" s="72"/>
    </row>
    <row r="318" spans="3:17" ht="14.25" customHeight="1">
      <c r="C318" s="115"/>
      <c r="D318" s="115"/>
      <c r="E318" s="115"/>
      <c r="F318" s="115"/>
      <c r="Q318" s="72"/>
    </row>
    <row r="319" spans="3:17" ht="14.25" customHeight="1">
      <c r="C319" s="115"/>
      <c r="D319" s="115"/>
      <c r="E319" s="115"/>
      <c r="F319" s="115"/>
      <c r="Q319" s="72"/>
    </row>
    <row r="320" spans="3:17" ht="14.25" customHeight="1">
      <c r="C320" s="115"/>
      <c r="D320" s="115"/>
      <c r="E320" s="115"/>
      <c r="F320" s="115"/>
      <c r="Q320" s="72"/>
    </row>
    <row r="321" spans="3:17" ht="14.25" customHeight="1">
      <c r="C321" s="115"/>
      <c r="D321" s="115"/>
      <c r="E321" s="115"/>
      <c r="F321" s="115"/>
      <c r="Q321" s="72"/>
    </row>
    <row r="322" spans="3:17" ht="14.25" customHeight="1">
      <c r="C322" s="115"/>
      <c r="D322" s="115"/>
      <c r="E322" s="115"/>
      <c r="F322" s="115"/>
      <c r="Q322" s="72"/>
    </row>
    <row r="323" spans="3:17" ht="14.25" customHeight="1">
      <c r="C323" s="115"/>
      <c r="D323" s="115"/>
      <c r="E323" s="115"/>
      <c r="F323" s="115"/>
      <c r="Q323" s="72"/>
    </row>
    <row r="324" spans="3:17" ht="14.25" customHeight="1">
      <c r="C324" s="115"/>
      <c r="D324" s="115"/>
      <c r="E324" s="115"/>
      <c r="F324" s="115"/>
      <c r="Q324" s="72"/>
    </row>
    <row r="325" spans="3:17" ht="14.25" customHeight="1">
      <c r="C325" s="115"/>
      <c r="D325" s="115"/>
      <c r="E325" s="115"/>
      <c r="F325" s="115"/>
      <c r="Q325" s="72"/>
    </row>
    <row r="326" spans="3:17" ht="14.25" customHeight="1">
      <c r="C326" s="115"/>
      <c r="D326" s="115"/>
      <c r="E326" s="115"/>
      <c r="F326" s="115"/>
      <c r="Q326" s="72"/>
    </row>
    <row r="327" spans="3:17" ht="14.25" customHeight="1">
      <c r="C327" s="115"/>
      <c r="D327" s="115"/>
      <c r="E327" s="115"/>
      <c r="F327" s="115"/>
      <c r="Q327" s="72"/>
    </row>
    <row r="328" spans="3:17" ht="14.25" customHeight="1">
      <c r="C328" s="115"/>
      <c r="D328" s="115"/>
      <c r="E328" s="115"/>
      <c r="F328" s="115"/>
      <c r="Q328" s="72"/>
    </row>
    <row r="329" spans="3:17" ht="14.25" customHeight="1">
      <c r="C329" s="115"/>
      <c r="D329" s="115"/>
      <c r="E329" s="115"/>
      <c r="F329" s="115"/>
      <c r="Q329" s="72"/>
    </row>
    <row r="330" spans="3:17" ht="14.25" customHeight="1">
      <c r="C330" s="115"/>
      <c r="D330" s="115"/>
      <c r="E330" s="115"/>
      <c r="F330" s="115"/>
      <c r="Q330" s="72"/>
    </row>
    <row r="331" spans="3:17" ht="14.25" customHeight="1">
      <c r="C331" s="115"/>
      <c r="D331" s="115"/>
      <c r="E331" s="115"/>
      <c r="F331" s="115"/>
      <c r="Q331" s="72"/>
    </row>
    <row r="332" spans="3:17" ht="14.25" customHeight="1">
      <c r="C332" s="115"/>
      <c r="D332" s="115"/>
      <c r="E332" s="115"/>
      <c r="F332" s="115"/>
      <c r="Q332" s="72"/>
    </row>
    <row r="333" spans="3:17" ht="14.25" customHeight="1">
      <c r="C333" s="115"/>
      <c r="D333" s="115"/>
      <c r="E333" s="115"/>
      <c r="F333" s="115"/>
      <c r="Q333" s="72"/>
    </row>
    <row r="334" spans="3:17" ht="14.25" customHeight="1">
      <c r="C334" s="115"/>
      <c r="D334" s="115"/>
      <c r="E334" s="115"/>
      <c r="F334" s="115"/>
      <c r="Q334" s="72"/>
    </row>
    <row r="335" spans="3:17" ht="14.25" customHeight="1">
      <c r="C335" s="115"/>
      <c r="D335" s="115"/>
      <c r="E335" s="115"/>
      <c r="F335" s="115"/>
      <c r="Q335" s="72"/>
    </row>
    <row r="336" spans="3:17" ht="14.25" customHeight="1">
      <c r="C336" s="115"/>
      <c r="D336" s="115"/>
      <c r="E336" s="115"/>
      <c r="F336" s="115"/>
      <c r="Q336" s="72"/>
    </row>
    <row r="337" spans="3:17" ht="14.25" customHeight="1">
      <c r="C337" s="115"/>
      <c r="D337" s="115"/>
      <c r="E337" s="115"/>
      <c r="F337" s="115"/>
      <c r="Q337" s="72"/>
    </row>
    <row r="338" spans="3:17" ht="14.25" customHeight="1">
      <c r="C338" s="115"/>
      <c r="D338" s="115"/>
      <c r="E338" s="115"/>
      <c r="F338" s="115"/>
      <c r="Q338" s="72"/>
    </row>
    <row r="339" spans="3:17" ht="14.25" customHeight="1">
      <c r="C339" s="115"/>
      <c r="D339" s="115"/>
      <c r="E339" s="115"/>
      <c r="F339" s="115"/>
      <c r="Q339" s="72"/>
    </row>
    <row r="340" spans="3:17" ht="14.25" customHeight="1">
      <c r="C340" s="115"/>
      <c r="D340" s="115"/>
      <c r="E340" s="115"/>
      <c r="F340" s="115"/>
      <c r="Q340" s="72"/>
    </row>
    <row r="341" spans="3:17" ht="14.25" customHeight="1">
      <c r="C341" s="115"/>
      <c r="D341" s="115"/>
      <c r="E341" s="115"/>
      <c r="F341" s="115"/>
      <c r="Q341" s="72"/>
    </row>
    <row r="342" spans="3:17" ht="14.25" customHeight="1">
      <c r="C342" s="115"/>
      <c r="D342" s="115"/>
      <c r="E342" s="115"/>
      <c r="F342" s="115"/>
      <c r="Q342" s="72"/>
    </row>
    <row r="343" spans="3:17" ht="14.25" customHeight="1">
      <c r="C343" s="115"/>
      <c r="D343" s="115"/>
      <c r="E343" s="115"/>
      <c r="F343" s="115"/>
      <c r="Q343" s="72"/>
    </row>
    <row r="344" spans="3:17" ht="14.25" customHeight="1">
      <c r="C344" s="115"/>
      <c r="D344" s="115"/>
      <c r="E344" s="115"/>
      <c r="F344" s="115"/>
      <c r="Q344" s="72"/>
    </row>
    <row r="345" spans="3:17" ht="14.25" customHeight="1">
      <c r="C345" s="115"/>
      <c r="D345" s="115"/>
      <c r="E345" s="115"/>
      <c r="F345" s="115"/>
      <c r="Q345" s="72"/>
    </row>
    <row r="346" spans="3:17" ht="14.25" customHeight="1">
      <c r="C346" s="115"/>
      <c r="D346" s="115"/>
      <c r="E346" s="115"/>
      <c r="F346" s="115"/>
      <c r="Q346" s="72"/>
    </row>
    <row r="347" spans="3:17" ht="14.25" customHeight="1">
      <c r="C347" s="115"/>
      <c r="D347" s="115"/>
      <c r="E347" s="115"/>
      <c r="F347" s="115"/>
      <c r="Q347" s="72"/>
    </row>
    <row r="348" spans="3:17" ht="14.25" customHeight="1">
      <c r="C348" s="115"/>
      <c r="D348" s="115"/>
      <c r="E348" s="115"/>
      <c r="F348" s="115"/>
      <c r="Q348" s="72"/>
    </row>
    <row r="349" spans="3:17" ht="14.25" customHeight="1">
      <c r="C349" s="115"/>
      <c r="D349" s="115"/>
      <c r="E349" s="115"/>
      <c r="F349" s="115"/>
      <c r="Q349" s="72"/>
    </row>
    <row r="350" spans="3:17" ht="14.25" customHeight="1">
      <c r="C350" s="115"/>
      <c r="D350" s="115"/>
      <c r="E350" s="115"/>
      <c r="F350" s="115"/>
      <c r="Q350" s="72"/>
    </row>
    <row r="351" spans="3:17" ht="14.25" customHeight="1">
      <c r="C351" s="115"/>
      <c r="D351" s="115"/>
      <c r="E351" s="115"/>
      <c r="F351" s="115"/>
      <c r="Q351" s="72"/>
    </row>
    <row r="352" spans="3:17" ht="14.25" customHeight="1">
      <c r="C352" s="115"/>
      <c r="D352" s="115"/>
      <c r="E352" s="115"/>
      <c r="F352" s="115"/>
      <c r="Q352" s="72"/>
    </row>
    <row r="353" spans="3:17" ht="14.25" customHeight="1">
      <c r="C353" s="115"/>
      <c r="D353" s="115"/>
      <c r="E353" s="115"/>
      <c r="F353" s="115"/>
      <c r="Q353" s="72"/>
    </row>
    <row r="354" spans="3:17" ht="14.25" customHeight="1">
      <c r="C354" s="115"/>
      <c r="D354" s="115"/>
      <c r="E354" s="115"/>
      <c r="F354" s="115"/>
      <c r="Q354" s="72"/>
    </row>
    <row r="355" spans="3:17" ht="14.25" customHeight="1">
      <c r="C355" s="115"/>
      <c r="D355" s="115"/>
      <c r="E355" s="115"/>
      <c r="F355" s="115"/>
      <c r="Q355" s="72"/>
    </row>
    <row r="356" spans="3:17" ht="14.25" customHeight="1">
      <c r="C356" s="115"/>
      <c r="D356" s="115"/>
      <c r="E356" s="115"/>
      <c r="F356" s="115"/>
      <c r="Q356" s="72"/>
    </row>
    <row r="357" spans="3:17" ht="14.25" customHeight="1">
      <c r="C357" s="115"/>
      <c r="D357" s="115"/>
      <c r="E357" s="115"/>
      <c r="F357" s="115"/>
      <c r="Q357" s="72"/>
    </row>
    <row r="358" spans="3:17" ht="14.25" customHeight="1">
      <c r="C358" s="115"/>
      <c r="D358" s="115"/>
      <c r="E358" s="115"/>
      <c r="F358" s="115"/>
      <c r="Q358" s="72"/>
    </row>
    <row r="359" spans="3:17" ht="14.25" customHeight="1">
      <c r="C359" s="115"/>
      <c r="D359" s="115"/>
      <c r="E359" s="115"/>
      <c r="F359" s="115"/>
      <c r="Q359" s="72"/>
    </row>
    <row r="360" spans="3:17" ht="14.25" customHeight="1">
      <c r="C360" s="115"/>
      <c r="D360" s="115"/>
      <c r="E360" s="115"/>
      <c r="F360" s="115"/>
      <c r="Q360" s="72"/>
    </row>
    <row r="361" spans="3:17" ht="14.25" customHeight="1">
      <c r="C361" s="115"/>
      <c r="D361" s="115"/>
      <c r="E361" s="115"/>
      <c r="F361" s="115"/>
      <c r="Q361" s="72"/>
    </row>
    <row r="362" spans="3:17" ht="14.25" customHeight="1">
      <c r="C362" s="115"/>
      <c r="D362" s="115"/>
      <c r="E362" s="115"/>
      <c r="F362" s="115"/>
      <c r="Q362" s="72"/>
    </row>
    <row r="363" spans="3:17" ht="14.25" customHeight="1">
      <c r="C363" s="115"/>
      <c r="D363" s="115"/>
      <c r="E363" s="115"/>
      <c r="F363" s="115"/>
      <c r="Q363" s="72"/>
    </row>
    <row r="364" spans="3:17" ht="14.25" customHeight="1">
      <c r="C364" s="115"/>
      <c r="D364" s="115"/>
      <c r="E364" s="115"/>
      <c r="F364" s="115"/>
      <c r="Q364" s="72"/>
    </row>
    <row r="365" spans="3:17" ht="14.25" customHeight="1">
      <c r="C365" s="115"/>
      <c r="D365" s="115"/>
      <c r="E365" s="115"/>
      <c r="F365" s="115"/>
      <c r="Q365" s="72"/>
    </row>
    <row r="366" spans="3:17" ht="14.25" customHeight="1">
      <c r="C366" s="115"/>
      <c r="D366" s="115"/>
      <c r="E366" s="115"/>
      <c r="F366" s="115"/>
      <c r="Q366" s="72"/>
    </row>
    <row r="367" spans="3:17" ht="14.25" customHeight="1">
      <c r="C367" s="115"/>
      <c r="D367" s="115"/>
      <c r="E367" s="115"/>
      <c r="F367" s="115"/>
      <c r="Q367" s="72"/>
    </row>
    <row r="368" spans="3:17" ht="14.25" customHeight="1">
      <c r="C368" s="115"/>
      <c r="D368" s="115"/>
      <c r="E368" s="115"/>
      <c r="F368" s="115"/>
      <c r="Q368" s="72"/>
    </row>
    <row r="369" spans="3:17" ht="14.25" customHeight="1">
      <c r="C369" s="115"/>
      <c r="D369" s="115"/>
      <c r="E369" s="115"/>
      <c r="F369" s="115"/>
      <c r="Q369" s="72"/>
    </row>
    <row r="370" spans="3:17" ht="14.25" customHeight="1">
      <c r="C370" s="115"/>
      <c r="D370" s="115"/>
      <c r="E370" s="115"/>
      <c r="F370" s="115"/>
      <c r="Q370" s="72"/>
    </row>
    <row r="371" spans="3:17" ht="14.25" customHeight="1">
      <c r="C371" s="115"/>
      <c r="D371" s="115"/>
      <c r="E371" s="115"/>
      <c r="F371" s="115"/>
      <c r="Q371" s="72"/>
    </row>
    <row r="372" spans="3:17" ht="14.25" customHeight="1">
      <c r="C372" s="115"/>
      <c r="D372" s="115"/>
      <c r="E372" s="115"/>
      <c r="F372" s="115"/>
      <c r="Q372" s="72"/>
    </row>
    <row r="373" spans="3:17" ht="14.25" customHeight="1">
      <c r="C373" s="115"/>
      <c r="D373" s="115"/>
      <c r="E373" s="115"/>
      <c r="F373" s="115"/>
      <c r="Q373" s="72"/>
    </row>
    <row r="374" spans="3:17" ht="14.25" customHeight="1">
      <c r="C374" s="115"/>
      <c r="D374" s="115"/>
      <c r="E374" s="115"/>
      <c r="F374" s="115"/>
      <c r="Q374" s="72"/>
    </row>
    <row r="375" spans="3:17" ht="14.25" customHeight="1">
      <c r="C375" s="115"/>
      <c r="D375" s="115"/>
      <c r="E375" s="115"/>
      <c r="F375" s="115"/>
      <c r="Q375" s="72"/>
    </row>
    <row r="376" spans="3:17" ht="14.25" customHeight="1">
      <c r="C376" s="115"/>
      <c r="D376" s="115"/>
      <c r="E376" s="115"/>
      <c r="F376" s="115"/>
      <c r="Q376" s="72"/>
    </row>
    <row r="377" spans="3:17" ht="14.25" customHeight="1">
      <c r="C377" s="115"/>
      <c r="D377" s="115"/>
      <c r="E377" s="115"/>
      <c r="F377" s="115"/>
      <c r="Q377" s="72"/>
    </row>
    <row r="378" spans="3:17" ht="14.25" customHeight="1">
      <c r="C378" s="115"/>
      <c r="D378" s="115"/>
      <c r="E378" s="115"/>
      <c r="F378" s="115"/>
      <c r="Q378" s="72"/>
    </row>
    <row r="379" spans="3:17" ht="14.25" customHeight="1">
      <c r="C379" s="115"/>
      <c r="D379" s="115"/>
      <c r="E379" s="115"/>
      <c r="F379" s="115"/>
      <c r="Q379" s="72"/>
    </row>
    <row r="380" spans="3:17" ht="14.25" customHeight="1">
      <c r="C380" s="115"/>
      <c r="D380" s="115"/>
      <c r="E380" s="115"/>
      <c r="F380" s="115"/>
      <c r="Q380" s="72"/>
    </row>
    <row r="381" spans="3:17" ht="14.25" customHeight="1">
      <c r="C381" s="115"/>
      <c r="D381" s="115"/>
      <c r="E381" s="115"/>
      <c r="F381" s="115"/>
      <c r="Q381" s="72"/>
    </row>
    <row r="382" spans="3:17" ht="14.25" customHeight="1">
      <c r="C382" s="115"/>
      <c r="D382" s="115"/>
      <c r="E382" s="115"/>
      <c r="F382" s="115"/>
      <c r="Q382" s="72"/>
    </row>
    <row r="383" spans="3:17" ht="14.25" customHeight="1">
      <c r="C383" s="115"/>
      <c r="D383" s="115"/>
      <c r="E383" s="115"/>
      <c r="F383" s="115"/>
      <c r="Q383" s="72"/>
    </row>
    <row r="384" spans="3:17" ht="14.25" customHeight="1">
      <c r="C384" s="115"/>
      <c r="D384" s="115"/>
      <c r="E384" s="115"/>
      <c r="F384" s="115"/>
      <c r="Q384" s="72"/>
    </row>
    <row r="385" spans="3:17" ht="14.25" customHeight="1">
      <c r="C385" s="115"/>
      <c r="D385" s="115"/>
      <c r="E385" s="115"/>
      <c r="F385" s="115"/>
      <c r="Q385" s="72"/>
    </row>
    <row r="386" spans="3:17" ht="14.25" customHeight="1">
      <c r="C386" s="115"/>
      <c r="D386" s="115"/>
      <c r="E386" s="115"/>
      <c r="F386" s="115"/>
      <c r="Q386" s="72"/>
    </row>
    <row r="387" spans="3:17" ht="14.25" customHeight="1">
      <c r="C387" s="115"/>
      <c r="D387" s="115"/>
      <c r="E387" s="115"/>
      <c r="F387" s="115"/>
      <c r="Q387" s="72"/>
    </row>
    <row r="388" spans="3:17" ht="14.25" customHeight="1">
      <c r="C388" s="115"/>
      <c r="D388" s="115"/>
      <c r="E388" s="115"/>
      <c r="F388" s="115"/>
      <c r="Q388" s="72"/>
    </row>
    <row r="389" spans="3:17" ht="14.25" customHeight="1">
      <c r="C389" s="115"/>
      <c r="D389" s="115"/>
      <c r="E389" s="115"/>
      <c r="F389" s="115"/>
      <c r="Q389" s="72"/>
    </row>
    <row r="390" spans="3:17" ht="14.25" customHeight="1">
      <c r="C390" s="115"/>
      <c r="D390" s="115"/>
      <c r="E390" s="115"/>
      <c r="F390" s="115"/>
      <c r="Q390" s="72"/>
    </row>
    <row r="391" spans="3:17" ht="14.25" customHeight="1">
      <c r="C391" s="115"/>
      <c r="D391" s="115"/>
      <c r="E391" s="115"/>
      <c r="F391" s="115"/>
      <c r="Q391" s="72"/>
    </row>
    <row r="392" spans="3:17" ht="14.25" customHeight="1">
      <c r="C392" s="115"/>
      <c r="D392" s="115"/>
      <c r="E392" s="115"/>
      <c r="F392" s="115"/>
      <c r="Q392" s="72"/>
    </row>
    <row r="393" spans="3:17" ht="14.25" customHeight="1">
      <c r="C393" s="115"/>
      <c r="D393" s="115"/>
      <c r="E393" s="115"/>
      <c r="F393" s="115"/>
      <c r="Q393" s="72"/>
    </row>
    <row r="394" spans="3:17" ht="14.25" customHeight="1">
      <c r="C394" s="115"/>
      <c r="D394" s="115"/>
      <c r="E394" s="115"/>
      <c r="F394" s="115"/>
      <c r="Q394" s="72"/>
    </row>
    <row r="395" spans="3:17" ht="14.25" customHeight="1">
      <c r="C395" s="115"/>
      <c r="D395" s="115"/>
      <c r="E395" s="115"/>
      <c r="F395" s="115"/>
      <c r="Q395" s="72"/>
    </row>
    <row r="396" spans="3:17" ht="14.25" customHeight="1">
      <c r="C396" s="115"/>
      <c r="D396" s="115"/>
      <c r="E396" s="115"/>
      <c r="F396" s="115"/>
      <c r="Q396" s="72"/>
    </row>
    <row r="397" spans="3:17" ht="14.25" customHeight="1">
      <c r="C397" s="115"/>
      <c r="D397" s="115"/>
      <c r="E397" s="115"/>
      <c r="F397" s="115"/>
      <c r="Q397" s="72"/>
    </row>
    <row r="398" spans="3:17" ht="14.25" customHeight="1">
      <c r="C398" s="115"/>
      <c r="D398" s="115"/>
      <c r="E398" s="115"/>
      <c r="F398" s="115"/>
      <c r="Q398" s="72"/>
    </row>
    <row r="399" spans="3:17" ht="14.25" customHeight="1">
      <c r="C399" s="115"/>
      <c r="D399" s="115"/>
      <c r="E399" s="115"/>
      <c r="F399" s="115"/>
      <c r="Q399" s="72"/>
    </row>
    <row r="400" spans="3:17" ht="14.25" customHeight="1">
      <c r="C400" s="115"/>
      <c r="D400" s="115"/>
      <c r="E400" s="115"/>
      <c r="F400" s="115"/>
      <c r="Q400" s="72"/>
    </row>
    <row r="401" spans="3:17" ht="14.25" customHeight="1">
      <c r="C401" s="115"/>
      <c r="D401" s="115"/>
      <c r="E401" s="115"/>
      <c r="F401" s="115"/>
      <c r="Q401" s="72"/>
    </row>
    <row r="402" spans="3:17" ht="14.25" customHeight="1">
      <c r="C402" s="115"/>
      <c r="D402" s="115"/>
      <c r="E402" s="115"/>
      <c r="F402" s="115"/>
      <c r="Q402" s="72"/>
    </row>
    <row r="403" spans="3:17" ht="14.25" customHeight="1">
      <c r="C403" s="115"/>
      <c r="D403" s="115"/>
      <c r="E403" s="115"/>
      <c r="F403" s="115"/>
      <c r="Q403" s="72"/>
    </row>
    <row r="404" spans="3:17" ht="14.25" customHeight="1">
      <c r="C404" s="115"/>
      <c r="D404" s="115"/>
      <c r="E404" s="115"/>
      <c r="F404" s="115"/>
      <c r="Q404" s="72"/>
    </row>
    <row r="405" spans="3:17" ht="14.25" customHeight="1">
      <c r="C405" s="115"/>
      <c r="D405" s="115"/>
      <c r="E405" s="115"/>
      <c r="F405" s="115"/>
      <c r="Q405" s="72"/>
    </row>
    <row r="406" spans="3:17" ht="14.25" customHeight="1">
      <c r="C406" s="115"/>
      <c r="D406" s="115"/>
      <c r="E406" s="115"/>
      <c r="F406" s="115"/>
      <c r="Q406" s="72"/>
    </row>
    <row r="407" spans="3:17" ht="14.25" customHeight="1">
      <c r="C407" s="115"/>
      <c r="D407" s="115"/>
      <c r="E407" s="115"/>
      <c r="F407" s="115"/>
      <c r="Q407" s="72"/>
    </row>
    <row r="408" spans="3:17" ht="14.25" customHeight="1">
      <c r="C408" s="115"/>
      <c r="D408" s="115"/>
      <c r="E408" s="115"/>
      <c r="F408" s="115"/>
      <c r="Q408" s="72"/>
    </row>
    <row r="409" spans="3:17" ht="14.25" customHeight="1">
      <c r="C409" s="115"/>
      <c r="D409" s="115"/>
      <c r="E409" s="115"/>
      <c r="F409" s="115"/>
      <c r="Q409" s="72"/>
    </row>
    <row r="410" spans="3:17" ht="14.25" customHeight="1">
      <c r="C410" s="115"/>
      <c r="D410" s="115"/>
      <c r="E410" s="115"/>
      <c r="F410" s="115"/>
      <c r="Q410" s="72"/>
    </row>
    <row r="411" spans="3:17" ht="14.25" customHeight="1">
      <c r="C411" s="115"/>
      <c r="D411" s="115"/>
      <c r="E411" s="115"/>
      <c r="F411" s="115"/>
      <c r="Q411" s="72"/>
    </row>
    <row r="412" spans="3:17" ht="14.25" customHeight="1">
      <c r="C412" s="115"/>
      <c r="D412" s="115"/>
      <c r="E412" s="115"/>
      <c r="F412" s="115"/>
      <c r="Q412" s="72"/>
    </row>
    <row r="413" spans="3:17" ht="14.25" customHeight="1">
      <c r="C413" s="115"/>
      <c r="D413" s="115"/>
      <c r="E413" s="115"/>
      <c r="F413" s="115"/>
      <c r="Q413" s="72"/>
    </row>
    <row r="414" spans="3:17" ht="14.25" customHeight="1">
      <c r="C414" s="115"/>
      <c r="D414" s="115"/>
      <c r="E414" s="115"/>
      <c r="F414" s="115"/>
      <c r="Q414" s="72"/>
    </row>
    <row r="415" spans="3:17" ht="14.25" customHeight="1">
      <c r="C415" s="115"/>
      <c r="D415" s="115"/>
      <c r="E415" s="115"/>
      <c r="F415" s="115"/>
      <c r="Q415" s="72"/>
    </row>
    <row r="416" spans="3:17" ht="14.25" customHeight="1">
      <c r="C416" s="115"/>
      <c r="D416" s="115"/>
      <c r="E416" s="115"/>
      <c r="F416" s="115"/>
      <c r="Q416" s="72"/>
    </row>
    <row r="417" spans="3:17" ht="14.25" customHeight="1">
      <c r="C417" s="115"/>
      <c r="D417" s="115"/>
      <c r="E417" s="115"/>
      <c r="F417" s="115"/>
      <c r="Q417" s="72"/>
    </row>
    <row r="418" spans="3:17" ht="14.25" customHeight="1">
      <c r="C418" s="115"/>
      <c r="D418" s="115"/>
      <c r="E418" s="115"/>
      <c r="F418" s="115"/>
      <c r="Q418" s="72"/>
    </row>
    <row r="419" spans="3:17" ht="14.25" customHeight="1">
      <c r="C419" s="115"/>
      <c r="D419" s="115"/>
      <c r="E419" s="115"/>
      <c r="F419" s="115"/>
      <c r="Q419" s="72"/>
    </row>
    <row r="420" spans="3:17" ht="14.25" customHeight="1">
      <c r="C420" s="115"/>
      <c r="D420" s="115"/>
      <c r="E420" s="115"/>
      <c r="F420" s="115"/>
      <c r="Q420" s="72"/>
    </row>
    <row r="421" spans="3:17" ht="14.25" customHeight="1">
      <c r="C421" s="115"/>
      <c r="D421" s="115"/>
      <c r="E421" s="115"/>
      <c r="F421" s="115"/>
      <c r="Q421" s="72"/>
    </row>
    <row r="422" spans="3:17" ht="14.25" customHeight="1">
      <c r="C422" s="115"/>
      <c r="D422" s="115"/>
      <c r="E422" s="115"/>
      <c r="F422" s="115"/>
      <c r="Q422" s="72"/>
    </row>
    <row r="423" spans="3:17" ht="14.25" customHeight="1">
      <c r="C423" s="115"/>
      <c r="D423" s="115"/>
      <c r="E423" s="115"/>
      <c r="F423" s="115"/>
      <c r="Q423" s="72"/>
    </row>
    <row r="424" spans="3:17" ht="14.25" customHeight="1">
      <c r="C424" s="115"/>
      <c r="D424" s="115"/>
      <c r="E424" s="115"/>
      <c r="F424" s="115"/>
      <c r="Q424" s="72"/>
    </row>
    <row r="425" spans="3:17" ht="14.25" customHeight="1">
      <c r="C425" s="115"/>
      <c r="D425" s="115"/>
      <c r="E425" s="115"/>
      <c r="F425" s="115"/>
      <c r="Q425" s="72"/>
    </row>
    <row r="426" spans="3:17" ht="14.25" customHeight="1">
      <c r="C426" s="115"/>
      <c r="D426" s="115"/>
      <c r="E426" s="115"/>
      <c r="F426" s="115"/>
      <c r="Q426" s="72"/>
    </row>
    <row r="427" spans="3:17" ht="14.25" customHeight="1">
      <c r="C427" s="115"/>
      <c r="D427" s="115"/>
      <c r="E427" s="115"/>
      <c r="F427" s="115"/>
      <c r="Q427" s="72"/>
    </row>
    <row r="428" spans="3:17" ht="14.25" customHeight="1">
      <c r="C428" s="115"/>
      <c r="D428" s="115"/>
      <c r="E428" s="115"/>
      <c r="F428" s="115"/>
      <c r="Q428" s="72"/>
    </row>
    <row r="429" spans="3:17" ht="14.25" customHeight="1">
      <c r="C429" s="115"/>
      <c r="D429" s="115"/>
      <c r="E429" s="115"/>
      <c r="F429" s="115"/>
      <c r="Q429" s="72"/>
    </row>
    <row r="430" spans="3:17" ht="14.25" customHeight="1">
      <c r="C430" s="115"/>
      <c r="D430" s="115"/>
      <c r="E430" s="115"/>
      <c r="F430" s="115"/>
      <c r="Q430" s="72"/>
    </row>
    <row r="431" spans="3:17" ht="14.25" customHeight="1">
      <c r="C431" s="115"/>
      <c r="D431" s="115"/>
      <c r="E431" s="115"/>
      <c r="F431" s="115"/>
      <c r="Q431" s="72"/>
    </row>
    <row r="432" spans="3:17" ht="14.25" customHeight="1">
      <c r="C432" s="115"/>
      <c r="D432" s="115"/>
      <c r="E432" s="115"/>
      <c r="F432" s="115"/>
      <c r="Q432" s="72"/>
    </row>
    <row r="433" spans="3:17" ht="14.25" customHeight="1">
      <c r="C433" s="115"/>
      <c r="D433" s="115"/>
      <c r="E433" s="115"/>
      <c r="F433" s="115"/>
      <c r="Q433" s="72"/>
    </row>
    <row r="434" spans="3:17" ht="14.25" customHeight="1">
      <c r="C434" s="115"/>
      <c r="D434" s="115"/>
      <c r="E434" s="115"/>
      <c r="F434" s="115"/>
      <c r="Q434" s="72"/>
    </row>
    <row r="435" spans="3:17" ht="14.25" customHeight="1">
      <c r="C435" s="115"/>
      <c r="D435" s="115"/>
      <c r="E435" s="115"/>
      <c r="F435" s="115"/>
      <c r="Q435" s="72"/>
    </row>
    <row r="436" spans="3:17" ht="14.25" customHeight="1">
      <c r="C436" s="115"/>
      <c r="D436" s="115"/>
      <c r="E436" s="115"/>
      <c r="F436" s="115"/>
      <c r="Q436" s="72"/>
    </row>
    <row r="437" spans="3:17" ht="14.25" customHeight="1">
      <c r="C437" s="115"/>
      <c r="D437" s="115"/>
      <c r="E437" s="115"/>
      <c r="F437" s="115"/>
      <c r="Q437" s="72"/>
    </row>
    <row r="438" spans="3:17" ht="14.25" customHeight="1">
      <c r="C438" s="115"/>
      <c r="D438" s="115"/>
      <c r="E438" s="115"/>
      <c r="F438" s="115"/>
      <c r="Q438" s="72"/>
    </row>
    <row r="439" spans="3:17" ht="14.25" customHeight="1">
      <c r="C439" s="115"/>
      <c r="D439" s="115"/>
      <c r="E439" s="115"/>
      <c r="F439" s="115"/>
      <c r="Q439" s="72"/>
    </row>
    <row r="440" spans="3:17" ht="14.25" customHeight="1">
      <c r="C440" s="115"/>
      <c r="D440" s="115"/>
      <c r="E440" s="115"/>
      <c r="F440" s="115"/>
      <c r="Q440" s="72"/>
    </row>
    <row r="441" spans="3:17" ht="14.25" customHeight="1">
      <c r="C441" s="115"/>
      <c r="D441" s="115"/>
      <c r="E441" s="115"/>
      <c r="F441" s="115"/>
      <c r="Q441" s="72"/>
    </row>
    <row r="442" spans="3:17" ht="14.25" customHeight="1">
      <c r="C442" s="115"/>
      <c r="D442" s="115"/>
      <c r="E442" s="115"/>
      <c r="F442" s="115"/>
      <c r="Q442" s="72"/>
    </row>
    <row r="443" spans="3:17" ht="14.25" customHeight="1">
      <c r="C443" s="115"/>
      <c r="D443" s="115"/>
      <c r="E443" s="115"/>
      <c r="F443" s="115"/>
      <c r="Q443" s="72"/>
    </row>
    <row r="444" spans="3:17" ht="14.25" customHeight="1">
      <c r="C444" s="115"/>
      <c r="D444" s="115"/>
      <c r="E444" s="115"/>
      <c r="F444" s="115"/>
      <c r="Q444" s="72"/>
    </row>
    <row r="445" spans="3:17" ht="14.25" customHeight="1">
      <c r="C445" s="115"/>
      <c r="D445" s="115"/>
      <c r="E445" s="115"/>
      <c r="F445" s="115"/>
      <c r="Q445" s="72"/>
    </row>
    <row r="446" spans="3:17" ht="14.25" customHeight="1">
      <c r="C446" s="115"/>
      <c r="D446" s="115"/>
      <c r="E446" s="115"/>
      <c r="F446" s="115"/>
      <c r="Q446" s="72"/>
    </row>
    <row r="447" spans="3:17" ht="14.25" customHeight="1">
      <c r="C447" s="115"/>
      <c r="D447" s="115"/>
      <c r="E447" s="115"/>
      <c r="F447" s="115"/>
      <c r="Q447" s="72"/>
    </row>
    <row r="448" spans="3:17" ht="14.25" customHeight="1">
      <c r="C448" s="115"/>
      <c r="D448" s="115"/>
      <c r="E448" s="115"/>
      <c r="F448" s="115"/>
      <c r="Q448" s="72"/>
    </row>
    <row r="449" spans="3:17" ht="14.25" customHeight="1">
      <c r="C449" s="115"/>
      <c r="D449" s="115"/>
      <c r="E449" s="115"/>
      <c r="F449" s="115"/>
      <c r="Q449" s="72"/>
    </row>
    <row r="450" spans="3:17" ht="14.25" customHeight="1">
      <c r="C450" s="115"/>
      <c r="D450" s="115"/>
      <c r="E450" s="115"/>
      <c r="F450" s="115"/>
      <c r="Q450" s="72"/>
    </row>
    <row r="451" spans="3:17" ht="14.25" customHeight="1">
      <c r="C451" s="115"/>
      <c r="D451" s="115"/>
      <c r="E451" s="115"/>
      <c r="F451" s="115"/>
      <c r="Q451" s="72"/>
    </row>
    <row r="452" spans="3:17" ht="14.25" customHeight="1">
      <c r="C452" s="115"/>
      <c r="D452" s="115"/>
      <c r="E452" s="115"/>
      <c r="F452" s="115"/>
      <c r="Q452" s="72"/>
    </row>
    <row r="453" spans="3:17" ht="14.25" customHeight="1">
      <c r="C453" s="115"/>
      <c r="D453" s="115"/>
      <c r="E453" s="115"/>
      <c r="F453" s="115"/>
      <c r="Q453" s="72"/>
    </row>
    <row r="454" spans="3:17" ht="14.25" customHeight="1">
      <c r="C454" s="115"/>
      <c r="D454" s="115"/>
      <c r="E454" s="115"/>
      <c r="F454" s="115"/>
      <c r="Q454" s="72"/>
    </row>
    <row r="455" spans="3:17" ht="14.25" customHeight="1">
      <c r="C455" s="115"/>
      <c r="D455" s="115"/>
      <c r="E455" s="115"/>
      <c r="F455" s="115"/>
      <c r="Q455" s="72"/>
    </row>
    <row r="456" spans="3:17" ht="14.25" customHeight="1">
      <c r="C456" s="115"/>
      <c r="D456" s="115"/>
      <c r="E456" s="115"/>
      <c r="F456" s="115"/>
      <c r="Q456" s="72"/>
    </row>
    <row r="457" spans="3:17" ht="14.25" customHeight="1">
      <c r="C457" s="115"/>
      <c r="D457" s="115"/>
      <c r="E457" s="115"/>
      <c r="F457" s="115"/>
      <c r="Q457" s="72"/>
    </row>
    <row r="458" spans="3:17" ht="14.25" customHeight="1">
      <c r="C458" s="115"/>
      <c r="D458" s="115"/>
      <c r="E458" s="115"/>
      <c r="F458" s="115"/>
      <c r="Q458" s="72"/>
    </row>
    <row r="459" spans="3:17" ht="14.25" customHeight="1">
      <c r="C459" s="115"/>
      <c r="D459" s="115"/>
      <c r="E459" s="115"/>
      <c r="F459" s="115"/>
      <c r="Q459" s="72"/>
    </row>
    <row r="460" spans="3:17" ht="14.25" customHeight="1">
      <c r="C460" s="115"/>
      <c r="D460" s="115"/>
      <c r="E460" s="115"/>
      <c r="F460" s="115"/>
      <c r="Q460" s="72"/>
    </row>
    <row r="461" spans="3:17" ht="14.25" customHeight="1">
      <c r="C461" s="115"/>
      <c r="D461" s="115"/>
      <c r="E461" s="115"/>
      <c r="F461" s="115"/>
      <c r="Q461" s="72"/>
    </row>
    <row r="462" spans="3:17" ht="14.25" customHeight="1">
      <c r="C462" s="115"/>
      <c r="D462" s="115"/>
      <c r="E462" s="115"/>
      <c r="F462" s="115"/>
      <c r="Q462" s="72"/>
    </row>
    <row r="463" spans="3:17" ht="14.25" customHeight="1">
      <c r="C463" s="115"/>
      <c r="D463" s="115"/>
      <c r="E463" s="115"/>
      <c r="F463" s="115"/>
      <c r="Q463" s="72"/>
    </row>
    <row r="464" spans="3:17" ht="14.25" customHeight="1">
      <c r="C464" s="115"/>
      <c r="D464" s="115"/>
      <c r="E464" s="115"/>
      <c r="F464" s="115"/>
      <c r="Q464" s="72"/>
    </row>
    <row r="465" spans="3:17" ht="14.25" customHeight="1">
      <c r="C465" s="115"/>
      <c r="D465" s="115"/>
      <c r="E465" s="115"/>
      <c r="F465" s="115"/>
      <c r="Q465" s="72"/>
    </row>
    <row r="466" spans="3:17" ht="14.25" customHeight="1">
      <c r="C466" s="115"/>
      <c r="D466" s="115"/>
      <c r="E466" s="115"/>
      <c r="F466" s="115"/>
      <c r="Q466" s="72"/>
    </row>
    <row r="467" spans="3:17" ht="14.25" customHeight="1">
      <c r="C467" s="115"/>
      <c r="D467" s="115"/>
      <c r="E467" s="115"/>
      <c r="F467" s="115"/>
      <c r="Q467" s="72"/>
    </row>
    <row r="468" spans="3:17" ht="14.25" customHeight="1">
      <c r="C468" s="115"/>
      <c r="D468" s="115"/>
      <c r="E468" s="115"/>
      <c r="F468" s="115"/>
      <c r="Q468" s="72"/>
    </row>
    <row r="469" spans="3:17" ht="14.25" customHeight="1">
      <c r="C469" s="115"/>
      <c r="D469" s="115"/>
      <c r="E469" s="115"/>
      <c r="F469" s="115"/>
      <c r="Q469" s="72"/>
    </row>
    <row r="470" spans="3:17" ht="14.25" customHeight="1">
      <c r="C470" s="115"/>
      <c r="D470" s="115"/>
      <c r="E470" s="115"/>
      <c r="F470" s="115"/>
      <c r="Q470" s="72"/>
    </row>
    <row r="471" spans="3:17" ht="14.25" customHeight="1">
      <c r="C471" s="115"/>
      <c r="D471" s="115"/>
      <c r="E471" s="115"/>
      <c r="F471" s="115"/>
      <c r="Q471" s="72"/>
    </row>
    <row r="472" spans="3:17" ht="14.25" customHeight="1">
      <c r="C472" s="115"/>
      <c r="D472" s="115"/>
      <c r="E472" s="115"/>
      <c r="F472" s="115"/>
      <c r="Q472" s="72"/>
    </row>
    <row r="473" spans="3:17" ht="14.25" customHeight="1">
      <c r="C473" s="115"/>
      <c r="D473" s="115"/>
      <c r="E473" s="115"/>
      <c r="F473" s="115"/>
      <c r="Q473" s="72"/>
    </row>
    <row r="474" spans="3:17" ht="14.25" customHeight="1">
      <c r="C474" s="115"/>
      <c r="D474" s="115"/>
      <c r="E474" s="115"/>
      <c r="F474" s="115"/>
      <c r="Q474" s="72"/>
    </row>
    <row r="475" spans="3:17" ht="14.25" customHeight="1">
      <c r="C475" s="115"/>
      <c r="D475" s="115"/>
      <c r="E475" s="115"/>
      <c r="F475" s="115"/>
      <c r="Q475" s="72"/>
    </row>
    <row r="476" spans="3:17" ht="14.25" customHeight="1">
      <c r="C476" s="115"/>
      <c r="D476" s="115"/>
      <c r="E476" s="115"/>
      <c r="F476" s="115"/>
      <c r="Q476" s="72"/>
    </row>
    <row r="477" spans="3:17" ht="14.25" customHeight="1">
      <c r="C477" s="115"/>
      <c r="D477" s="115"/>
      <c r="E477" s="115"/>
      <c r="F477" s="115"/>
      <c r="Q477" s="72"/>
    </row>
    <row r="478" spans="3:17" ht="14.25" customHeight="1">
      <c r="C478" s="115"/>
      <c r="D478" s="115"/>
      <c r="E478" s="115"/>
      <c r="F478" s="115"/>
      <c r="Q478" s="72"/>
    </row>
    <row r="479" spans="3:17" ht="14.25" customHeight="1">
      <c r="C479" s="115"/>
      <c r="D479" s="115"/>
      <c r="E479" s="115"/>
      <c r="F479" s="115"/>
      <c r="Q479" s="72"/>
    </row>
    <row r="480" spans="3:17" ht="14.25" customHeight="1">
      <c r="C480" s="115"/>
      <c r="D480" s="115"/>
      <c r="E480" s="115"/>
      <c r="F480" s="115"/>
      <c r="Q480" s="72"/>
    </row>
    <row r="481" spans="3:17" ht="14.25" customHeight="1">
      <c r="C481" s="115"/>
      <c r="D481" s="115"/>
      <c r="E481" s="115"/>
      <c r="F481" s="115"/>
      <c r="Q481" s="72"/>
    </row>
    <row r="482" spans="3:17" ht="14.25" customHeight="1">
      <c r="C482" s="115"/>
      <c r="D482" s="115"/>
      <c r="E482" s="115"/>
      <c r="F482" s="115"/>
      <c r="Q482" s="72"/>
    </row>
    <row r="483" spans="3:17" ht="14.25" customHeight="1">
      <c r="C483" s="115"/>
      <c r="D483" s="115"/>
      <c r="E483" s="115"/>
      <c r="F483" s="115"/>
      <c r="Q483" s="72"/>
    </row>
    <row r="484" spans="3:17" ht="14.25" customHeight="1">
      <c r="C484" s="115"/>
      <c r="D484" s="115"/>
      <c r="E484" s="115"/>
      <c r="F484" s="115"/>
      <c r="Q484" s="72"/>
    </row>
    <row r="485" spans="3:17" ht="14.25" customHeight="1">
      <c r="C485" s="115"/>
      <c r="D485" s="115"/>
      <c r="E485" s="115"/>
      <c r="F485" s="115"/>
      <c r="Q485" s="72"/>
    </row>
    <row r="486" spans="3:17" ht="14.25" customHeight="1">
      <c r="C486" s="115"/>
      <c r="D486" s="115"/>
      <c r="E486" s="115"/>
      <c r="F486" s="115"/>
      <c r="Q486" s="72"/>
    </row>
    <row r="487" spans="3:17" ht="14.25" customHeight="1">
      <c r="C487" s="115"/>
      <c r="D487" s="115"/>
      <c r="E487" s="115"/>
      <c r="F487" s="115"/>
      <c r="Q487" s="72"/>
    </row>
    <row r="488" spans="3:17" ht="14.25" customHeight="1">
      <c r="C488" s="115"/>
      <c r="D488" s="115"/>
      <c r="E488" s="115"/>
      <c r="F488" s="115"/>
      <c r="Q488" s="72"/>
    </row>
    <row r="489" spans="3:17" ht="14.25" customHeight="1">
      <c r="C489" s="115"/>
      <c r="D489" s="115"/>
      <c r="E489" s="115"/>
      <c r="F489" s="115"/>
      <c r="Q489" s="72"/>
    </row>
    <row r="490" spans="3:17" ht="14.25" customHeight="1">
      <c r="C490" s="115"/>
      <c r="D490" s="115"/>
      <c r="E490" s="115"/>
      <c r="F490" s="115"/>
      <c r="Q490" s="72"/>
    </row>
    <row r="491" spans="3:17" ht="14.25" customHeight="1">
      <c r="C491" s="115"/>
      <c r="D491" s="115"/>
      <c r="E491" s="115"/>
      <c r="F491" s="115"/>
      <c r="Q491" s="72"/>
    </row>
    <row r="492" spans="3:17" ht="14.25" customHeight="1">
      <c r="C492" s="115"/>
      <c r="D492" s="115"/>
      <c r="E492" s="115"/>
      <c r="F492" s="115"/>
      <c r="Q492" s="72"/>
    </row>
    <row r="493" spans="3:17" ht="14.25" customHeight="1">
      <c r="C493" s="115"/>
      <c r="D493" s="115"/>
      <c r="E493" s="115"/>
      <c r="F493" s="115"/>
      <c r="Q493" s="72"/>
    </row>
    <row r="494" spans="3:17" ht="14.25" customHeight="1">
      <c r="C494" s="115"/>
      <c r="D494" s="115"/>
      <c r="E494" s="115"/>
      <c r="F494" s="115"/>
      <c r="Q494" s="72"/>
    </row>
    <row r="495" spans="3:17" ht="14.25" customHeight="1">
      <c r="C495" s="115"/>
      <c r="D495" s="115"/>
      <c r="E495" s="115"/>
      <c r="F495" s="115"/>
      <c r="Q495" s="72"/>
    </row>
    <row r="496" spans="3:17" ht="14.25" customHeight="1">
      <c r="C496" s="115"/>
      <c r="D496" s="115"/>
      <c r="E496" s="115"/>
      <c r="F496" s="115"/>
      <c r="Q496" s="72"/>
    </row>
    <row r="497" spans="3:17" ht="14.25" customHeight="1">
      <c r="C497" s="115"/>
      <c r="D497" s="115"/>
      <c r="E497" s="115"/>
      <c r="F497" s="115"/>
      <c r="Q497" s="72"/>
    </row>
    <row r="498" spans="3:17" ht="14.25" customHeight="1">
      <c r="C498" s="115"/>
      <c r="D498" s="115"/>
      <c r="E498" s="115"/>
      <c r="F498" s="115"/>
      <c r="Q498" s="72"/>
    </row>
    <row r="499" spans="3:17" ht="14.25" customHeight="1">
      <c r="C499" s="115"/>
      <c r="D499" s="115"/>
      <c r="E499" s="115"/>
      <c r="F499" s="115"/>
      <c r="Q499" s="72"/>
    </row>
    <row r="500" spans="3:17" ht="14.25" customHeight="1">
      <c r="C500" s="115"/>
      <c r="D500" s="115"/>
      <c r="E500" s="115"/>
      <c r="F500" s="115"/>
      <c r="Q500" s="72"/>
    </row>
    <row r="501" spans="3:17" ht="14.25" customHeight="1">
      <c r="C501" s="115"/>
      <c r="D501" s="115"/>
      <c r="E501" s="115"/>
      <c r="F501" s="115"/>
      <c r="Q501" s="72"/>
    </row>
    <row r="502" spans="3:17" ht="14.25" customHeight="1">
      <c r="C502" s="115"/>
      <c r="D502" s="115"/>
      <c r="E502" s="115"/>
      <c r="F502" s="115"/>
      <c r="Q502" s="72"/>
    </row>
    <row r="503" spans="3:17" ht="14.25" customHeight="1">
      <c r="C503" s="115"/>
      <c r="D503" s="115"/>
      <c r="E503" s="115"/>
      <c r="F503" s="115"/>
      <c r="Q503" s="72"/>
    </row>
    <row r="504" spans="3:17" ht="14.25" customHeight="1">
      <c r="C504" s="115"/>
      <c r="D504" s="115"/>
      <c r="E504" s="115"/>
      <c r="F504" s="115"/>
      <c r="Q504" s="72"/>
    </row>
    <row r="505" spans="3:17" ht="14.25" customHeight="1">
      <c r="C505" s="115"/>
      <c r="D505" s="115"/>
      <c r="E505" s="115"/>
      <c r="F505" s="115"/>
      <c r="Q505" s="72"/>
    </row>
    <row r="506" spans="3:17" ht="14.25" customHeight="1">
      <c r="C506" s="115"/>
      <c r="D506" s="115"/>
      <c r="E506" s="115"/>
      <c r="F506" s="115"/>
      <c r="Q506" s="72"/>
    </row>
    <row r="507" spans="3:17" ht="14.25" customHeight="1">
      <c r="C507" s="115"/>
      <c r="D507" s="115"/>
      <c r="E507" s="115"/>
      <c r="F507" s="115"/>
      <c r="Q507" s="72"/>
    </row>
    <row r="508" spans="3:17" ht="14.25" customHeight="1">
      <c r="C508" s="115"/>
      <c r="D508" s="115"/>
      <c r="E508" s="115"/>
      <c r="F508" s="115"/>
      <c r="Q508" s="72"/>
    </row>
    <row r="509" spans="3:17" ht="14.25" customHeight="1">
      <c r="C509" s="115"/>
      <c r="D509" s="115"/>
      <c r="E509" s="115"/>
      <c r="F509" s="115"/>
      <c r="Q509" s="72"/>
    </row>
    <row r="510" spans="3:17" ht="14.25" customHeight="1">
      <c r="C510" s="115"/>
      <c r="D510" s="115"/>
      <c r="E510" s="115"/>
      <c r="F510" s="115"/>
      <c r="Q510" s="72"/>
    </row>
    <row r="511" spans="3:17" ht="14.25" customHeight="1">
      <c r="C511" s="115"/>
      <c r="D511" s="115"/>
      <c r="E511" s="115"/>
      <c r="F511" s="115"/>
      <c r="Q511" s="72"/>
    </row>
    <row r="512" spans="3:17" ht="14.25" customHeight="1">
      <c r="C512" s="115"/>
      <c r="D512" s="115"/>
      <c r="E512" s="115"/>
      <c r="F512" s="115"/>
      <c r="Q512" s="72"/>
    </row>
    <row r="513" spans="3:17" ht="14.25" customHeight="1">
      <c r="C513" s="115"/>
      <c r="D513" s="115"/>
      <c r="E513" s="115"/>
      <c r="F513" s="115"/>
      <c r="Q513" s="72"/>
    </row>
    <row r="514" spans="3:17" ht="14.25" customHeight="1">
      <c r="C514" s="115"/>
      <c r="D514" s="115"/>
      <c r="E514" s="115"/>
      <c r="F514" s="115"/>
      <c r="Q514" s="72"/>
    </row>
    <row r="515" spans="3:17" ht="14.25" customHeight="1">
      <c r="C515" s="115"/>
      <c r="D515" s="115"/>
      <c r="E515" s="115"/>
      <c r="F515" s="115"/>
      <c r="Q515" s="72"/>
    </row>
    <row r="516" spans="3:17" ht="14.25" customHeight="1">
      <c r="C516" s="115"/>
      <c r="D516" s="115"/>
      <c r="E516" s="115"/>
      <c r="F516" s="115"/>
      <c r="Q516" s="72"/>
    </row>
    <row r="517" spans="3:17" ht="14.25" customHeight="1">
      <c r="C517" s="115"/>
      <c r="D517" s="115"/>
      <c r="E517" s="115"/>
      <c r="F517" s="115"/>
      <c r="Q517" s="72"/>
    </row>
    <row r="518" spans="3:17" ht="14.25" customHeight="1">
      <c r="C518" s="115"/>
      <c r="D518" s="115"/>
      <c r="E518" s="115"/>
      <c r="F518" s="115"/>
      <c r="Q518" s="72"/>
    </row>
    <row r="519" spans="3:17" ht="14.25" customHeight="1">
      <c r="C519" s="115"/>
      <c r="D519" s="115"/>
      <c r="E519" s="115"/>
      <c r="F519" s="115"/>
      <c r="Q519" s="72"/>
    </row>
    <row r="520" spans="3:17" ht="14.25" customHeight="1">
      <c r="C520" s="115"/>
      <c r="D520" s="115"/>
      <c r="E520" s="115"/>
      <c r="F520" s="115"/>
      <c r="Q520" s="72"/>
    </row>
    <row r="521" spans="3:17" ht="14.25" customHeight="1">
      <c r="C521" s="115"/>
      <c r="D521" s="115"/>
      <c r="E521" s="115"/>
      <c r="F521" s="115"/>
      <c r="Q521" s="72"/>
    </row>
    <row r="522" spans="3:17" ht="14.25" customHeight="1">
      <c r="C522" s="115"/>
      <c r="D522" s="115"/>
      <c r="E522" s="115"/>
      <c r="F522" s="115"/>
      <c r="Q522" s="72"/>
    </row>
    <row r="523" spans="3:17" ht="14.25" customHeight="1">
      <c r="C523" s="115"/>
      <c r="D523" s="115"/>
      <c r="E523" s="115"/>
      <c r="F523" s="115"/>
      <c r="Q523" s="72"/>
    </row>
    <row r="524" spans="3:17" ht="14.25" customHeight="1">
      <c r="C524" s="115"/>
      <c r="D524" s="115"/>
      <c r="E524" s="115"/>
      <c r="F524" s="115"/>
      <c r="Q524" s="72"/>
    </row>
    <row r="525" spans="3:17" ht="14.25" customHeight="1">
      <c r="C525" s="115"/>
      <c r="D525" s="115"/>
      <c r="E525" s="115"/>
      <c r="F525" s="115"/>
      <c r="Q525" s="72"/>
    </row>
    <row r="526" spans="3:17" ht="14.25" customHeight="1">
      <c r="C526" s="115"/>
      <c r="D526" s="115"/>
      <c r="E526" s="115"/>
      <c r="F526" s="115"/>
      <c r="Q526" s="72"/>
    </row>
    <row r="527" spans="3:17" ht="14.25" customHeight="1">
      <c r="C527" s="115"/>
      <c r="D527" s="115"/>
      <c r="E527" s="115"/>
      <c r="F527" s="115"/>
      <c r="Q527" s="72"/>
    </row>
    <row r="528" spans="3:17" ht="14.25" customHeight="1">
      <c r="C528" s="115"/>
      <c r="D528" s="115"/>
      <c r="E528" s="115"/>
      <c r="F528" s="115"/>
      <c r="Q528" s="72"/>
    </row>
    <row r="529" spans="3:17" ht="14.25" customHeight="1">
      <c r="C529" s="115"/>
      <c r="D529" s="115"/>
      <c r="E529" s="115"/>
      <c r="F529" s="115"/>
      <c r="Q529" s="72"/>
    </row>
    <row r="530" spans="3:17" ht="14.25" customHeight="1">
      <c r="C530" s="115"/>
      <c r="D530" s="115"/>
      <c r="E530" s="115"/>
      <c r="F530" s="115"/>
      <c r="Q530" s="72"/>
    </row>
    <row r="531" spans="3:17" ht="14.25" customHeight="1">
      <c r="C531" s="115"/>
      <c r="D531" s="115"/>
      <c r="E531" s="115"/>
      <c r="F531" s="115"/>
      <c r="Q531" s="72"/>
    </row>
    <row r="532" spans="3:17" ht="14.25" customHeight="1">
      <c r="C532" s="115"/>
      <c r="D532" s="115"/>
      <c r="E532" s="115"/>
      <c r="F532" s="115"/>
      <c r="Q532" s="72"/>
    </row>
    <row r="533" spans="3:17" ht="14.25" customHeight="1">
      <c r="C533" s="115"/>
      <c r="D533" s="115"/>
      <c r="E533" s="115"/>
      <c r="F533" s="115"/>
      <c r="Q533" s="72"/>
    </row>
    <row r="534" spans="3:17" ht="14.25" customHeight="1">
      <c r="C534" s="115"/>
      <c r="D534" s="115"/>
      <c r="E534" s="115"/>
      <c r="F534" s="115"/>
      <c r="Q534" s="72"/>
    </row>
    <row r="535" spans="3:17" ht="14.25" customHeight="1">
      <c r="C535" s="115"/>
      <c r="D535" s="115"/>
      <c r="E535" s="115"/>
      <c r="F535" s="115"/>
      <c r="Q535" s="72"/>
    </row>
    <row r="536" spans="3:17" ht="14.25" customHeight="1">
      <c r="C536" s="115"/>
      <c r="D536" s="115"/>
      <c r="E536" s="115"/>
      <c r="F536" s="115"/>
      <c r="Q536" s="72"/>
    </row>
    <row r="537" spans="3:17" ht="14.25" customHeight="1">
      <c r="C537" s="115"/>
      <c r="D537" s="115"/>
      <c r="E537" s="115"/>
      <c r="F537" s="115"/>
      <c r="Q537" s="72"/>
    </row>
    <row r="538" spans="3:17" ht="14.25" customHeight="1">
      <c r="C538" s="115"/>
      <c r="D538" s="115"/>
      <c r="E538" s="115"/>
      <c r="F538" s="115"/>
      <c r="Q538" s="72"/>
    </row>
    <row r="539" spans="3:17" ht="14.25" customHeight="1">
      <c r="C539" s="115"/>
      <c r="D539" s="115"/>
      <c r="E539" s="115"/>
      <c r="F539" s="115"/>
      <c r="Q539" s="72"/>
    </row>
    <row r="540" spans="3:17" ht="14.25" customHeight="1">
      <c r="C540" s="115"/>
      <c r="D540" s="115"/>
      <c r="E540" s="115"/>
      <c r="F540" s="115"/>
      <c r="Q540" s="72"/>
    </row>
    <row r="541" spans="3:17" ht="14.25" customHeight="1">
      <c r="C541" s="115"/>
      <c r="D541" s="115"/>
      <c r="E541" s="115"/>
      <c r="F541" s="115"/>
      <c r="Q541" s="72"/>
    </row>
    <row r="542" spans="3:17" ht="14.25" customHeight="1">
      <c r="C542" s="115"/>
      <c r="D542" s="115"/>
      <c r="E542" s="115"/>
      <c r="F542" s="115"/>
      <c r="Q542" s="72"/>
    </row>
    <row r="543" spans="3:17" ht="14.25" customHeight="1">
      <c r="C543" s="115"/>
      <c r="D543" s="115"/>
      <c r="E543" s="115"/>
      <c r="F543" s="115"/>
      <c r="Q543" s="72"/>
    </row>
    <row r="544" spans="3:17" ht="14.25" customHeight="1">
      <c r="C544" s="115"/>
      <c r="D544" s="115"/>
      <c r="E544" s="115"/>
      <c r="F544" s="115"/>
      <c r="Q544" s="72"/>
    </row>
    <row r="545" spans="3:17" ht="14.25" customHeight="1">
      <c r="C545" s="115"/>
      <c r="D545" s="115"/>
      <c r="E545" s="115"/>
      <c r="F545" s="115"/>
      <c r="Q545" s="72"/>
    </row>
    <row r="546" spans="3:17" ht="14.25" customHeight="1">
      <c r="C546" s="115"/>
      <c r="D546" s="115"/>
      <c r="E546" s="115"/>
      <c r="F546" s="115"/>
      <c r="Q546" s="72"/>
    </row>
    <row r="547" spans="3:17" ht="14.25" customHeight="1">
      <c r="C547" s="115"/>
      <c r="D547" s="115"/>
      <c r="E547" s="115"/>
      <c r="F547" s="115"/>
      <c r="Q547" s="72"/>
    </row>
    <row r="548" spans="3:17" ht="14.25" customHeight="1">
      <c r="C548" s="115"/>
      <c r="D548" s="115"/>
      <c r="E548" s="115"/>
      <c r="F548" s="115"/>
      <c r="Q548" s="72"/>
    </row>
    <row r="549" spans="3:17" ht="14.25" customHeight="1">
      <c r="C549" s="115"/>
      <c r="D549" s="115"/>
      <c r="E549" s="115"/>
      <c r="F549" s="115"/>
      <c r="Q549" s="72"/>
    </row>
    <row r="550" spans="3:17" ht="14.25" customHeight="1">
      <c r="C550" s="115"/>
      <c r="D550" s="115"/>
      <c r="E550" s="115"/>
      <c r="F550" s="115"/>
      <c r="Q550" s="72"/>
    </row>
    <row r="551" spans="3:17" ht="14.25" customHeight="1">
      <c r="C551" s="115"/>
      <c r="D551" s="115"/>
      <c r="E551" s="115"/>
      <c r="F551" s="115"/>
      <c r="Q551" s="72"/>
    </row>
    <row r="552" spans="3:17" ht="14.25" customHeight="1">
      <c r="C552" s="115"/>
      <c r="D552" s="115"/>
      <c r="E552" s="115"/>
      <c r="F552" s="115"/>
      <c r="Q552" s="72"/>
    </row>
    <row r="553" spans="3:17" ht="14.25" customHeight="1">
      <c r="C553" s="115"/>
      <c r="D553" s="115"/>
      <c r="E553" s="115"/>
      <c r="F553" s="115"/>
      <c r="Q553" s="72"/>
    </row>
    <row r="554" spans="3:17" ht="14.25" customHeight="1">
      <c r="C554" s="115"/>
      <c r="D554" s="115"/>
      <c r="E554" s="115"/>
      <c r="F554" s="115"/>
      <c r="Q554" s="72"/>
    </row>
    <row r="555" spans="3:17" ht="14.25" customHeight="1">
      <c r="C555" s="115"/>
      <c r="D555" s="115"/>
      <c r="E555" s="115"/>
      <c r="F555" s="115"/>
      <c r="Q555" s="72"/>
    </row>
    <row r="556" spans="3:17" ht="14.25" customHeight="1">
      <c r="C556" s="115"/>
      <c r="D556" s="115"/>
      <c r="E556" s="115"/>
      <c r="F556" s="115"/>
      <c r="Q556" s="72"/>
    </row>
    <row r="557" spans="3:17" ht="14.25" customHeight="1">
      <c r="C557" s="115"/>
      <c r="D557" s="115"/>
      <c r="E557" s="115"/>
      <c r="F557" s="115"/>
      <c r="Q557" s="72"/>
    </row>
    <row r="558" spans="3:17" ht="14.25" customHeight="1">
      <c r="C558" s="115"/>
      <c r="D558" s="115"/>
      <c r="E558" s="115"/>
      <c r="F558" s="115"/>
      <c r="Q558" s="72"/>
    </row>
    <row r="559" spans="3:17" ht="14.25" customHeight="1">
      <c r="C559" s="115"/>
      <c r="D559" s="115"/>
      <c r="E559" s="115"/>
      <c r="F559" s="115"/>
      <c r="Q559" s="72"/>
    </row>
    <row r="560" spans="3:17" ht="14.25" customHeight="1">
      <c r="C560" s="115"/>
      <c r="D560" s="115"/>
      <c r="E560" s="115"/>
      <c r="F560" s="115"/>
      <c r="Q560" s="72"/>
    </row>
    <row r="561" spans="3:17" ht="14.25" customHeight="1">
      <c r="C561" s="115"/>
      <c r="D561" s="115"/>
      <c r="E561" s="115"/>
      <c r="F561" s="115"/>
      <c r="Q561" s="72"/>
    </row>
    <row r="562" spans="3:17" ht="14.25" customHeight="1">
      <c r="C562" s="115"/>
      <c r="D562" s="115"/>
      <c r="E562" s="115"/>
      <c r="F562" s="115"/>
      <c r="Q562" s="72"/>
    </row>
    <row r="563" spans="3:17" ht="14.25" customHeight="1">
      <c r="C563" s="115"/>
      <c r="D563" s="115"/>
      <c r="E563" s="115"/>
      <c r="F563" s="115"/>
      <c r="Q563" s="72"/>
    </row>
    <row r="564" spans="3:17" ht="14.25" customHeight="1">
      <c r="C564" s="115"/>
      <c r="D564" s="115"/>
      <c r="E564" s="115"/>
      <c r="F564" s="115"/>
      <c r="Q564" s="72"/>
    </row>
    <row r="565" spans="3:17" ht="14.25" customHeight="1">
      <c r="C565" s="115"/>
      <c r="D565" s="115"/>
      <c r="E565" s="115"/>
      <c r="F565" s="115"/>
      <c r="Q565" s="72"/>
    </row>
    <row r="566" spans="3:17" ht="14.25" customHeight="1">
      <c r="C566" s="115"/>
      <c r="D566" s="115"/>
      <c r="E566" s="115"/>
      <c r="F566" s="115"/>
      <c r="Q566" s="72"/>
    </row>
    <row r="567" spans="3:17" ht="14.25" customHeight="1">
      <c r="C567" s="115"/>
      <c r="D567" s="115"/>
      <c r="E567" s="115"/>
      <c r="F567" s="115"/>
      <c r="Q567" s="72"/>
    </row>
    <row r="568" spans="3:17" ht="14.25" customHeight="1">
      <c r="C568" s="115"/>
      <c r="D568" s="115"/>
      <c r="E568" s="115"/>
      <c r="F568" s="115"/>
      <c r="Q568" s="72"/>
    </row>
    <row r="569" spans="3:17" ht="14.25" customHeight="1">
      <c r="C569" s="115"/>
      <c r="D569" s="115"/>
      <c r="E569" s="115"/>
      <c r="F569" s="115"/>
      <c r="Q569" s="72"/>
    </row>
    <row r="570" spans="3:17" ht="14.25" customHeight="1">
      <c r="C570" s="115"/>
      <c r="D570" s="115"/>
      <c r="E570" s="115"/>
      <c r="F570" s="115"/>
      <c r="Q570" s="72"/>
    </row>
    <row r="571" spans="3:17" ht="14.25" customHeight="1">
      <c r="C571" s="115"/>
      <c r="D571" s="115"/>
      <c r="E571" s="115"/>
      <c r="F571" s="115"/>
      <c r="Q571" s="72"/>
    </row>
    <row r="572" spans="3:17" ht="14.25" customHeight="1">
      <c r="C572" s="115"/>
      <c r="D572" s="115"/>
      <c r="E572" s="115"/>
      <c r="F572" s="115"/>
      <c r="Q572" s="72"/>
    </row>
    <row r="573" spans="3:17" ht="14.25" customHeight="1">
      <c r="C573" s="115"/>
      <c r="D573" s="115"/>
      <c r="E573" s="115"/>
      <c r="F573" s="115"/>
      <c r="Q573" s="72"/>
    </row>
    <row r="574" spans="3:17" ht="14.25" customHeight="1">
      <c r="C574" s="115"/>
      <c r="D574" s="115"/>
      <c r="E574" s="115"/>
      <c r="F574" s="115"/>
      <c r="Q574" s="72"/>
    </row>
    <row r="575" spans="3:17" ht="14.25" customHeight="1">
      <c r="C575" s="115"/>
      <c r="D575" s="115"/>
      <c r="E575" s="115"/>
      <c r="F575" s="115"/>
      <c r="Q575" s="72"/>
    </row>
    <row r="576" spans="3:17" ht="14.25" customHeight="1">
      <c r="C576" s="115"/>
      <c r="D576" s="115"/>
      <c r="E576" s="115"/>
      <c r="F576" s="115"/>
      <c r="Q576" s="72"/>
    </row>
    <row r="577" spans="3:17" ht="14.25" customHeight="1">
      <c r="C577" s="115"/>
      <c r="D577" s="115"/>
      <c r="E577" s="115"/>
      <c r="F577" s="115"/>
      <c r="Q577" s="72"/>
    </row>
    <row r="578" spans="3:17" ht="14.25" customHeight="1">
      <c r="C578" s="115"/>
      <c r="D578" s="115"/>
      <c r="E578" s="115"/>
      <c r="F578" s="115"/>
      <c r="Q578" s="72"/>
    </row>
    <row r="579" spans="3:17" ht="14.25" customHeight="1">
      <c r="C579" s="115"/>
      <c r="D579" s="115"/>
      <c r="E579" s="115"/>
      <c r="F579" s="115"/>
      <c r="Q579" s="72"/>
    </row>
    <row r="580" spans="3:17" ht="14.25" customHeight="1">
      <c r="C580" s="115"/>
      <c r="D580" s="115"/>
      <c r="E580" s="115"/>
      <c r="F580" s="115"/>
      <c r="Q580" s="72"/>
    </row>
    <row r="581" spans="3:17" ht="14.25" customHeight="1">
      <c r="C581" s="115"/>
      <c r="D581" s="115"/>
      <c r="E581" s="115"/>
      <c r="F581" s="115"/>
      <c r="Q581" s="72"/>
    </row>
    <row r="582" spans="3:17" ht="14.25" customHeight="1">
      <c r="C582" s="115"/>
      <c r="D582" s="115"/>
      <c r="E582" s="115"/>
      <c r="F582" s="115"/>
      <c r="Q582" s="72"/>
    </row>
    <row r="583" spans="3:17" ht="14.25" customHeight="1">
      <c r="C583" s="115"/>
      <c r="D583" s="115"/>
      <c r="E583" s="115"/>
      <c r="F583" s="115"/>
      <c r="Q583" s="72"/>
    </row>
    <row r="584" spans="3:17" ht="14.25" customHeight="1">
      <c r="C584" s="115"/>
      <c r="D584" s="115"/>
      <c r="E584" s="115"/>
      <c r="F584" s="115"/>
      <c r="Q584" s="72"/>
    </row>
    <row r="585" spans="3:17" ht="14.25" customHeight="1">
      <c r="C585" s="115"/>
      <c r="D585" s="115"/>
      <c r="E585" s="115"/>
      <c r="F585" s="115"/>
      <c r="Q585" s="72"/>
    </row>
    <row r="586" spans="3:17" ht="14.25" customHeight="1">
      <c r="C586" s="115"/>
      <c r="D586" s="115"/>
      <c r="E586" s="115"/>
      <c r="F586" s="115"/>
      <c r="Q586" s="72"/>
    </row>
    <row r="587" spans="3:17" ht="14.25" customHeight="1">
      <c r="C587" s="115"/>
      <c r="D587" s="115"/>
      <c r="E587" s="115"/>
      <c r="F587" s="115"/>
      <c r="Q587" s="72"/>
    </row>
    <row r="588" spans="3:17" ht="14.25" customHeight="1">
      <c r="C588" s="115"/>
      <c r="D588" s="115"/>
      <c r="E588" s="115"/>
      <c r="F588" s="115"/>
      <c r="Q588" s="72"/>
    </row>
    <row r="589" spans="3:17" ht="14.25" customHeight="1">
      <c r="C589" s="115"/>
      <c r="D589" s="115"/>
      <c r="E589" s="115"/>
      <c r="F589" s="115"/>
      <c r="Q589" s="72"/>
    </row>
    <row r="590" spans="3:17" ht="14.25" customHeight="1">
      <c r="C590" s="115"/>
      <c r="D590" s="115"/>
      <c r="E590" s="115"/>
      <c r="F590" s="115"/>
      <c r="Q590" s="72"/>
    </row>
    <row r="591" spans="3:17" ht="14.25" customHeight="1">
      <c r="C591" s="115"/>
      <c r="D591" s="115"/>
      <c r="E591" s="115"/>
      <c r="F591" s="115"/>
      <c r="Q591" s="72"/>
    </row>
    <row r="592" spans="3:17" ht="14.25" customHeight="1">
      <c r="C592" s="115"/>
      <c r="D592" s="115"/>
      <c r="E592" s="115"/>
      <c r="F592" s="115"/>
      <c r="Q592" s="72"/>
    </row>
    <row r="593" spans="3:17" ht="14.25" customHeight="1">
      <c r="C593" s="115"/>
      <c r="D593" s="115"/>
      <c r="E593" s="115"/>
      <c r="F593" s="115"/>
      <c r="Q593" s="72"/>
    </row>
    <row r="594" spans="3:17" ht="14.25" customHeight="1">
      <c r="C594" s="115"/>
      <c r="D594" s="115"/>
      <c r="E594" s="115"/>
      <c r="F594" s="115"/>
      <c r="Q594" s="72"/>
    </row>
    <row r="595" spans="3:17" ht="14.25" customHeight="1">
      <c r="C595" s="115"/>
      <c r="D595" s="115"/>
      <c r="E595" s="115"/>
      <c r="F595" s="115"/>
      <c r="Q595" s="72"/>
    </row>
    <row r="596" spans="3:17" ht="14.25" customHeight="1">
      <c r="C596" s="115"/>
      <c r="D596" s="115"/>
      <c r="E596" s="115"/>
      <c r="F596" s="115"/>
      <c r="Q596" s="72"/>
    </row>
    <row r="597" spans="3:17" ht="14.25" customHeight="1">
      <c r="C597" s="115"/>
      <c r="D597" s="115"/>
      <c r="E597" s="115"/>
      <c r="F597" s="115"/>
      <c r="Q597" s="72"/>
    </row>
    <row r="598" spans="3:17" ht="14.25" customHeight="1">
      <c r="C598" s="115"/>
      <c r="D598" s="115"/>
      <c r="E598" s="115"/>
      <c r="F598" s="115"/>
      <c r="Q598" s="72"/>
    </row>
    <row r="599" spans="3:17" ht="14.25" customHeight="1">
      <c r="C599" s="115"/>
      <c r="D599" s="115"/>
      <c r="E599" s="115"/>
      <c r="F599" s="115"/>
      <c r="Q599" s="72"/>
    </row>
    <row r="600" spans="3:17" ht="14.25" customHeight="1">
      <c r="C600" s="115"/>
      <c r="D600" s="115"/>
      <c r="E600" s="115"/>
      <c r="F600" s="115"/>
      <c r="Q600" s="72"/>
    </row>
    <row r="601" spans="3:17" ht="14.25" customHeight="1">
      <c r="C601" s="115"/>
      <c r="D601" s="115"/>
      <c r="E601" s="115"/>
      <c r="F601" s="115"/>
      <c r="Q601" s="72"/>
    </row>
    <row r="602" spans="3:17" ht="14.25" customHeight="1">
      <c r="C602" s="115"/>
      <c r="D602" s="115"/>
      <c r="E602" s="115"/>
      <c r="F602" s="115"/>
      <c r="Q602" s="72"/>
    </row>
    <row r="603" spans="3:17" ht="14.25" customHeight="1">
      <c r="C603" s="115"/>
      <c r="D603" s="115"/>
      <c r="E603" s="115"/>
      <c r="F603" s="115"/>
      <c r="Q603" s="72"/>
    </row>
    <row r="604" spans="3:17" ht="14.25" customHeight="1">
      <c r="C604" s="115"/>
      <c r="D604" s="115"/>
      <c r="E604" s="115"/>
      <c r="F604" s="115"/>
      <c r="Q604" s="72"/>
    </row>
    <row r="605" spans="3:17" ht="14.25" customHeight="1">
      <c r="C605" s="115"/>
      <c r="D605" s="115"/>
      <c r="E605" s="115"/>
      <c r="F605" s="115"/>
      <c r="Q605" s="72"/>
    </row>
    <row r="606" spans="3:17" ht="14.25" customHeight="1">
      <c r="C606" s="115"/>
      <c r="D606" s="115"/>
      <c r="E606" s="115"/>
      <c r="F606" s="115"/>
      <c r="Q606" s="72"/>
    </row>
    <row r="607" spans="3:17" ht="14.25" customHeight="1">
      <c r="C607" s="115"/>
      <c r="D607" s="115"/>
      <c r="E607" s="115"/>
      <c r="F607" s="115"/>
      <c r="Q607" s="72"/>
    </row>
    <row r="608" spans="3:17" ht="14.25" customHeight="1">
      <c r="C608" s="115"/>
      <c r="D608" s="115"/>
      <c r="E608" s="115"/>
      <c r="F608" s="115"/>
      <c r="Q608" s="72"/>
    </row>
    <row r="609" spans="3:17" ht="14.25" customHeight="1">
      <c r="C609" s="115"/>
      <c r="D609" s="115"/>
      <c r="E609" s="115"/>
      <c r="F609" s="115"/>
      <c r="Q609" s="72"/>
    </row>
    <row r="610" spans="3:17" ht="14.25" customHeight="1">
      <c r="C610" s="115"/>
      <c r="D610" s="115"/>
      <c r="E610" s="115"/>
      <c r="F610" s="115"/>
      <c r="Q610" s="72"/>
    </row>
    <row r="611" spans="3:17" ht="14.25" customHeight="1">
      <c r="C611" s="115"/>
      <c r="D611" s="115"/>
      <c r="E611" s="115"/>
      <c r="F611" s="115"/>
      <c r="Q611" s="72"/>
    </row>
    <row r="612" spans="3:17" ht="14.25" customHeight="1">
      <c r="C612" s="115"/>
      <c r="D612" s="115"/>
      <c r="E612" s="115"/>
      <c r="F612" s="115"/>
      <c r="Q612" s="72"/>
    </row>
    <row r="613" spans="3:17" ht="14.25" customHeight="1">
      <c r="C613" s="115"/>
      <c r="D613" s="115"/>
      <c r="E613" s="115"/>
      <c r="F613" s="115"/>
      <c r="Q613" s="72"/>
    </row>
    <row r="614" spans="3:17" ht="14.25" customHeight="1">
      <c r="C614" s="115"/>
      <c r="D614" s="115"/>
      <c r="E614" s="115"/>
      <c r="F614" s="115"/>
      <c r="Q614" s="72"/>
    </row>
    <row r="615" spans="3:17" ht="14.25" customHeight="1">
      <c r="C615" s="115"/>
      <c r="D615" s="115"/>
      <c r="E615" s="115"/>
      <c r="F615" s="115"/>
      <c r="Q615" s="72"/>
    </row>
    <row r="616" spans="3:17" ht="14.25" customHeight="1">
      <c r="C616" s="115"/>
      <c r="D616" s="115"/>
      <c r="E616" s="115"/>
      <c r="F616" s="115"/>
      <c r="Q616" s="72"/>
    </row>
    <row r="617" spans="3:17" ht="14.25" customHeight="1">
      <c r="C617" s="115"/>
      <c r="D617" s="115"/>
      <c r="E617" s="115"/>
      <c r="F617" s="115"/>
      <c r="Q617" s="72"/>
    </row>
    <row r="618" spans="3:17" ht="14.25" customHeight="1">
      <c r="C618" s="115"/>
      <c r="D618" s="115"/>
      <c r="E618" s="115"/>
      <c r="F618" s="115"/>
      <c r="Q618" s="72"/>
    </row>
    <row r="619" spans="3:17" ht="14.25" customHeight="1">
      <c r="C619" s="115"/>
      <c r="D619" s="115"/>
      <c r="E619" s="115"/>
      <c r="F619" s="115"/>
      <c r="Q619" s="72"/>
    </row>
    <row r="620" spans="3:17" ht="14.25" customHeight="1">
      <c r="C620" s="115"/>
      <c r="D620" s="115"/>
      <c r="E620" s="115"/>
      <c r="F620" s="115"/>
      <c r="Q620" s="72"/>
    </row>
    <row r="621" spans="3:17" ht="14.25" customHeight="1">
      <c r="C621" s="115"/>
      <c r="D621" s="115"/>
      <c r="E621" s="115"/>
      <c r="F621" s="115"/>
      <c r="Q621" s="72"/>
    </row>
    <row r="622" spans="3:17" ht="14.25" customHeight="1">
      <c r="C622" s="115"/>
      <c r="D622" s="115"/>
      <c r="E622" s="115"/>
      <c r="F622" s="115"/>
      <c r="Q622" s="72"/>
    </row>
    <row r="623" spans="3:17" ht="14.25" customHeight="1">
      <c r="C623" s="115"/>
      <c r="D623" s="115"/>
      <c r="E623" s="115"/>
      <c r="F623" s="115"/>
      <c r="Q623" s="72"/>
    </row>
    <row r="624" spans="3:17" ht="14.25" customHeight="1">
      <c r="C624" s="115"/>
      <c r="D624" s="115"/>
      <c r="E624" s="115"/>
      <c r="F624" s="115"/>
      <c r="Q624" s="72"/>
    </row>
    <row r="625" spans="3:17" ht="14.25" customHeight="1">
      <c r="C625" s="115"/>
      <c r="D625" s="115"/>
      <c r="E625" s="115"/>
      <c r="F625" s="115"/>
      <c r="Q625" s="72"/>
    </row>
    <row r="626" spans="3:17" ht="14.25" customHeight="1">
      <c r="C626" s="115"/>
      <c r="D626" s="115"/>
      <c r="E626" s="115"/>
      <c r="F626" s="115"/>
      <c r="Q626" s="72"/>
    </row>
    <row r="627" spans="3:17" ht="14.25" customHeight="1">
      <c r="C627" s="115"/>
      <c r="D627" s="115"/>
      <c r="E627" s="115"/>
      <c r="F627" s="115"/>
      <c r="Q627" s="72"/>
    </row>
    <row r="628" spans="3:17" ht="14.25" customHeight="1">
      <c r="C628" s="115"/>
      <c r="D628" s="115"/>
      <c r="E628" s="115"/>
      <c r="F628" s="115"/>
      <c r="Q628" s="72"/>
    </row>
    <row r="629" spans="3:17" ht="14.25" customHeight="1">
      <c r="C629" s="115"/>
      <c r="D629" s="115"/>
      <c r="E629" s="115"/>
      <c r="F629" s="115"/>
      <c r="Q629" s="72"/>
    </row>
    <row r="630" spans="3:17" ht="14.25" customHeight="1">
      <c r="C630" s="115"/>
      <c r="D630" s="115"/>
      <c r="E630" s="115"/>
      <c r="F630" s="115"/>
      <c r="Q630" s="72"/>
    </row>
    <row r="631" spans="3:17" ht="14.25" customHeight="1">
      <c r="C631" s="115"/>
      <c r="D631" s="115"/>
      <c r="E631" s="115"/>
      <c r="F631" s="115"/>
      <c r="Q631" s="72"/>
    </row>
    <row r="632" spans="3:17" ht="14.25" customHeight="1">
      <c r="C632" s="115"/>
      <c r="D632" s="115"/>
      <c r="E632" s="115"/>
      <c r="F632" s="115"/>
      <c r="Q632" s="72"/>
    </row>
    <row r="633" spans="3:17" ht="14.25" customHeight="1">
      <c r="C633" s="115"/>
      <c r="D633" s="115"/>
      <c r="E633" s="115"/>
      <c r="F633" s="115"/>
      <c r="Q633" s="72"/>
    </row>
    <row r="634" spans="3:17" ht="14.25" customHeight="1">
      <c r="C634" s="115"/>
      <c r="D634" s="115"/>
      <c r="E634" s="115"/>
      <c r="F634" s="115"/>
      <c r="Q634" s="72"/>
    </row>
    <row r="635" spans="3:17" ht="14.25" customHeight="1">
      <c r="C635" s="115"/>
      <c r="D635" s="115"/>
      <c r="E635" s="115"/>
      <c r="F635" s="115"/>
      <c r="Q635" s="72"/>
    </row>
    <row r="636" spans="3:17" ht="14.25" customHeight="1">
      <c r="C636" s="115"/>
      <c r="D636" s="115"/>
      <c r="E636" s="115"/>
      <c r="F636" s="115"/>
      <c r="Q636" s="72"/>
    </row>
    <row r="637" spans="3:17" ht="14.25" customHeight="1">
      <c r="C637" s="115"/>
      <c r="D637" s="115"/>
      <c r="E637" s="115"/>
      <c r="F637" s="115"/>
      <c r="Q637" s="72"/>
    </row>
    <row r="638" spans="3:17" ht="14.25" customHeight="1">
      <c r="C638" s="115"/>
      <c r="D638" s="115"/>
      <c r="E638" s="115"/>
      <c r="F638" s="115"/>
      <c r="Q638" s="72"/>
    </row>
    <row r="639" spans="3:17" ht="14.25" customHeight="1">
      <c r="C639" s="115"/>
      <c r="D639" s="115"/>
      <c r="E639" s="115"/>
      <c r="F639" s="115"/>
      <c r="Q639" s="72"/>
    </row>
    <row r="640" spans="3:17" ht="14.25" customHeight="1">
      <c r="C640" s="115"/>
      <c r="D640" s="115"/>
      <c r="E640" s="115"/>
      <c r="F640" s="115"/>
      <c r="Q640" s="72"/>
    </row>
    <row r="641" spans="3:17" ht="14.25" customHeight="1">
      <c r="C641" s="115"/>
      <c r="D641" s="115"/>
      <c r="E641" s="115"/>
      <c r="F641" s="115"/>
      <c r="Q641" s="72"/>
    </row>
    <row r="642" spans="3:17" ht="14.25" customHeight="1">
      <c r="C642" s="115"/>
      <c r="D642" s="115"/>
      <c r="E642" s="115"/>
      <c r="F642" s="115"/>
      <c r="Q642" s="72"/>
    </row>
    <row r="643" spans="3:17" ht="14.25" customHeight="1">
      <c r="C643" s="115"/>
      <c r="D643" s="115"/>
      <c r="E643" s="115"/>
      <c r="F643" s="115"/>
      <c r="Q643" s="72"/>
    </row>
    <row r="644" spans="3:17" ht="14.25" customHeight="1">
      <c r="C644" s="115"/>
      <c r="D644" s="115"/>
      <c r="E644" s="115"/>
      <c r="F644" s="115"/>
      <c r="Q644" s="72"/>
    </row>
    <row r="645" spans="3:17" ht="14.25" customHeight="1">
      <c r="C645" s="115"/>
      <c r="D645" s="115"/>
      <c r="E645" s="115"/>
      <c r="F645" s="115"/>
      <c r="Q645" s="72"/>
    </row>
    <row r="646" spans="3:17" ht="14.25" customHeight="1">
      <c r="C646" s="115"/>
      <c r="D646" s="115"/>
      <c r="E646" s="115"/>
      <c r="F646" s="115"/>
      <c r="Q646" s="72"/>
    </row>
    <row r="647" spans="3:17" ht="14.25" customHeight="1">
      <c r="C647" s="115"/>
      <c r="D647" s="115"/>
      <c r="E647" s="115"/>
      <c r="F647" s="115"/>
      <c r="Q647" s="72"/>
    </row>
    <row r="648" spans="3:17" ht="14.25" customHeight="1">
      <c r="C648" s="115"/>
      <c r="D648" s="115"/>
      <c r="E648" s="115"/>
      <c r="F648" s="115"/>
      <c r="Q648" s="72"/>
    </row>
    <row r="649" spans="3:17" ht="14.25" customHeight="1">
      <c r="C649" s="115"/>
      <c r="D649" s="115"/>
      <c r="E649" s="115"/>
      <c r="F649" s="115"/>
      <c r="Q649" s="72"/>
    </row>
    <row r="650" spans="3:17" ht="14.25" customHeight="1">
      <c r="C650" s="115"/>
      <c r="D650" s="115"/>
      <c r="E650" s="115"/>
      <c r="F650" s="115"/>
      <c r="Q650" s="72"/>
    </row>
    <row r="651" spans="3:17" ht="14.25" customHeight="1">
      <c r="C651" s="115"/>
      <c r="D651" s="115"/>
      <c r="E651" s="115"/>
      <c r="F651" s="115"/>
      <c r="Q651" s="72"/>
    </row>
    <row r="652" spans="3:17" ht="14.25" customHeight="1">
      <c r="C652" s="115"/>
      <c r="D652" s="115"/>
      <c r="E652" s="115"/>
      <c r="F652" s="115"/>
      <c r="Q652" s="72"/>
    </row>
    <row r="653" spans="3:17" ht="14.25" customHeight="1">
      <c r="C653" s="115"/>
      <c r="D653" s="115"/>
      <c r="E653" s="115"/>
      <c r="F653" s="115"/>
      <c r="Q653" s="72"/>
    </row>
    <row r="654" spans="3:17" ht="14.25" customHeight="1">
      <c r="C654" s="115"/>
      <c r="D654" s="115"/>
      <c r="E654" s="115"/>
      <c r="F654" s="115"/>
      <c r="Q654" s="72"/>
    </row>
    <row r="655" spans="3:17" ht="14.25" customHeight="1">
      <c r="C655" s="115"/>
      <c r="D655" s="115"/>
      <c r="E655" s="115"/>
      <c r="F655" s="115"/>
      <c r="Q655" s="72"/>
    </row>
    <row r="656" spans="3:17" ht="14.25" customHeight="1">
      <c r="C656" s="115"/>
      <c r="D656" s="115"/>
      <c r="E656" s="115"/>
      <c r="F656" s="115"/>
      <c r="Q656" s="72"/>
    </row>
    <row r="657" spans="3:17" ht="14.25" customHeight="1">
      <c r="C657" s="115"/>
      <c r="D657" s="115"/>
      <c r="E657" s="115"/>
      <c r="F657" s="115"/>
      <c r="Q657" s="72"/>
    </row>
    <row r="658" spans="3:17" ht="14.25" customHeight="1">
      <c r="C658" s="115"/>
      <c r="D658" s="115"/>
      <c r="E658" s="115"/>
      <c r="F658" s="115"/>
      <c r="Q658" s="72"/>
    </row>
    <row r="659" spans="3:17" ht="14.25" customHeight="1">
      <c r="C659" s="115"/>
      <c r="D659" s="115"/>
      <c r="E659" s="115"/>
      <c r="F659" s="115"/>
      <c r="Q659" s="72"/>
    </row>
    <row r="660" spans="3:17" ht="14.25" customHeight="1">
      <c r="C660" s="115"/>
      <c r="D660" s="115"/>
      <c r="E660" s="115"/>
      <c r="F660" s="115"/>
      <c r="Q660" s="72"/>
    </row>
    <row r="661" spans="3:17" ht="14.25" customHeight="1">
      <c r="C661" s="115"/>
      <c r="D661" s="115"/>
      <c r="E661" s="115"/>
      <c r="F661" s="115"/>
      <c r="Q661" s="72"/>
    </row>
    <row r="662" spans="3:17" ht="14.25" customHeight="1">
      <c r="C662" s="115"/>
      <c r="D662" s="115"/>
      <c r="E662" s="115"/>
      <c r="F662" s="115"/>
      <c r="Q662" s="72"/>
    </row>
    <row r="663" spans="3:17" ht="14.25" customHeight="1">
      <c r="C663" s="115"/>
      <c r="D663" s="115"/>
      <c r="E663" s="115"/>
      <c r="F663" s="115"/>
      <c r="Q663" s="72"/>
    </row>
    <row r="664" spans="3:17" ht="14.25" customHeight="1">
      <c r="C664" s="115"/>
      <c r="D664" s="115"/>
      <c r="E664" s="115"/>
      <c r="F664" s="115"/>
      <c r="Q664" s="72"/>
    </row>
    <row r="665" spans="3:17" ht="14.25" customHeight="1">
      <c r="C665" s="115"/>
      <c r="D665" s="115"/>
      <c r="E665" s="115"/>
      <c r="F665" s="115"/>
      <c r="Q665" s="72"/>
    </row>
    <row r="666" spans="3:17" ht="14.25" customHeight="1">
      <c r="C666" s="115"/>
      <c r="D666" s="115"/>
      <c r="E666" s="115"/>
      <c r="F666" s="115"/>
      <c r="Q666" s="72"/>
    </row>
    <row r="667" spans="3:17" ht="14.25" customHeight="1">
      <c r="C667" s="115"/>
      <c r="D667" s="115"/>
      <c r="E667" s="115"/>
      <c r="F667" s="115"/>
      <c r="Q667" s="72"/>
    </row>
    <row r="668" spans="3:17" ht="14.25" customHeight="1">
      <c r="C668" s="115"/>
      <c r="D668" s="115"/>
      <c r="E668" s="115"/>
      <c r="F668" s="115"/>
      <c r="Q668" s="72"/>
    </row>
    <row r="669" spans="3:17" ht="14.25" customHeight="1">
      <c r="C669" s="115"/>
      <c r="D669" s="115"/>
      <c r="E669" s="115"/>
      <c r="F669" s="115"/>
      <c r="Q669" s="72"/>
    </row>
    <row r="670" spans="3:17" ht="14.25" customHeight="1">
      <c r="C670" s="115"/>
      <c r="D670" s="115"/>
      <c r="E670" s="115"/>
      <c r="F670" s="115"/>
      <c r="Q670" s="72"/>
    </row>
    <row r="671" spans="3:17" ht="14.25" customHeight="1">
      <c r="C671" s="115"/>
      <c r="D671" s="115"/>
      <c r="E671" s="115"/>
      <c r="F671" s="115"/>
      <c r="Q671" s="72"/>
    </row>
    <row r="672" spans="3:17" ht="14.25" customHeight="1">
      <c r="C672" s="115"/>
      <c r="D672" s="115"/>
      <c r="E672" s="115"/>
      <c r="F672" s="115"/>
      <c r="Q672" s="72"/>
    </row>
    <row r="673" spans="3:17" ht="14.25" customHeight="1">
      <c r="C673" s="115"/>
      <c r="D673" s="115"/>
      <c r="E673" s="115"/>
      <c r="F673" s="115"/>
      <c r="Q673" s="72"/>
    </row>
    <row r="674" spans="3:17" ht="14.25" customHeight="1">
      <c r="C674" s="115"/>
      <c r="D674" s="115"/>
      <c r="E674" s="115"/>
      <c r="F674" s="115"/>
      <c r="Q674" s="72"/>
    </row>
    <row r="675" spans="3:17" ht="14.25" customHeight="1">
      <c r="C675" s="115"/>
      <c r="D675" s="115"/>
      <c r="E675" s="115"/>
      <c r="F675" s="115"/>
      <c r="Q675" s="72"/>
    </row>
    <row r="676" spans="3:17" ht="14.25" customHeight="1">
      <c r="C676" s="115"/>
      <c r="D676" s="115"/>
      <c r="E676" s="115"/>
      <c r="F676" s="115"/>
      <c r="Q676" s="72"/>
    </row>
    <row r="677" spans="3:17" ht="14.25" customHeight="1">
      <c r="C677" s="115"/>
      <c r="D677" s="115"/>
      <c r="E677" s="115"/>
      <c r="F677" s="115"/>
      <c r="Q677" s="72"/>
    </row>
    <row r="678" spans="3:17" ht="14.25" customHeight="1">
      <c r="C678" s="115"/>
      <c r="D678" s="115"/>
      <c r="E678" s="115"/>
      <c r="F678" s="115"/>
      <c r="Q678" s="72"/>
    </row>
    <row r="679" spans="3:17" ht="14.25" customHeight="1">
      <c r="C679" s="115"/>
      <c r="D679" s="115"/>
      <c r="E679" s="115"/>
      <c r="F679" s="115"/>
      <c r="Q679" s="72"/>
    </row>
    <row r="680" spans="3:17" ht="14.25" customHeight="1">
      <c r="C680" s="115"/>
      <c r="D680" s="115"/>
      <c r="E680" s="115"/>
      <c r="F680" s="115"/>
      <c r="Q680" s="72"/>
    </row>
    <row r="681" spans="3:17" ht="14.25" customHeight="1">
      <c r="C681" s="115"/>
      <c r="D681" s="115"/>
      <c r="E681" s="115"/>
      <c r="F681" s="115"/>
      <c r="Q681" s="72"/>
    </row>
    <row r="682" spans="3:17" ht="14.25" customHeight="1">
      <c r="C682" s="115"/>
      <c r="D682" s="115"/>
      <c r="E682" s="115"/>
      <c r="F682" s="115"/>
      <c r="Q682" s="72"/>
    </row>
    <row r="683" spans="3:17" ht="14.25" customHeight="1">
      <c r="C683" s="115"/>
      <c r="D683" s="115"/>
      <c r="E683" s="115"/>
      <c r="F683" s="115"/>
      <c r="Q683" s="72"/>
    </row>
    <row r="684" spans="3:17" ht="14.25" customHeight="1">
      <c r="C684" s="115"/>
      <c r="D684" s="115"/>
      <c r="E684" s="115"/>
      <c r="F684" s="115"/>
      <c r="Q684" s="72"/>
    </row>
    <row r="685" spans="3:17" ht="14.25" customHeight="1">
      <c r="C685" s="115"/>
      <c r="D685" s="115"/>
      <c r="E685" s="115"/>
      <c r="F685" s="115"/>
      <c r="Q685" s="72"/>
    </row>
    <row r="686" spans="3:17" ht="14.25" customHeight="1">
      <c r="C686" s="115"/>
      <c r="D686" s="115"/>
      <c r="E686" s="115"/>
      <c r="F686" s="115"/>
      <c r="Q686" s="72"/>
    </row>
    <row r="687" spans="3:17" ht="14.25" customHeight="1">
      <c r="C687" s="115"/>
      <c r="D687" s="115"/>
      <c r="E687" s="115"/>
      <c r="F687" s="115"/>
      <c r="Q687" s="72"/>
    </row>
    <row r="688" spans="3:17" ht="14.25" customHeight="1">
      <c r="C688" s="115"/>
      <c r="D688" s="115"/>
      <c r="E688" s="115"/>
      <c r="F688" s="115"/>
      <c r="Q688" s="72"/>
    </row>
    <row r="689" spans="3:17" ht="14.25" customHeight="1">
      <c r="C689" s="115"/>
      <c r="D689" s="115"/>
      <c r="E689" s="115"/>
      <c r="F689" s="115"/>
      <c r="Q689" s="72"/>
    </row>
    <row r="690" spans="3:17" ht="14.25" customHeight="1">
      <c r="C690" s="115"/>
      <c r="D690" s="115"/>
      <c r="E690" s="115"/>
      <c r="F690" s="115"/>
      <c r="Q690" s="72"/>
    </row>
    <row r="691" spans="3:17" ht="14.25" customHeight="1">
      <c r="C691" s="115"/>
      <c r="D691" s="115"/>
      <c r="E691" s="115"/>
      <c r="F691" s="115"/>
      <c r="Q691" s="72"/>
    </row>
    <row r="692" spans="3:17" ht="14.25" customHeight="1">
      <c r="C692" s="115"/>
      <c r="D692" s="115"/>
      <c r="E692" s="115"/>
      <c r="F692" s="115"/>
      <c r="Q692" s="72"/>
    </row>
    <row r="693" spans="3:17" ht="14.25" customHeight="1">
      <c r="C693" s="115"/>
      <c r="D693" s="115"/>
      <c r="E693" s="115"/>
      <c r="F693" s="115"/>
      <c r="Q693" s="72"/>
    </row>
    <row r="694" spans="3:17" ht="14.25" customHeight="1">
      <c r="C694" s="115"/>
      <c r="D694" s="115"/>
      <c r="E694" s="115"/>
      <c r="F694" s="115"/>
      <c r="Q694" s="72"/>
    </row>
    <row r="695" spans="3:17" ht="14.25" customHeight="1">
      <c r="C695" s="115"/>
      <c r="D695" s="115"/>
      <c r="E695" s="115"/>
      <c r="F695" s="115"/>
      <c r="Q695" s="72"/>
    </row>
    <row r="696" spans="3:17" ht="14.25" customHeight="1">
      <c r="C696" s="115"/>
      <c r="D696" s="115"/>
      <c r="E696" s="115"/>
      <c r="F696" s="115"/>
      <c r="Q696" s="72"/>
    </row>
    <row r="697" spans="3:17" ht="14.25" customHeight="1">
      <c r="C697" s="115"/>
      <c r="D697" s="115"/>
      <c r="E697" s="115"/>
      <c r="F697" s="115"/>
      <c r="Q697" s="72"/>
    </row>
    <row r="698" spans="3:17" ht="14.25" customHeight="1">
      <c r="C698" s="115"/>
      <c r="D698" s="115"/>
      <c r="E698" s="115"/>
      <c r="F698" s="115"/>
      <c r="Q698" s="72"/>
    </row>
    <row r="699" spans="3:17" ht="14.25" customHeight="1">
      <c r="C699" s="115"/>
      <c r="D699" s="115"/>
      <c r="E699" s="115"/>
      <c r="F699" s="115"/>
      <c r="Q699" s="72"/>
    </row>
    <row r="700" spans="3:17" ht="14.25" customHeight="1">
      <c r="C700" s="115"/>
      <c r="D700" s="115"/>
      <c r="E700" s="115"/>
      <c r="F700" s="115"/>
      <c r="Q700" s="72"/>
    </row>
    <row r="701" spans="3:17" ht="14.25" customHeight="1">
      <c r="C701" s="115"/>
      <c r="D701" s="115"/>
      <c r="E701" s="115"/>
      <c r="F701" s="115"/>
      <c r="Q701" s="72"/>
    </row>
    <row r="702" spans="3:17" ht="14.25" customHeight="1">
      <c r="C702" s="115"/>
      <c r="D702" s="115"/>
      <c r="E702" s="115"/>
      <c r="F702" s="115"/>
      <c r="Q702" s="72"/>
    </row>
    <row r="703" spans="3:17" ht="14.25" customHeight="1">
      <c r="C703" s="115"/>
      <c r="D703" s="115"/>
      <c r="E703" s="115"/>
      <c r="F703" s="115"/>
      <c r="Q703" s="72"/>
    </row>
    <row r="704" spans="3:17" ht="14.25" customHeight="1">
      <c r="C704" s="115"/>
      <c r="D704" s="115"/>
      <c r="E704" s="115"/>
      <c r="F704" s="115"/>
      <c r="Q704" s="72"/>
    </row>
    <row r="705" spans="3:17" ht="14.25" customHeight="1">
      <c r="C705" s="115"/>
      <c r="D705" s="115"/>
      <c r="E705" s="115"/>
      <c r="F705" s="115"/>
      <c r="Q705" s="72"/>
    </row>
    <row r="706" spans="3:17" ht="14.25" customHeight="1">
      <c r="C706" s="115"/>
      <c r="D706" s="115"/>
      <c r="E706" s="115"/>
      <c r="F706" s="115"/>
      <c r="Q706" s="72"/>
    </row>
    <row r="707" spans="3:17" ht="14.25" customHeight="1">
      <c r="C707" s="115"/>
      <c r="D707" s="115"/>
      <c r="E707" s="115"/>
      <c r="F707" s="115"/>
      <c r="Q707" s="72"/>
    </row>
    <row r="708" spans="3:17" ht="14.25" customHeight="1">
      <c r="C708" s="115"/>
      <c r="D708" s="115"/>
      <c r="E708" s="115"/>
      <c r="F708" s="115"/>
      <c r="Q708" s="72"/>
    </row>
    <row r="709" spans="3:17" ht="14.25" customHeight="1">
      <c r="C709" s="115"/>
      <c r="D709" s="115"/>
      <c r="E709" s="115"/>
      <c r="F709" s="115"/>
      <c r="Q709" s="72"/>
    </row>
    <row r="710" spans="3:17" ht="14.25" customHeight="1">
      <c r="C710" s="115"/>
      <c r="D710" s="115"/>
      <c r="E710" s="115"/>
      <c r="F710" s="115"/>
      <c r="Q710" s="72"/>
    </row>
    <row r="711" spans="3:17" ht="14.25" customHeight="1">
      <c r="C711" s="115"/>
      <c r="D711" s="115"/>
      <c r="E711" s="115"/>
      <c r="F711" s="115"/>
      <c r="Q711" s="72"/>
    </row>
    <row r="712" spans="3:17" ht="14.25" customHeight="1">
      <c r="C712" s="115"/>
      <c r="D712" s="115"/>
      <c r="E712" s="115"/>
      <c r="F712" s="115"/>
      <c r="Q712" s="72"/>
    </row>
    <row r="713" spans="3:17" ht="14.25" customHeight="1">
      <c r="C713" s="115"/>
      <c r="D713" s="115"/>
      <c r="E713" s="115"/>
      <c r="F713" s="115"/>
      <c r="Q713" s="72"/>
    </row>
    <row r="714" spans="3:17" ht="14.25" customHeight="1">
      <c r="C714" s="115"/>
      <c r="D714" s="115"/>
      <c r="E714" s="115"/>
      <c r="F714" s="115"/>
      <c r="Q714" s="72"/>
    </row>
    <row r="715" spans="3:17" ht="14.25" customHeight="1">
      <c r="C715" s="115"/>
      <c r="D715" s="115"/>
      <c r="E715" s="115"/>
      <c r="F715" s="115"/>
      <c r="Q715" s="72"/>
    </row>
    <row r="716" spans="3:17" ht="14.25" customHeight="1">
      <c r="C716" s="115"/>
      <c r="D716" s="115"/>
      <c r="E716" s="115"/>
      <c r="F716" s="115"/>
      <c r="Q716" s="72"/>
    </row>
    <row r="717" spans="3:17" ht="14.25" customHeight="1">
      <c r="C717" s="115"/>
      <c r="D717" s="115"/>
      <c r="E717" s="115"/>
      <c r="F717" s="115"/>
      <c r="Q717" s="72"/>
    </row>
    <row r="718" spans="3:17" ht="14.25" customHeight="1">
      <c r="C718" s="115"/>
      <c r="D718" s="115"/>
      <c r="E718" s="115"/>
      <c r="F718" s="115"/>
      <c r="Q718" s="72"/>
    </row>
    <row r="719" spans="3:17" ht="14.25" customHeight="1">
      <c r="C719" s="115"/>
      <c r="D719" s="115"/>
      <c r="E719" s="115"/>
      <c r="F719" s="115"/>
      <c r="Q719" s="72"/>
    </row>
    <row r="720" spans="3:17" ht="14.25" customHeight="1">
      <c r="C720" s="115"/>
      <c r="D720" s="115"/>
      <c r="E720" s="115"/>
      <c r="F720" s="115"/>
      <c r="Q720" s="72"/>
    </row>
    <row r="721" spans="3:17" ht="14.25" customHeight="1">
      <c r="C721" s="115"/>
      <c r="D721" s="115"/>
      <c r="E721" s="115"/>
      <c r="F721" s="115"/>
      <c r="Q721" s="72"/>
    </row>
    <row r="722" spans="3:17" ht="14.25" customHeight="1">
      <c r="C722" s="115"/>
      <c r="D722" s="115"/>
      <c r="E722" s="115"/>
      <c r="F722" s="115"/>
      <c r="Q722" s="72"/>
    </row>
    <row r="723" spans="3:17" ht="14.25" customHeight="1">
      <c r="C723" s="115"/>
      <c r="D723" s="115"/>
      <c r="E723" s="115"/>
      <c r="F723" s="115"/>
      <c r="Q723" s="72"/>
    </row>
    <row r="724" spans="3:17" ht="14.25" customHeight="1">
      <c r="C724" s="115"/>
      <c r="D724" s="115"/>
      <c r="E724" s="115"/>
      <c r="F724" s="115"/>
      <c r="Q724" s="72"/>
    </row>
    <row r="725" spans="3:17" ht="14.25" customHeight="1">
      <c r="C725" s="115"/>
      <c r="D725" s="115"/>
      <c r="E725" s="115"/>
      <c r="F725" s="115"/>
      <c r="Q725" s="72"/>
    </row>
    <row r="726" spans="3:17" ht="14.25" customHeight="1">
      <c r="C726" s="115"/>
      <c r="D726" s="115"/>
      <c r="E726" s="115"/>
      <c r="F726" s="115"/>
      <c r="Q726" s="72"/>
    </row>
    <row r="727" spans="3:17" ht="14.25" customHeight="1">
      <c r="C727" s="115"/>
      <c r="D727" s="115"/>
      <c r="E727" s="115"/>
      <c r="F727" s="115"/>
      <c r="Q727" s="72"/>
    </row>
    <row r="728" spans="3:17" ht="14.25" customHeight="1">
      <c r="C728" s="115"/>
      <c r="D728" s="115"/>
      <c r="E728" s="115"/>
      <c r="F728" s="115"/>
      <c r="Q728" s="72"/>
    </row>
    <row r="729" spans="3:17" ht="14.25" customHeight="1">
      <c r="C729" s="115"/>
      <c r="D729" s="115"/>
      <c r="E729" s="115"/>
      <c r="F729" s="115"/>
      <c r="Q729" s="72"/>
    </row>
    <row r="730" spans="3:17" ht="14.25" customHeight="1">
      <c r="C730" s="115"/>
      <c r="D730" s="115"/>
      <c r="E730" s="115"/>
      <c r="F730" s="115"/>
      <c r="Q730" s="72"/>
    </row>
    <row r="731" spans="3:17" ht="14.25" customHeight="1">
      <c r="C731" s="115"/>
      <c r="D731" s="115"/>
      <c r="E731" s="115"/>
      <c r="F731" s="115"/>
      <c r="Q731" s="72"/>
    </row>
    <row r="732" spans="3:17" ht="14.25" customHeight="1">
      <c r="C732" s="115"/>
      <c r="D732" s="115"/>
      <c r="E732" s="115"/>
      <c r="F732" s="115"/>
      <c r="Q732" s="72"/>
    </row>
    <row r="733" spans="3:17" ht="14.25" customHeight="1">
      <c r="C733" s="115"/>
      <c r="D733" s="115"/>
      <c r="E733" s="115"/>
      <c r="F733" s="115"/>
      <c r="Q733" s="72"/>
    </row>
    <row r="734" spans="3:17" ht="14.25" customHeight="1">
      <c r="C734" s="115"/>
      <c r="D734" s="115"/>
      <c r="E734" s="115"/>
      <c r="F734" s="115"/>
      <c r="Q734" s="72"/>
    </row>
    <row r="735" spans="3:17" ht="14.25" customHeight="1">
      <c r="C735" s="115"/>
      <c r="D735" s="115"/>
      <c r="E735" s="115"/>
      <c r="F735" s="115"/>
      <c r="Q735" s="72"/>
    </row>
    <row r="736" spans="3:17" ht="14.25" customHeight="1">
      <c r="C736" s="115"/>
      <c r="D736" s="115"/>
      <c r="E736" s="115"/>
      <c r="F736" s="115"/>
      <c r="Q736" s="72"/>
    </row>
    <row r="737" spans="3:17" ht="14.25" customHeight="1">
      <c r="C737" s="115"/>
      <c r="D737" s="115"/>
      <c r="E737" s="115"/>
      <c r="F737" s="115"/>
      <c r="Q737" s="72"/>
    </row>
    <row r="738" spans="3:17" ht="14.25" customHeight="1">
      <c r="C738" s="115"/>
      <c r="D738" s="115"/>
      <c r="E738" s="115"/>
      <c r="F738" s="115"/>
      <c r="Q738" s="72"/>
    </row>
    <row r="739" spans="3:17" ht="14.25" customHeight="1">
      <c r="C739" s="115"/>
      <c r="D739" s="115"/>
      <c r="E739" s="115"/>
      <c r="F739" s="115"/>
      <c r="Q739" s="72"/>
    </row>
    <row r="740" spans="3:17" ht="14.25" customHeight="1">
      <c r="C740" s="115"/>
      <c r="D740" s="115"/>
      <c r="E740" s="115"/>
      <c r="F740" s="115"/>
      <c r="Q740" s="72"/>
    </row>
    <row r="741" spans="3:17" ht="14.25" customHeight="1">
      <c r="C741" s="115"/>
      <c r="D741" s="115"/>
      <c r="E741" s="115"/>
      <c r="F741" s="115"/>
      <c r="Q741" s="72"/>
    </row>
    <row r="742" spans="3:17" ht="14.25" customHeight="1">
      <c r="C742" s="115"/>
      <c r="D742" s="115"/>
      <c r="E742" s="115"/>
      <c r="F742" s="115"/>
      <c r="Q742" s="72"/>
    </row>
    <row r="743" spans="3:17" ht="14.25" customHeight="1">
      <c r="C743" s="115"/>
      <c r="D743" s="115"/>
      <c r="E743" s="115"/>
      <c r="F743" s="115"/>
      <c r="Q743" s="72"/>
    </row>
    <row r="744" spans="3:17" ht="14.25" customHeight="1">
      <c r="C744" s="115"/>
      <c r="D744" s="115"/>
      <c r="E744" s="115"/>
      <c r="F744" s="115"/>
      <c r="Q744" s="72"/>
    </row>
    <row r="745" spans="3:17" ht="14.25" customHeight="1">
      <c r="C745" s="115"/>
      <c r="D745" s="115"/>
      <c r="E745" s="115"/>
      <c r="F745" s="115"/>
      <c r="Q745" s="72"/>
    </row>
    <row r="746" spans="3:17" ht="14.25" customHeight="1">
      <c r="C746" s="115"/>
      <c r="D746" s="115"/>
      <c r="E746" s="115"/>
      <c r="F746" s="115"/>
      <c r="Q746" s="72"/>
    </row>
    <row r="747" spans="3:17" ht="14.25" customHeight="1">
      <c r="C747" s="115"/>
      <c r="D747" s="115"/>
      <c r="E747" s="115"/>
      <c r="F747" s="115"/>
      <c r="Q747" s="72"/>
    </row>
    <row r="748" spans="3:17" ht="14.25" customHeight="1">
      <c r="C748" s="115"/>
      <c r="D748" s="115"/>
      <c r="E748" s="115"/>
      <c r="F748" s="115"/>
      <c r="Q748" s="72"/>
    </row>
    <row r="749" spans="3:17" ht="14.25" customHeight="1">
      <c r="C749" s="115"/>
      <c r="D749" s="115"/>
      <c r="E749" s="115"/>
      <c r="F749" s="115"/>
      <c r="Q749" s="72"/>
    </row>
    <row r="750" spans="3:17" ht="14.25" customHeight="1">
      <c r="C750" s="115"/>
      <c r="D750" s="115"/>
      <c r="E750" s="115"/>
      <c r="F750" s="115"/>
      <c r="Q750" s="72"/>
    </row>
    <row r="751" spans="3:17" ht="14.25" customHeight="1">
      <c r="C751" s="115"/>
      <c r="D751" s="115"/>
      <c r="E751" s="115"/>
      <c r="F751" s="115"/>
      <c r="Q751" s="72"/>
    </row>
    <row r="752" spans="3:17" ht="14.25" customHeight="1">
      <c r="C752" s="115"/>
      <c r="D752" s="115"/>
      <c r="E752" s="115"/>
      <c r="F752" s="115"/>
      <c r="Q752" s="72"/>
    </row>
    <row r="753" spans="3:17" ht="14.25" customHeight="1">
      <c r="C753" s="115"/>
      <c r="D753" s="115"/>
      <c r="E753" s="115"/>
      <c r="F753" s="115"/>
      <c r="Q753" s="72"/>
    </row>
    <row r="754" spans="3:17" ht="14.25" customHeight="1">
      <c r="C754" s="115"/>
      <c r="D754" s="115"/>
      <c r="E754" s="115"/>
      <c r="F754" s="115"/>
      <c r="Q754" s="72"/>
    </row>
    <row r="755" spans="3:17" ht="14.25" customHeight="1">
      <c r="C755" s="115"/>
      <c r="D755" s="115"/>
      <c r="E755" s="115"/>
      <c r="F755" s="115"/>
      <c r="Q755" s="72"/>
    </row>
    <row r="756" spans="3:17" ht="14.25" customHeight="1">
      <c r="C756" s="115"/>
      <c r="D756" s="115"/>
      <c r="E756" s="115"/>
      <c r="F756" s="115"/>
      <c r="Q756" s="72"/>
    </row>
    <row r="757" spans="3:17" ht="14.25" customHeight="1">
      <c r="C757" s="115"/>
      <c r="D757" s="115"/>
      <c r="E757" s="115"/>
      <c r="F757" s="115"/>
      <c r="Q757" s="72"/>
    </row>
    <row r="758" spans="3:17" ht="14.25" customHeight="1">
      <c r="C758" s="115"/>
      <c r="D758" s="115"/>
      <c r="E758" s="115"/>
      <c r="F758" s="115"/>
      <c r="Q758" s="72"/>
    </row>
    <row r="759" spans="3:17" ht="14.25" customHeight="1">
      <c r="C759" s="115"/>
      <c r="D759" s="115"/>
      <c r="E759" s="115"/>
      <c r="F759" s="115"/>
      <c r="Q759" s="72"/>
    </row>
    <row r="760" spans="3:17" ht="14.25" customHeight="1">
      <c r="C760" s="115"/>
      <c r="D760" s="115"/>
      <c r="E760" s="115"/>
      <c r="F760" s="115"/>
      <c r="Q760" s="72"/>
    </row>
    <row r="761" spans="3:17" ht="14.25" customHeight="1">
      <c r="C761" s="115"/>
      <c r="D761" s="115"/>
      <c r="E761" s="115"/>
      <c r="F761" s="115"/>
      <c r="Q761" s="72"/>
    </row>
    <row r="762" spans="3:17" ht="14.25" customHeight="1">
      <c r="C762" s="115"/>
      <c r="D762" s="115"/>
      <c r="E762" s="115"/>
      <c r="F762" s="115"/>
      <c r="Q762" s="72"/>
    </row>
    <row r="763" spans="3:17" ht="14.25" customHeight="1">
      <c r="C763" s="115"/>
      <c r="D763" s="115"/>
      <c r="E763" s="115"/>
      <c r="F763" s="115"/>
      <c r="Q763" s="72"/>
    </row>
    <row r="764" spans="3:17" ht="14.25" customHeight="1">
      <c r="C764" s="115"/>
      <c r="D764" s="115"/>
      <c r="E764" s="115"/>
      <c r="F764" s="115"/>
      <c r="Q764" s="72"/>
    </row>
    <row r="765" spans="3:17" ht="14.25" customHeight="1">
      <c r="C765" s="115"/>
      <c r="D765" s="115"/>
      <c r="E765" s="115"/>
      <c r="F765" s="115"/>
      <c r="Q765" s="72"/>
    </row>
    <row r="766" spans="3:17" ht="14.25" customHeight="1">
      <c r="C766" s="115"/>
      <c r="D766" s="115"/>
      <c r="E766" s="115"/>
      <c r="F766" s="115"/>
      <c r="Q766" s="72"/>
    </row>
    <row r="767" spans="3:17" ht="14.25" customHeight="1">
      <c r="C767" s="115"/>
      <c r="D767" s="115"/>
      <c r="E767" s="115"/>
      <c r="F767" s="115"/>
      <c r="Q767" s="72"/>
    </row>
    <row r="768" spans="3:17" ht="14.25" customHeight="1">
      <c r="C768" s="115"/>
      <c r="D768" s="115"/>
      <c r="E768" s="115"/>
      <c r="F768" s="115"/>
      <c r="Q768" s="72"/>
    </row>
    <row r="769" spans="3:17" ht="14.25" customHeight="1">
      <c r="C769" s="115"/>
      <c r="D769" s="115"/>
      <c r="E769" s="115"/>
      <c r="F769" s="115"/>
      <c r="Q769" s="72"/>
    </row>
    <row r="770" spans="3:17" ht="14.25" customHeight="1">
      <c r="C770" s="115"/>
      <c r="D770" s="115"/>
      <c r="E770" s="115"/>
      <c r="F770" s="115"/>
      <c r="Q770" s="72"/>
    </row>
    <row r="771" spans="3:17" ht="14.25" customHeight="1">
      <c r="C771" s="115"/>
      <c r="D771" s="115"/>
      <c r="E771" s="115"/>
      <c r="F771" s="115"/>
      <c r="Q771" s="72"/>
    </row>
    <row r="772" spans="3:17" ht="14.25" customHeight="1">
      <c r="C772" s="115"/>
      <c r="D772" s="115"/>
      <c r="E772" s="115"/>
      <c r="F772" s="115"/>
      <c r="Q772" s="72"/>
    </row>
    <row r="773" spans="3:17" ht="14.25" customHeight="1">
      <c r="C773" s="115"/>
      <c r="D773" s="115"/>
      <c r="E773" s="115"/>
      <c r="F773" s="115"/>
      <c r="Q773" s="72"/>
    </row>
    <row r="774" spans="3:17" ht="14.25" customHeight="1">
      <c r="C774" s="115"/>
      <c r="D774" s="115"/>
      <c r="E774" s="115"/>
      <c r="F774" s="115"/>
      <c r="Q774" s="72"/>
    </row>
    <row r="775" spans="3:17" ht="14.25" customHeight="1">
      <c r="C775" s="115"/>
      <c r="D775" s="115"/>
      <c r="E775" s="115"/>
      <c r="F775" s="115"/>
      <c r="Q775" s="72"/>
    </row>
    <row r="776" spans="3:17" ht="14.25" customHeight="1">
      <c r="C776" s="115"/>
      <c r="D776" s="115"/>
      <c r="E776" s="115"/>
      <c r="F776" s="115"/>
      <c r="Q776" s="72"/>
    </row>
    <row r="777" spans="3:17" ht="14.25" customHeight="1">
      <c r="C777" s="115"/>
      <c r="D777" s="115"/>
      <c r="E777" s="115"/>
      <c r="F777" s="115"/>
      <c r="Q777" s="72"/>
    </row>
    <row r="778" spans="3:17" ht="14.25" customHeight="1">
      <c r="C778" s="115"/>
      <c r="D778" s="115"/>
      <c r="E778" s="115"/>
      <c r="F778" s="115"/>
      <c r="Q778" s="72"/>
    </row>
    <row r="779" spans="3:17" ht="14.25" customHeight="1">
      <c r="C779" s="115"/>
      <c r="D779" s="115"/>
      <c r="E779" s="115"/>
      <c r="F779" s="115"/>
      <c r="Q779" s="72"/>
    </row>
    <row r="780" spans="3:17" ht="14.25" customHeight="1">
      <c r="C780" s="115"/>
      <c r="D780" s="115"/>
      <c r="E780" s="115"/>
      <c r="F780" s="115"/>
      <c r="Q780" s="72"/>
    </row>
    <row r="781" spans="3:17" ht="14.25" customHeight="1">
      <c r="C781" s="115"/>
      <c r="D781" s="115"/>
      <c r="E781" s="115"/>
      <c r="F781" s="115"/>
      <c r="Q781" s="72"/>
    </row>
    <row r="782" spans="3:17" ht="14.25" customHeight="1">
      <c r="C782" s="115"/>
      <c r="D782" s="115"/>
      <c r="E782" s="115"/>
      <c r="F782" s="115"/>
      <c r="Q782" s="72"/>
    </row>
    <row r="783" spans="3:17" ht="14.25" customHeight="1">
      <c r="C783" s="115"/>
      <c r="D783" s="115"/>
      <c r="E783" s="115"/>
      <c r="F783" s="115"/>
      <c r="Q783" s="72"/>
    </row>
    <row r="784" spans="3:17" ht="14.25" customHeight="1">
      <c r="C784" s="115"/>
      <c r="D784" s="115"/>
      <c r="E784" s="115"/>
      <c r="F784" s="115"/>
      <c r="Q784" s="72"/>
    </row>
    <row r="785" spans="3:17" ht="14.25" customHeight="1">
      <c r="C785" s="115"/>
      <c r="D785" s="115"/>
      <c r="E785" s="115"/>
      <c r="F785" s="115"/>
      <c r="Q785" s="72"/>
    </row>
    <row r="786" spans="3:17" ht="14.25" customHeight="1">
      <c r="C786" s="115"/>
      <c r="D786" s="115"/>
      <c r="E786" s="115"/>
      <c r="F786" s="115"/>
      <c r="Q786" s="72"/>
    </row>
    <row r="787" spans="3:17" ht="14.25" customHeight="1">
      <c r="C787" s="115"/>
      <c r="D787" s="115"/>
      <c r="E787" s="115"/>
      <c r="F787" s="115"/>
      <c r="Q787" s="72"/>
    </row>
    <row r="788" spans="3:17" ht="14.25" customHeight="1">
      <c r="C788" s="115"/>
      <c r="D788" s="115"/>
      <c r="E788" s="115"/>
      <c r="F788" s="115"/>
      <c r="Q788" s="72"/>
    </row>
    <row r="789" spans="3:17" ht="14.25" customHeight="1">
      <c r="C789" s="115"/>
      <c r="D789" s="115"/>
      <c r="E789" s="115"/>
      <c r="F789" s="115"/>
      <c r="Q789" s="72"/>
    </row>
    <row r="790" spans="3:17" ht="14.25" customHeight="1">
      <c r="C790" s="115"/>
      <c r="D790" s="115"/>
      <c r="E790" s="115"/>
      <c r="F790" s="115"/>
      <c r="Q790" s="72"/>
    </row>
    <row r="791" spans="3:17" ht="14.25" customHeight="1">
      <c r="C791" s="115"/>
      <c r="D791" s="115"/>
      <c r="E791" s="115"/>
      <c r="F791" s="115"/>
      <c r="Q791" s="72"/>
    </row>
    <row r="792" spans="3:17" ht="14.25" customHeight="1">
      <c r="C792" s="115"/>
      <c r="D792" s="115"/>
      <c r="E792" s="115"/>
      <c r="F792" s="115"/>
      <c r="Q792" s="72"/>
    </row>
    <row r="793" spans="3:17" ht="14.25" customHeight="1">
      <c r="C793" s="115"/>
      <c r="D793" s="115"/>
      <c r="E793" s="115"/>
      <c r="F793" s="115"/>
      <c r="Q793" s="72"/>
    </row>
    <row r="794" spans="3:17" ht="14.25" customHeight="1">
      <c r="C794" s="115"/>
      <c r="D794" s="115"/>
      <c r="E794" s="115"/>
      <c r="F794" s="115"/>
      <c r="Q794" s="72"/>
    </row>
    <row r="795" spans="3:17" ht="14.25" customHeight="1">
      <c r="C795" s="115"/>
      <c r="D795" s="115"/>
      <c r="E795" s="115"/>
      <c r="F795" s="115"/>
      <c r="Q795" s="72"/>
    </row>
    <row r="796" spans="3:17" ht="14.25" customHeight="1">
      <c r="C796" s="115"/>
      <c r="D796" s="115"/>
      <c r="E796" s="115"/>
      <c r="F796" s="115"/>
      <c r="Q796" s="72"/>
    </row>
    <row r="797" spans="3:17" ht="14.25" customHeight="1">
      <c r="C797" s="115"/>
      <c r="D797" s="115"/>
      <c r="E797" s="115"/>
      <c r="F797" s="115"/>
      <c r="Q797" s="72"/>
    </row>
    <row r="798" spans="3:17" ht="14.25" customHeight="1">
      <c r="C798" s="115"/>
      <c r="D798" s="115"/>
      <c r="E798" s="115"/>
      <c r="F798" s="115"/>
      <c r="Q798" s="72"/>
    </row>
    <row r="799" spans="3:17" ht="14.25" customHeight="1">
      <c r="C799" s="115"/>
      <c r="D799" s="115"/>
      <c r="E799" s="115"/>
      <c r="F799" s="115"/>
      <c r="Q799" s="72"/>
    </row>
    <row r="800" spans="3:17" ht="14.25" customHeight="1">
      <c r="C800" s="115"/>
      <c r="D800" s="115"/>
      <c r="E800" s="115"/>
      <c r="F800" s="115"/>
      <c r="Q800" s="72"/>
    </row>
    <row r="801" spans="3:17" ht="14.25" customHeight="1">
      <c r="C801" s="115"/>
      <c r="D801" s="115"/>
      <c r="E801" s="115"/>
      <c r="F801" s="115"/>
      <c r="Q801" s="72"/>
    </row>
    <row r="802" spans="3:17" ht="14.25" customHeight="1">
      <c r="C802" s="115"/>
      <c r="D802" s="115"/>
      <c r="E802" s="115"/>
      <c r="F802" s="115"/>
      <c r="Q802" s="72"/>
    </row>
    <row r="803" spans="3:17" ht="14.25" customHeight="1">
      <c r="C803" s="115"/>
      <c r="D803" s="115"/>
      <c r="E803" s="115"/>
      <c r="F803" s="115"/>
      <c r="Q803" s="72"/>
    </row>
    <row r="804" spans="3:17" ht="14.25" customHeight="1">
      <c r="C804" s="115"/>
      <c r="D804" s="115"/>
      <c r="E804" s="115"/>
      <c r="F804" s="115"/>
      <c r="Q804" s="72"/>
    </row>
    <row r="805" spans="3:17" ht="14.25" customHeight="1">
      <c r="C805" s="115"/>
      <c r="D805" s="115"/>
      <c r="E805" s="115"/>
      <c r="F805" s="115"/>
      <c r="Q805" s="72"/>
    </row>
    <row r="806" spans="3:17" ht="14.25" customHeight="1">
      <c r="C806" s="115"/>
      <c r="D806" s="115"/>
      <c r="E806" s="115"/>
      <c r="F806" s="115"/>
      <c r="Q806" s="72"/>
    </row>
    <row r="807" spans="3:17" ht="14.25" customHeight="1">
      <c r="C807" s="115"/>
      <c r="D807" s="115"/>
      <c r="E807" s="115"/>
      <c r="F807" s="115"/>
      <c r="Q807" s="72"/>
    </row>
    <row r="808" spans="3:17" ht="14.25" customHeight="1">
      <c r="C808" s="115"/>
      <c r="D808" s="115"/>
      <c r="E808" s="115"/>
      <c r="F808" s="115"/>
      <c r="Q808" s="72"/>
    </row>
    <row r="809" spans="3:17" ht="14.25" customHeight="1">
      <c r="C809" s="115"/>
      <c r="D809" s="115"/>
      <c r="E809" s="115"/>
      <c r="F809" s="115"/>
      <c r="Q809" s="72"/>
    </row>
    <row r="810" spans="3:17" ht="14.25" customHeight="1">
      <c r="C810" s="115"/>
      <c r="D810" s="115"/>
      <c r="E810" s="115"/>
      <c r="F810" s="115"/>
      <c r="Q810" s="72"/>
    </row>
    <row r="811" spans="3:17" ht="14.25" customHeight="1">
      <c r="C811" s="115"/>
      <c r="D811" s="115"/>
      <c r="E811" s="115"/>
      <c r="F811" s="115"/>
      <c r="Q811" s="72"/>
    </row>
    <row r="812" spans="3:17" ht="14.25" customHeight="1">
      <c r="C812" s="115"/>
      <c r="D812" s="115"/>
      <c r="E812" s="115"/>
      <c r="F812" s="115"/>
      <c r="Q812" s="72"/>
    </row>
    <row r="813" spans="3:17" ht="14.25" customHeight="1">
      <c r="C813" s="115"/>
      <c r="D813" s="115"/>
      <c r="E813" s="115"/>
      <c r="F813" s="115"/>
      <c r="Q813" s="72"/>
    </row>
    <row r="814" spans="3:17" ht="14.25" customHeight="1">
      <c r="C814" s="115"/>
      <c r="D814" s="115"/>
      <c r="E814" s="115"/>
      <c r="F814" s="115"/>
      <c r="Q814" s="72"/>
    </row>
    <row r="815" spans="3:17" ht="14.25" customHeight="1">
      <c r="C815" s="115"/>
      <c r="D815" s="115"/>
      <c r="E815" s="115"/>
      <c r="F815" s="115"/>
      <c r="Q815" s="72"/>
    </row>
    <row r="816" spans="3:17" ht="14.25" customHeight="1">
      <c r="C816" s="115"/>
      <c r="D816" s="115"/>
      <c r="E816" s="115"/>
      <c r="F816" s="115"/>
      <c r="Q816" s="72"/>
    </row>
    <row r="817" spans="3:17" ht="14.25" customHeight="1">
      <c r="C817" s="115"/>
      <c r="D817" s="115"/>
      <c r="E817" s="115"/>
      <c r="F817" s="115"/>
      <c r="Q817" s="72"/>
    </row>
    <row r="818" spans="3:17" ht="14.25" customHeight="1">
      <c r="C818" s="115"/>
      <c r="D818" s="115"/>
      <c r="E818" s="115"/>
      <c r="F818" s="115"/>
      <c r="Q818" s="72"/>
    </row>
    <row r="819" spans="3:17" ht="14.25" customHeight="1">
      <c r="C819" s="115"/>
      <c r="D819" s="115"/>
      <c r="E819" s="115"/>
      <c r="F819" s="115"/>
      <c r="Q819" s="72"/>
    </row>
    <row r="820" spans="3:17" ht="14.25" customHeight="1">
      <c r="C820" s="115"/>
      <c r="D820" s="115"/>
      <c r="E820" s="115"/>
      <c r="F820" s="115"/>
      <c r="Q820" s="72"/>
    </row>
    <row r="821" spans="3:17" ht="14.25" customHeight="1">
      <c r="C821" s="115"/>
      <c r="D821" s="115"/>
      <c r="E821" s="115"/>
      <c r="F821" s="115"/>
      <c r="Q821" s="72"/>
    </row>
    <row r="822" spans="3:17" ht="14.25" customHeight="1">
      <c r="C822" s="115"/>
      <c r="D822" s="115"/>
      <c r="E822" s="115"/>
      <c r="F822" s="115"/>
      <c r="Q822" s="72"/>
    </row>
    <row r="823" spans="3:17" ht="14.25" customHeight="1">
      <c r="C823" s="115"/>
      <c r="D823" s="115"/>
      <c r="E823" s="115"/>
      <c r="F823" s="115"/>
      <c r="Q823" s="72"/>
    </row>
    <row r="824" spans="3:17" ht="14.25" customHeight="1">
      <c r="C824" s="115"/>
      <c r="D824" s="115"/>
      <c r="E824" s="115"/>
      <c r="F824" s="115"/>
      <c r="Q824" s="72"/>
    </row>
    <row r="825" spans="3:17" ht="14.25" customHeight="1">
      <c r="C825" s="115"/>
      <c r="D825" s="115"/>
      <c r="E825" s="115"/>
      <c r="F825" s="115"/>
      <c r="Q825" s="72"/>
    </row>
    <row r="826" spans="3:17" ht="14.25" customHeight="1">
      <c r="C826" s="115"/>
      <c r="D826" s="115"/>
      <c r="E826" s="115"/>
      <c r="F826" s="115"/>
      <c r="Q826" s="72"/>
    </row>
    <row r="827" spans="3:17" ht="14.25" customHeight="1">
      <c r="C827" s="115"/>
      <c r="D827" s="115"/>
      <c r="E827" s="115"/>
      <c r="F827" s="115"/>
      <c r="Q827" s="72"/>
    </row>
    <row r="828" spans="3:17" ht="14.25" customHeight="1">
      <c r="C828" s="115"/>
      <c r="D828" s="115"/>
      <c r="E828" s="115"/>
      <c r="F828" s="115"/>
      <c r="Q828" s="72"/>
    </row>
    <row r="829" spans="3:17" ht="14.25" customHeight="1">
      <c r="C829" s="115"/>
      <c r="D829" s="115"/>
      <c r="E829" s="115"/>
      <c r="F829" s="115"/>
      <c r="Q829" s="72"/>
    </row>
    <row r="830" spans="3:17" ht="14.25" customHeight="1">
      <c r="C830" s="115"/>
      <c r="D830" s="115"/>
      <c r="E830" s="115"/>
      <c r="F830" s="115"/>
      <c r="Q830" s="72"/>
    </row>
    <row r="831" spans="3:17" ht="14.25" customHeight="1">
      <c r="C831" s="115"/>
      <c r="D831" s="115"/>
      <c r="E831" s="115"/>
      <c r="F831" s="115"/>
      <c r="Q831" s="72"/>
    </row>
    <row r="832" spans="3:17" ht="14.25" customHeight="1">
      <c r="C832" s="115"/>
      <c r="D832" s="115"/>
      <c r="E832" s="115"/>
      <c r="F832" s="115"/>
      <c r="Q832" s="72"/>
    </row>
    <row r="833" spans="3:17" ht="14.25" customHeight="1">
      <c r="C833" s="115"/>
      <c r="D833" s="115"/>
      <c r="E833" s="115"/>
      <c r="F833" s="115"/>
      <c r="Q833" s="72"/>
    </row>
    <row r="834" spans="3:17" ht="14.25" customHeight="1">
      <c r="C834" s="115"/>
      <c r="D834" s="115"/>
      <c r="E834" s="115"/>
      <c r="F834" s="115"/>
      <c r="Q834" s="72"/>
    </row>
    <row r="835" spans="3:17" ht="14.25" customHeight="1">
      <c r="C835" s="115"/>
      <c r="D835" s="115"/>
      <c r="E835" s="115"/>
      <c r="F835" s="115"/>
      <c r="Q835" s="72"/>
    </row>
    <row r="836" spans="3:17" ht="14.25" customHeight="1">
      <c r="C836" s="115"/>
      <c r="D836" s="115"/>
      <c r="E836" s="115"/>
      <c r="F836" s="115"/>
      <c r="Q836" s="72"/>
    </row>
    <row r="837" spans="3:17" ht="14.25" customHeight="1">
      <c r="C837" s="115"/>
      <c r="D837" s="115"/>
      <c r="E837" s="115"/>
      <c r="F837" s="115"/>
      <c r="Q837" s="72"/>
    </row>
    <row r="838" spans="3:17" ht="14.25" customHeight="1">
      <c r="C838" s="115"/>
      <c r="D838" s="115"/>
      <c r="E838" s="115"/>
      <c r="F838" s="115"/>
      <c r="Q838" s="72"/>
    </row>
    <row r="839" spans="3:17" ht="14.25" customHeight="1">
      <c r="C839" s="115"/>
      <c r="D839" s="115"/>
      <c r="E839" s="115"/>
      <c r="F839" s="115"/>
      <c r="Q839" s="72"/>
    </row>
    <row r="840" spans="3:17" ht="14.25" customHeight="1">
      <c r="C840" s="115"/>
      <c r="D840" s="115"/>
      <c r="E840" s="115"/>
      <c r="F840" s="115"/>
      <c r="Q840" s="72"/>
    </row>
    <row r="841" spans="3:17" ht="14.25" customHeight="1">
      <c r="C841" s="115"/>
      <c r="D841" s="115"/>
      <c r="E841" s="115"/>
      <c r="F841" s="115"/>
      <c r="Q841" s="72"/>
    </row>
    <row r="842" spans="3:17" ht="14.25" customHeight="1">
      <c r="C842" s="115"/>
      <c r="D842" s="115"/>
      <c r="E842" s="115"/>
      <c r="F842" s="115"/>
      <c r="Q842" s="72"/>
    </row>
    <row r="843" spans="3:17" ht="14.25" customHeight="1">
      <c r="C843" s="115"/>
      <c r="D843" s="115"/>
      <c r="E843" s="115"/>
      <c r="F843" s="115"/>
      <c r="Q843" s="72"/>
    </row>
    <row r="844" spans="3:17" ht="14.25" customHeight="1">
      <c r="C844" s="115"/>
      <c r="D844" s="115"/>
      <c r="E844" s="115"/>
      <c r="F844" s="115"/>
      <c r="Q844" s="72"/>
    </row>
    <row r="845" spans="3:17" ht="14.25" customHeight="1">
      <c r="C845" s="115"/>
      <c r="D845" s="115"/>
      <c r="E845" s="115"/>
      <c r="F845" s="115"/>
      <c r="Q845" s="72"/>
    </row>
    <row r="846" spans="3:17" ht="14.25" customHeight="1">
      <c r="C846" s="115"/>
      <c r="D846" s="115"/>
      <c r="E846" s="115"/>
      <c r="F846" s="115"/>
      <c r="Q846" s="72"/>
    </row>
    <row r="847" spans="3:17" ht="14.25" customHeight="1">
      <c r="C847" s="115"/>
      <c r="D847" s="115"/>
      <c r="E847" s="115"/>
      <c r="F847" s="115"/>
      <c r="Q847" s="72"/>
    </row>
    <row r="848" spans="3:17" ht="14.25" customHeight="1">
      <c r="C848" s="115"/>
      <c r="D848" s="115"/>
      <c r="E848" s="115"/>
      <c r="F848" s="115"/>
      <c r="Q848" s="72"/>
    </row>
    <row r="849" spans="3:17" ht="14.25" customHeight="1">
      <c r="C849" s="115"/>
      <c r="D849" s="115"/>
      <c r="E849" s="115"/>
      <c r="F849" s="115"/>
      <c r="Q849" s="72"/>
    </row>
    <row r="850" spans="3:17" ht="14.25" customHeight="1">
      <c r="C850" s="115"/>
      <c r="D850" s="115"/>
      <c r="E850" s="115"/>
      <c r="F850" s="115"/>
      <c r="Q850" s="72"/>
    </row>
    <row r="851" spans="3:17" ht="14.25" customHeight="1">
      <c r="C851" s="115"/>
      <c r="D851" s="115"/>
      <c r="E851" s="115"/>
      <c r="F851" s="115"/>
      <c r="Q851" s="72"/>
    </row>
    <row r="852" spans="3:17" ht="14.25" customHeight="1">
      <c r="C852" s="115"/>
      <c r="D852" s="115"/>
      <c r="E852" s="115"/>
      <c r="F852" s="115"/>
      <c r="Q852" s="72"/>
    </row>
    <row r="853" spans="3:17" ht="14.25" customHeight="1">
      <c r="C853" s="115"/>
      <c r="D853" s="115"/>
      <c r="E853" s="115"/>
      <c r="F853" s="115"/>
      <c r="Q853" s="72"/>
    </row>
    <row r="854" spans="3:17" ht="14.25" customHeight="1">
      <c r="C854" s="115"/>
      <c r="D854" s="115"/>
      <c r="E854" s="115"/>
      <c r="F854" s="115"/>
      <c r="Q854" s="72"/>
    </row>
    <row r="855" spans="3:17" ht="14.25" customHeight="1">
      <c r="C855" s="115"/>
      <c r="D855" s="115"/>
      <c r="E855" s="115"/>
      <c r="F855" s="115"/>
      <c r="Q855" s="72"/>
    </row>
    <row r="856" spans="3:17" ht="14.25" customHeight="1">
      <c r="C856" s="115"/>
      <c r="D856" s="115"/>
      <c r="E856" s="115"/>
      <c r="F856" s="115"/>
      <c r="Q856" s="72"/>
    </row>
    <row r="857" spans="3:17" ht="14.25" customHeight="1">
      <c r="C857" s="115"/>
      <c r="D857" s="115"/>
      <c r="E857" s="115"/>
      <c r="F857" s="115"/>
      <c r="Q857" s="72"/>
    </row>
    <row r="858" spans="3:17" ht="14.25" customHeight="1">
      <c r="C858" s="115"/>
      <c r="D858" s="115"/>
      <c r="E858" s="115"/>
      <c r="F858" s="115"/>
      <c r="Q858" s="72"/>
    </row>
    <row r="859" spans="3:17" ht="14.25" customHeight="1">
      <c r="C859" s="115"/>
      <c r="D859" s="115"/>
      <c r="E859" s="115"/>
      <c r="F859" s="115"/>
      <c r="Q859" s="72"/>
    </row>
    <row r="860" spans="3:17" ht="14.25" customHeight="1">
      <c r="C860" s="115"/>
      <c r="D860" s="115"/>
      <c r="E860" s="115"/>
      <c r="F860" s="115"/>
      <c r="Q860" s="72"/>
    </row>
    <row r="861" spans="3:17" ht="14.25" customHeight="1">
      <c r="C861" s="115"/>
      <c r="D861" s="115"/>
      <c r="E861" s="115"/>
      <c r="F861" s="115"/>
      <c r="Q861" s="72"/>
    </row>
    <row r="862" spans="3:17" ht="14.25" customHeight="1">
      <c r="C862" s="115"/>
      <c r="D862" s="115"/>
      <c r="E862" s="115"/>
      <c r="F862" s="115"/>
      <c r="Q862" s="72"/>
    </row>
    <row r="863" spans="3:17" ht="14.25" customHeight="1">
      <c r="C863" s="115"/>
      <c r="D863" s="115"/>
      <c r="E863" s="115"/>
      <c r="F863" s="115"/>
      <c r="Q863" s="72"/>
    </row>
    <row r="864" spans="3:17" ht="14.25" customHeight="1">
      <c r="C864" s="115"/>
      <c r="D864" s="115"/>
      <c r="E864" s="115"/>
      <c r="F864" s="115"/>
      <c r="Q864" s="72"/>
    </row>
    <row r="865" spans="3:17" ht="14.25" customHeight="1">
      <c r="C865" s="115"/>
      <c r="D865" s="115"/>
      <c r="E865" s="115"/>
      <c r="F865" s="115"/>
      <c r="Q865" s="72"/>
    </row>
    <row r="866" spans="3:17" ht="14.25" customHeight="1">
      <c r="C866" s="115"/>
      <c r="D866" s="115"/>
      <c r="E866" s="115"/>
      <c r="F866" s="115"/>
      <c r="Q866" s="72"/>
    </row>
    <row r="867" spans="3:17" ht="14.25" customHeight="1">
      <c r="C867" s="115"/>
      <c r="D867" s="115"/>
      <c r="E867" s="115"/>
      <c r="F867" s="115"/>
      <c r="Q867" s="72"/>
    </row>
    <row r="868" spans="3:17" ht="14.25" customHeight="1">
      <c r="C868" s="115"/>
      <c r="D868" s="115"/>
      <c r="E868" s="115"/>
      <c r="F868" s="115"/>
      <c r="Q868" s="72"/>
    </row>
    <row r="869" spans="3:17" ht="14.25" customHeight="1">
      <c r="C869" s="115"/>
      <c r="D869" s="115"/>
      <c r="E869" s="115"/>
      <c r="F869" s="115"/>
      <c r="Q869" s="72"/>
    </row>
    <row r="870" spans="3:17" ht="14.25" customHeight="1">
      <c r="C870" s="115"/>
      <c r="D870" s="115"/>
      <c r="E870" s="115"/>
      <c r="F870" s="115"/>
      <c r="Q870" s="72"/>
    </row>
    <row r="871" spans="3:17" ht="14.25" customHeight="1">
      <c r="C871" s="115"/>
      <c r="D871" s="115"/>
      <c r="E871" s="115"/>
      <c r="F871" s="115"/>
      <c r="Q871" s="72"/>
    </row>
    <row r="872" spans="3:17" ht="14.25" customHeight="1">
      <c r="C872" s="115"/>
      <c r="D872" s="115"/>
      <c r="E872" s="115"/>
      <c r="F872" s="115"/>
      <c r="Q872" s="72"/>
    </row>
    <row r="873" spans="3:17" ht="14.25" customHeight="1">
      <c r="C873" s="115"/>
      <c r="D873" s="115"/>
      <c r="E873" s="115"/>
      <c r="F873" s="115"/>
      <c r="Q873" s="72"/>
    </row>
    <row r="874" spans="3:17" ht="14.25" customHeight="1">
      <c r="C874" s="115"/>
      <c r="D874" s="115"/>
      <c r="E874" s="115"/>
      <c r="F874" s="115"/>
      <c r="Q874" s="72"/>
    </row>
    <row r="875" spans="3:17" ht="14.25" customHeight="1">
      <c r="C875" s="115"/>
      <c r="D875" s="115"/>
      <c r="E875" s="115"/>
      <c r="F875" s="115"/>
      <c r="Q875" s="72"/>
    </row>
    <row r="876" spans="3:17" ht="14.25" customHeight="1">
      <c r="C876" s="115"/>
      <c r="D876" s="115"/>
      <c r="E876" s="115"/>
      <c r="F876" s="115"/>
      <c r="Q876" s="72"/>
    </row>
    <row r="877" spans="3:17" ht="14.25" customHeight="1">
      <c r="C877" s="115"/>
      <c r="D877" s="115"/>
      <c r="E877" s="115"/>
      <c r="F877" s="115"/>
      <c r="Q877" s="72"/>
    </row>
    <row r="878" spans="3:17" ht="14.25" customHeight="1">
      <c r="C878" s="115"/>
      <c r="D878" s="115"/>
      <c r="E878" s="115"/>
      <c r="F878" s="115"/>
      <c r="Q878" s="72"/>
    </row>
    <row r="879" spans="3:17" ht="14.25" customHeight="1">
      <c r="C879" s="115"/>
      <c r="D879" s="115"/>
      <c r="E879" s="115"/>
      <c r="F879" s="115"/>
      <c r="Q879" s="72"/>
    </row>
    <row r="880" spans="3:17" ht="14.25" customHeight="1">
      <c r="C880" s="115"/>
      <c r="D880" s="115"/>
      <c r="E880" s="115"/>
      <c r="F880" s="115"/>
      <c r="Q880" s="72"/>
    </row>
    <row r="881" spans="3:17" ht="14.25" customHeight="1">
      <c r="C881" s="115"/>
      <c r="D881" s="115"/>
      <c r="E881" s="115"/>
      <c r="F881" s="115"/>
      <c r="Q881" s="72"/>
    </row>
    <row r="882" spans="3:17" ht="14.25" customHeight="1">
      <c r="C882" s="115"/>
      <c r="D882" s="115"/>
      <c r="E882" s="115"/>
      <c r="F882" s="115"/>
      <c r="Q882" s="72"/>
    </row>
    <row r="883" spans="3:17" ht="14.25" customHeight="1">
      <c r="C883" s="115"/>
      <c r="D883" s="115"/>
      <c r="E883" s="115"/>
      <c r="F883" s="115"/>
      <c r="Q883" s="72"/>
    </row>
    <row r="884" spans="3:17" ht="14.25" customHeight="1">
      <c r="C884" s="115"/>
      <c r="D884" s="115"/>
      <c r="E884" s="115"/>
      <c r="F884" s="115"/>
      <c r="Q884" s="72"/>
    </row>
    <row r="885" spans="3:17" ht="14.25" customHeight="1">
      <c r="C885" s="115"/>
      <c r="D885" s="115"/>
      <c r="E885" s="115"/>
      <c r="F885" s="115"/>
      <c r="Q885" s="72"/>
    </row>
    <row r="886" spans="3:17" ht="14.25" customHeight="1">
      <c r="C886" s="115"/>
      <c r="D886" s="115"/>
      <c r="E886" s="115"/>
      <c r="F886" s="115"/>
      <c r="Q886" s="72"/>
    </row>
    <row r="887" spans="3:17" ht="14.25" customHeight="1">
      <c r="C887" s="115"/>
      <c r="D887" s="115"/>
      <c r="E887" s="115"/>
      <c r="F887" s="115"/>
      <c r="Q887" s="72"/>
    </row>
    <row r="888" spans="3:17" ht="14.25" customHeight="1">
      <c r="C888" s="115"/>
      <c r="D888" s="115"/>
      <c r="E888" s="115"/>
      <c r="F888" s="115"/>
      <c r="Q888" s="72"/>
    </row>
    <row r="889" spans="3:17" ht="14.25" customHeight="1">
      <c r="C889" s="115"/>
      <c r="D889" s="115"/>
      <c r="E889" s="115"/>
      <c r="F889" s="115"/>
      <c r="Q889" s="72"/>
    </row>
    <row r="890" spans="3:17" ht="14.25" customHeight="1">
      <c r="C890" s="115"/>
      <c r="D890" s="115"/>
      <c r="E890" s="115"/>
      <c r="F890" s="115"/>
      <c r="Q890" s="72"/>
    </row>
    <row r="891" spans="3:17" ht="14.25" customHeight="1">
      <c r="C891" s="115"/>
      <c r="D891" s="115"/>
      <c r="E891" s="115"/>
      <c r="F891" s="115"/>
      <c r="Q891" s="72"/>
    </row>
    <row r="892" spans="3:17" ht="14.25" customHeight="1">
      <c r="C892" s="115"/>
      <c r="D892" s="115"/>
      <c r="E892" s="115"/>
      <c r="F892" s="115"/>
      <c r="Q892" s="72"/>
    </row>
    <row r="893" spans="3:17" ht="14.25" customHeight="1">
      <c r="C893" s="115"/>
      <c r="D893" s="115"/>
      <c r="E893" s="115"/>
      <c r="F893" s="115"/>
      <c r="Q893" s="72"/>
    </row>
    <row r="894" spans="3:17" ht="14.25" customHeight="1">
      <c r="C894" s="115"/>
      <c r="D894" s="115"/>
      <c r="E894" s="115"/>
      <c r="F894" s="115"/>
      <c r="Q894" s="72"/>
    </row>
    <row r="895" spans="3:17" ht="14.25" customHeight="1">
      <c r="C895" s="115"/>
      <c r="D895" s="115"/>
      <c r="E895" s="115"/>
      <c r="F895" s="115"/>
      <c r="Q895" s="72"/>
    </row>
    <row r="896" spans="3:17" ht="14.25" customHeight="1">
      <c r="C896" s="115"/>
      <c r="D896" s="115"/>
      <c r="E896" s="115"/>
      <c r="F896" s="115"/>
      <c r="Q896" s="72"/>
    </row>
    <row r="897" spans="3:17" ht="14.25" customHeight="1">
      <c r="C897" s="115"/>
      <c r="D897" s="115"/>
      <c r="E897" s="115"/>
      <c r="F897" s="115"/>
      <c r="Q897" s="72"/>
    </row>
    <row r="898" spans="3:17" ht="14.25" customHeight="1">
      <c r="C898" s="115"/>
      <c r="D898" s="115"/>
      <c r="E898" s="115"/>
      <c r="F898" s="115"/>
      <c r="Q898" s="72"/>
    </row>
    <row r="899" spans="3:17" ht="14.25" customHeight="1">
      <c r="C899" s="115"/>
      <c r="D899" s="115"/>
      <c r="E899" s="115"/>
      <c r="F899" s="115"/>
      <c r="Q899" s="72"/>
    </row>
    <row r="900" spans="3:17" ht="14.25" customHeight="1">
      <c r="C900" s="115"/>
      <c r="D900" s="115"/>
      <c r="E900" s="115"/>
      <c r="F900" s="115"/>
      <c r="Q900" s="72"/>
    </row>
    <row r="901" spans="3:17" ht="14.25" customHeight="1">
      <c r="C901" s="115"/>
      <c r="D901" s="115"/>
      <c r="E901" s="115"/>
      <c r="F901" s="115"/>
      <c r="Q901" s="72"/>
    </row>
    <row r="902" spans="3:17" ht="14.25" customHeight="1">
      <c r="C902" s="115"/>
      <c r="D902" s="115"/>
      <c r="E902" s="115"/>
      <c r="F902" s="115"/>
      <c r="Q902" s="72"/>
    </row>
    <row r="903" spans="3:17" ht="14.25" customHeight="1">
      <c r="C903" s="115"/>
      <c r="D903" s="115"/>
      <c r="E903" s="115"/>
      <c r="F903" s="115"/>
      <c r="Q903" s="72"/>
    </row>
    <row r="904" spans="3:17" ht="14.25" customHeight="1">
      <c r="C904" s="115"/>
      <c r="D904" s="115"/>
      <c r="E904" s="115"/>
      <c r="F904" s="115"/>
      <c r="Q904" s="72"/>
    </row>
    <row r="905" spans="3:17" ht="14.25" customHeight="1">
      <c r="C905" s="115"/>
      <c r="D905" s="115"/>
      <c r="E905" s="115"/>
      <c r="F905" s="115"/>
      <c r="Q905" s="72"/>
    </row>
    <row r="906" spans="3:17" ht="14.25" customHeight="1">
      <c r="C906" s="115"/>
      <c r="D906" s="115"/>
      <c r="E906" s="115"/>
      <c r="F906" s="115"/>
      <c r="Q906" s="72"/>
    </row>
    <row r="907" spans="3:17" ht="14.25" customHeight="1">
      <c r="C907" s="115"/>
      <c r="D907" s="115"/>
      <c r="E907" s="115"/>
      <c r="F907" s="115"/>
      <c r="Q907" s="72"/>
    </row>
    <row r="908" spans="3:17" ht="14.25" customHeight="1">
      <c r="C908" s="115"/>
      <c r="D908" s="115"/>
      <c r="E908" s="115"/>
      <c r="F908" s="115"/>
      <c r="Q908" s="72"/>
    </row>
    <row r="909" spans="3:17" ht="14.25" customHeight="1">
      <c r="C909" s="115"/>
      <c r="D909" s="115"/>
      <c r="E909" s="115"/>
      <c r="F909" s="115"/>
      <c r="Q909" s="72"/>
    </row>
    <row r="910" spans="3:17" ht="14.25" customHeight="1">
      <c r="C910" s="115"/>
      <c r="D910" s="115"/>
      <c r="E910" s="115"/>
      <c r="F910" s="115"/>
      <c r="Q910" s="72"/>
    </row>
    <row r="911" spans="3:17" ht="14.25" customHeight="1">
      <c r="C911" s="115"/>
      <c r="D911" s="115"/>
      <c r="E911" s="115"/>
      <c r="F911" s="115"/>
      <c r="Q911" s="72"/>
    </row>
    <row r="912" spans="3:17" ht="14.25" customHeight="1">
      <c r="C912" s="115"/>
      <c r="D912" s="115"/>
      <c r="E912" s="115"/>
      <c r="F912" s="115"/>
      <c r="Q912" s="72"/>
    </row>
    <row r="913" spans="3:17" ht="14.25" customHeight="1">
      <c r="C913" s="115"/>
      <c r="D913" s="115"/>
      <c r="E913" s="115"/>
      <c r="F913" s="115"/>
      <c r="Q913" s="72"/>
    </row>
    <row r="914" spans="3:17" ht="14.25" customHeight="1">
      <c r="C914" s="115"/>
      <c r="D914" s="115"/>
      <c r="E914" s="115"/>
      <c r="F914" s="115"/>
      <c r="Q914" s="72"/>
    </row>
    <row r="915" spans="3:17" ht="14.25" customHeight="1">
      <c r="C915" s="115"/>
      <c r="D915" s="115"/>
      <c r="E915" s="115"/>
      <c r="F915" s="115"/>
      <c r="Q915" s="72"/>
    </row>
    <row r="916" spans="3:17" ht="14.25" customHeight="1">
      <c r="C916" s="115"/>
      <c r="D916" s="115"/>
      <c r="E916" s="115"/>
      <c r="F916" s="115"/>
      <c r="Q916" s="72"/>
    </row>
    <row r="917" spans="3:17" ht="14.25" customHeight="1">
      <c r="C917" s="115"/>
      <c r="D917" s="115"/>
      <c r="E917" s="115"/>
      <c r="F917" s="115"/>
      <c r="Q917" s="72"/>
    </row>
    <row r="918" spans="3:17" ht="14.25" customHeight="1">
      <c r="C918" s="115"/>
      <c r="D918" s="115"/>
      <c r="E918" s="115"/>
      <c r="F918" s="115"/>
      <c r="Q918" s="72"/>
    </row>
    <row r="919" spans="3:17" ht="14.25" customHeight="1">
      <c r="C919" s="115"/>
      <c r="D919" s="115"/>
      <c r="E919" s="115"/>
      <c r="F919" s="115"/>
      <c r="Q919" s="72"/>
    </row>
    <row r="920" spans="3:17" ht="14.25" customHeight="1">
      <c r="C920" s="115"/>
      <c r="D920" s="115"/>
      <c r="E920" s="115"/>
      <c r="F920" s="115"/>
      <c r="Q920" s="72"/>
    </row>
    <row r="921" spans="3:17" ht="14.25" customHeight="1">
      <c r="C921" s="115"/>
      <c r="D921" s="115"/>
      <c r="E921" s="115"/>
      <c r="F921" s="115"/>
      <c r="Q921" s="72"/>
    </row>
    <row r="922" spans="3:17" ht="14.25" customHeight="1">
      <c r="C922" s="115"/>
      <c r="D922" s="115"/>
      <c r="E922" s="115"/>
      <c r="F922" s="115"/>
      <c r="Q922" s="72"/>
    </row>
    <row r="923" spans="3:17" ht="14.25" customHeight="1">
      <c r="C923" s="115"/>
      <c r="D923" s="115"/>
      <c r="E923" s="115"/>
      <c r="F923" s="115"/>
      <c r="Q923" s="72"/>
    </row>
    <row r="924" spans="3:17" ht="14.25" customHeight="1">
      <c r="C924" s="115"/>
      <c r="D924" s="115"/>
      <c r="E924" s="115"/>
      <c r="F924" s="115"/>
      <c r="Q924" s="72"/>
    </row>
    <row r="925" spans="3:17" ht="14.25" customHeight="1">
      <c r="C925" s="115"/>
      <c r="D925" s="115"/>
      <c r="E925" s="115"/>
      <c r="F925" s="115"/>
      <c r="Q925" s="72"/>
    </row>
    <row r="926" spans="3:17" ht="14.25" customHeight="1">
      <c r="C926" s="115"/>
      <c r="D926" s="115"/>
      <c r="E926" s="115"/>
      <c r="F926" s="115"/>
      <c r="Q926" s="72"/>
    </row>
    <row r="927" spans="3:17" ht="14.25" customHeight="1">
      <c r="C927" s="115"/>
      <c r="D927" s="115"/>
      <c r="E927" s="115"/>
      <c r="F927" s="115"/>
      <c r="Q927" s="72"/>
    </row>
    <row r="928" spans="3:17" ht="14.25" customHeight="1">
      <c r="C928" s="115"/>
      <c r="D928" s="115"/>
      <c r="E928" s="115"/>
      <c r="F928" s="115"/>
      <c r="Q928" s="72"/>
    </row>
    <row r="929" spans="3:17" ht="14.25" customHeight="1">
      <c r="C929" s="115"/>
      <c r="D929" s="115"/>
      <c r="E929" s="115"/>
      <c r="F929" s="115"/>
      <c r="Q929" s="72"/>
    </row>
    <row r="930" spans="3:17" ht="14.25" customHeight="1">
      <c r="C930" s="115"/>
      <c r="D930" s="115"/>
      <c r="E930" s="115"/>
      <c r="F930" s="115"/>
      <c r="Q930" s="72"/>
    </row>
    <row r="931" spans="3:17" ht="14.25" customHeight="1">
      <c r="C931" s="115"/>
      <c r="D931" s="115"/>
      <c r="E931" s="115"/>
      <c r="F931" s="115"/>
      <c r="Q931" s="72"/>
    </row>
    <row r="932" spans="3:17" ht="14.25" customHeight="1">
      <c r="C932" s="115"/>
      <c r="D932" s="115"/>
      <c r="E932" s="115"/>
      <c r="F932" s="115"/>
      <c r="Q932" s="72"/>
    </row>
    <row r="933" spans="3:17" ht="14.25" customHeight="1">
      <c r="C933" s="115"/>
      <c r="D933" s="115"/>
      <c r="E933" s="115"/>
      <c r="F933" s="115"/>
      <c r="Q933" s="72"/>
    </row>
    <row r="934" spans="3:17" ht="14.25" customHeight="1">
      <c r="C934" s="115"/>
      <c r="D934" s="115"/>
      <c r="E934" s="115"/>
      <c r="F934" s="115"/>
      <c r="Q934" s="72"/>
    </row>
    <row r="935" spans="3:17" ht="14.25" customHeight="1">
      <c r="C935" s="115"/>
      <c r="D935" s="115"/>
      <c r="E935" s="115"/>
      <c r="F935" s="115"/>
      <c r="Q935" s="72"/>
    </row>
    <row r="936" spans="3:17" ht="14.25" customHeight="1">
      <c r="C936" s="115"/>
      <c r="D936" s="115"/>
      <c r="E936" s="115"/>
      <c r="F936" s="115"/>
      <c r="Q936" s="72"/>
    </row>
    <row r="937" spans="3:17" ht="14.25" customHeight="1">
      <c r="C937" s="115"/>
      <c r="D937" s="115"/>
      <c r="E937" s="115"/>
      <c r="F937" s="115"/>
      <c r="Q937" s="72"/>
    </row>
    <row r="938" spans="3:17" ht="14.25" customHeight="1">
      <c r="C938" s="115"/>
      <c r="D938" s="115"/>
      <c r="E938" s="115"/>
      <c r="F938" s="115"/>
      <c r="Q938" s="72"/>
    </row>
    <row r="939" spans="3:17" ht="14.25" customHeight="1">
      <c r="C939" s="115"/>
      <c r="D939" s="115"/>
      <c r="E939" s="115"/>
      <c r="F939" s="115"/>
      <c r="Q939" s="72"/>
    </row>
    <row r="940" spans="3:17" ht="14.25" customHeight="1">
      <c r="C940" s="115"/>
      <c r="D940" s="115"/>
      <c r="E940" s="115"/>
      <c r="F940" s="115"/>
      <c r="Q940" s="72"/>
    </row>
    <row r="941" spans="3:17" ht="14.25" customHeight="1">
      <c r="C941" s="115"/>
      <c r="D941" s="115"/>
      <c r="E941" s="115"/>
      <c r="F941" s="115"/>
      <c r="Q941" s="72"/>
    </row>
    <row r="942" spans="3:17" ht="14.25" customHeight="1">
      <c r="C942" s="115"/>
      <c r="D942" s="115"/>
      <c r="E942" s="115"/>
      <c r="F942" s="115"/>
      <c r="Q942" s="72"/>
    </row>
    <row r="943" spans="3:17" ht="14.25" customHeight="1">
      <c r="C943" s="115"/>
      <c r="D943" s="115"/>
      <c r="E943" s="115"/>
      <c r="F943" s="115"/>
      <c r="Q943" s="72"/>
    </row>
    <row r="944" spans="3:17" ht="14.25" customHeight="1">
      <c r="C944" s="115"/>
      <c r="D944" s="115"/>
      <c r="E944" s="115"/>
      <c r="F944" s="115"/>
      <c r="Q944" s="72"/>
    </row>
    <row r="945" spans="3:17" ht="14.25" customHeight="1">
      <c r="C945" s="115"/>
      <c r="D945" s="115"/>
      <c r="E945" s="115"/>
      <c r="F945" s="115"/>
      <c r="Q945" s="72"/>
    </row>
    <row r="946" spans="3:17" ht="14.25" customHeight="1">
      <c r="C946" s="115"/>
      <c r="D946" s="115"/>
      <c r="E946" s="115"/>
      <c r="F946" s="115"/>
      <c r="Q946" s="72"/>
    </row>
    <row r="947" spans="3:17" ht="14.25" customHeight="1">
      <c r="C947" s="115"/>
      <c r="D947" s="115"/>
      <c r="E947" s="115"/>
      <c r="F947" s="115"/>
      <c r="Q947" s="72"/>
    </row>
    <row r="948" spans="3:17" ht="14.25" customHeight="1">
      <c r="C948" s="115"/>
      <c r="D948" s="115"/>
      <c r="E948" s="115"/>
      <c r="F948" s="115"/>
      <c r="Q948" s="72"/>
    </row>
    <row r="949" spans="3:17" ht="14.25" customHeight="1">
      <c r="C949" s="115"/>
      <c r="D949" s="115"/>
      <c r="E949" s="115"/>
      <c r="F949" s="115"/>
      <c r="Q949" s="72"/>
    </row>
    <row r="950" spans="3:17" ht="14.25" customHeight="1">
      <c r="C950" s="115"/>
      <c r="D950" s="115"/>
      <c r="E950" s="115"/>
      <c r="F950" s="115"/>
      <c r="Q950" s="72"/>
    </row>
    <row r="951" spans="3:17" ht="14.25" customHeight="1">
      <c r="C951" s="115"/>
      <c r="D951" s="115"/>
      <c r="E951" s="115"/>
      <c r="F951" s="115"/>
      <c r="Q951" s="72"/>
    </row>
    <row r="952" spans="3:17" ht="14.25" customHeight="1">
      <c r="C952" s="115"/>
      <c r="D952" s="115"/>
      <c r="E952" s="115"/>
      <c r="F952" s="115"/>
      <c r="Q952" s="72"/>
    </row>
    <row r="953" spans="3:17" ht="14.25" customHeight="1">
      <c r="C953" s="115"/>
      <c r="D953" s="115"/>
      <c r="E953" s="115"/>
      <c r="F953" s="115"/>
      <c r="Q953" s="72"/>
    </row>
    <row r="954" spans="3:17" ht="14.25" customHeight="1">
      <c r="C954" s="115"/>
      <c r="D954" s="115"/>
      <c r="E954" s="115"/>
      <c r="F954" s="115"/>
      <c r="Q954" s="72"/>
    </row>
    <row r="955" spans="3:17" ht="14.25" customHeight="1">
      <c r="C955" s="115"/>
      <c r="D955" s="115"/>
      <c r="E955" s="115"/>
      <c r="F955" s="115"/>
      <c r="Q955" s="72"/>
    </row>
    <row r="956" spans="3:17" ht="14.25" customHeight="1">
      <c r="C956" s="115"/>
      <c r="D956" s="115"/>
      <c r="E956" s="115"/>
      <c r="F956" s="115"/>
      <c r="Q956" s="72"/>
    </row>
    <row r="957" spans="3:17" ht="14.25" customHeight="1">
      <c r="C957" s="115"/>
      <c r="D957" s="115"/>
      <c r="E957" s="115"/>
      <c r="F957" s="115"/>
      <c r="Q957" s="72"/>
    </row>
    <row r="958" spans="3:17" ht="14.25" customHeight="1">
      <c r="C958" s="115"/>
      <c r="D958" s="115"/>
      <c r="E958" s="115"/>
      <c r="F958" s="115"/>
      <c r="Q958" s="72"/>
    </row>
    <row r="959" spans="3:17" ht="14.25" customHeight="1">
      <c r="C959" s="115"/>
      <c r="D959" s="115"/>
      <c r="E959" s="115"/>
      <c r="F959" s="115"/>
      <c r="Q959" s="72"/>
    </row>
    <row r="960" spans="3:17" ht="14.25" customHeight="1">
      <c r="C960" s="115"/>
      <c r="D960" s="115"/>
      <c r="E960" s="115"/>
      <c r="F960" s="115"/>
      <c r="Q960" s="72"/>
    </row>
    <row r="961" spans="3:17" ht="14.25" customHeight="1">
      <c r="C961" s="115"/>
      <c r="D961" s="115"/>
      <c r="E961" s="115"/>
      <c r="F961" s="115"/>
      <c r="Q961" s="72"/>
    </row>
    <row r="962" spans="3:17" ht="14.25" customHeight="1">
      <c r="C962" s="115"/>
      <c r="D962" s="115"/>
      <c r="E962" s="115"/>
      <c r="F962" s="115"/>
      <c r="Q962" s="72"/>
    </row>
    <row r="963" spans="3:17" ht="14.25" customHeight="1">
      <c r="C963" s="115"/>
      <c r="D963" s="115"/>
      <c r="E963" s="115"/>
      <c r="F963" s="115"/>
      <c r="Q963" s="72"/>
    </row>
    <row r="964" spans="3:17" ht="14.25" customHeight="1">
      <c r="C964" s="115"/>
      <c r="D964" s="115"/>
      <c r="E964" s="115"/>
      <c r="F964" s="115"/>
      <c r="Q964" s="72"/>
    </row>
    <row r="965" spans="3:17" ht="14.25" customHeight="1">
      <c r="C965" s="115"/>
      <c r="D965" s="115"/>
      <c r="E965" s="115"/>
      <c r="F965" s="115"/>
      <c r="Q965" s="72"/>
    </row>
    <row r="966" spans="3:17" ht="14.25" customHeight="1">
      <c r="C966" s="115"/>
      <c r="D966" s="115"/>
      <c r="E966" s="115"/>
      <c r="F966" s="115"/>
      <c r="Q966" s="72"/>
    </row>
    <row r="967" spans="3:17" ht="14.25" customHeight="1">
      <c r="C967" s="115"/>
      <c r="D967" s="115"/>
      <c r="E967" s="115"/>
      <c r="F967" s="115"/>
      <c r="Q967" s="72"/>
    </row>
    <row r="968" spans="3:17" ht="14.25" customHeight="1">
      <c r="C968" s="115"/>
      <c r="D968" s="115"/>
      <c r="E968" s="115"/>
      <c r="F968" s="115"/>
      <c r="Q968" s="72"/>
    </row>
    <row r="969" spans="3:17" ht="14.25" customHeight="1">
      <c r="C969" s="115"/>
      <c r="D969" s="115"/>
      <c r="E969" s="115"/>
      <c r="F969" s="115"/>
      <c r="Q969" s="72"/>
    </row>
    <row r="970" spans="3:17" ht="14.25" customHeight="1">
      <c r="C970" s="115"/>
      <c r="D970" s="115"/>
      <c r="E970" s="115"/>
      <c r="F970" s="115"/>
      <c r="Q970" s="72"/>
    </row>
    <row r="971" spans="3:17" ht="14.25" customHeight="1">
      <c r="C971" s="115"/>
      <c r="D971" s="115"/>
      <c r="E971" s="115"/>
      <c r="F971" s="115"/>
      <c r="Q971" s="72"/>
    </row>
    <row r="972" spans="3:17" ht="14.25" customHeight="1">
      <c r="C972" s="115"/>
      <c r="D972" s="115"/>
      <c r="E972" s="115"/>
      <c r="F972" s="115"/>
      <c r="Q972" s="72"/>
    </row>
    <row r="973" spans="3:17" ht="14.25" customHeight="1">
      <c r="C973" s="115"/>
      <c r="D973" s="115"/>
      <c r="E973" s="115"/>
      <c r="F973" s="115"/>
      <c r="Q973" s="72"/>
    </row>
    <row r="974" spans="3:17" ht="14.25" customHeight="1">
      <c r="C974" s="115"/>
      <c r="D974" s="115"/>
      <c r="E974" s="115"/>
      <c r="F974" s="115"/>
      <c r="Q974" s="72"/>
    </row>
    <row r="975" spans="3:17" ht="14.25" customHeight="1">
      <c r="C975" s="115"/>
      <c r="D975" s="115"/>
      <c r="E975" s="115"/>
      <c r="F975" s="115"/>
      <c r="Q975" s="72"/>
    </row>
    <row r="976" spans="3:17" ht="14.25" customHeight="1">
      <c r="C976" s="115"/>
      <c r="D976" s="115"/>
      <c r="E976" s="115"/>
      <c r="F976" s="115"/>
      <c r="Q976" s="72"/>
    </row>
    <row r="977" spans="3:17" ht="14.25" customHeight="1">
      <c r="C977" s="115"/>
      <c r="D977" s="115"/>
      <c r="E977" s="115"/>
      <c r="F977" s="115"/>
      <c r="Q977" s="72"/>
    </row>
    <row r="978" spans="3:17" ht="14.25" customHeight="1">
      <c r="C978" s="115"/>
      <c r="D978" s="115"/>
      <c r="E978" s="115"/>
      <c r="F978" s="115"/>
      <c r="Q978" s="72"/>
    </row>
    <row r="979" spans="3:17" ht="14.25" customHeight="1">
      <c r="C979" s="115"/>
      <c r="D979" s="115"/>
      <c r="E979" s="115"/>
      <c r="F979" s="115"/>
      <c r="Q979" s="72"/>
    </row>
    <row r="980" spans="3:17" ht="14.25" customHeight="1">
      <c r="C980" s="115"/>
      <c r="D980" s="115"/>
      <c r="E980" s="115"/>
      <c r="F980" s="115"/>
      <c r="Q980" s="72"/>
    </row>
    <row r="981" spans="3:17" ht="14.25" customHeight="1">
      <c r="C981" s="115"/>
      <c r="D981" s="115"/>
      <c r="E981" s="115"/>
      <c r="F981" s="115"/>
      <c r="Q981" s="72"/>
    </row>
    <row r="982" spans="3:17" ht="14.25" customHeight="1">
      <c r="C982" s="115"/>
      <c r="D982" s="115"/>
      <c r="E982" s="115"/>
      <c r="F982" s="115"/>
      <c r="Q982" s="72"/>
    </row>
    <row r="983" spans="3:17" ht="14.25" customHeight="1">
      <c r="C983" s="115"/>
      <c r="D983" s="115"/>
      <c r="E983" s="115"/>
      <c r="F983" s="115"/>
      <c r="Q983" s="72"/>
    </row>
    <row r="984" spans="3:17" ht="14.25" customHeight="1">
      <c r="C984" s="115"/>
      <c r="D984" s="115"/>
      <c r="E984" s="115"/>
      <c r="F984" s="115"/>
      <c r="Q984" s="72"/>
    </row>
    <row r="985" spans="3:17" ht="14.25" customHeight="1">
      <c r="C985" s="115"/>
      <c r="D985" s="115"/>
      <c r="E985" s="115"/>
      <c r="F985" s="115"/>
      <c r="Q985" s="72"/>
    </row>
    <row r="986" spans="3:17" ht="14.25" customHeight="1">
      <c r="C986" s="115"/>
      <c r="D986" s="115"/>
      <c r="E986" s="115"/>
      <c r="F986" s="115"/>
      <c r="Q986" s="72"/>
    </row>
    <row r="987" spans="3:17" ht="14.25" customHeight="1">
      <c r="C987" s="115"/>
      <c r="D987" s="115"/>
      <c r="E987" s="115"/>
      <c r="F987" s="115"/>
      <c r="Q987" s="72"/>
    </row>
    <row r="988" spans="3:17" ht="14.25" customHeight="1">
      <c r="C988" s="115"/>
      <c r="D988" s="115"/>
      <c r="E988" s="115"/>
      <c r="F988" s="115"/>
      <c r="Q988" s="72"/>
    </row>
    <row r="989" spans="3:17" ht="14.25" customHeight="1">
      <c r="C989" s="115"/>
      <c r="D989" s="115"/>
      <c r="E989" s="115"/>
      <c r="F989" s="115"/>
      <c r="Q989" s="72"/>
    </row>
    <row r="990" spans="3:17" ht="14.25" customHeight="1">
      <c r="C990" s="115"/>
      <c r="D990" s="115"/>
      <c r="E990" s="115"/>
      <c r="F990" s="115"/>
      <c r="Q990" s="72"/>
    </row>
    <row r="991" spans="3:17" ht="14.25" customHeight="1">
      <c r="C991" s="115"/>
      <c r="D991" s="115"/>
      <c r="E991" s="115"/>
      <c r="F991" s="115"/>
      <c r="Q991" s="72"/>
    </row>
    <row r="992" spans="3:17" ht="14.25" customHeight="1">
      <c r="C992" s="115"/>
      <c r="D992" s="115"/>
      <c r="E992" s="115"/>
      <c r="F992" s="115"/>
      <c r="Q992" s="72"/>
    </row>
    <row r="993" spans="3:17" ht="14.25" customHeight="1">
      <c r="C993" s="115"/>
      <c r="D993" s="115"/>
      <c r="E993" s="115"/>
      <c r="F993" s="115"/>
      <c r="Q993" s="72"/>
    </row>
    <row r="994" spans="3:17" ht="14.25" customHeight="1">
      <c r="C994" s="115"/>
      <c r="D994" s="115"/>
      <c r="E994" s="115"/>
      <c r="F994" s="115"/>
      <c r="Q994" s="72"/>
    </row>
    <row r="995" spans="3:17" ht="14.25" customHeight="1">
      <c r="C995" s="115"/>
      <c r="D995" s="115"/>
      <c r="E995" s="115"/>
      <c r="F995" s="115"/>
      <c r="Q995" s="72"/>
    </row>
    <row r="996" spans="3:17" ht="14.25" customHeight="1">
      <c r="C996" s="115"/>
      <c r="D996" s="115"/>
      <c r="E996" s="115"/>
      <c r="F996" s="115"/>
      <c r="Q996" s="72"/>
    </row>
    <row r="997" spans="3:17" ht="14.25" customHeight="1">
      <c r="C997" s="115"/>
      <c r="D997" s="115"/>
      <c r="E997" s="115"/>
      <c r="F997" s="115"/>
      <c r="Q997" s="72"/>
    </row>
    <row r="998" spans="3:17" ht="14.25" customHeight="1">
      <c r="C998" s="115"/>
      <c r="D998" s="115"/>
      <c r="E998" s="115"/>
      <c r="F998" s="115"/>
      <c r="Q998" s="72"/>
    </row>
  </sheetData>
  <conditionalFormatting sqref="W2:AM36 W37:AM44">
    <cfRule type="cellIs" dxfId="6" priority="1" operator="equal">
      <formula>1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2"/>
  <sheetViews>
    <sheetView workbookViewId="0"/>
  </sheetViews>
  <sheetFormatPr defaultColWidth="14.42578125" defaultRowHeight="15" customHeight="1"/>
  <cols>
    <col min="2" max="20" width="9.140625" customWidth="1"/>
  </cols>
  <sheetData>
    <row r="1" spans="1:20">
      <c r="A1" s="7" t="s">
        <v>71</v>
      </c>
      <c r="B1" s="7" t="s">
        <v>72</v>
      </c>
      <c r="C1" s="7" t="s">
        <v>73</v>
      </c>
      <c r="D1" s="7" t="s">
        <v>74</v>
      </c>
      <c r="E1" s="7" t="s">
        <v>75</v>
      </c>
      <c r="F1" s="7" t="s">
        <v>76</v>
      </c>
      <c r="G1" s="7" t="s">
        <v>77</v>
      </c>
      <c r="H1" s="7" t="s">
        <v>78</v>
      </c>
      <c r="I1" s="7" t="s">
        <v>79</v>
      </c>
      <c r="J1" s="7" t="s">
        <v>80</v>
      </c>
      <c r="K1" s="7" t="s">
        <v>81</v>
      </c>
      <c r="L1" s="7" t="s">
        <v>82</v>
      </c>
      <c r="M1" s="7" t="s">
        <v>83</v>
      </c>
      <c r="N1" s="7" t="s">
        <v>84</v>
      </c>
      <c r="O1" s="7" t="s">
        <v>85</v>
      </c>
      <c r="P1" s="7" t="s">
        <v>86</v>
      </c>
      <c r="Q1" s="7" t="s">
        <v>87</v>
      </c>
      <c r="R1" s="7" t="s">
        <v>88</v>
      </c>
      <c r="S1" s="7"/>
      <c r="T1" s="7"/>
    </row>
    <row r="2" spans="1:20">
      <c r="A2" s="7" t="s">
        <v>89</v>
      </c>
      <c r="B2" s="12">
        <v>7</v>
      </c>
      <c r="C2" s="12">
        <v>4</v>
      </c>
      <c r="D2" s="5"/>
      <c r="E2" s="5"/>
      <c r="F2" s="12">
        <v>4</v>
      </c>
      <c r="G2" s="5"/>
      <c r="H2" s="5"/>
      <c r="I2" s="5"/>
      <c r="J2" s="5"/>
      <c r="K2" s="5"/>
      <c r="L2" s="5"/>
      <c r="M2" s="12">
        <v>7</v>
      </c>
      <c r="N2" s="5"/>
      <c r="O2" s="5"/>
      <c r="P2" s="5"/>
      <c r="Q2" s="12">
        <v>1</v>
      </c>
      <c r="R2" s="5"/>
      <c r="S2" s="12"/>
      <c r="T2" s="5"/>
    </row>
    <row r="3" spans="1:20">
      <c r="A3" s="7" t="s">
        <v>90</v>
      </c>
      <c r="B3" s="12">
        <v>1</v>
      </c>
      <c r="C3" s="5"/>
      <c r="D3" s="12">
        <v>1</v>
      </c>
      <c r="E3" s="5"/>
      <c r="F3" s="12">
        <v>1</v>
      </c>
      <c r="G3" s="5"/>
      <c r="H3" s="5"/>
      <c r="I3" s="5"/>
      <c r="J3" s="5"/>
      <c r="K3" s="5"/>
      <c r="L3" s="12">
        <v>1</v>
      </c>
      <c r="M3" s="12">
        <v>2</v>
      </c>
      <c r="N3" s="5"/>
      <c r="O3" s="5"/>
      <c r="P3" s="5"/>
      <c r="Q3" s="12">
        <v>1</v>
      </c>
      <c r="R3" s="5"/>
      <c r="S3" s="12"/>
      <c r="T3" s="5"/>
    </row>
    <row r="4" spans="1:20">
      <c r="A4" s="7" t="s">
        <v>91</v>
      </c>
      <c r="B4" s="12">
        <v>8</v>
      </c>
      <c r="C4" s="5"/>
      <c r="D4" s="12">
        <v>5</v>
      </c>
      <c r="E4" s="12">
        <v>18</v>
      </c>
      <c r="F4" s="5"/>
      <c r="G4" s="5"/>
      <c r="H4" s="5"/>
      <c r="I4" s="5"/>
      <c r="J4" s="5"/>
      <c r="K4" s="12">
        <v>11</v>
      </c>
      <c r="L4" s="5"/>
      <c r="M4" s="12">
        <v>18</v>
      </c>
      <c r="N4" s="5"/>
      <c r="O4" s="5"/>
      <c r="P4" s="5"/>
      <c r="Q4" s="12">
        <v>2</v>
      </c>
      <c r="R4" s="5"/>
      <c r="S4" s="12"/>
      <c r="T4" s="5"/>
    </row>
    <row r="5" spans="1:20">
      <c r="A5" s="7" t="s">
        <v>92</v>
      </c>
      <c r="B5" s="12">
        <v>2</v>
      </c>
      <c r="C5" s="5"/>
      <c r="D5" s="12">
        <v>1</v>
      </c>
      <c r="E5" s="5"/>
      <c r="F5" s="12">
        <v>2</v>
      </c>
      <c r="G5" s="5"/>
      <c r="H5" s="5"/>
      <c r="I5" s="5"/>
      <c r="J5" s="5"/>
      <c r="K5" s="5"/>
      <c r="L5" s="12">
        <v>1</v>
      </c>
      <c r="M5" s="12">
        <v>3</v>
      </c>
      <c r="N5" s="5"/>
      <c r="O5" s="7">
        <v>1</v>
      </c>
      <c r="P5" s="5"/>
      <c r="Q5" s="5"/>
      <c r="R5" s="12">
        <v>1</v>
      </c>
      <c r="S5" s="5"/>
      <c r="T5" s="12"/>
    </row>
    <row r="6" spans="1:20">
      <c r="A6" s="7" t="s">
        <v>93</v>
      </c>
      <c r="B6" s="5"/>
      <c r="C6" s="5"/>
      <c r="D6" s="5"/>
      <c r="E6" s="5"/>
      <c r="F6" s="5"/>
      <c r="G6" s="12">
        <v>2</v>
      </c>
      <c r="H6" s="12">
        <v>2</v>
      </c>
      <c r="I6" s="5"/>
      <c r="J6" s="5"/>
      <c r="K6" s="5"/>
      <c r="L6" s="5"/>
      <c r="M6" s="12">
        <v>2</v>
      </c>
      <c r="N6" s="5"/>
      <c r="O6" s="5"/>
      <c r="P6" s="5"/>
      <c r="Q6" s="12">
        <v>1</v>
      </c>
      <c r="R6" s="12">
        <v>1</v>
      </c>
      <c r="S6" s="12"/>
      <c r="T6" s="12"/>
    </row>
    <row r="7" spans="1:20">
      <c r="A7" s="7" t="s">
        <v>94</v>
      </c>
      <c r="B7" s="5"/>
      <c r="C7" s="5"/>
      <c r="D7" s="5"/>
      <c r="E7" s="12">
        <v>1</v>
      </c>
      <c r="F7" s="12">
        <v>1</v>
      </c>
      <c r="G7" s="5"/>
      <c r="H7" s="5"/>
      <c r="I7" s="5"/>
      <c r="J7" s="5"/>
      <c r="K7" s="5"/>
      <c r="L7" s="5"/>
      <c r="M7" s="12">
        <v>3</v>
      </c>
      <c r="N7" s="12"/>
      <c r="O7" s="12"/>
      <c r="P7" s="12">
        <v>1</v>
      </c>
      <c r="Q7" s="12">
        <v>1</v>
      </c>
      <c r="R7" s="22"/>
      <c r="S7" s="12"/>
      <c r="T7" s="5"/>
    </row>
    <row r="8" spans="1:20">
      <c r="A8" s="7" t="s">
        <v>95</v>
      </c>
      <c r="B8" s="5"/>
      <c r="C8" s="5"/>
      <c r="D8" s="5"/>
      <c r="E8" s="5"/>
      <c r="F8" s="5"/>
      <c r="G8" s="12">
        <v>3</v>
      </c>
      <c r="H8" s="12">
        <v>3</v>
      </c>
      <c r="I8" s="5"/>
      <c r="J8" s="5"/>
      <c r="K8" s="5"/>
      <c r="L8" s="5"/>
      <c r="M8" s="12">
        <v>4</v>
      </c>
      <c r="N8" s="12"/>
      <c r="O8" s="12"/>
      <c r="P8" s="12">
        <v>1</v>
      </c>
      <c r="Q8" s="12">
        <v>1</v>
      </c>
      <c r="R8" s="22"/>
      <c r="S8" s="12"/>
      <c r="T8" s="5"/>
    </row>
    <row r="9" spans="1:20">
      <c r="A9" s="7" t="s">
        <v>96</v>
      </c>
      <c r="B9" s="5"/>
      <c r="C9" s="5"/>
      <c r="D9" s="5"/>
      <c r="E9" s="12">
        <v>1</v>
      </c>
      <c r="F9" s="12">
        <v>1</v>
      </c>
      <c r="G9" s="5"/>
      <c r="H9" s="5"/>
      <c r="I9" s="5"/>
      <c r="J9" s="5"/>
      <c r="K9" s="5"/>
      <c r="L9" s="5"/>
      <c r="M9" s="12">
        <v>2</v>
      </c>
      <c r="N9" s="12"/>
      <c r="O9" s="12"/>
      <c r="P9" s="12">
        <v>1</v>
      </c>
      <c r="Q9" s="22"/>
      <c r="R9" s="12">
        <v>1</v>
      </c>
      <c r="S9" s="5"/>
      <c r="T9" s="12"/>
    </row>
    <row r="10" spans="1:20">
      <c r="A10" s="7" t="s">
        <v>97</v>
      </c>
      <c r="B10" s="5"/>
      <c r="C10" s="12">
        <v>2</v>
      </c>
      <c r="D10" s="5"/>
      <c r="E10" s="5"/>
      <c r="F10" s="5"/>
      <c r="G10" s="5"/>
      <c r="H10" s="12">
        <v>4</v>
      </c>
      <c r="I10" s="12">
        <v>1</v>
      </c>
      <c r="J10" s="12">
        <v>1</v>
      </c>
      <c r="K10" s="5"/>
      <c r="L10" s="5"/>
      <c r="M10" s="12">
        <v>2</v>
      </c>
      <c r="N10" s="5"/>
      <c r="O10" s="5"/>
      <c r="P10" s="5"/>
      <c r="Q10" s="12">
        <v>2</v>
      </c>
      <c r="R10" s="5"/>
      <c r="S10" s="12"/>
      <c r="T10" s="5"/>
    </row>
    <row r="11" spans="1:20">
      <c r="A11" s="7" t="s">
        <v>98</v>
      </c>
      <c r="B11" s="5"/>
      <c r="C11" s="5"/>
      <c r="D11" s="5"/>
      <c r="E11" s="12">
        <v>1</v>
      </c>
      <c r="F11" s="12">
        <v>1</v>
      </c>
      <c r="G11" s="5"/>
      <c r="H11" s="5"/>
      <c r="I11" s="5"/>
      <c r="J11" s="12">
        <v>1</v>
      </c>
      <c r="K11" s="5"/>
      <c r="L11" s="5"/>
      <c r="M11" s="12">
        <v>1</v>
      </c>
      <c r="N11" s="5"/>
      <c r="O11" s="5"/>
      <c r="P11" s="5"/>
      <c r="Q11" s="5"/>
      <c r="R11" s="12">
        <v>1</v>
      </c>
      <c r="S11" s="5"/>
      <c r="T11" s="12"/>
    </row>
    <row r="12" spans="1:20">
      <c r="A12" s="7" t="s">
        <v>99</v>
      </c>
      <c r="B12" s="12">
        <v>18</v>
      </c>
      <c r="C12" s="12">
        <v>6</v>
      </c>
      <c r="D12" s="12">
        <v>7</v>
      </c>
      <c r="E12" s="12">
        <v>21</v>
      </c>
      <c r="F12" s="12">
        <v>10</v>
      </c>
      <c r="G12" s="12">
        <v>5</v>
      </c>
      <c r="H12" s="12">
        <v>9</v>
      </c>
      <c r="I12" s="12">
        <v>1</v>
      </c>
      <c r="J12" s="12">
        <v>2</v>
      </c>
      <c r="K12" s="12">
        <v>11</v>
      </c>
      <c r="L12" s="12">
        <v>2</v>
      </c>
      <c r="M12" s="12">
        <v>44</v>
      </c>
      <c r="N12" s="12">
        <v>0</v>
      </c>
      <c r="O12" s="12">
        <v>1</v>
      </c>
      <c r="P12" s="12">
        <v>3</v>
      </c>
      <c r="Q12" s="12">
        <v>9</v>
      </c>
      <c r="R12" s="12">
        <v>4</v>
      </c>
      <c r="S12" s="12"/>
      <c r="T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1000"/>
  <sheetViews>
    <sheetView workbookViewId="0"/>
  </sheetViews>
  <sheetFormatPr defaultColWidth="14.42578125" defaultRowHeight="15" customHeight="1"/>
  <cols>
    <col min="1" max="5" width="8.7109375" customWidth="1"/>
    <col min="6" max="6" width="10.140625" customWidth="1"/>
    <col min="7" max="7" width="11" customWidth="1"/>
    <col min="8" max="9" width="9.42578125" customWidth="1"/>
    <col min="10" max="10" width="8.85546875" customWidth="1"/>
    <col min="11" max="16" width="9.42578125" customWidth="1"/>
    <col min="17" max="21" width="8.85546875" customWidth="1"/>
    <col min="22" max="22" width="9.42578125" customWidth="1"/>
    <col min="23" max="23" width="8.85546875" customWidth="1"/>
    <col min="24" max="26" width="9.42578125" customWidth="1"/>
    <col min="27" max="32" width="8.85546875" customWidth="1"/>
    <col min="33" max="33" width="9.42578125" customWidth="1"/>
    <col min="34" max="37" width="8.85546875" customWidth="1"/>
    <col min="38" max="38" width="9.42578125" customWidth="1"/>
    <col min="39" max="40" width="8.85546875" customWidth="1"/>
    <col min="41" max="42" width="9.42578125" customWidth="1"/>
    <col min="43" max="43" width="8.85546875" customWidth="1"/>
    <col min="44" max="44" width="9.42578125" customWidth="1"/>
    <col min="45" max="45" width="8.85546875" customWidth="1"/>
    <col min="46" max="48" width="9.42578125" customWidth="1"/>
    <col min="49" max="50" width="8.85546875" customWidth="1"/>
    <col min="51" max="51" width="8.7109375" customWidth="1"/>
    <col min="52" max="52" width="12.42578125" customWidth="1"/>
    <col min="53" max="53" width="25.140625" customWidth="1"/>
    <col min="54" max="54" width="15.42578125" customWidth="1"/>
    <col min="55" max="55" width="20.85546875" customWidth="1"/>
    <col min="56" max="56" width="24.42578125" customWidth="1"/>
    <col min="57" max="57" width="8.7109375" customWidth="1"/>
  </cols>
  <sheetData>
    <row r="1" spans="1:57" ht="14.25" customHeight="1">
      <c r="G1" t="s">
        <v>100</v>
      </c>
      <c r="H1">
        <v>43</v>
      </c>
      <c r="I1">
        <v>42</v>
      </c>
      <c r="J1">
        <v>41</v>
      </c>
      <c r="K1">
        <v>40</v>
      </c>
      <c r="L1">
        <v>39</v>
      </c>
      <c r="M1">
        <v>38</v>
      </c>
      <c r="N1">
        <v>37</v>
      </c>
      <c r="O1">
        <v>36</v>
      </c>
      <c r="P1">
        <v>35</v>
      </c>
      <c r="Q1">
        <v>34</v>
      </c>
      <c r="R1">
        <v>33</v>
      </c>
      <c r="S1">
        <v>32</v>
      </c>
      <c r="T1">
        <v>31</v>
      </c>
      <c r="U1">
        <v>30</v>
      </c>
      <c r="V1">
        <v>29</v>
      </c>
      <c r="W1">
        <v>28</v>
      </c>
      <c r="X1">
        <v>27</v>
      </c>
      <c r="Y1">
        <v>26</v>
      </c>
      <c r="Z1">
        <v>25</v>
      </c>
      <c r="AA1">
        <v>24</v>
      </c>
      <c r="AB1">
        <v>23</v>
      </c>
      <c r="AC1">
        <v>22</v>
      </c>
      <c r="AD1">
        <v>21</v>
      </c>
      <c r="AE1">
        <v>20</v>
      </c>
      <c r="AF1">
        <v>19</v>
      </c>
      <c r="AG1">
        <v>18</v>
      </c>
      <c r="AH1">
        <v>17</v>
      </c>
      <c r="AI1">
        <v>16</v>
      </c>
      <c r="AJ1">
        <v>15</v>
      </c>
      <c r="AK1">
        <v>14</v>
      </c>
      <c r="AL1">
        <v>13</v>
      </c>
      <c r="AM1">
        <v>12</v>
      </c>
      <c r="AN1">
        <v>11</v>
      </c>
      <c r="AO1">
        <v>10</v>
      </c>
      <c r="AP1">
        <v>9</v>
      </c>
      <c r="AQ1">
        <v>8</v>
      </c>
      <c r="AR1">
        <v>7</v>
      </c>
      <c r="AS1">
        <v>6</v>
      </c>
      <c r="AT1">
        <v>5</v>
      </c>
      <c r="AU1">
        <v>4</v>
      </c>
      <c r="AV1">
        <v>3</v>
      </c>
      <c r="AW1">
        <v>2</v>
      </c>
      <c r="AX1">
        <v>1</v>
      </c>
    </row>
    <row r="2" spans="1:57" ht="14.25" customHeight="1">
      <c r="H2">
        <f t="shared" ref="H2:AX2" si="0">2^H1</f>
        <v>8796093022208</v>
      </c>
      <c r="I2">
        <f t="shared" si="0"/>
        <v>4398046511104</v>
      </c>
      <c r="J2">
        <f t="shared" si="0"/>
        <v>2199023255552</v>
      </c>
      <c r="K2">
        <f t="shared" si="0"/>
        <v>1099511627776</v>
      </c>
      <c r="L2">
        <f t="shared" si="0"/>
        <v>549755813888</v>
      </c>
      <c r="M2">
        <f t="shared" si="0"/>
        <v>274877906944</v>
      </c>
      <c r="N2">
        <f t="shared" si="0"/>
        <v>137438953472</v>
      </c>
      <c r="O2">
        <f t="shared" si="0"/>
        <v>68719476736</v>
      </c>
      <c r="P2">
        <f t="shared" si="0"/>
        <v>34359738368</v>
      </c>
      <c r="Q2">
        <f t="shared" si="0"/>
        <v>17179869184</v>
      </c>
      <c r="R2">
        <f t="shared" si="0"/>
        <v>8589934592</v>
      </c>
      <c r="S2">
        <f t="shared" si="0"/>
        <v>4294967296</v>
      </c>
      <c r="T2">
        <f t="shared" si="0"/>
        <v>2147483648</v>
      </c>
      <c r="U2">
        <f t="shared" si="0"/>
        <v>1073741824</v>
      </c>
      <c r="V2">
        <f t="shared" si="0"/>
        <v>536870912</v>
      </c>
      <c r="W2">
        <f t="shared" si="0"/>
        <v>268435456</v>
      </c>
      <c r="X2">
        <f t="shared" si="0"/>
        <v>134217728</v>
      </c>
      <c r="Y2">
        <f t="shared" si="0"/>
        <v>67108864</v>
      </c>
      <c r="Z2">
        <f t="shared" si="0"/>
        <v>33554432</v>
      </c>
      <c r="AA2">
        <f t="shared" si="0"/>
        <v>16777216</v>
      </c>
      <c r="AB2">
        <f t="shared" si="0"/>
        <v>8388608</v>
      </c>
      <c r="AC2">
        <f t="shared" si="0"/>
        <v>4194304</v>
      </c>
      <c r="AD2">
        <f t="shared" si="0"/>
        <v>2097152</v>
      </c>
      <c r="AE2">
        <f t="shared" si="0"/>
        <v>1048576</v>
      </c>
      <c r="AF2">
        <f t="shared" si="0"/>
        <v>524288</v>
      </c>
      <c r="AG2">
        <f t="shared" si="0"/>
        <v>262144</v>
      </c>
      <c r="AH2">
        <f t="shared" si="0"/>
        <v>131072</v>
      </c>
      <c r="AI2">
        <f t="shared" si="0"/>
        <v>65536</v>
      </c>
      <c r="AJ2">
        <f t="shared" si="0"/>
        <v>32768</v>
      </c>
      <c r="AK2">
        <f t="shared" si="0"/>
        <v>16384</v>
      </c>
      <c r="AL2">
        <f t="shared" si="0"/>
        <v>8192</v>
      </c>
      <c r="AM2">
        <f t="shared" si="0"/>
        <v>4096</v>
      </c>
      <c r="AN2">
        <f t="shared" si="0"/>
        <v>2048</v>
      </c>
      <c r="AO2">
        <f t="shared" si="0"/>
        <v>1024</v>
      </c>
      <c r="AP2">
        <f t="shared" si="0"/>
        <v>512</v>
      </c>
      <c r="AQ2">
        <f t="shared" si="0"/>
        <v>256</v>
      </c>
      <c r="AR2">
        <f t="shared" si="0"/>
        <v>128</v>
      </c>
      <c r="AS2">
        <f t="shared" si="0"/>
        <v>64</v>
      </c>
      <c r="AT2">
        <f t="shared" si="0"/>
        <v>32</v>
      </c>
      <c r="AU2">
        <f t="shared" si="0"/>
        <v>16</v>
      </c>
      <c r="AV2">
        <f t="shared" si="0"/>
        <v>8</v>
      </c>
      <c r="AW2">
        <f t="shared" si="0"/>
        <v>4</v>
      </c>
      <c r="AX2">
        <f t="shared" si="0"/>
        <v>2</v>
      </c>
    </row>
    <row r="3" spans="1:57" ht="14.25" customHeight="1">
      <c r="F3" t="s">
        <v>101</v>
      </c>
      <c r="H3">
        <v>14675</v>
      </c>
      <c r="I3">
        <v>14137</v>
      </c>
      <c r="J3">
        <v>5913</v>
      </c>
      <c r="K3">
        <v>10805</v>
      </c>
      <c r="L3">
        <v>10437</v>
      </c>
      <c r="M3">
        <v>8562</v>
      </c>
      <c r="N3">
        <v>7767</v>
      </c>
      <c r="O3">
        <v>15717</v>
      </c>
      <c r="P3">
        <v>11716</v>
      </c>
      <c r="Q3">
        <v>1380</v>
      </c>
      <c r="R3">
        <v>1772</v>
      </c>
      <c r="S3">
        <v>2146</v>
      </c>
      <c r="T3">
        <v>1669</v>
      </c>
      <c r="U3">
        <v>4164</v>
      </c>
      <c r="V3">
        <v>6530</v>
      </c>
      <c r="W3">
        <v>2176</v>
      </c>
      <c r="X3">
        <v>16281</v>
      </c>
      <c r="Y3">
        <v>12041</v>
      </c>
      <c r="Z3">
        <v>14778</v>
      </c>
      <c r="AA3">
        <v>3958</v>
      </c>
      <c r="AB3">
        <v>2812</v>
      </c>
      <c r="AC3">
        <v>1291</v>
      </c>
      <c r="AD3">
        <v>6129</v>
      </c>
      <c r="AE3">
        <v>9078</v>
      </c>
      <c r="AF3">
        <v>3990</v>
      </c>
      <c r="AG3">
        <v>5846</v>
      </c>
      <c r="AH3">
        <v>1874</v>
      </c>
      <c r="AI3">
        <v>2943</v>
      </c>
      <c r="AJ3">
        <v>2629</v>
      </c>
      <c r="AK3">
        <v>2567</v>
      </c>
      <c r="AL3">
        <v>5342</v>
      </c>
      <c r="AM3">
        <v>228</v>
      </c>
      <c r="AN3">
        <v>3342</v>
      </c>
      <c r="AO3">
        <v>8117</v>
      </c>
      <c r="AP3">
        <v>6574</v>
      </c>
      <c r="AQ3">
        <v>1188</v>
      </c>
      <c r="AR3">
        <v>7484</v>
      </c>
      <c r="AS3">
        <v>1773</v>
      </c>
      <c r="AT3">
        <v>12559</v>
      </c>
      <c r="AU3">
        <v>16197</v>
      </c>
      <c r="AV3">
        <v>7980</v>
      </c>
      <c r="AW3">
        <v>7463</v>
      </c>
      <c r="AX3">
        <v>2245</v>
      </c>
    </row>
    <row r="4" spans="1:57" ht="14.25" customHeight="1">
      <c r="G4" s="28" t="s">
        <v>52</v>
      </c>
      <c r="H4" s="88">
        <v>2</v>
      </c>
      <c r="I4" s="88">
        <v>5</v>
      </c>
      <c r="J4" s="88">
        <v>11</v>
      </c>
      <c r="K4" s="88">
        <v>12</v>
      </c>
      <c r="L4" s="88">
        <v>15</v>
      </c>
      <c r="M4" s="88">
        <v>37</v>
      </c>
      <c r="N4" s="88">
        <v>40</v>
      </c>
      <c r="O4" s="88">
        <v>10</v>
      </c>
      <c r="P4" s="88">
        <v>14</v>
      </c>
      <c r="Q4" s="88">
        <v>4</v>
      </c>
      <c r="R4" s="88">
        <v>1</v>
      </c>
      <c r="S4" s="88">
        <v>8</v>
      </c>
      <c r="T4" s="88">
        <v>9</v>
      </c>
      <c r="U4" s="88">
        <v>13</v>
      </c>
      <c r="V4" s="88">
        <v>18</v>
      </c>
      <c r="W4" s="88">
        <v>24</v>
      </c>
      <c r="X4" s="88">
        <v>25</v>
      </c>
      <c r="Y4" s="88">
        <v>30</v>
      </c>
      <c r="Z4" s="88">
        <v>33</v>
      </c>
      <c r="AA4" s="88">
        <v>36</v>
      </c>
      <c r="AB4" s="88">
        <v>38</v>
      </c>
      <c r="AC4" s="88">
        <v>6</v>
      </c>
      <c r="AD4" s="88">
        <v>22</v>
      </c>
      <c r="AE4" s="88">
        <v>23</v>
      </c>
      <c r="AF4" s="88">
        <v>28</v>
      </c>
      <c r="AG4" s="88">
        <v>17</v>
      </c>
      <c r="AH4" s="28" t="s">
        <v>50</v>
      </c>
      <c r="AI4" s="88">
        <v>35</v>
      </c>
      <c r="AJ4" s="88">
        <v>34</v>
      </c>
      <c r="AK4" s="88">
        <v>41</v>
      </c>
      <c r="AL4" s="88">
        <v>21</v>
      </c>
      <c r="AM4" s="88">
        <v>3</v>
      </c>
      <c r="AN4" s="88">
        <v>7</v>
      </c>
      <c r="AO4" s="88">
        <v>31</v>
      </c>
      <c r="AP4" s="88">
        <v>26</v>
      </c>
      <c r="AQ4" s="88">
        <v>27</v>
      </c>
      <c r="AR4" s="88">
        <v>29</v>
      </c>
      <c r="AS4" s="88">
        <v>32</v>
      </c>
      <c r="AT4" s="88">
        <v>39</v>
      </c>
      <c r="AU4" s="88">
        <v>20</v>
      </c>
      <c r="AV4" s="88">
        <v>16</v>
      </c>
      <c r="AW4" s="88">
        <v>19</v>
      </c>
      <c r="AX4" s="88">
        <v>42</v>
      </c>
    </row>
    <row r="5" spans="1:57" ht="14.25" customHeight="1">
      <c r="B5" t="s">
        <v>100</v>
      </c>
      <c r="D5" t="s">
        <v>9</v>
      </c>
      <c r="E5" t="s">
        <v>46</v>
      </c>
      <c r="F5" t="s">
        <v>102</v>
      </c>
      <c r="G5" s="28" t="s">
        <v>56</v>
      </c>
      <c r="H5" s="28" t="s">
        <v>11</v>
      </c>
      <c r="I5" s="28" t="s">
        <v>11</v>
      </c>
      <c r="J5" s="28" t="s">
        <v>11</v>
      </c>
      <c r="K5" s="28" t="s">
        <v>11</v>
      </c>
      <c r="L5" s="28" t="s">
        <v>11</v>
      </c>
      <c r="M5" s="28" t="s">
        <v>12</v>
      </c>
      <c r="N5" s="28" t="s">
        <v>12</v>
      </c>
      <c r="O5" s="28" t="s">
        <v>11</v>
      </c>
      <c r="P5" s="28" t="s">
        <v>11</v>
      </c>
      <c r="Q5" s="28" t="s">
        <v>11</v>
      </c>
      <c r="R5" s="28" t="s">
        <v>11</v>
      </c>
      <c r="S5" s="28" t="s">
        <v>11</v>
      </c>
      <c r="T5" s="28" t="s">
        <v>11</v>
      </c>
      <c r="U5" s="28" t="s">
        <v>11</v>
      </c>
      <c r="V5" s="28" t="s">
        <v>11</v>
      </c>
      <c r="W5" s="28" t="s">
        <v>17</v>
      </c>
      <c r="X5" s="28" t="s">
        <v>17</v>
      </c>
      <c r="Y5" s="28" t="s">
        <v>12</v>
      </c>
      <c r="Z5" s="28" t="s">
        <v>12</v>
      </c>
      <c r="AA5" s="28" t="s">
        <v>12</v>
      </c>
      <c r="AB5" s="28" t="s">
        <v>12</v>
      </c>
      <c r="AC5" s="28" t="s">
        <v>11</v>
      </c>
      <c r="AD5" s="28" t="s">
        <v>17</v>
      </c>
      <c r="AE5" s="28" t="s">
        <v>17</v>
      </c>
      <c r="AF5" s="28" t="s">
        <v>17</v>
      </c>
      <c r="AG5" s="28" t="s">
        <v>11</v>
      </c>
      <c r="AH5" s="28" t="s">
        <v>12</v>
      </c>
      <c r="AI5" s="28" t="s">
        <v>12</v>
      </c>
      <c r="AJ5" s="28" t="s">
        <v>12</v>
      </c>
      <c r="AK5" s="28" t="s">
        <v>12</v>
      </c>
      <c r="AL5" s="28" t="s">
        <v>11</v>
      </c>
      <c r="AM5" s="28" t="s">
        <v>11</v>
      </c>
      <c r="AN5" s="28" t="s">
        <v>11</v>
      </c>
      <c r="AO5" s="28" t="s">
        <v>12</v>
      </c>
      <c r="AP5" s="28" t="s">
        <v>17</v>
      </c>
      <c r="AQ5" s="28" t="s">
        <v>17</v>
      </c>
      <c r="AR5" s="28" t="s">
        <v>17</v>
      </c>
      <c r="AS5" s="28" t="s">
        <v>12</v>
      </c>
      <c r="AT5" s="28" t="s">
        <v>12</v>
      </c>
      <c r="AU5" s="28" t="s">
        <v>11</v>
      </c>
      <c r="AV5" s="28" t="s">
        <v>11</v>
      </c>
      <c r="AW5" s="28" t="s">
        <v>11</v>
      </c>
      <c r="AX5" s="28" t="s">
        <v>12</v>
      </c>
      <c r="AY5" t="s">
        <v>14</v>
      </c>
      <c r="AZ5" t="s">
        <v>103</v>
      </c>
      <c r="BA5" s="11" t="s">
        <v>104</v>
      </c>
      <c r="BB5" s="11" t="s">
        <v>105</v>
      </c>
      <c r="BC5" s="11" t="s">
        <v>106</v>
      </c>
      <c r="BD5" s="11" t="s">
        <v>107</v>
      </c>
      <c r="BE5" t="s">
        <v>108</v>
      </c>
    </row>
    <row r="6" spans="1:57" ht="14.25" customHeight="1">
      <c r="A6" s="11" t="s">
        <v>109</v>
      </c>
      <c r="B6">
        <v>17</v>
      </c>
      <c r="C6">
        <f t="shared" ref="C6:C22" si="1">2^B6</f>
        <v>131072</v>
      </c>
      <c r="D6">
        <v>0.95</v>
      </c>
      <c r="E6">
        <v>10</v>
      </c>
      <c r="F6">
        <v>0.5</v>
      </c>
      <c r="G6" s="28" t="s">
        <v>26</v>
      </c>
      <c r="H6" s="89">
        <f>IF(Times!G6=0,0,(($F6*'Utilization Matrix'!H$3/$E6)+Times!G6*60*'Utilization Matrix'!H$3/$E6)/('Utilization Matrix'!$D6*120000))</f>
        <v>0.77880482456140354</v>
      </c>
      <c r="I6" s="90">
        <f>IF(Times!H6=0,0,(($F6*'Utilization Matrix'!I$3/$E6)+Times!H6*60*'Utilization Matrix'!I$3/$E6)/('Utilization Matrix'!$D6*120000))</f>
        <v>0.75025307017543863</v>
      </c>
      <c r="J6" s="91">
        <f>IF(Times!I6=0,0,(($F6*'Utilization Matrix'!J$3/$E6)+Times!I6*60*'Utilization Matrix'!J$3/$E6)/('Utilization Matrix'!$D6*120000))</f>
        <v>0.31380394736842104</v>
      </c>
      <c r="K6" s="92">
        <f>IF(Times!J6=0,0,(($F6*'Utilization Matrix'!K$3/$E6)+Times!J6*60*'Utilization Matrix'!K$3/$E6)/('Utilization Matrix'!$D6*120000))</f>
        <v>0.57342324561403513</v>
      </c>
      <c r="L6" s="93">
        <f>IF(Times!K6=0,0,(($F6*'Utilization Matrix'!L$3/$E6)+Times!K6*60*'Utilization Matrix'!L$3/$E6)/('Utilization Matrix'!$D6*120000))</f>
        <v>0.55389342105263162</v>
      </c>
      <c r="M6" s="91">
        <f>IF(Times!L6=0,0,(($F6*'Utilization Matrix'!M$3/$E6)+Times!L6*60*'Utilization Matrix'!M$3/$E6)/('Utilization Matrix'!$D6*120000))</f>
        <v>0.45438684210526314</v>
      </c>
      <c r="N6" s="94">
        <f>IF(Times!M6=0,0,(($F6*'Utilization Matrix'!N$3/$E6)+Times!M6*60*'Utilization Matrix'!N$3/$E6)/('Utilization Matrix'!$D6*120000))</f>
        <v>0.41219605263157894</v>
      </c>
      <c r="O6" s="95">
        <f>IF(Times!N6=0,0,(($F6*'Utilization Matrix'!O$3/$E6)+Times!N6*60*'Utilization Matrix'!O$3/$E6)/('Utilization Matrix'!$D6*120000))</f>
        <v>1.6613144736842105</v>
      </c>
      <c r="P6" s="94">
        <f>IF(Times!O6=0,0,(($F6*'Utilization Matrix'!P$3/$E6)+Times!O6*60*'Utilization Matrix'!P$3/$E6)/('Utilization Matrix'!$D6*120000))</f>
        <v>1.2384017543859649</v>
      </c>
      <c r="Q6" s="92">
        <f>IF(Times!P6=0,0,(($F6*'Utilization Matrix'!Q$3/$E6)+Times!P6*60*'Utilization Matrix'!Q$3/$E6)/('Utilization Matrix'!$D6*120000))</f>
        <v>0.14586842105263159</v>
      </c>
      <c r="R6" s="92">
        <f>IF(Times!Q6=0,0,(($F6*'Utilization Matrix'!R$3/$E6)+Times!Q6*60*'Utilization Matrix'!R$3/$E6)/('Utilization Matrix'!$D6*120000))</f>
        <v>0.18730350877192981</v>
      </c>
      <c r="S6" s="92">
        <f>IF(Times!R6=0,0,(($F6*'Utilization Matrix'!S$3/$E6)+Times!R6*60*'Utilization Matrix'!S$3/$E6)/('Utilization Matrix'!$D6*120000))</f>
        <v>0.2268359649122807</v>
      </c>
      <c r="T6" s="93">
        <f>IF(Times!S6=0,0,(($F6*'Utilization Matrix'!T$3/$E6)+Times!S6*60*'Utilization Matrix'!T$3/$E6)/('Utilization Matrix'!$D6*120000))</f>
        <v>0.17641622807017546</v>
      </c>
      <c r="U6" s="93">
        <f>IF(Times!T6=0,0,(($F6*'Utilization Matrix'!U$3/$E6)+Times!T6*60*'Utilization Matrix'!U$3/$E6)/('Utilization Matrix'!$D6*120000))</f>
        <v>0.44014210526315789</v>
      </c>
      <c r="V6" s="95">
        <f>IF(Times!U6=0,0,(($F6*'Utilization Matrix'!V$3/$E6)+Times!U6*60*'Utilization Matrix'!V$3/$E6)/('Utilization Matrix'!$D6*120000))</f>
        <v>0.69023245614035089</v>
      </c>
      <c r="W6" s="95">
        <f>IF(Times!V6=0,0,(($F6*'Utilization Matrix'!W$3/$E6)+Times!V6*60*'Utilization Matrix'!W$3/$E6)/('Utilization Matrix'!$D6*120000))</f>
        <v>0.23000701754385963</v>
      </c>
      <c r="X6" s="96">
        <f>IF(Times!W6=0,0,(($F6*'Utilization Matrix'!X$3/$E6)+Times!W6*60*'Utilization Matrix'!X$3/$E6)/('Utilization Matrix'!$D6*120000))</f>
        <v>1.7209302631578947</v>
      </c>
      <c r="Y6" s="98">
        <f>IF(Times!X6=0,0,(($F6*'Utilization Matrix'!Y$3/$E6)+Times!X6*60*'Utilization Matrix'!Y$3/$E6)/('Utilization Matrix'!$D6*120000))</f>
        <v>1.2727548245614033</v>
      </c>
      <c r="Z6" s="99">
        <f>IF(Times!Y6=0,0,(($F6*'Utilization Matrix'!Z$3/$E6)+Times!Y6*60*'Utilization Matrix'!Z$3/$E6)/('Utilization Matrix'!$D6*120000))</f>
        <v>1.5620605263157894</v>
      </c>
      <c r="AA6" s="96">
        <f>IF(Times!Z6=0,0,(($F6*'Utilization Matrix'!AA$3/$E6)+Times!Z6*60*'Utilization Matrix'!AA$3/$E6)/('Utilization Matrix'!$D6*120000))</f>
        <v>0.41836754385964914</v>
      </c>
      <c r="AB6" s="96">
        <f>IF(Times!AA6=0,0,(($F6*'Utilization Matrix'!AB$3/$E6)+Times!AA6*60*'Utilization Matrix'!AB$3/$E6)/('Utilization Matrix'!$D6*120000))</f>
        <v>0.29723333333333329</v>
      </c>
      <c r="AC6" s="98">
        <f>IF(Times!AB6=0,0,(($F6*'Utilization Matrix'!AC$3/$E6)+Times!AB6*60*'Utilization Matrix'!AC$3/$E6)/('Utilization Matrix'!$D6*120000))</f>
        <v>0.13646096491228069</v>
      </c>
      <c r="AD6" s="98">
        <f>IF(Times!AC6=0,0,(($F6*'Utilization Matrix'!AD$3/$E6)+Times!AC6*60*'Utilization Matrix'!AD$3/$E6)/('Utilization Matrix'!$D6*120000))</f>
        <v>0.64784605263157891</v>
      </c>
      <c r="AE6" s="99">
        <f>IF(Times!AD6=0,0,(($F6*'Utilization Matrix'!AE$3/$E6)+Times!AD6*60*'Utilization Matrix'!AE$3/$E6)/('Utilization Matrix'!$D6*120000))</f>
        <v>0.95956052631578947</v>
      </c>
      <c r="AF6" s="98">
        <f>IF(Times!AE6=0,0,(($F6*'Utilization Matrix'!AF$3/$E6)+Times!AE6*60*'Utilization Matrix'!AF$3/$E6)/('Utilization Matrix'!$D6*120000))</f>
        <v>0.42175000000000001</v>
      </c>
      <c r="AG6" s="101">
        <f>IF(Times!AF6=0,0,(($F6*'Utilization Matrix'!AG$3/$E6)+Times!AF6*60*'Utilization Matrix'!AG$3/$E6)/('Utilization Matrix'!$D6*120000))</f>
        <v>0.61793245614035086</v>
      </c>
      <c r="AH6" s="101">
        <f>IF(Times!AG6=0,0,(($F6*'Utilization Matrix'!AH$3/$E6)+Times!AG6*60*'Utilization Matrix'!AH$3/$E6)/('Utilization Matrix'!$D6*120000))</f>
        <v>0.11917982456140351</v>
      </c>
      <c r="AI6" s="101">
        <f>IF(Times!AH6=0,0,(($F6*'Utilization Matrix'!AI$3/$E6)+Times!AH6*60*'Utilization Matrix'!AI$3/$E6)/('Utilization Matrix'!$D6*120000))</f>
        <v>0.31108026315789478</v>
      </c>
      <c r="AJ6" s="101">
        <f>IF(Times!AI6=0,0,(($F6*'Utilization Matrix'!AJ$3/$E6)+Times!AI6*60*'Utilization Matrix'!AJ$3/$E6)/('Utilization Matrix'!$D6*120000))</f>
        <v>0.27788991228070176</v>
      </c>
      <c r="AK6" s="101">
        <f>IF(Times!AJ6=0,0,(($F6*'Utilization Matrix'!AK$3/$E6)+Times!AJ6*60*'Utilization Matrix'!AK$3/$E6)/('Utilization Matrix'!$D6*120000))</f>
        <v>0.13623114035087719</v>
      </c>
      <c r="AL6" s="101">
        <f>IF(Times!AK6=0,0,(($F6*'Utilization Matrix'!AL$3/$E6)+Times!AK6*60*'Utilization Matrix'!AL$3/$E6)/('Utilization Matrix'!$D6*120000))</f>
        <v>0.5646587719298245</v>
      </c>
      <c r="AM6" s="101">
        <f>IF(Times!AL6=0,0,(($F6*'Utilization Matrix'!AM$3/$E6)+Times!AL6*60*'Utilization Matrix'!AM$3/$E6)/('Utilization Matrix'!$D6*120000))</f>
        <v>2.41E-2</v>
      </c>
      <c r="AN6" s="101">
        <f>IF(Times!AM6=0,0,(($F6*'Utilization Matrix'!AN$3/$E6)+Times!AM6*60*'Utilization Matrix'!AN$3/$E6)/('Utilization Matrix'!$D6*120000))</f>
        <v>0.35325526315789474</v>
      </c>
      <c r="AO6" s="101">
        <f>IF(Times!AN6=0,0,(($F6*'Utilization Matrix'!AO$3/$E6)+Times!AN6*60*'Utilization Matrix'!AO$3/$E6)/('Utilization Matrix'!$D6*120000))</f>
        <v>0.85798114035087725</v>
      </c>
      <c r="AP6" s="101">
        <f>IF(Times!AO6=0,0,(($F6*'Utilization Matrix'!AP$3/$E6)+Times!AO6*60*'Utilization Matrix'!AP$3/$E6)/('Utilization Matrix'!$D6*120000))</f>
        <v>0.6948833333333333</v>
      </c>
      <c r="AQ6" s="101">
        <f>IF(Times!AP6=0,0,(($F6*'Utilization Matrix'!AQ$3/$E6)+Times!AP6*60*'Utilization Matrix'!AQ$3/$E6)/('Utilization Matrix'!$D6*120000))</f>
        <v>0.12557368421052631</v>
      </c>
      <c r="AR6" s="101">
        <f>IF(Times!AQ6=0,0,(($F6*'Utilization Matrix'!AR$3/$E6)+Times!AQ6*60*'Utilization Matrix'!AR$3/$E6)/('Utilization Matrix'!$D6*120000))</f>
        <v>0.79107192982456143</v>
      </c>
      <c r="AS6" s="101">
        <f>IF(Times!AR6=0,0,(($F6*'Utilization Matrix'!AS$3/$E6)+Times!AR6*60*'Utilization Matrix'!AS$3/$E6)/('Utilization Matrix'!$D6*120000))</f>
        <v>0.18740921052631579</v>
      </c>
      <c r="AT6" s="101">
        <f>IF(Times!AS6=0,0,(($F6*'Utilization Matrix'!AT$3/$E6)+Times!AS6*60*'Utilization Matrix'!AT$3/$E6)/('Utilization Matrix'!$D6*120000))</f>
        <v>1.3275083333333335</v>
      </c>
      <c r="AU6" s="101">
        <f>IF(Times!AT6=0,0,(($F6*'Utilization Matrix'!AU$3/$E6)+Times!AT6*60*'Utilization Matrix'!AU$3/$E6)/('Utilization Matrix'!$D6*120000))</f>
        <v>1.7120513157894737</v>
      </c>
      <c r="AV6" s="101">
        <f>IF(Times!AU6=0,0,(($F6*'Utilization Matrix'!AV$3/$E6)+Times!AU6*60*'Utilization Matrix'!AV$3/$E6)/('Utilization Matrix'!$D6*120000))</f>
        <v>0.50749999999999995</v>
      </c>
      <c r="AW6" s="101">
        <f>IF(Times!AV6=0,0,(($F6*'Utilization Matrix'!AW$3/$E6)+Times!AV6*60*'Utilization Matrix'!AW$3/$E6)/('Utilization Matrix'!$D6*120000))</f>
        <v>0.47462061403508771</v>
      </c>
      <c r="AX6" s="101">
        <f>IF(Times!AW6=0,0,(($F6*'Utilization Matrix'!AX$3/$E6)+Times!AW6*60*'Utilization Matrix'!AX$3/$E6)/('Utilization Matrix'!$D6*120000))</f>
        <v>0.14277412280701754</v>
      </c>
      <c r="AY6" s="101">
        <f t="shared" ref="AY6:AY22" si="2">SUM(H6:AX6)</f>
        <v>25.495948684210529</v>
      </c>
      <c r="AZ6" s="111">
        <f t="shared" ref="AZ6:AZ22" si="3">ROUNDUP(AY6,0)</f>
        <v>26</v>
      </c>
      <c r="BA6" s="11">
        <v>10</v>
      </c>
      <c r="BB6" s="11">
        <v>1</v>
      </c>
      <c r="BC6" s="12">
        <v>50</v>
      </c>
      <c r="BD6">
        <f t="shared" ref="BD6:BD22" si="4">BB6*2/40</f>
        <v>0.05</v>
      </c>
      <c r="BE6">
        <f t="shared" ref="BE6:BE22" si="5">SUMPRODUCT(H6:AX6,H$2:AX$2)</f>
        <v>12120164562671.297</v>
      </c>
    </row>
    <row r="7" spans="1:57" ht="14.25" customHeight="1">
      <c r="A7" s="11" t="s">
        <v>109</v>
      </c>
      <c r="B7">
        <v>16</v>
      </c>
      <c r="C7">
        <f t="shared" si="1"/>
        <v>65536</v>
      </c>
      <c r="D7">
        <v>0.8</v>
      </c>
      <c r="E7">
        <v>1</v>
      </c>
      <c r="F7">
        <v>0.5</v>
      </c>
      <c r="G7" s="28" t="s">
        <v>11</v>
      </c>
      <c r="H7" s="112">
        <f>IF(Times!G7=0,0,(($F7*'Utilization Matrix'!H$3/$E7)+Times!G7*60*'Utilization Matrix'!H$3/$E7)/('Utilization Matrix'!$D7*120000))</f>
        <v>0.9936197916666667</v>
      </c>
      <c r="I7" s="113">
        <f>IF(Times!H7=0,0,(($F7*'Utilization Matrix'!I$3/$E7)+Times!H7*60*'Utilization Matrix'!I$3/$E7)/('Utilization Matrix'!$D7*120000))</f>
        <v>0.95719270833333336</v>
      </c>
      <c r="J7" s="114">
        <f>IF(Times!I7=0,0,(($F7*'Utilization Matrix'!J$3/$E7)+Times!I7*60*'Utilization Matrix'!J$3/$E7)/('Utilization Matrix'!$D7*120000))</f>
        <v>0.40035937500000002</v>
      </c>
      <c r="K7" s="114">
        <f>IF(Times!J7=0,0,(($F7*'Utilization Matrix'!K$3/$E7)+Times!J7*60*'Utilization Matrix'!K$3/$E7)/('Utilization Matrix'!$D7*120000))</f>
        <v>0.73158854166666665</v>
      </c>
      <c r="L7" s="116">
        <f>IF(Times!K7=0,0,(($F7*'Utilization Matrix'!L$3/$E7)+Times!K7*60*'Utilization Matrix'!L$3/$E7)/('Utilization Matrix'!$D7*120000))</f>
        <v>0.70667187499999995</v>
      </c>
      <c r="M7" s="117">
        <f>IF(Times!L7=0,0,(($F7*'Utilization Matrix'!M$3/$E7)+Times!L7*60*'Utilization Matrix'!M$3/$E7)/('Utilization Matrix'!$D7*120000))</f>
        <v>0.57971874999999995</v>
      </c>
      <c r="N7" s="116">
        <f>IF(Times!M7=0,0,(($F7*'Utilization Matrix'!N$3/$E7)+Times!M7*60*'Utilization Matrix'!N$3/$E7)/('Utilization Matrix'!$D7*120000))</f>
        <v>0.52589062499999994</v>
      </c>
      <c r="O7" s="118">
        <f>IF(Times!N7=0,0,(($F7*'Utilization Matrix'!O$3/$E7)+Times!N7*60*'Utilization Matrix'!O$3/$E7)/('Utilization Matrix'!$D7*120000))</f>
        <v>0.57301562500000003</v>
      </c>
      <c r="P7" s="113">
        <f>IF(Times!O7=0,0,(($F7*'Utilization Matrix'!P$3/$E7)+Times!O7*60*'Utilization Matrix'!P$3/$E7)/('Utilization Matrix'!$D7*120000))</f>
        <v>0.42714583333333334</v>
      </c>
      <c r="Q7" s="112">
        <f>IF(Times!P7=0,0,(($F7*'Utilization Matrix'!Q$3/$E7)+Times!P7*60*'Utilization Matrix'!Q$3/$E7)/('Utilization Matrix'!$D7*120000))</f>
        <v>5.893749999999999E-2</v>
      </c>
      <c r="R7" s="117">
        <f>IF(Times!Q7=0,0,(($F7*'Utilization Matrix'!R$3/$E7)+Times!Q7*60*'Utilization Matrix'!R$3/$E7)/('Utilization Matrix'!$D7*120000))</f>
        <v>7.5679166666666658E-2</v>
      </c>
      <c r="S7" s="117">
        <f>IF(Times!R7=0,0,(($F7*'Utilization Matrix'!S$3/$E7)+Times!R7*60*'Utilization Matrix'!S$3/$E7)/('Utilization Matrix'!$D7*120000))</f>
        <v>9.1652083333333315E-2</v>
      </c>
      <c r="T7" s="118">
        <f>IF(Times!S7=0,0,(($F7*'Utilization Matrix'!T$3/$E7)+Times!S7*60*'Utilization Matrix'!T$3/$E7)/('Utilization Matrix'!$D7*120000))</f>
        <v>7.1280208333333331E-2</v>
      </c>
      <c r="U7" s="119">
        <f>IF(Times!T7=0,0,(($F7*'Utilization Matrix'!U$3/$E7)+Times!T7*60*'Utilization Matrix'!U$3/$E7)/('Utilization Matrix'!$D7*120000))</f>
        <v>0.17783749999999998</v>
      </c>
      <c r="V7" s="120">
        <f>IF(Times!U7=0,0,(($F7*'Utilization Matrix'!V$3/$E7)+Times!U7*60*'Utilization Matrix'!V$3/$E7)/('Utilization Matrix'!$D7*120000))</f>
        <v>0.27888541666666661</v>
      </c>
      <c r="W7" s="119">
        <f>IF(Times!V7=0,0,(($F7*'Utilization Matrix'!W$3/$E7)+Times!V7*60*'Utilization Matrix'!W$3/$E7)/('Utilization Matrix'!$D7*120000))</f>
        <v>9.2933333333333312E-2</v>
      </c>
      <c r="X7" s="121">
        <f>IF(Times!W7=0,0,(($F7*'Utilization Matrix'!X$3/$E7)+Times!W7*60*'Utilization Matrix'!X$3/$E7)/('Utilization Matrix'!$D7*120000))</f>
        <v>0.69533437499999995</v>
      </c>
      <c r="Y7" s="120">
        <f>IF(Times!X7=0,0,(($F7*'Utilization Matrix'!Y$3/$E7)+Times!X7*60*'Utilization Matrix'!Y$3/$E7)/('Utilization Matrix'!$D7*120000))</f>
        <v>0.51425104166666669</v>
      </c>
      <c r="Z7" s="122">
        <f>IF(Times!Y7=0,0,(($F7*'Utilization Matrix'!Z$3/$E7)+Times!Y7*60*'Utilization Matrix'!Z$3/$E7)/('Utilization Matrix'!$D7*120000))</f>
        <v>0.63114375</v>
      </c>
      <c r="AA7" s="122">
        <f>IF(Times!Z7=0,0,(($F7*'Utilization Matrix'!AA$3/$E7)+Times!Z7*60*'Utilization Matrix'!AA$3/$E7)/('Utilization Matrix'!$D7*120000))</f>
        <v>0.16903958333333333</v>
      </c>
      <c r="AB7" s="119">
        <f>IF(Times!AA7=0,0,(($F7*'Utilization Matrix'!AB$3/$E7)+Times!AA7*60*'Utilization Matrix'!AB$3/$E7)/('Utilization Matrix'!$D7*120000))</f>
        <v>0.12009583333333332</v>
      </c>
      <c r="AC7" s="121">
        <f>IF(Times!AB7=0,0,(($F7*'Utilization Matrix'!AC$3/$E7)+Times!AB7*60*'Utilization Matrix'!AC$3/$E7)/('Utilization Matrix'!$D7*120000))</f>
        <v>4.7067708333333333E-2</v>
      </c>
      <c r="AD7" s="123">
        <f>IF(Times!AC7=0,0,(($F7*'Utilization Matrix'!AD$3/$E7)+Times!AC7*60*'Utilization Matrix'!AD$3/$E7)/('Utilization Matrix'!$D7*120000))</f>
        <v>0.223453125</v>
      </c>
      <c r="AE7" s="123">
        <f>IF(Times!AD7=0,0,(($F7*'Utilization Matrix'!AE$3/$E7)+Times!AD7*60*'Utilization Matrix'!AE$3/$E7)/('Utilization Matrix'!$D7*120000))</f>
        <v>0.33096874999999998</v>
      </c>
      <c r="AF7" s="123">
        <f>IF(Times!AE7=0,0,(($F7*'Utilization Matrix'!AF$3/$E7)+Times!AE7*60*'Utilization Matrix'!AF$3/$E7)/('Utilization Matrix'!$D7*120000))</f>
        <v>0.14546875000000001</v>
      </c>
      <c r="AG7" s="124">
        <f>IF(Times!AF7=0,0,(($F7*'Utilization Matrix'!AG$3/$E7)+Times!AF7*60*'Utilization Matrix'!AG$3/$E7)/('Utilization Matrix'!$D7*120000))</f>
        <v>0</v>
      </c>
      <c r="AH7" s="121">
        <f>IF(Times!AG7=0,0,(($F7*'Utilization Matrix'!AH$3/$E7)+Times!AG7*60*'Utilization Matrix'!AH$3/$E7)/('Utilization Matrix'!$D7*120000))</f>
        <v>0</v>
      </c>
      <c r="AI7" s="124">
        <f>IF(Times!AH7=0,0,(($F7*'Utilization Matrix'!AI$3/$E7)+Times!AH7*60*'Utilization Matrix'!AI$3/$E7)/('Utilization Matrix'!$D7*120000))</f>
        <v>0</v>
      </c>
      <c r="AJ7" s="125">
        <f>IF(Times!AI7=0,0,(($F7*'Utilization Matrix'!AJ$3/$E7)+Times!AI7*60*'Utilization Matrix'!AJ$3/$E7)/('Utilization Matrix'!$D7*120000))</f>
        <v>0</v>
      </c>
      <c r="AK7" s="125">
        <f>IF(Times!AJ7=0,0,(($F7*'Utilization Matrix'!AK$3/$E7)+Times!AJ7*60*'Utilization Matrix'!AK$3/$E7)/('Utilization Matrix'!$D7*120000))</f>
        <v>0</v>
      </c>
      <c r="AL7" s="126">
        <f>IF(Times!AK7=0,0,(($F7*'Utilization Matrix'!AL$3/$E7)+Times!AK7*60*'Utilization Matrix'!AL$3/$E7)/('Utilization Matrix'!$D7*120000))</f>
        <v>0</v>
      </c>
      <c r="AM7" s="112">
        <f>IF(Times!AL7=0,0,(($F7*'Utilization Matrix'!AM$3/$E7)+Times!AL7*60*'Utilization Matrix'!AM$3/$E7)/('Utilization Matrix'!$D7*120000))</f>
        <v>0</v>
      </c>
      <c r="AN7" s="125">
        <f>IF(Times!AM7=0,0,(($F7*'Utilization Matrix'!AN$3/$E7)+Times!AM7*60*'Utilization Matrix'!AN$3/$E7)/('Utilization Matrix'!$D7*120000))</f>
        <v>0</v>
      </c>
      <c r="AO7" s="126">
        <f>IF(Times!AN7=0,0,(($F7*'Utilization Matrix'!AO$3/$E7)+Times!AN7*60*'Utilization Matrix'!AO$3/$E7)/('Utilization Matrix'!$D7*120000))</f>
        <v>0</v>
      </c>
      <c r="AP7" s="127">
        <f>IF(Times!AO7=0,0,(($F7*'Utilization Matrix'!AP$3/$E7)+Times!AO7*60*'Utilization Matrix'!AP$3/$E7)/('Utilization Matrix'!$D7*120000))</f>
        <v>0</v>
      </c>
      <c r="AQ7" s="127">
        <f>IF(Times!AP7=0,0,(($F7*'Utilization Matrix'!AQ$3/$E7)+Times!AP7*60*'Utilization Matrix'!AQ$3/$E7)/('Utilization Matrix'!$D7*120000))</f>
        <v>0</v>
      </c>
      <c r="AR7" s="128">
        <f>IF(Times!AQ7=0,0,(($F7*'Utilization Matrix'!AR$3/$E7)+Times!AQ7*60*'Utilization Matrix'!AR$3/$E7)/('Utilization Matrix'!$D7*120000))</f>
        <v>0</v>
      </c>
      <c r="AS7" s="129">
        <f>IF(Times!AR7=0,0,(($F7*'Utilization Matrix'!AS$3/$E7)+Times!AR7*60*'Utilization Matrix'!AS$3/$E7)/('Utilization Matrix'!$D7*120000))</f>
        <v>0</v>
      </c>
      <c r="AT7" s="129">
        <f>IF(Times!AS7=0,0,(($F7*'Utilization Matrix'!AT$3/$E7)+Times!AS7*60*'Utilization Matrix'!AT$3/$E7)/('Utilization Matrix'!$D7*120000))</f>
        <v>0</v>
      </c>
      <c r="AU7" s="130">
        <f>IF(Times!AT7=0,0,(($F7*'Utilization Matrix'!AU$3/$E7)+Times!AT7*60*'Utilization Matrix'!AU$3/$E7)/('Utilization Matrix'!$D7*120000))</f>
        <v>0</v>
      </c>
      <c r="AV7" s="130">
        <f>IF(Times!AU7=0,0,(($F7*'Utilization Matrix'!AV$3/$E7)+Times!AU7*60*'Utilization Matrix'!AV$3/$E7)/('Utilization Matrix'!$D7*120000))</f>
        <v>0</v>
      </c>
      <c r="AW7" s="123">
        <f>IF(Times!AV7=0,0,(($F7*'Utilization Matrix'!AW$3/$E7)+Times!AV7*60*'Utilization Matrix'!AW$3/$E7)/('Utilization Matrix'!$D7*120000))</f>
        <v>0</v>
      </c>
      <c r="AX7" s="123">
        <f>IF(Times!AW7=0,0,(($F7*'Utilization Matrix'!AX$3/$E7)+Times!AW7*60*'Utilization Matrix'!AX$3/$E7)/('Utilization Matrix'!$D7*120000))</f>
        <v>0</v>
      </c>
      <c r="AY7" s="101">
        <f t="shared" si="2"/>
        <v>9.6192312499999986</v>
      </c>
      <c r="AZ7" s="111">
        <f t="shared" si="3"/>
        <v>10</v>
      </c>
      <c r="BA7" s="131">
        <v>23</v>
      </c>
      <c r="BB7" s="11">
        <v>3</v>
      </c>
      <c r="BC7" s="12">
        <v>125</v>
      </c>
      <c r="BD7">
        <f t="shared" si="4"/>
        <v>0.15</v>
      </c>
      <c r="BE7">
        <f t="shared" si="5"/>
        <v>15311449415113.117</v>
      </c>
    </row>
    <row r="8" spans="1:57" ht="14.25" customHeight="1">
      <c r="A8" s="11" t="s">
        <v>109</v>
      </c>
      <c r="B8">
        <v>15</v>
      </c>
      <c r="C8">
        <f t="shared" si="1"/>
        <v>32768</v>
      </c>
      <c r="D8">
        <v>0.7</v>
      </c>
      <c r="E8">
        <v>4</v>
      </c>
      <c r="F8">
        <v>0.5</v>
      </c>
      <c r="G8" s="28" t="s">
        <v>30</v>
      </c>
      <c r="H8" s="132">
        <f>IF(Times!G8=0,0,(($F8*'Utilization Matrix'!H$3/$E8)+Times!G8*60*'Utilization Matrix'!H$3/$E8)/('Utilization Matrix'!$D8*120000))</f>
        <v>0.15286458333333333</v>
      </c>
      <c r="I8" s="132">
        <f>IF(Times!H8=0,0,(($F8*'Utilization Matrix'!I$3/$E8)+Times!H8*60*'Utilization Matrix'!I$3/$E8)/('Utilization Matrix'!$D8*120000))</f>
        <v>0.14726041666666667</v>
      </c>
      <c r="J8" s="132">
        <f>IF(Times!I8=0,0,(($F8*'Utilization Matrix'!J$3/$E8)+Times!I8*60*'Utilization Matrix'!J$3/$E8)/('Utilization Matrix'!$D8*120000))</f>
        <v>6.1593750000000003E-2</v>
      </c>
      <c r="K8" s="132">
        <f>IF(Times!J8=0,0,(($F8*'Utilization Matrix'!K$3/$E8)+Times!J8*60*'Utilization Matrix'!K$3/$E8)/('Utilization Matrix'!$D8*120000))</f>
        <v>0.11255208333333333</v>
      </c>
      <c r="L8" s="132">
        <f>IF(Times!K8=0,0,(($F8*'Utilization Matrix'!L$3/$E8)+Times!K8*60*'Utilization Matrix'!L$3/$E8)/('Utilization Matrix'!$D8*120000))</f>
        <v>0.10871875</v>
      </c>
      <c r="M8" s="132">
        <f>IF(Times!L8=0,0,(($F8*'Utilization Matrix'!M$3/$E8)+Times!L8*60*'Utilization Matrix'!M$3/$E8)/('Utilization Matrix'!$D8*120000))</f>
        <v>8.9187500000000003E-2</v>
      </c>
      <c r="N8" s="132">
        <f>IF(Times!M8=0,0,(($F8*'Utilization Matrix'!N$3/$E8)+Times!M8*60*'Utilization Matrix'!N$3/$E8)/('Utilization Matrix'!$D8*120000))</f>
        <v>8.0906249999999999E-2</v>
      </c>
      <c r="O8" s="101">
        <f>IF(Times!N8=0,0,(($F8*'Utilization Matrix'!O$3/$E8)+Times!N8*60*'Utilization Matrix'!O$3/$E8)/('Utilization Matrix'!$D8*120000))</f>
        <v>0.10758660714285714</v>
      </c>
      <c r="P8" s="101">
        <f>IF(Times!O8=0,0,(($F8*'Utilization Matrix'!P$3/$E8)+Times!O8*60*'Utilization Matrix'!P$3/$E8)/('Utilization Matrix'!$D8*120000))</f>
        <v>8.0198809523809519E-2</v>
      </c>
      <c r="Q8" s="101">
        <f>IF(Times!P8=0,0,(($F8*'Utilization Matrix'!Q$3/$E8)+Times!P8*60*'Utilization Matrix'!Q$3/$E8)/('Utilization Matrix'!$D8*120000))</f>
        <v>2.6696428571428572E-2</v>
      </c>
      <c r="R8" s="101">
        <f>IF(Times!Q8=0,0,(($F8*'Utilization Matrix'!R$3/$E8)+Times!Q8*60*'Utilization Matrix'!R$3/$E8)/('Utilization Matrix'!$D8*120000))</f>
        <v>3.4279761904761903E-2</v>
      </c>
      <c r="S8" s="101">
        <f>IF(Times!R8=0,0,(($F8*'Utilization Matrix'!S$3/$E8)+Times!R8*60*'Utilization Matrix'!S$3/$E8)/('Utilization Matrix'!$D8*120000))</f>
        <v>4.1514880952380949E-2</v>
      </c>
      <c r="T8" s="101">
        <f>IF(Times!S8=0,0,(($F8*'Utilization Matrix'!T$3/$E8)+Times!S8*60*'Utilization Matrix'!T$3/$E8)/('Utilization Matrix'!$D8*120000))</f>
        <v>3.2287202380952382E-2</v>
      </c>
      <c r="U8" s="101">
        <f>IF(Times!T8=0,0,(($F8*'Utilization Matrix'!U$3/$E8)+Times!T8*60*'Utilization Matrix'!U$3/$E8)/('Utilization Matrix'!$D8*120000))</f>
        <v>8.0553571428571433E-2</v>
      </c>
      <c r="V8" s="101">
        <f>IF(Times!U8=0,0,(($F8*'Utilization Matrix'!V$3/$E8)+Times!U8*60*'Utilization Matrix'!V$3/$E8)/('Utilization Matrix'!$D8*120000))</f>
        <v>0.12632440476190476</v>
      </c>
      <c r="W8" s="101">
        <f>IF(Times!V8=0,0,(($F8*'Utilization Matrix'!W$3/$E8)+Times!V8*60*'Utilization Matrix'!W$3/$E8)/('Utilization Matrix'!$D8*120000))</f>
        <v>4.2095238095238095E-2</v>
      </c>
      <c r="X8" s="101">
        <f>IF(Times!W8=0,0,(($F8*'Utilization Matrix'!X$3/$E8)+Times!W8*60*'Utilization Matrix'!X$3/$E8)/('Utilization Matrix'!$D8*120000))</f>
        <v>0.31495982142857143</v>
      </c>
      <c r="Y8" s="101">
        <f>IF(Times!X8=0,0,(($F8*'Utilization Matrix'!Y$3/$E8)+Times!X8*60*'Utilization Matrix'!Y$3/$E8)/('Utilization Matrix'!$D8*120000))</f>
        <v>0.2329360119047619</v>
      </c>
      <c r="Z8" s="101">
        <f>IF(Times!Y8=0,0,(($F8*'Utilization Matrix'!Z$3/$E8)+Times!Y8*60*'Utilization Matrix'!Z$3/$E8)/('Utilization Matrix'!$D8*120000))</f>
        <v>0.28588392857142858</v>
      </c>
      <c r="AA8" s="101">
        <f>IF(Times!Z8=0,0,(($F8*'Utilization Matrix'!AA$3/$E8)+Times!Z8*60*'Utilization Matrix'!AA$3/$E8)/('Utilization Matrix'!$D8*120000))</f>
        <v>7.6568452380952376E-2</v>
      </c>
      <c r="AB8" s="101">
        <f>IF(Times!AA8=0,0,(($F8*'Utilization Matrix'!AB$3/$E8)+Times!AA8*60*'Utilization Matrix'!AB$3/$E8)/('Utilization Matrix'!$D8*120000))</f>
        <v>5.4398809523809523E-2</v>
      </c>
      <c r="AC8" s="101">
        <f>IF(Times!AB8=0,0,(($F8*'Utilization Matrix'!AC$3/$E8)+Times!AB8*60*'Utilization Matrix'!AC$3/$E8)/('Utilization Matrix'!$D8*120000))</f>
        <v>0</v>
      </c>
      <c r="AD8" s="101">
        <f>IF(Times!AC8=0,0,(($F8*'Utilization Matrix'!AD$3/$E8)+Times!AC8*60*'Utilization Matrix'!AD$3/$E8)/('Utilization Matrix'!$D8*120000))</f>
        <v>0</v>
      </c>
      <c r="AE8" s="101">
        <f>IF(Times!AD8=0,0,(($F8*'Utilization Matrix'!AE$3/$E8)+Times!AD8*60*'Utilization Matrix'!AE$3/$E8)/('Utilization Matrix'!$D8*120000))</f>
        <v>0</v>
      </c>
      <c r="AF8" s="101">
        <f>IF(Times!AE8=0,0,(($F8*'Utilization Matrix'!AF$3/$E8)+Times!AE8*60*'Utilization Matrix'!AF$3/$E8)/('Utilization Matrix'!$D8*120000))</f>
        <v>0</v>
      </c>
      <c r="AG8" s="132">
        <f>IF(Times!AF8=0,0,(($F8*'Utilization Matrix'!AG$3/$E8)+Times!AF8*60*'Utilization Matrix'!AG$3/$E8)/('Utilization Matrix'!$D8*120000))</f>
        <v>6.0895833333333337E-2</v>
      </c>
      <c r="AH8" s="101">
        <f>IF(Times!AG8=0,0,(($F8*'Utilization Matrix'!AH$3/$E8)+Times!AG8*60*'Utilization Matrix'!AH$3/$E8)/('Utilization Matrix'!$D8*120000))</f>
        <v>1.9520833333333334E-2</v>
      </c>
      <c r="AI8" s="132">
        <f>IF(Times!AH8=0,0,(($F8*'Utilization Matrix'!AI$3/$E8)+Times!AH8*60*'Utilization Matrix'!AI$3/$E8)/('Utilization Matrix'!$D8*120000))</f>
        <v>0.10948660714285714</v>
      </c>
      <c r="AJ8" s="133">
        <f>IF(Times!AI8=0,0,(($F8*'Utilization Matrix'!AJ$3/$E8)+Times!AI8*60*'Utilization Matrix'!AJ$3/$E8)/('Utilization Matrix'!$D8*120000))</f>
        <v>7.4331845238095232E-2</v>
      </c>
      <c r="AK8" s="133">
        <f>IF(Times!AJ8=0,0,(($F8*'Utilization Matrix'!AK$3/$E8)+Times!AJ8*60*'Utilization Matrix'!AK$3/$E8)/('Utilization Matrix'!$D8*120000))</f>
        <v>4.9659226190476191E-2</v>
      </c>
      <c r="AL8" s="133">
        <f>IF(Times!AK8=0,0,(($F8*'Utilization Matrix'!AL$3/$E8)+Times!AK8*60*'Utilization Matrix'!AL$3/$E8)/('Utilization Matrix'!$D8*120000))</f>
        <v>0.10334226190476191</v>
      </c>
      <c r="AM8" s="132">
        <f>IF(Times!AL8=0,0,(($F8*'Utilization Matrix'!AM$3/$E8)+Times!AL8*60*'Utilization Matrix'!AM$3/$E8)/('Utilization Matrix'!$D8*120000))</f>
        <v>8.4821428571428565E-3</v>
      </c>
      <c r="AN8" s="133">
        <f>IF(Times!AM8=0,0,(($F8*'Utilization Matrix'!AN$3/$E8)+Times!AM8*60*'Utilization Matrix'!AN$3/$E8)/('Utilization Matrix'!$D8*120000))</f>
        <v>0.12433035714285715</v>
      </c>
      <c r="AO8" s="133">
        <f>IF(Times!AN8=0,0,(($F8*'Utilization Matrix'!AO$3/$E8)+Times!AN8*60*'Utilization Matrix'!AO$3/$E8)/('Utilization Matrix'!$D8*120000))</f>
        <v>0.30197172619047619</v>
      </c>
      <c r="AP8" s="101">
        <f>IF(Times!AO8=0,0,(($F8*'Utilization Matrix'!AP$3/$E8)+Times!AO8*60*'Utilization Matrix'!AP$3/$E8)/('Utilization Matrix'!$D8*120000))</f>
        <v>0</v>
      </c>
      <c r="AQ8" s="101">
        <f>IF(Times!AP8=0,0,(($F8*'Utilization Matrix'!AQ$3/$E8)+Times!AP8*60*'Utilization Matrix'!AQ$3/$E8)/('Utilization Matrix'!$D8*120000))</f>
        <v>0</v>
      </c>
      <c r="AR8" s="101">
        <f>IF(Times!AQ8=0,0,(($F8*'Utilization Matrix'!AR$3/$E8)+Times!AQ8*60*'Utilization Matrix'!AR$3/$E8)/('Utilization Matrix'!$D8*120000))</f>
        <v>0</v>
      </c>
      <c r="AS8" s="101">
        <f>IF(Times!AR8=0,0,(($F8*'Utilization Matrix'!AS$3/$E8)+Times!AR8*60*'Utilization Matrix'!AS$3/$E8)/('Utilization Matrix'!$D8*120000))</f>
        <v>0</v>
      </c>
      <c r="AT8" s="101">
        <f>IF(Times!AS8=0,0,(($F8*'Utilization Matrix'!AT$3/$E8)+Times!AS8*60*'Utilization Matrix'!AT$3/$E8)/('Utilization Matrix'!$D8*120000))</f>
        <v>0</v>
      </c>
      <c r="AU8" s="101">
        <f>IF(Times!AT8=0,0,(($F8*'Utilization Matrix'!AU$3/$E8)+Times!AT8*60*'Utilization Matrix'!AU$3/$E8)/('Utilization Matrix'!$D8*120000))</f>
        <v>0</v>
      </c>
      <c r="AV8" s="101">
        <f>IF(Times!AU8=0,0,(($F8*'Utilization Matrix'!AV$3/$E8)+Times!AU8*60*'Utilization Matrix'!AV$3/$E8)/('Utilization Matrix'!$D8*120000))</f>
        <v>0</v>
      </c>
      <c r="AW8" s="101">
        <f>IF(Times!AV8=0,0,(($F8*'Utilization Matrix'!AW$3/$E8)+Times!AV8*60*'Utilization Matrix'!AW$3/$E8)/('Utilization Matrix'!$D8*120000))</f>
        <v>0</v>
      </c>
      <c r="AX8" s="101">
        <f>IF(Times!AW8=0,0,(($F8*'Utilization Matrix'!AX$3/$E8)+Times!AW8*60*'Utilization Matrix'!AX$3/$E8)/('Utilization Matrix'!$D8*120000))</f>
        <v>0</v>
      </c>
      <c r="AY8" s="101">
        <f t="shared" si="2"/>
        <v>3.1413880952380957</v>
      </c>
      <c r="AZ8" s="111">
        <f t="shared" si="3"/>
        <v>4</v>
      </c>
      <c r="BA8" s="11">
        <v>2</v>
      </c>
      <c r="BB8" s="11">
        <v>3</v>
      </c>
      <c r="BC8" s="12">
        <v>11</v>
      </c>
      <c r="BD8">
        <f t="shared" si="4"/>
        <v>0.15</v>
      </c>
      <c r="BE8">
        <f t="shared" si="5"/>
        <v>2358256309666.1719</v>
      </c>
    </row>
    <row r="9" spans="1:57" ht="14.25" customHeight="1">
      <c r="A9" s="11" t="s">
        <v>109</v>
      </c>
      <c r="B9">
        <v>14</v>
      </c>
      <c r="C9">
        <f t="shared" si="1"/>
        <v>16384</v>
      </c>
      <c r="D9">
        <v>0.95</v>
      </c>
      <c r="E9">
        <v>1</v>
      </c>
      <c r="F9">
        <v>0.5</v>
      </c>
      <c r="G9" s="28" t="s">
        <v>19</v>
      </c>
      <c r="H9" s="134">
        <f>IF(Times!G9=0,0,(($F9*'Utilization Matrix'!H$3/$E9)+Times!G9*60*'Utilization Matrix'!H$3/$E9)/('Utilization Matrix'!$D9*120000))</f>
        <v>0.52778508771929822</v>
      </c>
      <c r="I9" s="135">
        <f>IF(Times!H9=0,0,(($F9*'Utilization Matrix'!I$3/$E9)+Times!H9*60*'Utilization Matrix'!I$3/$E9)/('Utilization Matrix'!$D9*120000))</f>
        <v>0.50843596491228071</v>
      </c>
      <c r="J9" s="134">
        <f>IF(Times!I9=0,0,(($F9*'Utilization Matrix'!J$3/$E9)+Times!I9*60*'Utilization Matrix'!J$3/$E9)/('Utilization Matrix'!$D9*120000))</f>
        <v>0.21266052631578947</v>
      </c>
      <c r="K9" s="135">
        <f>IF(Times!J9=0,0,(($F9*'Utilization Matrix'!K$3/$E9)+Times!J9*60*'Utilization Matrix'!K$3/$E9)/('Utilization Matrix'!$D9*120000))</f>
        <v>0.38860087719298242</v>
      </c>
      <c r="L9" s="136">
        <f>IF(Times!K9=0,0,(($F9*'Utilization Matrix'!L$3/$E9)+Times!K9*60*'Utilization Matrix'!L$3/$E9)/('Utilization Matrix'!$D9*120000))</f>
        <v>0.37536578947368421</v>
      </c>
      <c r="M9" s="136">
        <f>IF(Times!L9=0,0,(($F9*'Utilization Matrix'!M$3/$E9)+Times!L9*60*'Utilization Matrix'!M$3/$E9)/('Utilization Matrix'!$D9*120000))</f>
        <v>0.30793157894736839</v>
      </c>
      <c r="N9" s="136">
        <f>IF(Times!M9=0,0,(($F9*'Utilization Matrix'!N$3/$E9)+Times!M9*60*'Utilization Matrix'!N$3/$E9)/('Utilization Matrix'!$D9*120000))</f>
        <v>0.27933947368421053</v>
      </c>
      <c r="O9" s="137">
        <f>IF(Times!N9=0,0,(($F9*'Utilization Matrix'!O$3/$E9)+Times!N9*60*'Utilization Matrix'!O$3/$E9)/('Utilization Matrix'!$D9*120000))</f>
        <v>0.89614473684210527</v>
      </c>
      <c r="P9" s="132">
        <f>IF(Times!O9=0,0,(($F9*'Utilization Matrix'!P$3/$E9)+Times!O9*60*'Utilization Matrix'!P$3/$E9)/('Utilization Matrix'!$D9*120000))</f>
        <v>0.66801754385964918</v>
      </c>
      <c r="Q9" s="101">
        <f>IF(Times!P9=0,0,(($F9*'Utilization Matrix'!Q$3/$E9)+Times!P9*60*'Utilization Matrix'!Q$3/$E9)/('Utilization Matrix'!$D9*120000))</f>
        <v>0</v>
      </c>
      <c r="R9" s="137">
        <f>IF(Times!Q9=0,0,(($F9*'Utilization Matrix'!R$3/$E9)+Times!Q9*60*'Utilization Matrix'!R$3/$E9)/('Utilization Matrix'!$D9*120000))</f>
        <v>0</v>
      </c>
      <c r="S9" s="101">
        <f>IF(Times!R9=0,0,(($F9*'Utilization Matrix'!S$3/$E9)+Times!R9*60*'Utilization Matrix'!S$3/$E9)/('Utilization Matrix'!$D9*120000))</f>
        <v>0</v>
      </c>
      <c r="T9" s="101">
        <f>IF(Times!S9=0,0,(($F9*'Utilization Matrix'!T$3/$E9)+Times!S9*60*'Utilization Matrix'!T$3/$E9)/('Utilization Matrix'!$D9*120000))</f>
        <v>0</v>
      </c>
      <c r="U9" s="101">
        <f>IF(Times!T9=0,0,(($F9*'Utilization Matrix'!U$3/$E9)+Times!T9*60*'Utilization Matrix'!U$3/$E9)/('Utilization Matrix'!$D9*120000))</f>
        <v>0</v>
      </c>
      <c r="V9" s="101">
        <f>IF(Times!U9=0,0,(($F9*'Utilization Matrix'!V$3/$E9)+Times!U9*60*'Utilization Matrix'!V$3/$E9)/('Utilization Matrix'!$D9*120000))</f>
        <v>0</v>
      </c>
      <c r="W9" s="101">
        <f>IF(Times!V9=0,0,(($F9*'Utilization Matrix'!W$3/$E9)+Times!V9*60*'Utilization Matrix'!W$3/$E9)/('Utilization Matrix'!$D9*120000))</f>
        <v>0</v>
      </c>
      <c r="X9" s="101">
        <f>IF(Times!W9=0,0,(($F9*'Utilization Matrix'!X$3/$E9)+Times!W9*60*'Utilization Matrix'!X$3/$E9)/('Utilization Matrix'!$D9*120000))</f>
        <v>0</v>
      </c>
      <c r="Y9" s="101">
        <f>IF(Times!X9=0,0,(($F9*'Utilization Matrix'!Y$3/$E9)+Times!X9*60*'Utilization Matrix'!Y$3/$E9)/('Utilization Matrix'!$D9*120000))</f>
        <v>0</v>
      </c>
      <c r="Z9" s="101">
        <f>IF(Times!Y9=0,0,(($F9*'Utilization Matrix'!Z$3/$E9)+Times!Y9*60*'Utilization Matrix'!Z$3/$E9)/('Utilization Matrix'!$D9*120000))</f>
        <v>0</v>
      </c>
      <c r="AA9" s="101">
        <f>IF(Times!Z9=0,0,(($F9*'Utilization Matrix'!AA$3/$E9)+Times!Z9*60*'Utilization Matrix'!AA$3/$E9)/('Utilization Matrix'!$D9*120000))</f>
        <v>0</v>
      </c>
      <c r="AB9" s="101">
        <f>IF(Times!AA9=0,0,(($F9*'Utilization Matrix'!AB$3/$E9)+Times!AA9*60*'Utilization Matrix'!AB$3/$E9)/('Utilization Matrix'!$D9*120000))</f>
        <v>0</v>
      </c>
      <c r="AC9" s="101">
        <f>IF(Times!AB9=0,0,(($F9*'Utilization Matrix'!AC$3/$E9)+Times!AB9*60*'Utilization Matrix'!AC$3/$E9)/('Utilization Matrix'!$D9*120000))</f>
        <v>7.3609649122807014E-2</v>
      </c>
      <c r="AD9" s="133">
        <f>IF(Times!AC9=0,0,(($F9*'Utilization Matrix'!AD$3/$E9)+Times!AC9*60*'Utilization Matrix'!AD$3/$E9)/('Utilization Matrix'!$D9*120000))</f>
        <v>0.3494605263157895</v>
      </c>
      <c r="AE9" s="133">
        <f>IF(Times!AD9=0,0,(($F9*'Utilization Matrix'!AE$3/$E9)+Times!AD9*60*'Utilization Matrix'!AE$3/$E9)/('Utilization Matrix'!$D9*120000))</f>
        <v>0.51760526315789479</v>
      </c>
      <c r="AF9" s="138">
        <f>IF(Times!AE9=0,0,(($F9*'Utilization Matrix'!AF$3/$E9)+Times!AE9*60*'Utilization Matrix'!AF$3/$E9)/('Utilization Matrix'!$D9*120000))</f>
        <v>0.22750000000000001</v>
      </c>
      <c r="AG9" s="138">
        <f>IF(Times!AF9=0,0,(($F9*'Utilization Matrix'!AG$3/$E9)+Times!AF9*60*'Utilization Matrix'!AG$3/$E9)/('Utilization Matrix'!$D9*120000))</f>
        <v>0.27178771929824563</v>
      </c>
      <c r="AH9" s="101">
        <f>IF(Times!AG9=0,0,(($F9*'Utilization Matrix'!AH$3/$E9)+Times!AG9*60*'Utilization Matrix'!AH$3/$E9)/('Utilization Matrix'!$D9*120000))</f>
        <v>0</v>
      </c>
      <c r="AI9" s="101">
        <f>IF(Times!AH9=0,0,(($F9*'Utilization Matrix'!AI$3/$E9)+Times!AH9*60*'Utilization Matrix'!AI$3/$E9)/('Utilization Matrix'!$D9*120000))</f>
        <v>0</v>
      </c>
      <c r="AJ9" s="101">
        <f>IF(Times!AI9=0,0,(($F9*'Utilization Matrix'!AJ$3/$E9)+Times!AI9*60*'Utilization Matrix'!AJ$3/$E9)/('Utilization Matrix'!$D9*120000))</f>
        <v>0</v>
      </c>
      <c r="AK9" s="101">
        <f>IF(Times!AJ9=0,0,(($F9*'Utilization Matrix'!AK$3/$E9)+Times!AJ9*60*'Utilization Matrix'!AK$3/$E9)/('Utilization Matrix'!$D9*120000))</f>
        <v>0</v>
      </c>
      <c r="AL9" s="101">
        <f>IF(Times!AK9=0,0,(($F9*'Utilization Matrix'!AL$3/$E9)+Times!AK9*60*'Utilization Matrix'!AL$3/$E9)/('Utilization Matrix'!$D9*120000))</f>
        <v>0</v>
      </c>
      <c r="AM9" s="101">
        <f>IF(Times!AL9=0,0,(($F9*'Utilization Matrix'!AM$3/$E9)+Times!AL9*60*'Utilization Matrix'!AM$3/$E9)/('Utilization Matrix'!$D9*120000))</f>
        <v>0</v>
      </c>
      <c r="AN9" s="101">
        <f>IF(Times!AM9=0,0,(($F9*'Utilization Matrix'!AN$3/$E9)+Times!AM9*60*'Utilization Matrix'!AN$3/$E9)/('Utilization Matrix'!$D9*120000))</f>
        <v>0</v>
      </c>
      <c r="AO9" s="101">
        <f>IF(Times!AN9=0,0,(($F9*'Utilization Matrix'!AO$3/$E9)+Times!AN9*60*'Utilization Matrix'!AO$3/$E9)/('Utilization Matrix'!$D9*120000))</f>
        <v>0</v>
      </c>
      <c r="AP9" s="139">
        <f>IF(Times!AO9=0,0,(($F9*'Utilization Matrix'!AP$3/$E9)+Times!AO9*60*'Utilization Matrix'!AP$3/$E9)/('Utilization Matrix'!$D9*120000))</f>
        <v>0.30563333333333331</v>
      </c>
      <c r="AQ9" s="139">
        <f>IF(Times!AP9=0,0,(($F9*'Utilization Matrix'!AQ$3/$E9)+Times!AP9*60*'Utilization Matrix'!AQ$3/$E9)/('Utilization Matrix'!$D9*120000))</f>
        <v>5.5231578947368416E-2</v>
      </c>
      <c r="AR9" s="139">
        <f>IF(Times!AQ9=0,0,(($F9*'Utilization Matrix'!AR$3/$E9)+Times!AQ9*60*'Utilization Matrix'!AR$3/$E9)/('Utilization Matrix'!$D9*120000))</f>
        <v>0.34794035087719294</v>
      </c>
      <c r="AS9" s="139">
        <f>IF(Times!AR9=0,0,(($F9*'Utilization Matrix'!AS$3/$E9)+Times!AR9*60*'Utilization Matrix'!AS$3/$E9)/('Utilization Matrix'!$D9*120000))</f>
        <v>8.2428947368421046E-2</v>
      </c>
      <c r="AT9" s="101">
        <f>IF(Times!AS9=0,0,(($F9*'Utilization Matrix'!AT$3/$E9)+Times!AS9*60*'Utilization Matrix'!AT$3/$E9)/('Utilization Matrix'!$D9*120000))</f>
        <v>0.58388333333333331</v>
      </c>
      <c r="AU9" s="101">
        <f>IF(Times!AT9=0,0,(($F9*'Utilization Matrix'!AU$3/$E9)+Times!AT9*60*'Utilization Matrix'!AU$3/$E9)/('Utilization Matrix'!$D9*120000))</f>
        <v>0.7530184210526315</v>
      </c>
      <c r="AV9" s="101">
        <f>IF(Times!AU9=0,0,(($F9*'Utilization Matrix'!AV$3/$E9)+Times!AU9*60*'Utilization Matrix'!AV$3/$E9)/('Utilization Matrix'!$D9*120000))</f>
        <v>0</v>
      </c>
      <c r="AW9" s="138">
        <f>IF(Times!AV9=0,0,(($F9*'Utilization Matrix'!AW$3/$E9)+Times!AV9*60*'Utilization Matrix'!AW$3/$E9)/('Utilization Matrix'!$D9*120000))</f>
        <v>0</v>
      </c>
      <c r="AX9" s="140">
        <f>IF(Times!AW9=0,0,(($F9*'Utilization Matrix'!AX$3/$E9)+Times!AW9*60*'Utilization Matrix'!AX$3/$E9)/('Utilization Matrix'!$D9*120000))</f>
        <v>0</v>
      </c>
      <c r="AY9" s="101">
        <f t="shared" si="2"/>
        <v>7.7323807017543862</v>
      </c>
      <c r="AZ9" s="111">
        <f t="shared" si="3"/>
        <v>8</v>
      </c>
      <c r="BA9" s="131">
        <v>8</v>
      </c>
      <c r="BB9" s="11">
        <v>1</v>
      </c>
      <c r="BC9" s="12">
        <v>63</v>
      </c>
      <c r="BD9">
        <f t="shared" si="4"/>
        <v>0.05</v>
      </c>
      <c r="BE9">
        <f t="shared" si="5"/>
        <v>8187420893350.3164</v>
      </c>
    </row>
    <row r="10" spans="1:57" ht="14.25" customHeight="1">
      <c r="A10" t="s">
        <v>121</v>
      </c>
      <c r="B10">
        <v>13</v>
      </c>
      <c r="C10">
        <f t="shared" si="1"/>
        <v>8192</v>
      </c>
      <c r="D10">
        <v>0.95</v>
      </c>
      <c r="E10">
        <v>1</v>
      </c>
      <c r="F10">
        <v>0.5</v>
      </c>
      <c r="G10" s="28" t="s">
        <v>17</v>
      </c>
      <c r="H10" s="141">
        <f>IF(Times!G10=0,0,(($F10*'Utilization Matrix'!H$3/$E10)+Times!G10*60*'Utilization Matrix'!H$3/$E10)/('Utilization Matrix'!$D10*120000))</f>
        <v>0.45054824561403511</v>
      </c>
      <c r="I10" s="134">
        <f>IF(Times!H10=0,0,(($F10*'Utilization Matrix'!I$3/$E10)+Times!H10*60*'Utilization Matrix'!I$3/$E10)/('Utilization Matrix'!$D10*120000))</f>
        <v>0.43403070175438596</v>
      </c>
      <c r="J10" s="141">
        <f>IF(Times!I10=0,0,(($F10*'Utilization Matrix'!J$3/$E10)+Times!I10*60*'Utilization Matrix'!J$3/$E10)/('Utilization Matrix'!$D10*120000))</f>
        <v>0.18153947368421053</v>
      </c>
      <c r="K10" s="141">
        <f>IF(Times!J10=0,0,(($F10*'Utilization Matrix'!K$3/$E10)+Times!J10*60*'Utilization Matrix'!K$3/$E10)/('Utilization Matrix'!$D10*120000))</f>
        <v>0.33173245614035085</v>
      </c>
      <c r="L10" s="134">
        <f>IF(Times!K10=0,0,(($F10*'Utilization Matrix'!L$3/$E10)+Times!K10*60*'Utilization Matrix'!L$3/$E10)/('Utilization Matrix'!$D10*120000))</f>
        <v>0.32043421052631577</v>
      </c>
      <c r="M10" s="132">
        <f>IF(Times!L10=0,0,(($F10*'Utilization Matrix'!M$3/$E10)+Times!L10*60*'Utilization Matrix'!M$3/$E10)/('Utilization Matrix'!$D10*120000))</f>
        <v>0.26286842105263158</v>
      </c>
      <c r="N10" s="132">
        <f>IF(Times!M10=0,0,(($F10*'Utilization Matrix'!N$3/$E10)+Times!M10*60*'Utilization Matrix'!N$3/$E10)/('Utilization Matrix'!$D10*120000))</f>
        <v>0.23846052631578948</v>
      </c>
      <c r="O10" s="101">
        <f>IF(Times!N10=0,0,(($F10*'Utilization Matrix'!O$3/$E10)+Times!N10*60*'Utilization Matrix'!O$3/$E10)/('Utilization Matrix'!$D10*120000))</f>
        <v>0</v>
      </c>
      <c r="P10" s="101">
        <f>IF(Times!O10=0,0,(($F10*'Utilization Matrix'!P$3/$E10)+Times!O10*60*'Utilization Matrix'!P$3/$E10)/('Utilization Matrix'!$D10*120000))</f>
        <v>0</v>
      </c>
      <c r="Q10" s="101">
        <f>IF(Times!P10=0,0,(($F10*'Utilization Matrix'!Q$3/$E10)+Times!P10*60*'Utilization Matrix'!Q$3/$E10)/('Utilization Matrix'!$D10*120000))</f>
        <v>0</v>
      </c>
      <c r="R10" s="101">
        <f>IF(Times!Q10=0,0,(($F10*'Utilization Matrix'!R$3/$E10)+Times!Q10*60*'Utilization Matrix'!R$3/$E10)/('Utilization Matrix'!$D10*120000))</f>
        <v>0</v>
      </c>
      <c r="S10" s="101">
        <f>IF(Times!R10=0,0,(($F10*'Utilization Matrix'!S$3/$E10)+Times!R10*60*'Utilization Matrix'!S$3/$E10)/('Utilization Matrix'!$D10*120000))</f>
        <v>0</v>
      </c>
      <c r="T10" s="101">
        <f>IF(Times!S10=0,0,(($F10*'Utilization Matrix'!T$3/$E10)+Times!S10*60*'Utilization Matrix'!T$3/$E10)/('Utilization Matrix'!$D10*120000))</f>
        <v>0</v>
      </c>
      <c r="U10" s="101">
        <f>IF(Times!T10=0,0,(($F10*'Utilization Matrix'!U$3/$E10)+Times!T10*60*'Utilization Matrix'!U$3/$E10)/('Utilization Matrix'!$D10*120000))</f>
        <v>0</v>
      </c>
      <c r="V10" s="101">
        <f>IF(Times!U10=0,0,(($F10*'Utilization Matrix'!V$3/$E10)+Times!U10*60*'Utilization Matrix'!V$3/$E10)/('Utilization Matrix'!$D10*120000))</f>
        <v>0</v>
      </c>
      <c r="W10" s="101">
        <f>IF(Times!V10=0,0,(($F10*'Utilization Matrix'!W$3/$E10)+Times!V10*60*'Utilization Matrix'!W$3/$E10)/('Utilization Matrix'!$D10*120000))</f>
        <v>0</v>
      </c>
      <c r="X10" s="101">
        <f>IF(Times!W10=0,0,(($F10*'Utilization Matrix'!X$3/$E10)+Times!W10*60*'Utilization Matrix'!X$3/$E10)/('Utilization Matrix'!$D10*120000))</f>
        <v>0</v>
      </c>
      <c r="Y10" s="101">
        <f>IF(Times!X10=0,0,(($F10*'Utilization Matrix'!Y$3/$E10)+Times!X10*60*'Utilization Matrix'!Y$3/$E10)/('Utilization Matrix'!$D10*120000))</f>
        <v>0</v>
      </c>
      <c r="Z10" s="101">
        <f>IF(Times!Y10=0,0,(($F10*'Utilization Matrix'!Z$3/$E10)+Times!Y10*60*'Utilization Matrix'!Z$3/$E10)/('Utilization Matrix'!$D10*120000))</f>
        <v>0</v>
      </c>
      <c r="AA10" s="101">
        <f>IF(Times!Z10=0,0,(($F10*'Utilization Matrix'!AA$3/$E10)+Times!Z10*60*'Utilization Matrix'!AA$3/$E10)/('Utilization Matrix'!$D10*120000))</f>
        <v>0</v>
      </c>
      <c r="AB10" s="101">
        <f>IF(Times!AA10=0,0,(($F10*'Utilization Matrix'!AB$3/$E10)+Times!AA10*60*'Utilization Matrix'!AB$3/$E10)/('Utilization Matrix'!$D10*120000))</f>
        <v>0</v>
      </c>
      <c r="AC10" s="101">
        <f>IF(Times!AB10=0,0,(($F10*'Utilization Matrix'!AC$3/$E10)+Times!AB10*60*'Utilization Matrix'!AC$3/$E10)/('Utilization Matrix'!$D10*120000))</f>
        <v>0</v>
      </c>
      <c r="AD10" s="101">
        <f>IF(Times!AC10=0,0,(($F10*'Utilization Matrix'!AD$3/$E10)+Times!AC10*60*'Utilization Matrix'!AD$3/$E10)/('Utilization Matrix'!$D10*120000))</f>
        <v>0</v>
      </c>
      <c r="AE10" s="101">
        <f>IF(Times!AD10=0,0,(($F10*'Utilization Matrix'!AE$3/$E10)+Times!AD10*60*'Utilization Matrix'!AE$3/$E10)/('Utilization Matrix'!$D10*120000))</f>
        <v>0</v>
      </c>
      <c r="AF10" s="101">
        <f>IF(Times!AE10=0,0,(($F10*'Utilization Matrix'!AF$3/$E10)+Times!AE10*60*'Utilization Matrix'!AF$3/$E10)/('Utilization Matrix'!$D10*120000))</f>
        <v>0</v>
      </c>
      <c r="AG10" s="101">
        <f>IF(Times!AF10=0,0,(($F10*'Utilization Matrix'!AG$3/$E10)+Times!AF10*60*'Utilization Matrix'!AG$3/$E10)/('Utilization Matrix'!$D10*120000))</f>
        <v>0</v>
      </c>
      <c r="AH10" s="134">
        <f>IF(Times!AG10=0,0,(($F10*'Utilization Matrix'!AH$3/$E10)+Times!AG10*60*'Utilization Matrix'!AH$3/$E10)/('Utilization Matrix'!$D10*120000))</f>
        <v>0.10685087719298246</v>
      </c>
      <c r="AI10" s="101">
        <f>IF(Times!AH10=0,0,(($F10*'Utilization Matrix'!AI$3/$E10)+Times!AH10*60*'Utilization Matrix'!AI$3/$E10)/('Utilization Matrix'!$D10*120000))</f>
        <v>0</v>
      </c>
      <c r="AJ10" s="101">
        <f>IF(Times!AI10=0,0,(($F10*'Utilization Matrix'!AJ$3/$E10)+Times!AI10*60*'Utilization Matrix'!AJ$3/$E10)/('Utilization Matrix'!$D10*120000))</f>
        <v>0</v>
      </c>
      <c r="AK10" s="101">
        <f>IF(Times!AJ10=0,0,(($F10*'Utilization Matrix'!AK$3/$E10)+Times!AJ10*60*'Utilization Matrix'!AK$3/$E10)/('Utilization Matrix'!$D10*120000))</f>
        <v>0</v>
      </c>
      <c r="AL10" s="101">
        <f>IF(Times!AK10=0,0,(($F10*'Utilization Matrix'!AL$3/$E10)+Times!AK10*60*'Utilization Matrix'!AL$3/$E10)/('Utilization Matrix'!$D10*120000))</f>
        <v>0</v>
      </c>
      <c r="AM10" s="101">
        <f>IF(Times!AL10=0,0,(($F10*'Utilization Matrix'!AM$3/$E10)+Times!AL10*60*'Utilization Matrix'!AM$3/$E10)/('Utilization Matrix'!$D10*120000))</f>
        <v>0</v>
      </c>
      <c r="AN10" s="101">
        <f>IF(Times!AM10=0,0,(($F10*'Utilization Matrix'!AN$3/$E10)+Times!AM10*60*'Utilization Matrix'!AN$3/$E10)/('Utilization Matrix'!$D10*120000))</f>
        <v>0</v>
      </c>
      <c r="AO10" s="101">
        <f>IF(Times!AN10=0,0,(($F10*'Utilization Matrix'!AO$3/$E10)+Times!AN10*60*'Utilization Matrix'!AO$3/$E10)/('Utilization Matrix'!$D10*120000))</f>
        <v>0</v>
      </c>
      <c r="AP10" s="101">
        <f>IF(Times!AO10=0,0,(($F10*'Utilization Matrix'!AP$3/$E10)+Times!AO10*60*'Utilization Matrix'!AP$3/$E10)/('Utilization Matrix'!$D10*120000))</f>
        <v>0</v>
      </c>
      <c r="AQ10" s="101">
        <f>IF(Times!AP10=0,0,(($F10*'Utilization Matrix'!AQ$3/$E10)+Times!AP10*60*'Utilization Matrix'!AQ$3/$E10)/('Utilization Matrix'!$D10*120000))</f>
        <v>0</v>
      </c>
      <c r="AR10" s="101">
        <f>IF(Times!AQ10=0,0,(($F10*'Utilization Matrix'!AR$3/$E10)+Times!AQ10*60*'Utilization Matrix'!AR$3/$E10)/('Utilization Matrix'!$D10*120000))</f>
        <v>0</v>
      </c>
      <c r="AS10" s="101">
        <f>IF(Times!AR10=0,0,(($F10*'Utilization Matrix'!AS$3/$E10)+Times!AR10*60*'Utilization Matrix'!AS$3/$E10)/('Utilization Matrix'!$D10*120000))</f>
        <v>0</v>
      </c>
      <c r="AT10" s="137">
        <f>IF(Times!AS10=0,0,(($F10*'Utilization Matrix'!AT$3/$E10)+Times!AS10*60*'Utilization Matrix'!AT$3/$E10)/('Utilization Matrix'!$D10*120000))</f>
        <v>0</v>
      </c>
      <c r="AU10" s="135">
        <f>IF(Times!AT10=0,0,(($F10*'Utilization Matrix'!AU$3/$E10)+Times!AT10*60*'Utilization Matrix'!AU$3/$E10)/('Utilization Matrix'!$D10*120000))</f>
        <v>0</v>
      </c>
      <c r="AV10" s="132">
        <f>IF(Times!AU10=0,0,(($F10*'Utilization Matrix'!AV$3/$E10)+Times!AU10*60*'Utilization Matrix'!AV$3/$E10)/('Utilization Matrix'!$D10*120000))</f>
        <v>0.45500000000000002</v>
      </c>
      <c r="AW10" s="101">
        <f>IF(Times!AV10=0,0,(($F10*'Utilization Matrix'!AW$3/$E10)+Times!AV10*60*'Utilization Matrix'!AW$3/$E10)/('Utilization Matrix'!$D10*120000))</f>
        <v>0.42552192982456138</v>
      </c>
      <c r="AX10" s="101">
        <f>IF(Times!AW10=0,0,(($F10*'Utilization Matrix'!AX$3/$E10)+Times!AW10*60*'Utilization Matrix'!AX$3/$E10)/('Utilization Matrix'!$D10*120000))</f>
        <v>0.12800438596491229</v>
      </c>
      <c r="AY10" s="101">
        <f t="shared" si="2"/>
        <v>3.3349912280701757</v>
      </c>
      <c r="AZ10" s="111">
        <f t="shared" si="3"/>
        <v>4</v>
      </c>
      <c r="BA10" s="11">
        <v>5</v>
      </c>
      <c r="BB10" s="11">
        <v>2</v>
      </c>
      <c r="BC10" s="12">
        <v>35</v>
      </c>
      <c r="BD10">
        <f t="shared" si="4"/>
        <v>0.1</v>
      </c>
      <c r="BE10">
        <f t="shared" si="5"/>
        <v>6917095781023.8799</v>
      </c>
    </row>
    <row r="11" spans="1:57" ht="14.25" customHeight="1">
      <c r="A11" t="s">
        <v>121</v>
      </c>
      <c r="B11">
        <v>12</v>
      </c>
      <c r="C11">
        <f t="shared" si="1"/>
        <v>4096</v>
      </c>
      <c r="D11">
        <v>0.95</v>
      </c>
      <c r="E11">
        <v>1</v>
      </c>
      <c r="F11">
        <v>0.5</v>
      </c>
      <c r="G11" s="28" t="s">
        <v>12</v>
      </c>
      <c r="H11" s="101">
        <f>IF(Times!G11=0,0,(($F11*'Utilization Matrix'!H$3/$E11)+Times!G11*60*'Utilization Matrix'!H$3/$E11)/('Utilization Matrix'!$D11*120000))</f>
        <v>0</v>
      </c>
      <c r="I11" s="101">
        <f>IF(Times!H11=0,0,(($F11*'Utilization Matrix'!I$3/$E11)+Times!H11*60*'Utilization Matrix'!I$3/$E11)/('Utilization Matrix'!$D11*120000))</f>
        <v>0</v>
      </c>
      <c r="J11" s="101">
        <f>IF(Times!I11=0,0,(($F11*'Utilization Matrix'!J$3/$E11)+Times!I11*60*'Utilization Matrix'!J$3/$E11)/('Utilization Matrix'!$D11*120000))</f>
        <v>0</v>
      </c>
      <c r="K11" s="101">
        <f>IF(Times!J11=0,0,(($F11*'Utilization Matrix'!K$3/$E11)+Times!J11*60*'Utilization Matrix'!K$3/$E11)/('Utilization Matrix'!$D11*120000))</f>
        <v>0</v>
      </c>
      <c r="L11" s="101">
        <f>IF(Times!K11=0,0,(($F11*'Utilization Matrix'!L$3/$E11)+Times!K11*60*'Utilization Matrix'!L$3/$E11)/('Utilization Matrix'!$D11*120000))</f>
        <v>0</v>
      </c>
      <c r="M11" s="101">
        <f>IF(Times!L11=0,0,(($F11*'Utilization Matrix'!M$3/$E11)+Times!L11*60*'Utilization Matrix'!M$3/$E11)/('Utilization Matrix'!$D11*120000))</f>
        <v>0</v>
      </c>
      <c r="N11" s="101">
        <f>IF(Times!M11=0,0,(($F11*'Utilization Matrix'!N$3/$E11)+Times!M11*60*'Utilization Matrix'!N$3/$E11)/('Utilization Matrix'!$D11*120000))</f>
        <v>0</v>
      </c>
      <c r="O11" s="141">
        <f>IF(Times!N11=0,0,(($F11*'Utilization Matrix'!O$3/$E11)+Times!N11*60*'Utilization Matrix'!O$3/$E11)/('Utilization Matrix'!$D11*120000))</f>
        <v>0.48253947368421052</v>
      </c>
      <c r="P11" s="141">
        <f>IF(Times!O11=0,0,(($F11*'Utilization Matrix'!P$3/$E11)+Times!O11*60*'Utilization Matrix'!P$3/$E11)/('Utilization Matrix'!$D11*120000))</f>
        <v>0.35970175438596491</v>
      </c>
      <c r="Q11" s="141">
        <f>IF(Times!P11=0,0,(($F11*'Utilization Matrix'!Q$3/$E11)+Times!P11*60*'Utilization Matrix'!Q$3/$E11)/('Utilization Matrix'!$D11*120000))</f>
        <v>4.2368421052631576E-2</v>
      </c>
      <c r="R11" s="141">
        <f>IF(Times!Q11=0,0,(($F11*'Utilization Matrix'!R$3/$E11)+Times!Q11*60*'Utilization Matrix'!R$3/$E11)/('Utilization Matrix'!$D11*120000))</f>
        <v>5.4403508771929822E-2</v>
      </c>
      <c r="S11" s="134">
        <f>IF(Times!R11=0,0,(($F11*'Utilization Matrix'!S$3/$E11)+Times!R11*60*'Utilization Matrix'!S$3/$E11)/('Utilization Matrix'!$D11*120000))</f>
        <v>6.5885964912280701E-2</v>
      </c>
      <c r="T11" s="141">
        <f>IF(Times!S11=0,0,(($F11*'Utilization Matrix'!T$3/$E11)+Times!S11*60*'Utilization Matrix'!T$3/$E11)/('Utilization Matrix'!$D11*120000))</f>
        <v>5.1241228070175442E-2</v>
      </c>
      <c r="U11" s="134">
        <f>IF(Times!T11=0,0,(($F11*'Utilization Matrix'!U$3/$E11)+Times!T11*60*'Utilization Matrix'!U$3/$E11)/('Utilization Matrix'!$D11*120000))</f>
        <v>0.1278421052631579</v>
      </c>
      <c r="V11" s="134">
        <f>IF(Times!U11=0,0,(($F11*'Utilization Matrix'!V$3/$E11)+Times!U11*60*'Utilization Matrix'!V$3/$E11)/('Utilization Matrix'!$D11*120000))</f>
        <v>0.20048245614035087</v>
      </c>
      <c r="W11" s="134">
        <f>IF(Times!V11=0,0,(($F11*'Utilization Matrix'!W$3/$E11)+Times!V11*60*'Utilization Matrix'!W$3/$E11)/('Utilization Matrix'!$D11*120000))</f>
        <v>6.6807017543859648E-2</v>
      </c>
      <c r="X11" s="134">
        <f>IF(Times!W11=0,0,(($F11*'Utilization Matrix'!X$3/$E11)+Times!W11*60*'Utilization Matrix'!X$3/$E11)/('Utilization Matrix'!$D11*120000))</f>
        <v>0.49985526315789475</v>
      </c>
      <c r="Y11" s="132">
        <f>IF(Times!X11=0,0,(($F11*'Utilization Matrix'!Y$3/$E11)+Times!X11*60*'Utilization Matrix'!Y$3/$E11)/('Utilization Matrix'!$D11*120000))</f>
        <v>0.36967982456140352</v>
      </c>
      <c r="Z11" s="132">
        <f>IF(Times!Y11=0,0,(($F11*'Utilization Matrix'!Z$3/$E11)+Times!Y11*60*'Utilization Matrix'!Z$3/$E11)/('Utilization Matrix'!$D11*120000))</f>
        <v>0.45371052631578945</v>
      </c>
      <c r="AA11" s="132">
        <f>IF(Times!Z11=0,0,(($F11*'Utilization Matrix'!AA$3/$E11)+Times!Z11*60*'Utilization Matrix'!AA$3/$E11)/('Utilization Matrix'!$D11*120000))</f>
        <v>0.12151754385964912</v>
      </c>
      <c r="AB11" s="137">
        <f>IF(Times!AA11=0,0,(($F11*'Utilization Matrix'!AB$3/$E11)+Times!AA11*60*'Utilization Matrix'!AB$3/$E11)/('Utilization Matrix'!$D11*120000))</f>
        <v>8.6333333333333331E-2</v>
      </c>
      <c r="AC11" s="137">
        <f>IF(Times!AB11=0,0,(($F11*'Utilization Matrix'!AC$3/$E11)+Times!AB11*60*'Utilization Matrix'!AC$3/$E11)/('Utilization Matrix'!$D11*120000))</f>
        <v>3.9635964912280705E-2</v>
      </c>
      <c r="AD11" s="137">
        <f>IF(Times!AC11=0,0,(($F11*'Utilization Matrix'!AD$3/$E11)+Times!AC11*60*'Utilization Matrix'!AD$3/$E11)/('Utilization Matrix'!$D11*120000))</f>
        <v>0.18817105263157896</v>
      </c>
      <c r="AE11" s="137">
        <f>IF(Times!AD11=0,0,(($F11*'Utilization Matrix'!AE$3/$E11)+Times!AD11*60*'Utilization Matrix'!AE$3/$E11)/('Utilization Matrix'!$D11*120000))</f>
        <v>0.27871052631578946</v>
      </c>
      <c r="AF11" s="137">
        <f>IF(Times!AE11=0,0,(($F11*'Utilization Matrix'!AF$3/$E11)+Times!AE11*60*'Utilization Matrix'!AF$3/$E11)/('Utilization Matrix'!$D11*120000))</f>
        <v>0.1225</v>
      </c>
      <c r="AG11" s="101">
        <f>IF(Times!AF11=0,0,(($F11*'Utilization Matrix'!AG$3/$E11)+Times!AF11*60*'Utilization Matrix'!AG$3/$E11)/('Utilization Matrix'!$D11*120000))</f>
        <v>0</v>
      </c>
      <c r="AH11" s="101">
        <f>IF(Times!AG11=0,0,(($F11*'Utilization Matrix'!AH$3/$E11)+Times!AG11*60*'Utilization Matrix'!AH$3/$E11)/('Utilization Matrix'!$D11*120000))</f>
        <v>0</v>
      </c>
      <c r="AI11" s="101">
        <f>IF(Times!AH11=0,0,(($F11*'Utilization Matrix'!AI$3/$E11)+Times!AH11*60*'Utilization Matrix'!AI$3/$E11)/('Utilization Matrix'!$D11*120000))</f>
        <v>0</v>
      </c>
      <c r="AJ11" s="101">
        <f>IF(Times!AI11=0,0,(($F11*'Utilization Matrix'!AJ$3/$E11)+Times!AI11*60*'Utilization Matrix'!AJ$3/$E11)/('Utilization Matrix'!$D11*120000))</f>
        <v>0</v>
      </c>
      <c r="AK11" s="101">
        <f>IF(Times!AJ11=0,0,(($F11*'Utilization Matrix'!AK$3/$E11)+Times!AJ11*60*'Utilization Matrix'!AK$3/$E11)/('Utilization Matrix'!$D11*120000))</f>
        <v>0</v>
      </c>
      <c r="AL11" s="101">
        <f>IF(Times!AK11=0,0,(($F11*'Utilization Matrix'!AL$3/$E11)+Times!AK11*60*'Utilization Matrix'!AL$3/$E11)/('Utilization Matrix'!$D11*120000))</f>
        <v>0</v>
      </c>
      <c r="AM11" s="101">
        <f>IF(Times!AL11=0,0,(($F11*'Utilization Matrix'!AM$3/$E11)+Times!AL11*60*'Utilization Matrix'!AM$3/$E11)/('Utilization Matrix'!$D11*120000))</f>
        <v>0</v>
      </c>
      <c r="AN11" s="101">
        <f>IF(Times!AM11=0,0,(($F11*'Utilization Matrix'!AN$3/$E11)+Times!AM11*60*'Utilization Matrix'!AN$3/$E11)/('Utilization Matrix'!$D11*120000))</f>
        <v>0</v>
      </c>
      <c r="AO11" s="101">
        <f>IF(Times!AN11=0,0,(($F11*'Utilization Matrix'!AO$3/$E11)+Times!AN11*60*'Utilization Matrix'!AO$3/$E11)/('Utilization Matrix'!$D11*120000))</f>
        <v>0</v>
      </c>
      <c r="AP11" s="101">
        <f>IF(Times!AO11=0,0,(($F11*'Utilization Matrix'!AP$3/$E11)+Times!AO11*60*'Utilization Matrix'!AP$3/$E11)/('Utilization Matrix'!$D11*120000))</f>
        <v>0</v>
      </c>
      <c r="AQ11" s="101">
        <f>IF(Times!AP11=0,0,(($F11*'Utilization Matrix'!AQ$3/$E11)+Times!AP11*60*'Utilization Matrix'!AQ$3/$E11)/('Utilization Matrix'!$D11*120000))</f>
        <v>0</v>
      </c>
      <c r="AR11" s="101">
        <f>IF(Times!AQ11=0,0,(($F11*'Utilization Matrix'!AR$3/$E11)+Times!AQ11*60*'Utilization Matrix'!AR$3/$E11)/('Utilization Matrix'!$D11*120000))</f>
        <v>0</v>
      </c>
      <c r="AS11" s="101">
        <f>IF(Times!AR11=0,0,(($F11*'Utilization Matrix'!AS$3/$E11)+Times!AR11*60*'Utilization Matrix'!AS$3/$E11)/('Utilization Matrix'!$D11*120000))</f>
        <v>0</v>
      </c>
      <c r="AT11" s="101">
        <f>IF(Times!AS11=0,0,(($F11*'Utilization Matrix'!AT$3/$E11)+Times!AS11*60*'Utilization Matrix'!AT$3/$E11)/('Utilization Matrix'!$D11*120000))</f>
        <v>0</v>
      </c>
      <c r="AU11" s="101">
        <f>IF(Times!AT11=0,0,(($F11*'Utilization Matrix'!AU$3/$E11)+Times!AT11*60*'Utilization Matrix'!AU$3/$E11)/('Utilization Matrix'!$D11*120000))</f>
        <v>0</v>
      </c>
      <c r="AV11" s="101">
        <f>IF(Times!AU11=0,0,(($F11*'Utilization Matrix'!AV$3/$E11)+Times!AU11*60*'Utilization Matrix'!AV$3/$E11)/('Utilization Matrix'!$D11*120000))</f>
        <v>0</v>
      </c>
      <c r="AW11" s="101">
        <f>IF(Times!AV11=0,0,(($F11*'Utilization Matrix'!AW$3/$E11)+Times!AV11*60*'Utilization Matrix'!AW$3/$E11)/('Utilization Matrix'!$D11*120000))</f>
        <v>0</v>
      </c>
      <c r="AX11" s="101">
        <f>IF(Times!AW11=0,0,(($F11*'Utilization Matrix'!AX$3/$E11)+Times!AW11*60*'Utilization Matrix'!AX$3/$E11)/('Utilization Matrix'!$D11*120000))</f>
        <v>0</v>
      </c>
      <c r="AY11" s="101">
        <f t="shared" si="2"/>
        <v>3.6113859649122806</v>
      </c>
      <c r="AZ11" s="111">
        <f t="shared" si="3"/>
        <v>4</v>
      </c>
      <c r="BA11" s="11">
        <v>4</v>
      </c>
      <c r="BB11" s="11">
        <v>1</v>
      </c>
      <c r="BC11" s="12">
        <v>20</v>
      </c>
      <c r="BD11">
        <f t="shared" si="4"/>
        <v>0.05</v>
      </c>
      <c r="BE11">
        <f t="shared" si="5"/>
        <v>47480981086.351723</v>
      </c>
    </row>
    <row r="12" spans="1:57" ht="14.25" customHeight="1">
      <c r="A12" t="s">
        <v>121</v>
      </c>
      <c r="B12">
        <v>11</v>
      </c>
      <c r="C12">
        <f t="shared" si="1"/>
        <v>2048</v>
      </c>
      <c r="D12">
        <v>0.95</v>
      </c>
      <c r="E12">
        <v>1</v>
      </c>
      <c r="F12">
        <v>0.5</v>
      </c>
      <c r="G12" s="28" t="s">
        <v>25</v>
      </c>
      <c r="H12" s="101">
        <f>IF(Times!G12=0,0,(($F12*'Utilization Matrix'!H$3/$E12)+Times!G12*60*'Utilization Matrix'!H$3/$E12)/('Utilization Matrix'!$D12*120000))</f>
        <v>0</v>
      </c>
      <c r="I12" s="101">
        <f>IF(Times!H12=0,0,(($F12*'Utilization Matrix'!I$3/$E12)+Times!H12*60*'Utilization Matrix'!I$3/$E12)/('Utilization Matrix'!$D12*120000))</f>
        <v>0</v>
      </c>
      <c r="J12" s="101">
        <f>IF(Times!I12=0,0,(($F12*'Utilization Matrix'!J$3/$E12)+Times!I12*60*'Utilization Matrix'!J$3/$E12)/('Utilization Matrix'!$D12*120000))</f>
        <v>0</v>
      </c>
      <c r="K12" s="101">
        <f>IF(Times!J12=0,0,(($F12*'Utilization Matrix'!K$3/$E12)+Times!J12*60*'Utilization Matrix'!K$3/$E12)/('Utilization Matrix'!$D12*120000))</f>
        <v>0</v>
      </c>
      <c r="L12" s="101">
        <f>IF(Times!K12=0,0,(($F12*'Utilization Matrix'!L$3/$E12)+Times!K12*60*'Utilization Matrix'!L$3/$E12)/('Utilization Matrix'!$D12*120000))</f>
        <v>0</v>
      </c>
      <c r="M12" s="101">
        <f>IF(Times!L12=0,0,(($F12*'Utilization Matrix'!M$3/$E12)+Times!L12*60*'Utilization Matrix'!M$3/$E12)/('Utilization Matrix'!$D12*120000))</f>
        <v>0</v>
      </c>
      <c r="N12" s="101">
        <f>IF(Times!M12=0,0,(($F12*'Utilization Matrix'!N$3/$E12)+Times!M12*60*'Utilization Matrix'!N$3/$E12)/('Utilization Matrix'!$D12*120000))</f>
        <v>0</v>
      </c>
      <c r="O12" s="141">
        <f>IF(Times!N12=0,0,(($F12*'Utilization Matrix'!O$3/$E12)+Times!N12*60*'Utilization Matrix'!O$3/$E12)/('Utilization Matrix'!$D12*120000))</f>
        <v>0.48253947368421052</v>
      </c>
      <c r="P12" s="141">
        <f>IF(Times!O12=0,0,(($F12*'Utilization Matrix'!P$3/$E12)+Times!O12*60*'Utilization Matrix'!P$3/$E12)/('Utilization Matrix'!$D12*120000))</f>
        <v>0.35970175438596491</v>
      </c>
      <c r="Q12" s="101">
        <f>IF(Times!P12=0,0,(($F12*'Utilization Matrix'!Q$3/$E12)+Times!P12*60*'Utilization Matrix'!Q$3/$E12)/('Utilization Matrix'!$D12*120000))</f>
        <v>0</v>
      </c>
      <c r="R12" s="141">
        <f>IF(Times!Q12=0,0,(($F12*'Utilization Matrix'!R$3/$E12)+Times!Q12*60*'Utilization Matrix'!R$3/$E12)/('Utilization Matrix'!$D12*120000))</f>
        <v>0</v>
      </c>
      <c r="S12" s="101">
        <f>IF(Times!R12=0,0,(($F12*'Utilization Matrix'!S$3/$E12)+Times!R12*60*'Utilization Matrix'!S$3/$E12)/('Utilization Matrix'!$D12*120000))</f>
        <v>0</v>
      </c>
      <c r="T12" s="101">
        <f>IF(Times!S12=0,0,(($F12*'Utilization Matrix'!T$3/$E12)+Times!S12*60*'Utilization Matrix'!T$3/$E12)/('Utilization Matrix'!$D12*120000))</f>
        <v>0</v>
      </c>
      <c r="U12" s="101">
        <f>IF(Times!T12=0,0,(($F12*'Utilization Matrix'!U$3/$E12)+Times!T12*60*'Utilization Matrix'!U$3/$E12)/('Utilization Matrix'!$D12*120000))</f>
        <v>0</v>
      </c>
      <c r="V12" s="101">
        <f>IF(Times!U12=0,0,(($F12*'Utilization Matrix'!V$3/$E12)+Times!U12*60*'Utilization Matrix'!V$3/$E12)/('Utilization Matrix'!$D12*120000))</f>
        <v>0</v>
      </c>
      <c r="W12" s="101">
        <f>IF(Times!V12=0,0,(($F12*'Utilization Matrix'!W$3/$E12)+Times!V12*60*'Utilization Matrix'!W$3/$E12)/('Utilization Matrix'!$D12*120000))</f>
        <v>0</v>
      </c>
      <c r="X12" s="101">
        <f>IF(Times!W12=0,0,(($F12*'Utilization Matrix'!X$3/$E12)+Times!W12*60*'Utilization Matrix'!X$3/$E12)/('Utilization Matrix'!$D12*120000))</f>
        <v>0</v>
      </c>
      <c r="Y12" s="101">
        <f>IF(Times!X12=0,0,(($F12*'Utilization Matrix'!Y$3/$E12)+Times!X12*60*'Utilization Matrix'!Y$3/$E12)/('Utilization Matrix'!$D12*120000))</f>
        <v>0</v>
      </c>
      <c r="Z12" s="101">
        <f>IF(Times!Y12=0,0,(($F12*'Utilization Matrix'!Z$3/$E12)+Times!Y12*60*'Utilization Matrix'!Z$3/$E12)/('Utilization Matrix'!$D12*120000))</f>
        <v>0</v>
      </c>
      <c r="AA12" s="101">
        <f>IF(Times!Z12=0,0,(($F12*'Utilization Matrix'!AA$3/$E12)+Times!Z12*60*'Utilization Matrix'!AA$3/$E12)/('Utilization Matrix'!$D12*120000))</f>
        <v>0</v>
      </c>
      <c r="AB12" s="101">
        <f>IF(Times!AA12=0,0,(($F12*'Utilization Matrix'!AB$3/$E12)+Times!AA12*60*'Utilization Matrix'!AB$3/$E12)/('Utilization Matrix'!$D12*120000))</f>
        <v>0</v>
      </c>
      <c r="AC12" s="101">
        <f>IF(Times!AB12=0,0,(($F12*'Utilization Matrix'!AC$3/$E12)+Times!AB12*60*'Utilization Matrix'!AC$3/$E12)/('Utilization Matrix'!$D12*120000))</f>
        <v>3.9635964912280705E-2</v>
      </c>
      <c r="AD12" s="101">
        <f>IF(Times!AC12=0,0,(($F12*'Utilization Matrix'!AD$3/$E12)+Times!AC12*60*'Utilization Matrix'!AD$3/$E12)/('Utilization Matrix'!$D12*120000))</f>
        <v>0</v>
      </c>
      <c r="AE12" s="101">
        <f>IF(Times!AD12=0,0,(($F12*'Utilization Matrix'!AE$3/$E12)+Times!AD12*60*'Utilization Matrix'!AE$3/$E12)/('Utilization Matrix'!$D12*120000))</f>
        <v>0</v>
      </c>
      <c r="AF12" s="101">
        <f>IF(Times!AE12=0,0,(($F12*'Utilization Matrix'!AF$3/$E12)+Times!AE12*60*'Utilization Matrix'!AF$3/$E12)/('Utilization Matrix'!$D12*120000))</f>
        <v>0</v>
      </c>
      <c r="AG12" s="101">
        <f>IF(Times!AF12=0,0,(($F12*'Utilization Matrix'!AG$3/$E12)+Times!AF12*60*'Utilization Matrix'!AG$3/$E12)/('Utilization Matrix'!$D12*120000))</f>
        <v>0</v>
      </c>
      <c r="AH12" s="101">
        <f>IF(Times!AG12=0,0,(($F12*'Utilization Matrix'!AH$3/$E12)+Times!AG12*60*'Utilization Matrix'!AH$3/$E12)/('Utilization Matrix'!$D12*120000))</f>
        <v>0</v>
      </c>
      <c r="AI12" s="101">
        <f>IF(Times!AH12=0,0,(($F12*'Utilization Matrix'!AI$3/$E12)+Times!AH12*60*'Utilization Matrix'!AI$3/$E12)/('Utilization Matrix'!$D12*120000))</f>
        <v>0</v>
      </c>
      <c r="AJ12" s="101">
        <f>IF(Times!AI12=0,0,(($F12*'Utilization Matrix'!AJ$3/$E12)+Times!AI12*60*'Utilization Matrix'!AJ$3/$E12)/('Utilization Matrix'!$D12*120000))</f>
        <v>0</v>
      </c>
      <c r="AK12" s="101">
        <f>IF(Times!AJ12=0,0,(($F12*'Utilization Matrix'!AK$3/$E12)+Times!AJ12*60*'Utilization Matrix'!AK$3/$E12)/('Utilization Matrix'!$D12*120000))</f>
        <v>0</v>
      </c>
      <c r="AL12" s="101">
        <f>IF(Times!AK12=0,0,(($F12*'Utilization Matrix'!AL$3/$E12)+Times!AK12*60*'Utilization Matrix'!AL$3/$E12)/('Utilization Matrix'!$D12*120000))</f>
        <v>0</v>
      </c>
      <c r="AM12" s="101">
        <f>IF(Times!AL12=0,0,(($F12*'Utilization Matrix'!AM$3/$E12)+Times!AL12*60*'Utilization Matrix'!AM$3/$E12)/('Utilization Matrix'!$D12*120000))</f>
        <v>0</v>
      </c>
      <c r="AN12" s="101">
        <f>IF(Times!AM12=0,0,(($F12*'Utilization Matrix'!AN$3/$E12)+Times!AM12*60*'Utilization Matrix'!AN$3/$E12)/('Utilization Matrix'!$D12*120000))</f>
        <v>0</v>
      </c>
      <c r="AO12" s="101">
        <f>IF(Times!AN12=0,0,(($F12*'Utilization Matrix'!AO$3/$E12)+Times!AN12*60*'Utilization Matrix'!AO$3/$E12)/('Utilization Matrix'!$D12*120000))</f>
        <v>0</v>
      </c>
      <c r="AP12" s="101">
        <f>IF(Times!AO12=0,0,(($F12*'Utilization Matrix'!AP$3/$E12)+Times!AO12*60*'Utilization Matrix'!AP$3/$E12)/('Utilization Matrix'!$D12*120000))</f>
        <v>0</v>
      </c>
      <c r="AQ12" s="101">
        <f>IF(Times!AP12=0,0,(($F12*'Utilization Matrix'!AQ$3/$E12)+Times!AP12*60*'Utilization Matrix'!AQ$3/$E12)/('Utilization Matrix'!$D12*120000))</f>
        <v>0</v>
      </c>
      <c r="AR12" s="101">
        <f>IF(Times!AQ12=0,0,(($F12*'Utilization Matrix'!AR$3/$E12)+Times!AQ12*60*'Utilization Matrix'!AR$3/$E12)/('Utilization Matrix'!$D12*120000))</f>
        <v>0</v>
      </c>
      <c r="AS12" s="101">
        <f>IF(Times!AR12=0,0,(($F12*'Utilization Matrix'!AS$3/$E12)+Times!AR12*60*'Utilization Matrix'!AS$3/$E12)/('Utilization Matrix'!$D12*120000))</f>
        <v>0</v>
      </c>
      <c r="AT12" s="101">
        <f>IF(Times!AS12=0,0,(($F12*'Utilization Matrix'!AT$3/$E12)+Times!AS12*60*'Utilization Matrix'!AT$3/$E12)/('Utilization Matrix'!$D12*120000))</f>
        <v>0</v>
      </c>
      <c r="AU12" s="101">
        <f>IF(Times!AT12=0,0,(($F12*'Utilization Matrix'!AU$3/$E12)+Times!AT12*60*'Utilization Matrix'!AU$3/$E12)/('Utilization Matrix'!$D12*120000))</f>
        <v>0</v>
      </c>
      <c r="AV12" s="101">
        <f>IF(Times!AU12=0,0,(($F12*'Utilization Matrix'!AV$3/$E12)+Times!AU12*60*'Utilization Matrix'!AV$3/$E12)/('Utilization Matrix'!$D12*120000))</f>
        <v>0</v>
      </c>
      <c r="AW12" s="101">
        <f>IF(Times!AV12=0,0,(($F12*'Utilization Matrix'!AW$3/$E12)+Times!AV12*60*'Utilization Matrix'!AW$3/$E12)/('Utilization Matrix'!$D12*120000))</f>
        <v>0</v>
      </c>
      <c r="AX12" s="101">
        <f>IF(Times!AW12=0,0,(($F12*'Utilization Matrix'!AX$3/$E12)+Times!AW12*60*'Utilization Matrix'!AX$3/$E12)/('Utilization Matrix'!$D12*120000))</f>
        <v>0</v>
      </c>
      <c r="AY12" s="101">
        <f t="shared" si="2"/>
        <v>0.88187719298245615</v>
      </c>
      <c r="AZ12" s="111">
        <f t="shared" si="3"/>
        <v>1</v>
      </c>
      <c r="BA12" s="11">
        <v>1</v>
      </c>
      <c r="BB12" s="11">
        <v>0</v>
      </c>
      <c r="BC12" s="12">
        <v>29</v>
      </c>
      <c r="BD12">
        <f t="shared" si="4"/>
        <v>0</v>
      </c>
      <c r="BE12">
        <f t="shared" si="5"/>
        <v>45519284552.54232</v>
      </c>
    </row>
    <row r="13" spans="1:57" ht="14.25" customHeight="1">
      <c r="A13" t="s">
        <v>121</v>
      </c>
      <c r="B13">
        <v>10</v>
      </c>
      <c r="C13">
        <f t="shared" si="1"/>
        <v>1024</v>
      </c>
      <c r="D13">
        <v>0.7</v>
      </c>
      <c r="E13">
        <v>1</v>
      </c>
      <c r="F13">
        <v>0.5</v>
      </c>
      <c r="G13" s="28" t="s">
        <v>18</v>
      </c>
      <c r="H13" s="101">
        <f>IF(Times!G13=0,0,(($F13*'Utilization Matrix'!H$3/$E13)+Times!G13*60*'Utilization Matrix'!H$3/$E13)/('Utilization Matrix'!$D13*120000))</f>
        <v>0</v>
      </c>
      <c r="I13" s="101">
        <f>IF(Times!H13=0,0,(($F13*'Utilization Matrix'!I$3/$E13)+Times!H13*60*'Utilization Matrix'!I$3/$E13)/('Utilization Matrix'!$D13*120000))</f>
        <v>0</v>
      </c>
      <c r="J13" s="101">
        <f>IF(Times!I13=0,0,(($F13*'Utilization Matrix'!J$3/$E13)+Times!I13*60*'Utilization Matrix'!J$3/$E13)/('Utilization Matrix'!$D13*120000))</f>
        <v>0</v>
      </c>
      <c r="K13" s="101">
        <f>IF(Times!J13=0,0,(($F13*'Utilization Matrix'!K$3/$E13)+Times!J13*60*'Utilization Matrix'!K$3/$E13)/('Utilization Matrix'!$D13*120000))</f>
        <v>0</v>
      </c>
      <c r="L13" s="101">
        <f>IF(Times!K13=0,0,(($F13*'Utilization Matrix'!L$3/$E13)+Times!K13*60*'Utilization Matrix'!L$3/$E13)/('Utilization Matrix'!$D13*120000))</f>
        <v>0</v>
      </c>
      <c r="M13" s="101">
        <f>IF(Times!L13=0,0,(($F13*'Utilization Matrix'!M$3/$E13)+Times!L13*60*'Utilization Matrix'!M$3/$E13)/('Utilization Matrix'!$D13*120000))</f>
        <v>0</v>
      </c>
      <c r="N13" s="101">
        <f>IF(Times!M13=0,0,(($F13*'Utilization Matrix'!N$3/$E13)+Times!M13*60*'Utilization Matrix'!N$3/$E13)/('Utilization Matrix'!$D13*120000))</f>
        <v>0</v>
      </c>
      <c r="O13" s="101">
        <f>IF(Times!N13=0,0,(($F13*'Utilization Matrix'!O$3/$E13)+Times!N13*60*'Utilization Matrix'!O$3/$E13)/('Utilization Matrix'!$D13*120000))</f>
        <v>0</v>
      </c>
      <c r="P13" s="101">
        <f>IF(Times!O13=0,0,(($F13*'Utilization Matrix'!P$3/$E13)+Times!O13*60*'Utilization Matrix'!P$3/$E13)/('Utilization Matrix'!$D13*120000))</f>
        <v>0</v>
      </c>
      <c r="Q13" s="141">
        <f>IF(Times!P13=0,0,(($F13*'Utilization Matrix'!Q$3/$E13)+Times!P13*60*'Utilization Matrix'!Q$3/$E13)/('Utilization Matrix'!$D13*120000))</f>
        <v>8.7071428571428577E-2</v>
      </c>
      <c r="R13" s="101">
        <f>IF(Times!Q13=0,0,(($F13*'Utilization Matrix'!R$3/$E13)+Times!Q13*60*'Utilization Matrix'!R$3/$E13)/('Utilization Matrix'!$D13*120000))</f>
        <v>0.23837619047619046</v>
      </c>
      <c r="S13" s="141">
        <f>IF(Times!R13=0,0,(($F13*'Utilization Matrix'!S$3/$E13)+Times!R13*60*'Utilization Matrix'!S$3/$E13)/('Utilization Matrix'!$D13*120000))</f>
        <v>0.13540238095238094</v>
      </c>
      <c r="T13" s="141">
        <f>IF(Times!S13=0,0,(($F13*'Utilization Matrix'!T$3/$E13)+Times!S13*60*'Utilization Matrix'!T$3/$E13)/('Utilization Matrix'!$D13*120000))</f>
        <v>0.18875595238095239</v>
      </c>
      <c r="U13" s="141">
        <f>IF(Times!T13=0,0,(($F13*'Utilization Matrix'!U$3/$E13)+Times!T13*60*'Utilization Matrix'!U$3/$E13)/('Utilization Matrix'!$D13*120000))</f>
        <v>0.61964285714285716</v>
      </c>
      <c r="V13" s="134">
        <f>IF(Times!U13=0,0,(($F13*'Utilization Matrix'!V$3/$E13)+Times!U13*60*'Utilization Matrix'!V$3/$E13)/('Utilization Matrix'!$D13*120000))</f>
        <v>0.87844047619047616</v>
      </c>
      <c r="W13" s="132">
        <f>IF(Times!V13=0,0,(($F13*'Utilization Matrix'!W$3/$E13)+Times!V13*60*'Utilization Matrix'!W$3/$E13)/('Utilization Matrix'!$D13*120000))</f>
        <v>0.24609523809523809</v>
      </c>
      <c r="X13" s="137">
        <f>IF(Times!W13=0,0,(($F13*'Utilization Matrix'!X$3/$E13)+Times!W13*60*'Utilization Matrix'!X$3/$E13)/('Utilization Matrix'!$D13*120000))</f>
        <v>1.8413035714285715</v>
      </c>
      <c r="Y13" s="132">
        <f>IF(Times!X13=0,0,(($F13*'Utilization Matrix'!Y$3/$E13)+Times!X13*60*'Utilization Matrix'!Y$3/$E13)/('Utilization Matrix'!$D13*120000))</f>
        <v>1.7918154761904761</v>
      </c>
      <c r="Z13" s="132">
        <f>IF(Times!Y13=0,0,(($F13*'Utilization Matrix'!Z$3/$E13)+Times!Y13*60*'Utilization Matrix'!Z$3/$E13)/('Utilization Matrix'!$D13*120000))</f>
        <v>0.93242142857142851</v>
      </c>
      <c r="AA13" s="135">
        <f>IF(Times!Z13=0,0,(($F13*'Utilization Matrix'!AA$3/$E13)+Times!Z13*60*'Utilization Matrix'!AA$3/$E13)/('Utilization Matrix'!$D13*120000))</f>
        <v>0.58898809523809526</v>
      </c>
      <c r="AB13" s="135">
        <f>IF(Times!AA13=0,0,(($F13*'Utilization Matrix'!AB$3/$E13)+Times!AA13*60*'Utilization Matrix'!AB$3/$E13)/('Utilization Matrix'!$D13*120000))</f>
        <v>0.41845238095238096</v>
      </c>
      <c r="AC13" s="136">
        <f>IF(Times!AB13=0,0,(($F13*'Utilization Matrix'!AC$3/$E13)+Times!AB13*60*'Utilization Matrix'!AC$3/$E13)/('Utilization Matrix'!$D13*120000))</f>
        <v>0</v>
      </c>
      <c r="AD13" s="101">
        <f>IF(Times!AC13=0,0,(($F13*'Utilization Matrix'!AD$3/$E13)+Times!AC13*60*'Utilization Matrix'!AD$3/$E13)/('Utilization Matrix'!$D13*120000))</f>
        <v>0</v>
      </c>
      <c r="AE13" s="101">
        <f>IF(Times!AD13=0,0,(($F13*'Utilization Matrix'!AE$3/$E13)+Times!AD13*60*'Utilization Matrix'!AE$3/$E13)/('Utilization Matrix'!$D13*120000))</f>
        <v>0</v>
      </c>
      <c r="AF13" s="101">
        <f>IF(Times!AE13=0,0,(($F13*'Utilization Matrix'!AF$3/$E13)+Times!AE13*60*'Utilization Matrix'!AF$3/$E13)/('Utilization Matrix'!$D13*120000))</f>
        <v>0</v>
      </c>
      <c r="AG13" s="136">
        <f>IF(Times!AF13=0,0,(($F13*'Utilization Matrix'!AG$3/$E13)+Times!AF13*60*'Utilization Matrix'!AG$3/$E13)/('Utilization Matrix'!$D13*120000))</f>
        <v>0.24358333333333335</v>
      </c>
      <c r="AH13" s="101">
        <f>IF(Times!AG13=0,0,(($F13*'Utilization Matrix'!AH$3/$E13)+Times!AG13*60*'Utilization Matrix'!AH$3/$E13)/('Utilization Matrix'!$D13*120000))</f>
        <v>0</v>
      </c>
      <c r="AI13" s="101">
        <f>IF(Times!AH13=0,0,(($F13*'Utilization Matrix'!AI$3/$E13)+Times!AH13*60*'Utilization Matrix'!AI$3/$E13)/('Utilization Matrix'!$D13*120000))</f>
        <v>0</v>
      </c>
      <c r="AJ13" s="101">
        <f>IF(Times!AI13=0,0,(($F13*'Utilization Matrix'!AJ$3/$E13)+Times!AI13*60*'Utilization Matrix'!AJ$3/$E13)/('Utilization Matrix'!$D13*120000))</f>
        <v>0</v>
      </c>
      <c r="AK13" s="101">
        <f>IF(Times!AJ13=0,0,(($F13*'Utilization Matrix'!AK$3/$E13)+Times!AJ13*60*'Utilization Matrix'!AK$3/$E13)/('Utilization Matrix'!$D13*120000))</f>
        <v>0</v>
      </c>
      <c r="AL13" s="101">
        <f>IF(Times!AK13=0,0,(($F13*'Utilization Matrix'!AL$3/$E13)+Times!AK13*60*'Utilization Matrix'!AL$3/$E13)/('Utilization Matrix'!$D13*120000))</f>
        <v>0</v>
      </c>
      <c r="AM13" s="101">
        <f>IF(Times!AL13=0,0,(($F13*'Utilization Matrix'!AM$3/$E13)+Times!AL13*60*'Utilization Matrix'!AM$3/$E13)/('Utilization Matrix'!$D13*120000))</f>
        <v>0</v>
      </c>
      <c r="AN13" s="101">
        <f>IF(Times!AM13=0,0,(($F13*'Utilization Matrix'!AN$3/$E13)+Times!AM13*60*'Utilization Matrix'!AN$3/$E13)/('Utilization Matrix'!$D13*120000))</f>
        <v>0</v>
      </c>
      <c r="AO13" s="101">
        <f>IF(Times!AN13=0,0,(($F13*'Utilization Matrix'!AO$3/$E13)+Times!AN13*60*'Utilization Matrix'!AO$3/$E13)/('Utilization Matrix'!$D13*120000))</f>
        <v>0</v>
      </c>
      <c r="AP13" s="136">
        <f>IF(Times!AO13=0,0,(($F13*'Utilization Matrix'!AP$3/$E13)+Times!AO13*60*'Utilization Matrix'!AP$3/$E13)/('Utilization Matrix'!$D13*120000))</f>
        <v>0.27391666666666664</v>
      </c>
      <c r="AQ13" s="136">
        <f>IF(Times!AP13=0,0,(($F13*'Utilization Matrix'!AQ$3/$E13)+Times!AP13*60*'Utilization Matrix'!AQ$3/$E13)/('Utilization Matrix'!$D13*120000))</f>
        <v>4.9500000000000002E-2</v>
      </c>
      <c r="AR13" s="136">
        <f>IF(Times!AQ13=0,0,(($F13*'Utilization Matrix'!AR$3/$E13)+Times!AQ13*60*'Utilization Matrix'!AR$3/$E13)/('Utilization Matrix'!$D13*120000))</f>
        <v>0.31183333333333335</v>
      </c>
      <c r="AS13" s="136">
        <f>IF(Times!AR13=0,0,(($F13*'Utilization Matrix'!AS$3/$E13)+Times!AR13*60*'Utilization Matrix'!AS$3/$E13)/('Utilization Matrix'!$D13*120000))</f>
        <v>7.3874999999999996E-2</v>
      </c>
      <c r="AT13" s="101">
        <f>IF(Times!AS13=0,0,(($F13*'Utilization Matrix'!AT$3/$E13)+Times!AS13*60*'Utilization Matrix'!AT$3/$E13)/('Utilization Matrix'!$D13*120000))</f>
        <v>0.52329166666666671</v>
      </c>
      <c r="AU13" s="101">
        <f>IF(Times!AT13=0,0,(($F13*'Utilization Matrix'!AU$3/$E13)+Times!AT13*60*'Utilization Matrix'!AU$3/$E13)/('Utilization Matrix'!$D13*120000))</f>
        <v>0.674875</v>
      </c>
      <c r="AV13" s="101">
        <f>IF(Times!AU13=0,0,(($F13*'Utilization Matrix'!AV$3/$E13)+Times!AU13*60*'Utilization Matrix'!AV$3/$E13)/('Utilization Matrix'!$D13*120000))</f>
        <v>0</v>
      </c>
      <c r="AW13" s="149">
        <f>IF(Times!AV13=0,0,(($F13*'Utilization Matrix'!AW$3/$E13)+Times!AV13*60*'Utilization Matrix'!AW$3/$E13)/('Utilization Matrix'!$D13*120000))</f>
        <v>0</v>
      </c>
      <c r="AX13" s="149">
        <f>IF(Times!AW13=0,0,(($F13*'Utilization Matrix'!AX$3/$E13)+Times!AW13*60*'Utilization Matrix'!AX$3/$E13)/('Utilization Matrix'!$D13*120000))</f>
        <v>0</v>
      </c>
      <c r="AY13" s="101">
        <f t="shared" si="2"/>
        <v>10.117640476190475</v>
      </c>
      <c r="AZ13" s="111">
        <f t="shared" si="3"/>
        <v>11</v>
      </c>
      <c r="BA13" s="131">
        <v>11</v>
      </c>
      <c r="BB13" s="11">
        <v>1</v>
      </c>
      <c r="BC13" s="12">
        <v>27</v>
      </c>
      <c r="BD13">
        <f t="shared" si="4"/>
        <v>0.05</v>
      </c>
      <c r="BE13">
        <f t="shared" si="5"/>
        <v>6145542081.8372002</v>
      </c>
    </row>
    <row r="14" spans="1:57" ht="14.25" customHeight="1">
      <c r="A14" t="s">
        <v>129</v>
      </c>
      <c r="B14">
        <v>9</v>
      </c>
      <c r="C14">
        <f t="shared" si="1"/>
        <v>512</v>
      </c>
      <c r="D14">
        <v>0.95</v>
      </c>
      <c r="E14">
        <v>1</v>
      </c>
      <c r="F14">
        <v>0.5</v>
      </c>
      <c r="G14" s="28" t="s">
        <v>24</v>
      </c>
      <c r="H14" s="101">
        <f>IF(Times!G14=0,0,(($F14*'Utilization Matrix'!H$3/$E14)+Times!G14*60*'Utilization Matrix'!H$3/$E14)/('Utilization Matrix'!$D14*120000))</f>
        <v>0</v>
      </c>
      <c r="I14" s="101">
        <f>IF(Times!H14=0,0,(($F14*'Utilization Matrix'!I$3/$E14)+Times!H14*60*'Utilization Matrix'!I$3/$E14)/('Utilization Matrix'!$D14*120000))</f>
        <v>0</v>
      </c>
      <c r="J14" s="101">
        <f>IF(Times!I14=0,0,(($F14*'Utilization Matrix'!J$3/$E14)+Times!I14*60*'Utilization Matrix'!J$3/$E14)/('Utilization Matrix'!$D14*120000))</f>
        <v>0</v>
      </c>
      <c r="K14" s="101">
        <f>IF(Times!J14=0,0,(($F14*'Utilization Matrix'!K$3/$E14)+Times!J14*60*'Utilization Matrix'!K$3/$E14)/('Utilization Matrix'!$D14*120000))</f>
        <v>0</v>
      </c>
      <c r="L14" s="101">
        <f>IF(Times!K14=0,0,(($F14*'Utilization Matrix'!L$3/$E14)+Times!K14*60*'Utilization Matrix'!L$3/$E14)/('Utilization Matrix'!$D14*120000))</f>
        <v>0</v>
      </c>
      <c r="M14" s="101">
        <f>IF(Times!L14=0,0,(($F14*'Utilization Matrix'!M$3/$E14)+Times!L14*60*'Utilization Matrix'!M$3/$E14)/('Utilization Matrix'!$D14*120000))</f>
        <v>0</v>
      </c>
      <c r="N14" s="101">
        <f>IF(Times!M14=0,0,(($F14*'Utilization Matrix'!N$3/$E14)+Times!M14*60*'Utilization Matrix'!N$3/$E14)/('Utilization Matrix'!$D14*120000))</f>
        <v>0</v>
      </c>
      <c r="O14" s="101">
        <f>IF(Times!N14=0,0,(($F14*'Utilization Matrix'!O$3/$E14)+Times!N14*60*'Utilization Matrix'!O$3/$E14)/('Utilization Matrix'!$D14*120000))</f>
        <v>0</v>
      </c>
      <c r="P14" s="101">
        <f>IF(Times!O14=0,0,(($F14*'Utilization Matrix'!P$3/$E14)+Times!O14*60*'Utilization Matrix'!P$3/$E14)/('Utilization Matrix'!$D14*120000))</f>
        <v>0</v>
      </c>
      <c r="Q14" s="137">
        <f>IF(Times!P14=0,0,(($F14*'Utilization Matrix'!Q$3/$E14)+Times!P14*60*'Utilization Matrix'!Q$3/$E14)/('Utilization Matrix'!$D14*120000))</f>
        <v>9.3210526315789452E-2</v>
      </c>
      <c r="R14" s="101">
        <f>IF(Times!Q14=0,0,(($F14*'Utilization Matrix'!R$3/$E14)+Times!Q14*60*'Utilization Matrix'!R$3/$E14)/('Utilization Matrix'!$D14*120000))</f>
        <v>0.11968771929824561</v>
      </c>
      <c r="S14" s="137">
        <f>IF(Times!R14=0,0,(($F14*'Utilization Matrix'!S$3/$E14)+Times!R14*60*'Utilization Matrix'!S$3/$E14)/('Utilization Matrix'!$D14*120000))</f>
        <v>0.14494912280701752</v>
      </c>
      <c r="T14" s="137">
        <f>IF(Times!S14=0,0,(($F14*'Utilization Matrix'!T$3/$E14)+Times!S14*60*'Utilization Matrix'!T$3/$E14)/('Utilization Matrix'!$D14*120000))</f>
        <v>0.11273070175438596</v>
      </c>
      <c r="U14" s="137">
        <f>IF(Times!T14=0,0,(($F14*'Utilization Matrix'!U$3/$E14)+Times!T14*60*'Utilization Matrix'!U$3/$E14)/('Utilization Matrix'!$D14*120000))</f>
        <v>0.28125263157894731</v>
      </c>
      <c r="V14" s="134">
        <f>IF(Times!U14=0,0,(($F14*'Utilization Matrix'!V$3/$E14)+Times!U14*60*'Utilization Matrix'!V$3/$E14)/('Utilization Matrix'!$D14*120000))</f>
        <v>0.44106140350877188</v>
      </c>
      <c r="W14" s="137">
        <f>IF(Times!V14=0,0,(($F14*'Utilization Matrix'!W$3/$E14)+Times!V14*60*'Utilization Matrix'!W$3/$E14)/('Utilization Matrix'!$D14*120000))</f>
        <v>0.1469754385964912</v>
      </c>
      <c r="X14" s="135">
        <f>IF(Times!W14=0,0,(($F14*'Utilization Matrix'!X$3/$E14)+Times!W14*60*'Utilization Matrix'!X$3/$E14)/('Utilization Matrix'!$D14*120000))</f>
        <v>1.0996815789473682</v>
      </c>
      <c r="Y14" s="135">
        <f>IF(Times!X14=0,0,(($F14*'Utilization Matrix'!Y$3/$E14)+Times!X14*60*'Utilization Matrix'!Y$3/$E14)/('Utilization Matrix'!$D14*120000))</f>
        <v>0.81329561403508766</v>
      </c>
      <c r="Z14" s="149">
        <f>IF(Times!Y14=0,0,(($F14*'Utilization Matrix'!Z$3/$E14)+Times!Y14*60*'Utilization Matrix'!Z$3/$E14)/('Utilization Matrix'!$D14*120000))</f>
        <v>0.99816315789473675</v>
      </c>
      <c r="AA14" s="134">
        <f>IF(Times!Z14=0,0,(($F14*'Utilization Matrix'!AA$3/$E14)+Times!Z14*60*'Utilization Matrix'!AA$3/$E14)/('Utilization Matrix'!$D14*120000))</f>
        <v>0.26733859649122804</v>
      </c>
      <c r="AB14" s="137">
        <f>IF(Times!AA14=0,0,(($F14*'Utilization Matrix'!AB$3/$E14)+Times!AA14*60*'Utilization Matrix'!AB$3/$E14)/('Utilization Matrix'!$D14*120000))</f>
        <v>0.18993333333333332</v>
      </c>
      <c r="AC14" s="134">
        <f>IF(Times!AB14=0,0,(($F14*'Utilization Matrix'!AC$3/$E14)+Times!AB14*60*'Utilization Matrix'!AC$3/$E14)/('Utilization Matrix'!$D14*120000))</f>
        <v>0</v>
      </c>
      <c r="AD14" s="101">
        <f>IF(Times!AC14=0,0,(($F14*'Utilization Matrix'!AD$3/$E14)+Times!AC14*60*'Utilization Matrix'!AD$3/$E14)/('Utilization Matrix'!$D14*120000))</f>
        <v>0</v>
      </c>
      <c r="AE14" s="101">
        <f>IF(Times!AD14=0,0,(($F14*'Utilization Matrix'!AE$3/$E14)+Times!AD14*60*'Utilization Matrix'!AE$3/$E14)/('Utilization Matrix'!$D14*120000))</f>
        <v>0</v>
      </c>
      <c r="AF14" s="101">
        <f>IF(Times!AE14=0,0,(($F14*'Utilization Matrix'!AF$3/$E14)+Times!AE14*60*'Utilization Matrix'!AF$3/$E14)/('Utilization Matrix'!$D14*120000))</f>
        <v>0</v>
      </c>
      <c r="AG14" s="101">
        <f>IF(Times!AF14=0,0,(($F14*'Utilization Matrix'!AG$3/$E14)+Times!AF14*60*'Utilization Matrix'!AG$3/$E14)/('Utilization Matrix'!$D14*120000))</f>
        <v>0</v>
      </c>
      <c r="AH14" s="101">
        <f>IF(Times!AG14=0,0,(($F14*'Utilization Matrix'!AH$3/$E14)+Times!AG14*60*'Utilization Matrix'!AH$3/$E14)/('Utilization Matrix'!$D14*120000))</f>
        <v>0</v>
      </c>
      <c r="AI14" s="101">
        <f>IF(Times!AH14=0,0,(($F14*'Utilization Matrix'!AI$3/$E14)+Times!AH14*60*'Utilization Matrix'!AI$3/$E14)/('Utilization Matrix'!$D14*120000))</f>
        <v>0</v>
      </c>
      <c r="AJ14" s="150">
        <f>IF(Times!AI14=0,0,(($F14*'Utilization Matrix'!AJ$3/$E14)+Times!AI14*60*'Utilization Matrix'!AJ$3/$E14)/('Utilization Matrix'!$D14*120000))</f>
        <v>0</v>
      </c>
      <c r="AK14" s="101">
        <f>IF(Times!AJ14=0,0,(($F14*'Utilization Matrix'!AK$3/$E14)+Times!AJ14*60*'Utilization Matrix'!AK$3/$E14)/('Utilization Matrix'!$D14*120000))</f>
        <v>0</v>
      </c>
      <c r="AL14" s="101">
        <f>IF(Times!AK14=0,0,(($F14*'Utilization Matrix'!AL$3/$E14)+Times!AK14*60*'Utilization Matrix'!AL$3/$E14)/('Utilization Matrix'!$D14*120000))</f>
        <v>0</v>
      </c>
      <c r="AM14" s="101">
        <f>IF(Times!AL14=0,0,(($F14*'Utilization Matrix'!AM$3/$E14)+Times!AL14*60*'Utilization Matrix'!AM$3/$E14)/('Utilization Matrix'!$D14*120000))</f>
        <v>0</v>
      </c>
      <c r="AN14" s="101">
        <f>IF(Times!AM14=0,0,(($F14*'Utilization Matrix'!AN$3/$E14)+Times!AM14*60*'Utilization Matrix'!AN$3/$E14)/('Utilization Matrix'!$D14*120000))</f>
        <v>0</v>
      </c>
      <c r="AO14" s="101">
        <f>IF(Times!AN14=0,0,(($F14*'Utilization Matrix'!AO$3/$E14)+Times!AN14*60*'Utilization Matrix'!AO$3/$E14)/('Utilization Matrix'!$D14*120000))</f>
        <v>0</v>
      </c>
      <c r="AP14" s="101">
        <f>IF(Times!AO14=0,0,(($F14*'Utilization Matrix'!AP$3/$E14)+Times!AO14*60*'Utilization Matrix'!AP$3/$E14)/('Utilization Matrix'!$D14*120000))</f>
        <v>0</v>
      </c>
      <c r="AQ14" s="101">
        <f>IF(Times!AP14=0,0,(($F14*'Utilization Matrix'!AQ$3/$E14)+Times!AP14*60*'Utilization Matrix'!AQ$3/$E14)/('Utilization Matrix'!$D14*120000))</f>
        <v>0</v>
      </c>
      <c r="AR14" s="101">
        <f>IF(Times!AQ14=0,0,(($F14*'Utilization Matrix'!AR$3/$E14)+Times!AQ14*60*'Utilization Matrix'!AR$3/$E14)/('Utilization Matrix'!$D14*120000))</f>
        <v>0</v>
      </c>
      <c r="AS14" s="101">
        <f>IF(Times!AR14=0,0,(($F14*'Utilization Matrix'!AS$3/$E14)+Times!AR14*60*'Utilization Matrix'!AS$3/$E14)/('Utilization Matrix'!$D14*120000))</f>
        <v>0</v>
      </c>
      <c r="AT14" s="101">
        <f>IF(Times!AS14=0,0,(($F14*'Utilization Matrix'!AT$3/$E14)+Times!AS14*60*'Utilization Matrix'!AT$3/$E14)/('Utilization Matrix'!$D14*120000))</f>
        <v>0</v>
      </c>
      <c r="AU14" s="101">
        <f>IF(Times!AT14=0,0,(($F14*'Utilization Matrix'!AU$3/$E14)+Times!AT14*60*'Utilization Matrix'!AU$3/$E14)/('Utilization Matrix'!$D14*120000))</f>
        <v>0</v>
      </c>
      <c r="AV14" s="101">
        <f>IF(Times!AU14=0,0,(($F14*'Utilization Matrix'!AV$3/$E14)+Times!AU14*60*'Utilization Matrix'!AV$3/$E14)/('Utilization Matrix'!$D14*120000))</f>
        <v>0</v>
      </c>
      <c r="AW14" s="101">
        <f>IF(Times!AV14=0,0,(($F14*'Utilization Matrix'!AW$3/$E14)+Times!AV14*60*'Utilization Matrix'!AW$3/$E14)/('Utilization Matrix'!$D14*120000))</f>
        <v>0</v>
      </c>
      <c r="AX14" s="101">
        <f>IF(Times!AW14=0,0,(($F14*'Utilization Matrix'!AX$3/$E14)+Times!AW14*60*'Utilization Matrix'!AX$3/$E14)/('Utilization Matrix'!$D14*120000))</f>
        <v>0</v>
      </c>
      <c r="AY14" s="101">
        <f t="shared" si="2"/>
        <v>4.7082798245614041</v>
      </c>
      <c r="AZ14" s="111">
        <f t="shared" si="3"/>
        <v>5</v>
      </c>
      <c r="BA14" s="131">
        <v>5</v>
      </c>
      <c r="BB14" s="11">
        <v>1</v>
      </c>
      <c r="BC14" s="12">
        <v>33</v>
      </c>
      <c r="BD14">
        <f t="shared" si="4"/>
        <v>0.05</v>
      </c>
      <c r="BE14">
        <f t="shared" si="5"/>
        <v>4314079959.3346233</v>
      </c>
    </row>
    <row r="15" spans="1:57" ht="14.25" customHeight="1">
      <c r="A15" t="s">
        <v>129</v>
      </c>
      <c r="B15">
        <v>8</v>
      </c>
      <c r="C15">
        <f t="shared" si="1"/>
        <v>256</v>
      </c>
      <c r="D15">
        <v>0.95</v>
      </c>
      <c r="E15">
        <v>1</v>
      </c>
      <c r="F15">
        <v>0.5</v>
      </c>
      <c r="G15" s="28" t="s">
        <v>31</v>
      </c>
      <c r="H15" s="101">
        <f>IF(Times!G15=0,0,(($F15*'Utilization Matrix'!H$3/$E15)+Times!G15*60*'Utilization Matrix'!H$3/$E15)/('Utilization Matrix'!$D15*120000))</f>
        <v>0</v>
      </c>
      <c r="I15" s="101">
        <f>IF(Times!H15=0,0,(($F15*'Utilization Matrix'!I$3/$E15)+Times!H15*60*'Utilization Matrix'!I$3/$E15)/('Utilization Matrix'!$D15*120000))</f>
        <v>0</v>
      </c>
      <c r="J15" s="101">
        <f>IF(Times!I15=0,0,(($F15*'Utilization Matrix'!J$3/$E15)+Times!I15*60*'Utilization Matrix'!J$3/$E15)/('Utilization Matrix'!$D15*120000))</f>
        <v>0</v>
      </c>
      <c r="K15" s="101">
        <f>IF(Times!J15=0,0,(($F15*'Utilization Matrix'!K$3/$E15)+Times!J15*60*'Utilization Matrix'!K$3/$E15)/('Utilization Matrix'!$D15*120000))</f>
        <v>0</v>
      </c>
      <c r="L15" s="101">
        <f>IF(Times!K15=0,0,(($F15*'Utilization Matrix'!L$3/$E15)+Times!K15*60*'Utilization Matrix'!L$3/$E15)/('Utilization Matrix'!$D15*120000))</f>
        <v>0</v>
      </c>
      <c r="M15" s="101">
        <f>IF(Times!L15=0,0,(($F15*'Utilization Matrix'!M$3/$E15)+Times!L15*60*'Utilization Matrix'!M$3/$E15)/('Utilization Matrix'!$D15*120000))</f>
        <v>0</v>
      </c>
      <c r="N15" s="101">
        <f>IF(Times!M15=0,0,(($F15*'Utilization Matrix'!N$3/$E15)+Times!M15*60*'Utilization Matrix'!N$3/$E15)/('Utilization Matrix'!$D15*120000))</f>
        <v>0</v>
      </c>
      <c r="O15" s="101">
        <f>IF(Times!N15=0,0,(($F15*'Utilization Matrix'!O$3/$E15)+Times!N15*60*'Utilization Matrix'!O$3/$E15)/('Utilization Matrix'!$D15*120000))</f>
        <v>0</v>
      </c>
      <c r="P15" s="101">
        <f>IF(Times!O15=0,0,(($F15*'Utilization Matrix'!P$3/$E15)+Times!O15*60*'Utilization Matrix'!P$3/$E15)/('Utilization Matrix'!$D15*120000))</f>
        <v>0</v>
      </c>
      <c r="Q15" s="101">
        <f>IF(Times!P15=0,0,(($F15*'Utilization Matrix'!Q$3/$E15)+Times!P15*60*'Utilization Matrix'!Q$3/$E15)/('Utilization Matrix'!$D15*120000))</f>
        <v>0</v>
      </c>
      <c r="R15" s="101">
        <f>IF(Times!Q15=0,0,(($F15*'Utilization Matrix'!R$3/$E15)+Times!Q15*60*'Utilization Matrix'!R$3/$E15)/('Utilization Matrix'!$D15*120000))</f>
        <v>0</v>
      </c>
      <c r="S15" s="101">
        <f>IF(Times!R15=0,0,(($F15*'Utilization Matrix'!S$3/$E15)+Times!R15*60*'Utilization Matrix'!S$3/$E15)/('Utilization Matrix'!$D15*120000))</f>
        <v>0</v>
      </c>
      <c r="T15" s="101">
        <f>IF(Times!S15=0,0,(($F15*'Utilization Matrix'!T$3/$E15)+Times!S15*60*'Utilization Matrix'!T$3/$E15)/('Utilization Matrix'!$D15*120000))</f>
        <v>0</v>
      </c>
      <c r="U15" s="101">
        <f>IF(Times!T15=0,0,(($F15*'Utilization Matrix'!U$3/$E15)+Times!T15*60*'Utilization Matrix'!U$3/$E15)/('Utilization Matrix'!$D15*120000))</f>
        <v>0</v>
      </c>
      <c r="V15" s="101">
        <f>IF(Times!U15=0,0,(($F15*'Utilization Matrix'!V$3/$E15)+Times!U15*60*'Utilization Matrix'!V$3/$E15)/('Utilization Matrix'!$D15*120000))</f>
        <v>0</v>
      </c>
      <c r="W15" s="101">
        <f>IF(Times!V15=0,0,(($F15*'Utilization Matrix'!W$3/$E15)+Times!V15*60*'Utilization Matrix'!W$3/$E15)/('Utilization Matrix'!$D15*120000))</f>
        <v>0</v>
      </c>
      <c r="X15" s="101">
        <f>IF(Times!W15=0,0,(($F15*'Utilization Matrix'!X$3/$E15)+Times!W15*60*'Utilization Matrix'!X$3/$E15)/('Utilization Matrix'!$D15*120000))</f>
        <v>0</v>
      </c>
      <c r="Y15" s="101">
        <f>IF(Times!X15=0,0,(($F15*'Utilization Matrix'!Y$3/$E15)+Times!X15*60*'Utilization Matrix'!Y$3/$E15)/('Utilization Matrix'!$D15*120000))</f>
        <v>0</v>
      </c>
      <c r="Z15" s="101">
        <f>IF(Times!Y15=0,0,(($F15*'Utilization Matrix'!Z$3/$E15)+Times!Y15*60*'Utilization Matrix'!Z$3/$E15)/('Utilization Matrix'!$D15*120000))</f>
        <v>0</v>
      </c>
      <c r="AA15" s="101">
        <f>IF(Times!Z15=0,0,(($F15*'Utilization Matrix'!AA$3/$E15)+Times!Z15*60*'Utilization Matrix'!AA$3/$E15)/('Utilization Matrix'!$D15*120000))</f>
        <v>0</v>
      </c>
      <c r="AB15" s="101">
        <f>IF(Times!AA15=0,0,(($F15*'Utilization Matrix'!AB$3/$E15)+Times!AA15*60*'Utilization Matrix'!AB$3/$E15)/('Utilization Matrix'!$D15*120000))</f>
        <v>0</v>
      </c>
      <c r="AC15" s="101">
        <f>IF(Times!AB15=0,0,(($F15*'Utilization Matrix'!AC$3/$E15)+Times!AB15*60*'Utilization Matrix'!AC$3/$E15)/('Utilization Matrix'!$D15*120000))</f>
        <v>2.6046491228070172E-2</v>
      </c>
      <c r="AD15" s="101">
        <f>IF(Times!AC15=0,0,(($F15*'Utilization Matrix'!AD$3/$E15)+Times!AC15*60*'Utilization Matrix'!AD$3/$E15)/('Utilization Matrix'!$D15*120000))</f>
        <v>0.12365526315789473</v>
      </c>
      <c r="AE15" s="101">
        <f>IF(Times!AD15=0,0,(($F15*'Utilization Matrix'!AE$3/$E15)+Times!AD15*60*'Utilization Matrix'!AE$3/$E15)/('Utilization Matrix'!$D15*120000))</f>
        <v>0.18315263157894734</v>
      </c>
      <c r="AF15" s="101">
        <f>IF(Times!AE15=0,0,(($F15*'Utilization Matrix'!AF$3/$E15)+Times!AE15*60*'Utilization Matrix'!AF$3/$E15)/('Utilization Matrix'!$D15*120000))</f>
        <v>8.0500000000000002E-2</v>
      </c>
      <c r="AG15" s="101">
        <f>IF(Times!AF15=0,0,(($F15*'Utilization Matrix'!AG$3/$E15)+Times!AF15*60*'Utilization Matrix'!AG$3/$E15)/('Utilization Matrix'!$D15*120000))</f>
        <v>0</v>
      </c>
      <c r="AH15" s="101">
        <f>IF(Times!AG15=0,0,(($F15*'Utilization Matrix'!AH$3/$E15)+Times!AG15*60*'Utilization Matrix'!AH$3/$E15)/('Utilization Matrix'!$D15*120000))</f>
        <v>0</v>
      </c>
      <c r="AI15" s="137">
        <f>IF(Times!AH15=0,0,(($F15*'Utilization Matrix'!AI$3/$E15)+Times!AH15*60*'Utilization Matrix'!AI$3/$E15)/('Utilization Matrix'!$D15*120000))</f>
        <v>0.47759210526315787</v>
      </c>
      <c r="AJ15" s="101">
        <f>IF(Times!AI15=0,0,(($F15*'Utilization Matrix'!AJ$3/$E15)+Times!AI15*60*'Utilization Matrix'!AJ$3/$E15)/('Utilization Matrix'!$D15*120000))</f>
        <v>0.14989912280701753</v>
      </c>
      <c r="AK15" s="101">
        <f>IF(Times!AJ15=0,0,(($F15*'Utilization Matrix'!AK$3/$E15)+Times!AJ15*60*'Utilization Matrix'!AK$3/$E15)/('Utilization Matrix'!$D15*120000))</f>
        <v>0.14636403508771931</v>
      </c>
      <c r="AL15" s="101">
        <f>IF(Times!AK15=0,0,(($F15*'Utilization Matrix'!AL$3/$E15)+Times!AK15*60*'Utilization Matrix'!AL$3/$E15)/('Utilization Matrix'!$D15*120000))</f>
        <v>0</v>
      </c>
      <c r="AM15" s="101">
        <f>IF(Times!AL15=0,0,(($F15*'Utilization Matrix'!AM$3/$E15)+Times!AL15*60*'Utilization Matrix'!AM$3/$E15)/('Utilization Matrix'!$D15*120000))</f>
        <v>0</v>
      </c>
      <c r="AN15" s="101">
        <f>IF(Times!AM15=0,0,(($F15*'Utilization Matrix'!AN$3/$E15)+Times!AM15*60*'Utilization Matrix'!AN$3/$E15)/('Utilization Matrix'!$D15*120000))</f>
        <v>0</v>
      </c>
      <c r="AO15" s="101">
        <f>IF(Times!AN15=0,0,(($F15*'Utilization Matrix'!AO$3/$E15)+Times!AN15*60*'Utilization Matrix'!AO$3/$E15)/('Utilization Matrix'!$D15*120000))</f>
        <v>0</v>
      </c>
      <c r="AP15" s="137">
        <f>IF(Times!AO15=0,0,(($F15*'Utilization Matrix'!AP$3/$E15)+Times!AO15*60*'Utilization Matrix'!AP$3/$E15)/('Utilization Matrix'!$D15*120000))</f>
        <v>0.16723333333333332</v>
      </c>
      <c r="AQ15" s="137">
        <f>IF(Times!AP15=0,0,(($F15*'Utilization Matrix'!AQ$3/$E15)+Times!AP15*60*'Utilization Matrix'!AQ$3/$E15)/('Utilization Matrix'!$D15*120000))</f>
        <v>3.0221052631578947E-2</v>
      </c>
      <c r="AR15" s="137">
        <f>IF(Times!AQ15=0,0,(($F15*'Utilization Matrix'!AR$3/$E15)+Times!AQ15*60*'Utilization Matrix'!AR$3/$E15)/('Utilization Matrix'!$D15*120000))</f>
        <v>0.19038245614035088</v>
      </c>
      <c r="AS15" s="101">
        <f>IF(Times!AR15=0,0,(($F15*'Utilization Matrix'!AS$3/$E15)+Times!AR15*60*'Utilization Matrix'!AS$3/$E15)/('Utilization Matrix'!$D15*120000))</f>
        <v>4.5102631578947366E-2</v>
      </c>
      <c r="AT15" s="101">
        <f>IF(Times!AS15=0,0,(($F15*'Utilization Matrix'!AT$3/$E15)+Times!AS15*60*'Utilization Matrix'!AT$3/$E15)/('Utilization Matrix'!$D15*120000))</f>
        <v>0.31948333333333334</v>
      </c>
      <c r="AU15" s="101">
        <f>IF(Times!AT15=0,0,(($F15*'Utilization Matrix'!AU$3/$E15)+Times!AT15*60*'Utilization Matrix'!AU$3/$E15)/('Utilization Matrix'!$D15*120000))</f>
        <v>0</v>
      </c>
      <c r="AV15" s="101">
        <f>IF(Times!AU15=0,0,(($F15*'Utilization Matrix'!AV$3/$E15)+Times!AU15*60*'Utilization Matrix'!AV$3/$E15)/('Utilization Matrix'!$D15*120000))</f>
        <v>0</v>
      </c>
      <c r="AW15" s="134">
        <f>IF(Times!AV15=0,0,(($F15*'Utilization Matrix'!AW$3/$E15)+Times!AV15*60*'Utilization Matrix'!AW$3/$E15)/('Utilization Matrix'!$D15*120000))</f>
        <v>0</v>
      </c>
      <c r="AX15" s="137">
        <f>IF(Times!AW15=0,0,(($F15*'Utilization Matrix'!AX$3/$E15)+Times!AW15*60*'Utilization Matrix'!AX$3/$E15)/('Utilization Matrix'!$D15*120000))</f>
        <v>0</v>
      </c>
      <c r="AY15" s="101">
        <f t="shared" si="2"/>
        <v>1.9396324561403508</v>
      </c>
      <c r="AZ15" s="111">
        <f t="shared" si="3"/>
        <v>2</v>
      </c>
      <c r="BA15" s="11">
        <v>2</v>
      </c>
      <c r="BB15" s="11">
        <v>1</v>
      </c>
      <c r="BC15" s="12">
        <v>10</v>
      </c>
      <c r="BD15">
        <f t="shared" si="4"/>
        <v>0.05</v>
      </c>
      <c r="BE15">
        <f t="shared" si="5"/>
        <v>641565.66065964906</v>
      </c>
    </row>
    <row r="16" spans="1:57" ht="14.25" customHeight="1">
      <c r="A16" t="s">
        <v>129</v>
      </c>
      <c r="B16">
        <v>7</v>
      </c>
      <c r="C16">
        <f t="shared" si="1"/>
        <v>128</v>
      </c>
      <c r="D16">
        <v>0.95</v>
      </c>
      <c r="E16">
        <v>1</v>
      </c>
      <c r="F16">
        <v>0.5</v>
      </c>
      <c r="G16" s="28" t="s">
        <v>28</v>
      </c>
      <c r="H16" s="101">
        <f>IF(Times!G16=0,0,(($F16*'Utilization Matrix'!H$3/$E16)+Times!G16*60*'Utilization Matrix'!H$3/$E16)/('Utilization Matrix'!$D16*120000))</f>
        <v>0</v>
      </c>
      <c r="I16" s="101">
        <f>IF(Times!H16=0,0,(($F16*'Utilization Matrix'!I$3/$E16)+Times!H16*60*'Utilization Matrix'!I$3/$E16)/('Utilization Matrix'!$D16*120000))</f>
        <v>0</v>
      </c>
      <c r="J16" s="101">
        <f>IF(Times!I16=0,0,(($F16*'Utilization Matrix'!J$3/$E16)+Times!I16*60*'Utilization Matrix'!J$3/$E16)/('Utilization Matrix'!$D16*120000))</f>
        <v>0</v>
      </c>
      <c r="K16" s="101">
        <f>IF(Times!J16=0,0,(($F16*'Utilization Matrix'!K$3/$E16)+Times!J16*60*'Utilization Matrix'!K$3/$E16)/('Utilization Matrix'!$D16*120000))</f>
        <v>0</v>
      </c>
      <c r="L16" s="101">
        <f>IF(Times!K16=0,0,(($F16*'Utilization Matrix'!L$3/$E16)+Times!K16*60*'Utilization Matrix'!L$3/$E16)/('Utilization Matrix'!$D16*120000))</f>
        <v>0</v>
      </c>
      <c r="M16" s="101">
        <f>IF(Times!L16=0,0,(($F16*'Utilization Matrix'!M$3/$E16)+Times!L16*60*'Utilization Matrix'!M$3/$E16)/('Utilization Matrix'!$D16*120000))</f>
        <v>0</v>
      </c>
      <c r="N16" s="101">
        <f>IF(Times!M16=0,0,(($F16*'Utilization Matrix'!N$3/$E16)+Times!M16*60*'Utilization Matrix'!N$3/$E16)/('Utilization Matrix'!$D16*120000))</f>
        <v>0</v>
      </c>
      <c r="O16" s="101">
        <f>IF(Times!N16=0,0,(($F16*'Utilization Matrix'!O$3/$E16)+Times!N16*60*'Utilization Matrix'!O$3/$E16)/('Utilization Matrix'!$D16*120000))</f>
        <v>0</v>
      </c>
      <c r="P16" s="101">
        <f>IF(Times!O16=0,0,(($F16*'Utilization Matrix'!P$3/$E16)+Times!O16*60*'Utilization Matrix'!P$3/$E16)/('Utilization Matrix'!$D16*120000))</f>
        <v>0</v>
      </c>
      <c r="Q16" s="101">
        <f>IF(Times!P16=0,0,(($F16*'Utilization Matrix'!Q$3/$E16)+Times!P16*60*'Utilization Matrix'!Q$3/$E16)/('Utilization Matrix'!$D16*120000))</f>
        <v>0</v>
      </c>
      <c r="R16" s="101">
        <f>IF(Times!Q16=0,0,(($F16*'Utilization Matrix'!R$3/$E16)+Times!Q16*60*'Utilization Matrix'!R$3/$E16)/('Utilization Matrix'!$D16*120000))</f>
        <v>0</v>
      </c>
      <c r="S16" s="101">
        <f>IF(Times!R16=0,0,(($F16*'Utilization Matrix'!S$3/$E16)+Times!R16*60*'Utilization Matrix'!S$3/$E16)/('Utilization Matrix'!$D16*120000))</f>
        <v>0</v>
      </c>
      <c r="T16" s="101">
        <f>IF(Times!S16=0,0,(($F16*'Utilization Matrix'!T$3/$E16)+Times!S16*60*'Utilization Matrix'!T$3/$E16)/('Utilization Matrix'!$D16*120000))</f>
        <v>0</v>
      </c>
      <c r="U16" s="101">
        <f>IF(Times!T16=0,0,(($F16*'Utilization Matrix'!U$3/$E16)+Times!T16*60*'Utilization Matrix'!U$3/$E16)/('Utilization Matrix'!$D16*120000))</f>
        <v>0</v>
      </c>
      <c r="V16" s="101">
        <f>IF(Times!U16=0,0,(($F16*'Utilization Matrix'!V$3/$E16)+Times!U16*60*'Utilization Matrix'!V$3/$E16)/('Utilization Matrix'!$D16*120000))</f>
        <v>0</v>
      </c>
      <c r="W16" s="101">
        <f>IF(Times!V16=0,0,(($F16*'Utilization Matrix'!W$3/$E16)+Times!V16*60*'Utilization Matrix'!W$3/$E16)/('Utilization Matrix'!$D16*120000))</f>
        <v>0</v>
      </c>
      <c r="X16" s="101">
        <f>IF(Times!W16=0,0,(($F16*'Utilization Matrix'!X$3/$E16)+Times!W16*60*'Utilization Matrix'!X$3/$E16)/('Utilization Matrix'!$D16*120000))</f>
        <v>0</v>
      </c>
      <c r="Y16" s="101">
        <f>IF(Times!X16=0,0,(($F16*'Utilization Matrix'!Y$3/$E16)+Times!X16*60*'Utilization Matrix'!Y$3/$E16)/('Utilization Matrix'!$D16*120000))</f>
        <v>0</v>
      </c>
      <c r="Z16" s="101">
        <f>IF(Times!Y16=0,0,(($F16*'Utilization Matrix'!Z$3/$E16)+Times!Y16*60*'Utilization Matrix'!Z$3/$E16)/('Utilization Matrix'!$D16*120000))</f>
        <v>0</v>
      </c>
      <c r="AA16" s="101">
        <f>IF(Times!Z16=0,0,(($F16*'Utilization Matrix'!AA$3/$E16)+Times!Z16*60*'Utilization Matrix'!AA$3/$E16)/('Utilization Matrix'!$D16*120000))</f>
        <v>0</v>
      </c>
      <c r="AB16" s="101">
        <f>IF(Times!AA16=0,0,(($F16*'Utilization Matrix'!AB$3/$E16)+Times!AA16*60*'Utilization Matrix'!AB$3/$E16)/('Utilization Matrix'!$D16*120000))</f>
        <v>0</v>
      </c>
      <c r="AC16" s="101">
        <f>IF(Times!AB16=0,0,(($F16*'Utilization Matrix'!AC$3/$E16)+Times!AB16*60*'Utilization Matrix'!AC$3/$E16)/('Utilization Matrix'!$D16*120000))</f>
        <v>0</v>
      </c>
      <c r="AD16" s="137">
        <f>IF(Times!AC16=0,0,(($F16*'Utilization Matrix'!AD$3/$E16)+Times!AC16*60*'Utilization Matrix'!AD$3/$E16)/('Utilization Matrix'!$D16*120000))</f>
        <v>0.18817105263157896</v>
      </c>
      <c r="AE16" s="137">
        <f>IF(Times!AD16=0,0,(($F16*'Utilization Matrix'!AE$3/$E16)+Times!AD16*60*'Utilization Matrix'!AE$3/$E16)/('Utilization Matrix'!$D16*120000))</f>
        <v>0.27871052631578946</v>
      </c>
      <c r="AF16" s="137">
        <f>IF(Times!AE16=0,0,(($F16*'Utilization Matrix'!AF$3/$E16)+Times!AE16*60*'Utilization Matrix'!AF$3/$E16)/('Utilization Matrix'!$D16*120000))</f>
        <v>0.1225</v>
      </c>
      <c r="AG16" s="101">
        <f>IF(Times!AF16=0,0,(($F16*'Utilization Matrix'!AG$3/$E16)+Times!AF16*60*'Utilization Matrix'!AG$3/$E16)/('Utilization Matrix'!$D16*120000))</f>
        <v>0</v>
      </c>
      <c r="AH16" s="101">
        <f>IF(Times!AG16=0,0,(($F16*'Utilization Matrix'!AH$3/$E16)+Times!AG16*60*'Utilization Matrix'!AH$3/$E16)/('Utilization Matrix'!$D16*120000))</f>
        <v>0</v>
      </c>
      <c r="AI16" s="101">
        <f>IF(Times!AH16=0,0,(($F16*'Utilization Matrix'!AI$3/$E16)+Times!AH16*60*'Utilization Matrix'!AI$3/$E16)/('Utilization Matrix'!$D16*120000))</f>
        <v>0</v>
      </c>
      <c r="AJ16" s="101">
        <f>IF(Times!AI16=0,0,(($F16*'Utilization Matrix'!AJ$3/$E16)+Times!AI16*60*'Utilization Matrix'!AJ$3/$E16)/('Utilization Matrix'!$D16*120000))</f>
        <v>0</v>
      </c>
      <c r="AK16" s="101">
        <f>IF(Times!AJ16=0,0,(($F16*'Utilization Matrix'!AK$3/$E16)+Times!AJ16*60*'Utilization Matrix'!AK$3/$E16)/('Utilization Matrix'!$D16*120000))</f>
        <v>0</v>
      </c>
      <c r="AL16" s="101">
        <f>IF(Times!AK16=0,0,(($F16*'Utilization Matrix'!AL$3/$E16)+Times!AK16*60*'Utilization Matrix'!AL$3/$E16)/('Utilization Matrix'!$D16*120000))</f>
        <v>0</v>
      </c>
      <c r="AM16" s="101">
        <f>IF(Times!AL16=0,0,(($F16*'Utilization Matrix'!AM$3/$E16)+Times!AL16*60*'Utilization Matrix'!AM$3/$E16)/('Utilization Matrix'!$D16*120000))</f>
        <v>0</v>
      </c>
      <c r="AN16" s="101">
        <f>IF(Times!AM16=0,0,(($F16*'Utilization Matrix'!AN$3/$E16)+Times!AM16*60*'Utilization Matrix'!AN$3/$E16)/('Utilization Matrix'!$D16*120000))</f>
        <v>0</v>
      </c>
      <c r="AO16" s="101">
        <f>IF(Times!AN16=0,0,(($F16*'Utilization Matrix'!AO$3/$E16)+Times!AN16*60*'Utilization Matrix'!AO$3/$E16)/('Utilization Matrix'!$D16*120000))</f>
        <v>0</v>
      </c>
      <c r="AP16" s="101">
        <f>IF(Times!AO16=0,0,(($F16*'Utilization Matrix'!AP$3/$E16)+Times!AO16*60*'Utilization Matrix'!AP$3/$E16)/('Utilization Matrix'!$D16*120000))</f>
        <v>0</v>
      </c>
      <c r="AQ16" s="101">
        <f>IF(Times!AP16=0,0,(($F16*'Utilization Matrix'!AQ$3/$E16)+Times!AP16*60*'Utilization Matrix'!AQ$3/$E16)/('Utilization Matrix'!$D16*120000))</f>
        <v>0</v>
      </c>
      <c r="AR16" s="101">
        <f>IF(Times!AQ16=0,0,(($F16*'Utilization Matrix'!AR$3/$E16)+Times!AQ16*60*'Utilization Matrix'!AR$3/$E16)/('Utilization Matrix'!$D16*120000))</f>
        <v>0</v>
      </c>
      <c r="AS16" s="101">
        <f>IF(Times!AR16=0,0,(($F16*'Utilization Matrix'!AS$3/$E16)+Times!AR16*60*'Utilization Matrix'!AS$3/$E16)/('Utilization Matrix'!$D16*120000))</f>
        <v>0</v>
      </c>
      <c r="AT16" s="101">
        <f>IF(Times!AS16=0,0,(($F16*'Utilization Matrix'!AT$3/$E16)+Times!AS16*60*'Utilization Matrix'!AT$3/$E16)/('Utilization Matrix'!$D16*120000))</f>
        <v>0</v>
      </c>
      <c r="AU16" s="101">
        <f>IF(Times!AT16=0,0,(($F16*'Utilization Matrix'!AU$3/$E16)+Times!AT16*60*'Utilization Matrix'!AU$3/$E16)/('Utilization Matrix'!$D16*120000))</f>
        <v>0</v>
      </c>
      <c r="AV16" s="101">
        <f>IF(Times!AU16=0,0,(($F16*'Utilization Matrix'!AV$3/$E16)+Times!AU16*60*'Utilization Matrix'!AV$3/$E16)/('Utilization Matrix'!$D16*120000))</f>
        <v>0</v>
      </c>
      <c r="AW16" s="101">
        <f>IF(Times!AV16=0,0,(($F16*'Utilization Matrix'!AW$3/$E16)+Times!AV16*60*'Utilization Matrix'!AW$3/$E16)/('Utilization Matrix'!$D16*120000))</f>
        <v>0</v>
      </c>
      <c r="AX16" s="101">
        <f>IF(Times!AW16=0,0,(($F16*'Utilization Matrix'!AX$3/$E16)+Times!AW16*60*'Utilization Matrix'!AX$3/$E16)/('Utilization Matrix'!$D16*120000))</f>
        <v>0</v>
      </c>
      <c r="AY16" s="101">
        <f t="shared" si="2"/>
        <v>0.58938157894736842</v>
      </c>
      <c r="AZ16" s="111">
        <f t="shared" si="3"/>
        <v>1</v>
      </c>
      <c r="BA16" s="11">
        <v>1</v>
      </c>
      <c r="BB16" s="11">
        <v>0</v>
      </c>
      <c r="BC16" s="12">
        <v>12</v>
      </c>
      <c r="BD16">
        <f t="shared" si="4"/>
        <v>0</v>
      </c>
      <c r="BE16">
        <f t="shared" si="5"/>
        <v>751097.7482105263</v>
      </c>
    </row>
    <row r="17" spans="1:57" ht="14.25" customHeight="1">
      <c r="A17" t="s">
        <v>129</v>
      </c>
      <c r="B17">
        <v>6</v>
      </c>
      <c r="C17">
        <f t="shared" si="1"/>
        <v>64</v>
      </c>
      <c r="D17">
        <v>0.95</v>
      </c>
      <c r="E17">
        <v>1</v>
      </c>
      <c r="F17">
        <v>0.5</v>
      </c>
      <c r="G17" s="28" t="s">
        <v>29</v>
      </c>
      <c r="H17" s="101">
        <f>IF(Times!G17=0,0,(($F17*'Utilization Matrix'!H$3/$E17)+Times!G17*60*'Utilization Matrix'!H$3/$E17)/('Utilization Matrix'!$D17*120000))</f>
        <v>0</v>
      </c>
      <c r="I17" s="101">
        <f>IF(Times!H17=0,0,(($F17*'Utilization Matrix'!I$3/$E17)+Times!H17*60*'Utilization Matrix'!I$3/$E17)/('Utilization Matrix'!$D17*120000))</f>
        <v>0</v>
      </c>
      <c r="J17" s="101">
        <f>IF(Times!I17=0,0,(($F17*'Utilization Matrix'!J$3/$E17)+Times!I17*60*'Utilization Matrix'!J$3/$E17)/('Utilization Matrix'!$D17*120000))</f>
        <v>0</v>
      </c>
      <c r="K17" s="101">
        <f>IF(Times!J17=0,0,(($F17*'Utilization Matrix'!K$3/$E17)+Times!J17*60*'Utilization Matrix'!K$3/$E17)/('Utilization Matrix'!$D17*120000))</f>
        <v>0</v>
      </c>
      <c r="L17" s="101">
        <f>IF(Times!K17=0,0,(($F17*'Utilization Matrix'!L$3/$E17)+Times!K17*60*'Utilization Matrix'!L$3/$E17)/('Utilization Matrix'!$D17*120000))</f>
        <v>0</v>
      </c>
      <c r="M17" s="101">
        <f>IF(Times!L17=0,0,(($F17*'Utilization Matrix'!M$3/$E17)+Times!L17*60*'Utilization Matrix'!M$3/$E17)/('Utilization Matrix'!$D17*120000))</f>
        <v>0</v>
      </c>
      <c r="N17" s="101">
        <f>IF(Times!M17=0,0,(($F17*'Utilization Matrix'!N$3/$E17)+Times!M17*60*'Utilization Matrix'!N$3/$E17)/('Utilization Matrix'!$D17*120000))</f>
        <v>0</v>
      </c>
      <c r="O17" s="101">
        <f>IF(Times!N17=0,0,(($F17*'Utilization Matrix'!O$3/$E17)+Times!N17*60*'Utilization Matrix'!O$3/$E17)/('Utilization Matrix'!$D17*120000))</f>
        <v>0</v>
      </c>
      <c r="P17" s="101">
        <f>IF(Times!O17=0,0,(($F17*'Utilization Matrix'!P$3/$E17)+Times!O17*60*'Utilization Matrix'!P$3/$E17)/('Utilization Matrix'!$D17*120000))</f>
        <v>0</v>
      </c>
      <c r="Q17" s="101">
        <f>IF(Times!P17=0,0,(($F17*'Utilization Matrix'!Q$3/$E17)+Times!P17*60*'Utilization Matrix'!Q$3/$E17)/('Utilization Matrix'!$D17*120000))</f>
        <v>0</v>
      </c>
      <c r="R17" s="101">
        <f>IF(Times!Q17=0,0,(($F17*'Utilization Matrix'!R$3/$E17)+Times!Q17*60*'Utilization Matrix'!R$3/$E17)/('Utilization Matrix'!$D17*120000))</f>
        <v>0</v>
      </c>
      <c r="S17" s="101">
        <f>IF(Times!R17=0,0,(($F17*'Utilization Matrix'!S$3/$E17)+Times!R17*60*'Utilization Matrix'!S$3/$E17)/('Utilization Matrix'!$D17*120000))</f>
        <v>0</v>
      </c>
      <c r="T17" s="101">
        <f>IF(Times!S17=0,0,(($F17*'Utilization Matrix'!T$3/$E17)+Times!S17*60*'Utilization Matrix'!T$3/$E17)/('Utilization Matrix'!$D17*120000))</f>
        <v>0</v>
      </c>
      <c r="U17" s="101">
        <f>IF(Times!T17=0,0,(($F17*'Utilization Matrix'!U$3/$E17)+Times!T17*60*'Utilization Matrix'!U$3/$E17)/('Utilization Matrix'!$D17*120000))</f>
        <v>0</v>
      </c>
      <c r="V17" s="101">
        <f>IF(Times!U17=0,0,(($F17*'Utilization Matrix'!V$3/$E17)+Times!U17*60*'Utilization Matrix'!V$3/$E17)/('Utilization Matrix'!$D17*120000))</f>
        <v>0</v>
      </c>
      <c r="W17" s="101">
        <f>IF(Times!V17=0,0,(($F17*'Utilization Matrix'!W$3/$E17)+Times!V17*60*'Utilization Matrix'!W$3/$E17)/('Utilization Matrix'!$D17*120000))</f>
        <v>0</v>
      </c>
      <c r="X17" s="101">
        <f>IF(Times!W17=0,0,(($F17*'Utilization Matrix'!X$3/$E17)+Times!W17*60*'Utilization Matrix'!X$3/$E17)/('Utilization Matrix'!$D17*120000))</f>
        <v>0</v>
      </c>
      <c r="Y17" s="101">
        <f>IF(Times!X17=0,0,(($F17*'Utilization Matrix'!Y$3/$E17)+Times!X17*60*'Utilization Matrix'!Y$3/$E17)/('Utilization Matrix'!$D17*120000))</f>
        <v>0</v>
      </c>
      <c r="Z17" s="101">
        <f>IF(Times!Y17=0,0,(($F17*'Utilization Matrix'!Z$3/$E17)+Times!Y17*60*'Utilization Matrix'!Z$3/$E17)/('Utilization Matrix'!$D17*120000))</f>
        <v>0</v>
      </c>
      <c r="AA17" s="101">
        <f>IF(Times!Z17=0,0,(($F17*'Utilization Matrix'!AA$3/$E17)+Times!Z17*60*'Utilization Matrix'!AA$3/$E17)/('Utilization Matrix'!$D17*120000))</f>
        <v>0</v>
      </c>
      <c r="AB17" s="101">
        <f>IF(Times!AA17=0,0,(($F17*'Utilization Matrix'!AB$3/$E17)+Times!AA17*60*'Utilization Matrix'!AB$3/$E17)/('Utilization Matrix'!$D17*120000))</f>
        <v>0</v>
      </c>
      <c r="AC17" s="101">
        <f>IF(Times!AB17=0,0,(($F17*'Utilization Matrix'!AC$3/$E17)+Times!AB17*60*'Utilization Matrix'!AC$3/$E17)/('Utilization Matrix'!$D17*120000))</f>
        <v>0</v>
      </c>
      <c r="AD17" s="101">
        <f>IF(Times!AC17=0,0,(($F17*'Utilization Matrix'!AD$3/$E17)+Times!AC17*60*'Utilization Matrix'!AD$3/$E17)/('Utilization Matrix'!$D17*120000))</f>
        <v>0</v>
      </c>
      <c r="AE17" s="101">
        <f>IF(Times!AD17=0,0,(($F17*'Utilization Matrix'!AE$3/$E17)+Times!AD17*60*'Utilization Matrix'!AE$3/$E17)/('Utilization Matrix'!$D17*120000))</f>
        <v>0</v>
      </c>
      <c r="AF17" s="101">
        <f>IF(Times!AE17=0,0,(($F17*'Utilization Matrix'!AF$3/$E17)+Times!AE17*60*'Utilization Matrix'!AF$3/$E17)/('Utilization Matrix'!$D17*120000))</f>
        <v>0</v>
      </c>
      <c r="AG17" s="137">
        <f>IF(Times!AF17=0,0,(($F17*'Utilization Matrix'!AG$3/$E17)+Times!AF17*60*'Utilization Matrix'!AG$3/$E17)/('Utilization Matrix'!$D17*120000))</f>
        <v>0.33332456140350875</v>
      </c>
      <c r="AH17" s="101">
        <f>IF(Times!AG17=0,0,(($F17*'Utilization Matrix'!AH$3/$E17)+Times!AG17*60*'Utilization Matrix'!AH$3/$E17)/('Utilization Matrix'!$D17*120000))</f>
        <v>0</v>
      </c>
      <c r="AI17" s="101">
        <f>IF(Times!AH17=0,0,(($F17*'Utilization Matrix'!AI$3/$E17)+Times!AH17*60*'Utilization Matrix'!AI$3/$E17)/('Utilization Matrix'!$D17*120000))</f>
        <v>0</v>
      </c>
      <c r="AJ17" s="101">
        <f>IF(Times!AI17=0,0,(($F17*'Utilization Matrix'!AJ$3/$E17)+Times!AI17*60*'Utilization Matrix'!AJ$3/$E17)/('Utilization Matrix'!$D17*120000))</f>
        <v>0</v>
      </c>
      <c r="AK17" s="101">
        <f>IF(Times!AJ17=0,0,(($F17*'Utilization Matrix'!AK$3/$E17)+Times!AJ17*60*'Utilization Matrix'!AK$3/$E17)/('Utilization Matrix'!$D17*120000))</f>
        <v>0</v>
      </c>
      <c r="AL17" s="101">
        <f>IF(Times!AK17=0,0,(($F17*'Utilization Matrix'!AL$3/$E17)+Times!AK17*60*'Utilization Matrix'!AL$3/$E17)/('Utilization Matrix'!$D17*120000))</f>
        <v>0.16400877192982455</v>
      </c>
      <c r="AM17" s="101">
        <f>IF(Times!AL17=0,0,(($F17*'Utilization Matrix'!AM$3/$E17)+Times!AL17*60*'Utilization Matrix'!AM$3/$E17)/('Utilization Matrix'!$D17*120000))</f>
        <v>0</v>
      </c>
      <c r="AN17" s="101">
        <f>IF(Times!AM17=0,0,(($F17*'Utilization Matrix'!AN$3/$E17)+Times!AM17*60*'Utilization Matrix'!AN$3/$E17)/('Utilization Matrix'!$D17*120000))</f>
        <v>0</v>
      </c>
      <c r="AO17" s="101">
        <f>IF(Times!AN17=0,0,(($F17*'Utilization Matrix'!AO$3/$E17)+Times!AN17*60*'Utilization Matrix'!AO$3/$E17)/('Utilization Matrix'!$D17*120000))</f>
        <v>0</v>
      </c>
      <c r="AP17" s="137">
        <f>IF(Times!AO17=0,0,(($F17*'Utilization Matrix'!AP$3/$E17)+Times!AO17*60*'Utilization Matrix'!AP$3/$E17)/('Utilization Matrix'!$D17*120000))</f>
        <v>0.37483333333333335</v>
      </c>
      <c r="AQ17" s="137">
        <f>IF(Times!AP17=0,0,(($F17*'Utilization Matrix'!AQ$3/$E17)+Times!AP17*60*'Utilization Matrix'!AQ$3/$E17)/('Utilization Matrix'!$D17*120000))</f>
        <v>6.7736842105263165E-2</v>
      </c>
      <c r="AR17" s="134">
        <f>IF(Times!AQ17=0,0,(($F17*'Utilization Matrix'!AR$3/$E17)+Times!AQ17*60*'Utilization Matrix'!AR$3/$E17)/('Utilization Matrix'!$D17*120000))</f>
        <v>0.42671929824561405</v>
      </c>
      <c r="AS17" s="137">
        <f>IF(Times!AR17=0,0,(($F17*'Utilization Matrix'!AS$3/$E17)+Times!AR17*60*'Utilization Matrix'!AS$3/$E17)/('Utilization Matrix'!$D17*120000))</f>
        <v>0</v>
      </c>
      <c r="AT17" s="101">
        <f>IF(Times!AS17=0,0,(($F17*'Utilization Matrix'!AT$3/$E17)+Times!AS17*60*'Utilization Matrix'!AT$3/$E17)/('Utilization Matrix'!$D17*120000))</f>
        <v>0</v>
      </c>
      <c r="AU17" s="101">
        <f>IF(Times!AT17=0,0,(($F17*'Utilization Matrix'!AU$3/$E17)+Times!AT17*60*'Utilization Matrix'!AU$3/$E17)/('Utilization Matrix'!$D17*120000))</f>
        <v>0.92351315789473687</v>
      </c>
      <c r="AV17" s="101">
        <f>IF(Times!AU17=0,0,(($F17*'Utilization Matrix'!AV$3/$E17)+Times!AU17*60*'Utilization Matrix'!AV$3/$E17)/('Utilization Matrix'!$D17*120000))</f>
        <v>0</v>
      </c>
      <c r="AW17" s="101">
        <f>IF(Times!AV17=0,0,(($F17*'Utilization Matrix'!AW$3/$E17)+Times!AV17*60*'Utilization Matrix'!AW$3/$E17)/('Utilization Matrix'!$D17*120000))</f>
        <v>0</v>
      </c>
      <c r="AX17" s="101">
        <f>IF(Times!AW17=0,0,(($F17*'Utilization Matrix'!AX$3/$E17)+Times!AW17*60*'Utilization Matrix'!AX$3/$E17)/('Utilization Matrix'!$D17*120000))</f>
        <v>0</v>
      </c>
      <c r="AY17" s="101">
        <f t="shared" si="2"/>
        <v>2.290135964912281</v>
      </c>
      <c r="AZ17" s="111">
        <f t="shared" si="3"/>
        <v>3</v>
      </c>
      <c r="BA17" s="11">
        <v>2</v>
      </c>
      <c r="BB17" s="11">
        <v>1</v>
      </c>
      <c r="BC17" s="12">
        <v>187</v>
      </c>
      <c r="BD17">
        <f t="shared" si="4"/>
        <v>0.05</v>
      </c>
      <c r="BE17">
        <f t="shared" si="5"/>
        <v>89001.245263157878</v>
      </c>
    </row>
    <row r="18" spans="1:57" ht="14.25" customHeight="1">
      <c r="A18" t="s">
        <v>131</v>
      </c>
      <c r="B18">
        <v>5</v>
      </c>
      <c r="C18">
        <f t="shared" si="1"/>
        <v>32</v>
      </c>
      <c r="D18">
        <v>0.95</v>
      </c>
      <c r="E18">
        <v>1</v>
      </c>
      <c r="F18">
        <v>0.5</v>
      </c>
      <c r="G18" s="28" t="s">
        <v>21</v>
      </c>
      <c r="H18" s="101">
        <f>IF(Times!G18=0,0,(($F18*'Utilization Matrix'!H$3/$E18)+Times!G18*60*'Utilization Matrix'!H$3/$E18)/('Utilization Matrix'!$D18*120000))</f>
        <v>0</v>
      </c>
      <c r="I18" s="101">
        <f>IF(Times!H18=0,0,(($F18*'Utilization Matrix'!I$3/$E18)+Times!H18*60*'Utilization Matrix'!I$3/$E18)/('Utilization Matrix'!$D18*120000))</f>
        <v>0</v>
      </c>
      <c r="J18" s="101">
        <f>IF(Times!I18=0,0,(($F18*'Utilization Matrix'!J$3/$E18)+Times!I18*60*'Utilization Matrix'!J$3/$E18)/('Utilization Matrix'!$D18*120000))</f>
        <v>0</v>
      </c>
      <c r="K18" s="101">
        <f>IF(Times!J18=0,0,(($F18*'Utilization Matrix'!K$3/$E18)+Times!J18*60*'Utilization Matrix'!K$3/$E18)/('Utilization Matrix'!$D18*120000))</f>
        <v>0</v>
      </c>
      <c r="L18" s="101">
        <f>IF(Times!K18=0,0,(($F18*'Utilization Matrix'!L$3/$E18)+Times!K18*60*'Utilization Matrix'!L$3/$E18)/('Utilization Matrix'!$D18*120000))</f>
        <v>0</v>
      </c>
      <c r="M18" s="101">
        <f>IF(Times!L18=0,0,(($F18*'Utilization Matrix'!M$3/$E18)+Times!L18*60*'Utilization Matrix'!M$3/$E18)/('Utilization Matrix'!$D18*120000))</f>
        <v>0</v>
      </c>
      <c r="N18" s="101">
        <f>IF(Times!M18=0,0,(($F18*'Utilization Matrix'!N$3/$E18)+Times!M18*60*'Utilization Matrix'!N$3/$E18)/('Utilization Matrix'!$D18*120000))</f>
        <v>0</v>
      </c>
      <c r="O18" s="101">
        <f>IF(Times!N18=0,0,(($F18*'Utilization Matrix'!O$3/$E18)+Times!N18*60*'Utilization Matrix'!O$3/$E18)/('Utilization Matrix'!$D18*120000))</f>
        <v>0</v>
      </c>
      <c r="P18" s="101">
        <f>IF(Times!O18=0,0,(($F18*'Utilization Matrix'!P$3/$E18)+Times!O18*60*'Utilization Matrix'!P$3/$E18)/('Utilization Matrix'!$D18*120000))</f>
        <v>0</v>
      </c>
      <c r="Q18" s="101">
        <f>IF(Times!P18=0,0,(($F18*'Utilization Matrix'!Q$3/$E18)+Times!P18*60*'Utilization Matrix'!Q$3/$E18)/('Utilization Matrix'!$D18*120000))</f>
        <v>0</v>
      </c>
      <c r="R18" s="101">
        <f>IF(Times!Q18=0,0,(($F18*'Utilization Matrix'!R$3/$E18)+Times!Q18*60*'Utilization Matrix'!R$3/$E18)/('Utilization Matrix'!$D18*120000))</f>
        <v>0</v>
      </c>
      <c r="S18" s="101">
        <f>IF(Times!R18=0,0,(($F18*'Utilization Matrix'!S$3/$E18)+Times!R18*60*'Utilization Matrix'!S$3/$E18)/('Utilization Matrix'!$D18*120000))</f>
        <v>0</v>
      </c>
      <c r="T18" s="101">
        <f>IF(Times!S18=0,0,(($F18*'Utilization Matrix'!T$3/$E18)+Times!S18*60*'Utilization Matrix'!T$3/$E18)/('Utilization Matrix'!$D18*120000))</f>
        <v>0</v>
      </c>
      <c r="U18" s="101">
        <f>IF(Times!T18=0,0,(($F18*'Utilization Matrix'!U$3/$E18)+Times!T18*60*'Utilization Matrix'!U$3/$E18)/('Utilization Matrix'!$D18*120000))</f>
        <v>0</v>
      </c>
      <c r="V18" s="101">
        <f>IF(Times!U18=0,0,(($F18*'Utilization Matrix'!V$3/$E18)+Times!U18*60*'Utilization Matrix'!V$3/$E18)/('Utilization Matrix'!$D18*120000))</f>
        <v>0</v>
      </c>
      <c r="W18" s="101">
        <f>IF(Times!V18=0,0,(($F18*'Utilization Matrix'!W$3/$E18)+Times!V18*60*'Utilization Matrix'!W$3/$E18)/('Utilization Matrix'!$D18*120000))</f>
        <v>0</v>
      </c>
      <c r="X18" s="101">
        <f>IF(Times!W18=0,0,(($F18*'Utilization Matrix'!X$3/$E18)+Times!W18*60*'Utilization Matrix'!X$3/$E18)/('Utilization Matrix'!$D18*120000))</f>
        <v>0</v>
      </c>
      <c r="Y18" s="101">
        <f>IF(Times!X18=0,0,(($F18*'Utilization Matrix'!Y$3/$E18)+Times!X18*60*'Utilization Matrix'!Y$3/$E18)/('Utilization Matrix'!$D18*120000))</f>
        <v>0</v>
      </c>
      <c r="Z18" s="101">
        <f>IF(Times!Y18=0,0,(($F18*'Utilization Matrix'!Z$3/$E18)+Times!Y18*60*'Utilization Matrix'!Z$3/$E18)/('Utilization Matrix'!$D18*120000))</f>
        <v>0</v>
      </c>
      <c r="AA18" s="101">
        <f>IF(Times!Z18=0,0,(($F18*'Utilization Matrix'!AA$3/$E18)+Times!Z18*60*'Utilization Matrix'!AA$3/$E18)/('Utilization Matrix'!$D18*120000))</f>
        <v>0</v>
      </c>
      <c r="AB18" s="101">
        <f>IF(Times!AA18=0,0,(($F18*'Utilization Matrix'!AB$3/$E18)+Times!AA18*60*'Utilization Matrix'!AB$3/$E18)/('Utilization Matrix'!$D18*120000))</f>
        <v>0</v>
      </c>
      <c r="AC18" s="101">
        <f>IF(Times!AB18=0,0,(($F18*'Utilization Matrix'!AC$3/$E18)+Times!AB18*60*'Utilization Matrix'!AC$3/$E18)/('Utilization Matrix'!$D18*120000))</f>
        <v>0</v>
      </c>
      <c r="AD18" s="101">
        <f>IF(Times!AC18=0,0,(($F18*'Utilization Matrix'!AD$3/$E18)+Times!AC18*60*'Utilization Matrix'!AD$3/$E18)/('Utilization Matrix'!$D18*120000))</f>
        <v>0</v>
      </c>
      <c r="AE18" s="101">
        <f>IF(Times!AD18=0,0,(($F18*'Utilization Matrix'!AE$3/$E18)+Times!AD18*60*'Utilization Matrix'!AE$3/$E18)/('Utilization Matrix'!$D18*120000))</f>
        <v>0</v>
      </c>
      <c r="AF18" s="101">
        <f>IF(Times!AE18=0,0,(($F18*'Utilization Matrix'!AF$3/$E18)+Times!AE18*60*'Utilization Matrix'!AF$3/$E18)/('Utilization Matrix'!$D18*120000))</f>
        <v>0</v>
      </c>
      <c r="AG18" s="101">
        <f>IF(Times!AF18=0,0,(($F18*'Utilization Matrix'!AG$3/$E18)+Times!AF18*60*'Utilization Matrix'!AG$3/$E18)/('Utilization Matrix'!$D18*120000))</f>
        <v>0</v>
      </c>
      <c r="AH18" s="154">
        <f>IF(Times!AG18=0,0,(($F18*'Utilization Matrix'!AH$3/$E18)+Times!AG18*60*'Utilization Matrix'!AH$3/$E18)/('Utilization Matrix'!$D18*120000))</f>
        <v>0.25479824561403508</v>
      </c>
      <c r="AI18" s="154">
        <f>IF(Times!AH18=0,0,(($F18*'Utilization Matrix'!AI$3/$E18)+Times!AH18*60*'Utilization Matrix'!AI$3/$E18)/('Utilization Matrix'!$D18*120000))</f>
        <v>0.32269736842105262</v>
      </c>
      <c r="AJ18" s="154">
        <f>IF(Times!AI18=0,0,(($F18*'Utilization Matrix'!AJ$3/$E18)+Times!AI18*60*'Utilization Matrix'!AJ$3/$E18)/('Utilization Matrix'!$D18*120000))</f>
        <v>0.28826754385964914</v>
      </c>
      <c r="AK18" s="134">
        <f>IF(Times!AJ18=0,0,(($F18*'Utilization Matrix'!AK$3/$E18)+Times!AJ18*60*'Utilization Matrix'!AK$3/$E18)/('Utilization Matrix'!$D18*120000))</f>
        <v>0.28146929824561401</v>
      </c>
      <c r="AL18" s="134">
        <f>IF(Times!AK18=0,0,(($F18*'Utilization Matrix'!AL$3/$E18)+Times!AK18*60*'Utilization Matrix'!AL$3/$E18)/('Utilization Matrix'!$D18*120000))</f>
        <v>0.58574561403508774</v>
      </c>
      <c r="AM18" s="154">
        <f>IF(Times!AL18=0,0,(($F18*'Utilization Matrix'!AM$3/$E18)+Times!AL18*60*'Utilization Matrix'!AM$3/$E18)/('Utilization Matrix'!$D18*120000))</f>
        <v>2.5000000000000001E-2</v>
      </c>
      <c r="AN18" s="137">
        <f>IF(Times!AM18=0,0,(($F18*'Utilization Matrix'!AN$3/$E18)+Times!AM18*60*'Utilization Matrix'!AN$3/$E18)/('Utilization Matrix'!$D18*120000))</f>
        <v>0.36644736842105263</v>
      </c>
      <c r="AO18" s="137">
        <f>IF(Times!AN18=0,0,(($F18*'Utilization Matrix'!AO$3/$E18)+Times!AN18*60*'Utilization Matrix'!AO$3/$E18)/('Utilization Matrix'!$D18*120000))</f>
        <v>0.89002192982456141</v>
      </c>
      <c r="AP18" s="101">
        <f>IF(Times!AO18=0,0,(($F18*'Utilization Matrix'!AP$3/$E18)+Times!AO18*60*'Utilization Matrix'!AP$3/$E18)/('Utilization Matrix'!$D18*120000))</f>
        <v>0</v>
      </c>
      <c r="AQ18" s="101">
        <f>IF(Times!AP18=0,0,(($F18*'Utilization Matrix'!AQ$3/$E18)+Times!AP18*60*'Utilization Matrix'!AQ$3/$E18)/('Utilization Matrix'!$D18*120000))</f>
        <v>0</v>
      </c>
      <c r="AR18" s="101">
        <f>IF(Times!AQ18=0,0,(($F18*'Utilization Matrix'!AR$3/$E18)+Times!AQ18*60*'Utilization Matrix'!AR$3/$E18)/('Utilization Matrix'!$D18*120000))</f>
        <v>0</v>
      </c>
      <c r="AS18" s="101">
        <f>IF(Times!AR18=0,0,(($F18*'Utilization Matrix'!AS$3/$E18)+Times!AR18*60*'Utilization Matrix'!AS$3/$E18)/('Utilization Matrix'!$D18*120000))</f>
        <v>0</v>
      </c>
      <c r="AT18" s="137">
        <f>IF(Times!AS18=0,0,(($F18*'Utilization Matrix'!AT$3/$E18)+Times!AS18*60*'Utilization Matrix'!AT$3/$E18)/('Utilization Matrix'!$D18*120000))</f>
        <v>0</v>
      </c>
      <c r="AU18" s="156">
        <f>IF(Times!AT18=0,0,(($F18*'Utilization Matrix'!AU$3/$E18)+Times!AT18*60*'Utilization Matrix'!AU$3/$E18)/('Utilization Matrix'!$D18*120000))</f>
        <v>0</v>
      </c>
      <c r="AV18" s="156">
        <f>IF(Times!AU18=0,0,(($F18*'Utilization Matrix'!AV$3/$E18)+Times!AU18*60*'Utilization Matrix'!AV$3/$E18)/('Utilization Matrix'!$D18*120000))</f>
        <v>1.085</v>
      </c>
      <c r="AW18" s="101">
        <f>IF(Times!AV18=0,0,(($F18*'Utilization Matrix'!AW$3/$E18)+Times!AV18*60*'Utilization Matrix'!AW$3/$E18)/('Utilization Matrix'!$D18*120000))</f>
        <v>1.0147061403508773</v>
      </c>
      <c r="AX18" s="101">
        <f>IF(Times!AW18=0,0,(($F18*'Utilization Matrix'!AX$3/$E18)+Times!AW18*60*'Utilization Matrix'!AX$3/$E18)/('Utilization Matrix'!$D18*120000))</f>
        <v>0.30524122807017545</v>
      </c>
      <c r="AY18" s="101">
        <f t="shared" si="2"/>
        <v>5.4193947368421052</v>
      </c>
      <c r="AZ18" s="111">
        <f t="shared" si="3"/>
        <v>6</v>
      </c>
      <c r="BA18" s="131">
        <v>9</v>
      </c>
      <c r="BB18" s="11">
        <v>0</v>
      </c>
      <c r="BC18" s="12">
        <v>47</v>
      </c>
      <c r="BD18">
        <f t="shared" si="4"/>
        <v>0</v>
      </c>
      <c r="BE18">
        <f t="shared" si="5"/>
        <v>75178.798289473649</v>
      </c>
    </row>
    <row r="19" spans="1:57" ht="14.25" customHeight="1">
      <c r="A19" t="s">
        <v>131</v>
      </c>
      <c r="B19">
        <v>4</v>
      </c>
      <c r="C19">
        <f t="shared" si="1"/>
        <v>16</v>
      </c>
      <c r="D19">
        <v>0.8</v>
      </c>
      <c r="E19">
        <v>1</v>
      </c>
      <c r="F19">
        <v>0.5</v>
      </c>
      <c r="G19" s="28" t="s">
        <v>23</v>
      </c>
      <c r="H19" s="101">
        <f>IF(Times!G19=0,0,(($F19*'Utilization Matrix'!H$3/$E19)+Times!G19*60*'Utilization Matrix'!H$3/$E19)/('Utilization Matrix'!$D19*120000))</f>
        <v>0</v>
      </c>
      <c r="I19" s="101">
        <f>IF(Times!H19=0,0,(($F19*'Utilization Matrix'!I$3/$E19)+Times!H19*60*'Utilization Matrix'!I$3/$E19)/('Utilization Matrix'!$D19*120000))</f>
        <v>0</v>
      </c>
      <c r="J19" s="101">
        <f>IF(Times!I19=0,0,(($F19*'Utilization Matrix'!J$3/$E19)+Times!I19*60*'Utilization Matrix'!J$3/$E19)/('Utilization Matrix'!$D19*120000))</f>
        <v>0</v>
      </c>
      <c r="K19" s="101">
        <f>IF(Times!J19=0,0,(($F19*'Utilization Matrix'!K$3/$E19)+Times!J19*60*'Utilization Matrix'!K$3/$E19)/('Utilization Matrix'!$D19*120000))</f>
        <v>0</v>
      </c>
      <c r="L19" s="101">
        <f>IF(Times!K19=0,0,(($F19*'Utilization Matrix'!L$3/$E19)+Times!K19*60*'Utilization Matrix'!L$3/$E19)/('Utilization Matrix'!$D19*120000))</f>
        <v>0</v>
      </c>
      <c r="M19" s="101">
        <f>IF(Times!L19=0,0,(($F19*'Utilization Matrix'!M$3/$E19)+Times!L19*60*'Utilization Matrix'!M$3/$E19)/('Utilization Matrix'!$D19*120000))</f>
        <v>0</v>
      </c>
      <c r="N19" s="101">
        <f>IF(Times!M19=0,0,(($F19*'Utilization Matrix'!N$3/$E19)+Times!M19*60*'Utilization Matrix'!N$3/$E19)/('Utilization Matrix'!$D19*120000))</f>
        <v>0</v>
      </c>
      <c r="O19" s="101">
        <f>IF(Times!N19=0,0,(($F19*'Utilization Matrix'!O$3/$E19)+Times!N19*60*'Utilization Matrix'!O$3/$E19)/('Utilization Matrix'!$D19*120000))</f>
        <v>0</v>
      </c>
      <c r="P19" s="101">
        <f>IF(Times!O19=0,0,(($F19*'Utilization Matrix'!P$3/$E19)+Times!O19*60*'Utilization Matrix'!P$3/$E19)/('Utilization Matrix'!$D19*120000))</f>
        <v>0</v>
      </c>
      <c r="Q19" s="101">
        <f>IF(Times!P19=0,0,(($F19*'Utilization Matrix'!Q$3/$E19)+Times!P19*60*'Utilization Matrix'!Q$3/$E19)/('Utilization Matrix'!$D19*120000))</f>
        <v>0</v>
      </c>
      <c r="R19" s="101">
        <f>IF(Times!Q19=0,0,(($F19*'Utilization Matrix'!R$3/$E19)+Times!Q19*60*'Utilization Matrix'!R$3/$E19)/('Utilization Matrix'!$D19*120000))</f>
        <v>0</v>
      </c>
      <c r="S19" s="101">
        <f>IF(Times!R19=0,0,(($F19*'Utilization Matrix'!S$3/$E19)+Times!R19*60*'Utilization Matrix'!S$3/$E19)/('Utilization Matrix'!$D19*120000))</f>
        <v>0</v>
      </c>
      <c r="T19" s="101">
        <f>IF(Times!S19=0,0,(($F19*'Utilization Matrix'!T$3/$E19)+Times!S19*60*'Utilization Matrix'!T$3/$E19)/('Utilization Matrix'!$D19*120000))</f>
        <v>0</v>
      </c>
      <c r="U19" s="101">
        <f>IF(Times!T19=0,0,(($F19*'Utilization Matrix'!U$3/$E19)+Times!T19*60*'Utilization Matrix'!U$3/$E19)/('Utilization Matrix'!$D19*120000))</f>
        <v>0</v>
      </c>
      <c r="V19" s="101">
        <f>IF(Times!U19=0,0,(($F19*'Utilization Matrix'!V$3/$E19)+Times!U19*60*'Utilization Matrix'!V$3/$E19)/('Utilization Matrix'!$D19*120000))</f>
        <v>0</v>
      </c>
      <c r="W19" s="101">
        <f>IF(Times!V19=0,0,(($F19*'Utilization Matrix'!W$3/$E19)+Times!V19*60*'Utilization Matrix'!W$3/$E19)/('Utilization Matrix'!$D19*120000))</f>
        <v>0</v>
      </c>
      <c r="X19" s="101">
        <f>IF(Times!W19=0,0,(($F19*'Utilization Matrix'!X$3/$E19)+Times!W19*60*'Utilization Matrix'!X$3/$E19)/('Utilization Matrix'!$D19*120000))</f>
        <v>0</v>
      </c>
      <c r="Y19" s="101">
        <f>IF(Times!X19=0,0,(($F19*'Utilization Matrix'!Y$3/$E19)+Times!X19*60*'Utilization Matrix'!Y$3/$E19)/('Utilization Matrix'!$D19*120000))</f>
        <v>0</v>
      </c>
      <c r="Z19" s="101">
        <f>IF(Times!Y19=0,0,(($F19*'Utilization Matrix'!Z$3/$E19)+Times!Y19*60*'Utilization Matrix'!Z$3/$E19)/('Utilization Matrix'!$D19*120000))</f>
        <v>0</v>
      </c>
      <c r="AA19" s="101">
        <f>IF(Times!Z19=0,0,(($F19*'Utilization Matrix'!AA$3/$E19)+Times!Z19*60*'Utilization Matrix'!AA$3/$E19)/('Utilization Matrix'!$D19*120000))</f>
        <v>0</v>
      </c>
      <c r="AB19" s="101">
        <f>IF(Times!AA19=0,0,(($F19*'Utilization Matrix'!AB$3/$E19)+Times!AA19*60*'Utilization Matrix'!AB$3/$E19)/('Utilization Matrix'!$D19*120000))</f>
        <v>0</v>
      </c>
      <c r="AC19" s="101">
        <f>IF(Times!AB19=0,0,(($F19*'Utilization Matrix'!AC$3/$E19)+Times!AB19*60*'Utilization Matrix'!AC$3/$E19)/('Utilization Matrix'!$D19*120000))</f>
        <v>0</v>
      </c>
      <c r="AD19" s="101">
        <f>IF(Times!AC19=0,0,(($F19*'Utilization Matrix'!AD$3/$E19)+Times!AC19*60*'Utilization Matrix'!AD$3/$E19)/('Utilization Matrix'!$D19*120000))</f>
        <v>0</v>
      </c>
      <c r="AE19" s="101">
        <f>IF(Times!AD19=0,0,(($F19*'Utilization Matrix'!AE$3/$E19)+Times!AD19*60*'Utilization Matrix'!AE$3/$E19)/('Utilization Matrix'!$D19*120000))</f>
        <v>0</v>
      </c>
      <c r="AF19" s="101">
        <f>IF(Times!AE19=0,0,(($F19*'Utilization Matrix'!AF$3/$E19)+Times!AE19*60*'Utilization Matrix'!AF$3/$E19)/('Utilization Matrix'!$D19*120000))</f>
        <v>0</v>
      </c>
      <c r="AG19" s="101">
        <f>IF(Times!AF19=0,0,(($F19*'Utilization Matrix'!AG$3/$E19)+Times!AF19*60*'Utilization Matrix'!AG$3/$E19)/('Utilization Matrix'!$D19*120000))</f>
        <v>0</v>
      </c>
      <c r="AH19" s="132">
        <f>IF(Times!AG19=0,0,(($F19*'Utilization Matrix'!AH$3/$E19)+Times!AG19*60*'Utilization Matrix'!AH$3/$E19)/('Utilization Matrix'!$D19*120000))</f>
        <v>8.0035416666666664E-2</v>
      </c>
      <c r="AI19" s="101">
        <f>IF(Times!AH19=0,0,(($F19*'Utilization Matrix'!AI$3/$E19)+Times!AH19*60*'Utilization Matrix'!AI$3/$E19)/('Utilization Matrix'!$D19*120000))</f>
        <v>0</v>
      </c>
      <c r="AJ19" s="101">
        <f>IF(Times!AI19=0,0,(($F19*'Utilization Matrix'!AJ$3/$E19)+Times!AI19*60*'Utilization Matrix'!AJ$3/$E19)/('Utilization Matrix'!$D19*120000))</f>
        <v>0</v>
      </c>
      <c r="AK19" s="101">
        <f>IF(Times!AJ19=0,0,(($F19*'Utilization Matrix'!AK$3/$E19)+Times!AJ19*60*'Utilization Matrix'!AK$3/$E19)/('Utilization Matrix'!$D19*120000))</f>
        <v>0</v>
      </c>
      <c r="AL19" s="101">
        <f>IF(Times!AK19=0,0,(($F19*'Utilization Matrix'!AL$3/$E19)+Times!AK19*60*'Utilization Matrix'!AL$3/$E19)/('Utilization Matrix'!$D19*120000))</f>
        <v>0</v>
      </c>
      <c r="AM19" s="101">
        <f>IF(Times!AL19=0,0,(($F19*'Utilization Matrix'!AM$3/$E19)+Times!AL19*60*'Utilization Matrix'!AM$3/$E19)/('Utilization Matrix'!$D19*120000))</f>
        <v>0</v>
      </c>
      <c r="AN19" s="101">
        <f>IF(Times!AM19=0,0,(($F19*'Utilization Matrix'!AN$3/$E19)+Times!AM19*60*'Utilization Matrix'!AN$3/$E19)/('Utilization Matrix'!$D19*120000))</f>
        <v>0</v>
      </c>
      <c r="AO19" s="101">
        <f>IF(Times!AN19=0,0,(($F19*'Utilization Matrix'!AO$3/$E19)+Times!AN19*60*'Utilization Matrix'!AO$3/$E19)/('Utilization Matrix'!$D19*120000))</f>
        <v>0</v>
      </c>
      <c r="AP19" s="101">
        <f>IF(Times!AO19=0,0,(($F19*'Utilization Matrix'!AP$3/$E19)+Times!AO19*60*'Utilization Matrix'!AP$3/$E19)/('Utilization Matrix'!$D19*120000))</f>
        <v>0</v>
      </c>
      <c r="AQ19" s="101">
        <f>IF(Times!AP19=0,0,(($F19*'Utilization Matrix'!AQ$3/$E19)+Times!AP19*60*'Utilization Matrix'!AQ$3/$E19)/('Utilization Matrix'!$D19*120000))</f>
        <v>0</v>
      </c>
      <c r="AR19" s="101">
        <f>IF(Times!AQ19=0,0,(($F19*'Utilization Matrix'!AR$3/$E19)+Times!AQ19*60*'Utilization Matrix'!AR$3/$E19)/('Utilization Matrix'!$D19*120000))</f>
        <v>0</v>
      </c>
      <c r="AS19" s="101">
        <f>IF(Times!AR19=0,0,(($F19*'Utilization Matrix'!AS$3/$E19)+Times!AR19*60*'Utilization Matrix'!AS$3/$E19)/('Utilization Matrix'!$D19*120000))</f>
        <v>0.120046875</v>
      </c>
      <c r="AT19" s="132">
        <f>IF(Times!AS19=0,0,(($F19*'Utilization Matrix'!AT$3/$E19)+Times!AS19*60*'Utilization Matrix'!AT$3/$E19)/('Utilization Matrix'!$D19*120000))</f>
        <v>0.85034895833333335</v>
      </c>
      <c r="AU19" s="135">
        <f>IF(Times!AT19=0,0,(($F19*'Utilization Matrix'!AU$3/$E19)+Times!AT19*60*'Utilization Matrix'!AU$3/$E19)/('Utilization Matrix'!$D19*120000))</f>
        <v>0</v>
      </c>
      <c r="AV19" s="132">
        <f>IF(Times!AU19=0,0,(($F19*'Utilization Matrix'!AV$3/$E19)+Times!AU19*60*'Utilization Matrix'!AV$3/$E19)/('Utilization Matrix'!$D19*120000))</f>
        <v>0.34081249999999996</v>
      </c>
      <c r="AW19" s="137">
        <f>IF(Times!AV19=0,0,(($F19*'Utilization Matrix'!AW$3/$E19)+Times!AV19*60*'Utilization Matrix'!AW$3/$E19)/('Utilization Matrix'!$D19*120000))</f>
        <v>0.31873229166666661</v>
      </c>
      <c r="AX19" s="137">
        <f>IF(Times!AW19=0,0,(($F19*'Utilization Matrix'!AX$3/$E19)+Times!AW19*60*'Utilization Matrix'!AX$3/$E19)/('Utilization Matrix'!$D19*120000))</f>
        <v>9.5880208333333328E-2</v>
      </c>
      <c r="AY19" s="101">
        <f t="shared" si="2"/>
        <v>1.8058562499999997</v>
      </c>
      <c r="AZ19" s="111">
        <f t="shared" si="3"/>
        <v>2</v>
      </c>
      <c r="BA19" s="11">
        <v>3</v>
      </c>
      <c r="BB19" s="11">
        <v>1</v>
      </c>
      <c r="BC19" s="12">
        <v>16</v>
      </c>
      <c r="BD19">
        <f t="shared" si="4"/>
        <v>0.05</v>
      </c>
      <c r="BE19">
        <f t="shared" si="5"/>
        <v>10529.489489583333</v>
      </c>
    </row>
    <row r="20" spans="1:57" ht="14.25" customHeight="1">
      <c r="A20" t="s">
        <v>131</v>
      </c>
      <c r="B20">
        <v>3</v>
      </c>
      <c r="C20">
        <f t="shared" si="1"/>
        <v>8</v>
      </c>
      <c r="D20">
        <v>0.9</v>
      </c>
      <c r="E20">
        <v>1</v>
      </c>
      <c r="F20">
        <v>0.5</v>
      </c>
      <c r="G20" s="28" t="s">
        <v>22</v>
      </c>
      <c r="H20" s="101">
        <f>IF(Times!G20=0,0,(($F20*'Utilization Matrix'!H$3/$E20)+Times!G20*60*'Utilization Matrix'!H$3/$E20)/('Utilization Matrix'!$D20*120000))</f>
        <v>0</v>
      </c>
      <c r="I20" s="101">
        <f>IF(Times!H20=0,0,(($F20*'Utilization Matrix'!I$3/$E20)+Times!H20*60*'Utilization Matrix'!I$3/$E20)/('Utilization Matrix'!$D20*120000))</f>
        <v>0</v>
      </c>
      <c r="J20" s="101">
        <f>IF(Times!I20=0,0,(($F20*'Utilization Matrix'!J$3/$E20)+Times!I20*60*'Utilization Matrix'!J$3/$E20)/('Utilization Matrix'!$D20*120000))</f>
        <v>0</v>
      </c>
      <c r="K20" s="101">
        <f>IF(Times!J20=0,0,(($F20*'Utilization Matrix'!K$3/$E20)+Times!J20*60*'Utilization Matrix'!K$3/$E20)/('Utilization Matrix'!$D20*120000))</f>
        <v>0</v>
      </c>
      <c r="L20" s="101">
        <f>IF(Times!K20=0,0,(($F20*'Utilization Matrix'!L$3/$E20)+Times!K20*60*'Utilization Matrix'!L$3/$E20)/('Utilization Matrix'!$D20*120000))</f>
        <v>0</v>
      </c>
      <c r="M20" s="101">
        <f>IF(Times!L20=0,0,(($F20*'Utilization Matrix'!M$3/$E20)+Times!L20*60*'Utilization Matrix'!M$3/$E20)/('Utilization Matrix'!$D20*120000))</f>
        <v>0</v>
      </c>
      <c r="N20" s="101">
        <f>IF(Times!M20=0,0,(($F20*'Utilization Matrix'!N$3/$E20)+Times!M20*60*'Utilization Matrix'!N$3/$E20)/('Utilization Matrix'!$D20*120000))</f>
        <v>0</v>
      </c>
      <c r="O20" s="101">
        <f>IF(Times!N20=0,0,(($F20*'Utilization Matrix'!O$3/$E20)+Times!N20*60*'Utilization Matrix'!O$3/$E20)/('Utilization Matrix'!$D20*120000))</f>
        <v>0</v>
      </c>
      <c r="P20" s="101">
        <f>IF(Times!O20=0,0,(($F20*'Utilization Matrix'!P$3/$E20)+Times!O20*60*'Utilization Matrix'!P$3/$E20)/('Utilization Matrix'!$D20*120000))</f>
        <v>0</v>
      </c>
      <c r="Q20" s="101">
        <f>IF(Times!P20=0,0,(($F20*'Utilization Matrix'!Q$3/$E20)+Times!P20*60*'Utilization Matrix'!Q$3/$E20)/('Utilization Matrix'!$D20*120000))</f>
        <v>0</v>
      </c>
      <c r="R20" s="101">
        <f>IF(Times!Q20=0,0,(($F20*'Utilization Matrix'!R$3/$E20)+Times!Q20*60*'Utilization Matrix'!R$3/$E20)/('Utilization Matrix'!$D20*120000))</f>
        <v>0</v>
      </c>
      <c r="S20" s="101">
        <f>IF(Times!R20=0,0,(($F20*'Utilization Matrix'!S$3/$E20)+Times!R20*60*'Utilization Matrix'!S$3/$E20)/('Utilization Matrix'!$D20*120000))</f>
        <v>0</v>
      </c>
      <c r="T20" s="101">
        <f>IF(Times!S20=0,0,(($F20*'Utilization Matrix'!T$3/$E20)+Times!S20*60*'Utilization Matrix'!T$3/$E20)/('Utilization Matrix'!$D20*120000))</f>
        <v>0</v>
      </c>
      <c r="U20" s="101">
        <f>IF(Times!T20=0,0,(($F20*'Utilization Matrix'!U$3/$E20)+Times!T20*60*'Utilization Matrix'!U$3/$E20)/('Utilization Matrix'!$D20*120000))</f>
        <v>0</v>
      </c>
      <c r="V20" s="101">
        <f>IF(Times!U20=0,0,(($F20*'Utilization Matrix'!V$3/$E20)+Times!U20*60*'Utilization Matrix'!V$3/$E20)/('Utilization Matrix'!$D20*120000))</f>
        <v>0</v>
      </c>
      <c r="W20" s="101">
        <f>IF(Times!V20=0,0,(($F20*'Utilization Matrix'!W$3/$E20)+Times!V20*60*'Utilization Matrix'!W$3/$E20)/('Utilization Matrix'!$D20*120000))</f>
        <v>0</v>
      </c>
      <c r="X20" s="101">
        <f>IF(Times!W20=0,0,(($F20*'Utilization Matrix'!X$3/$E20)+Times!W20*60*'Utilization Matrix'!X$3/$E20)/('Utilization Matrix'!$D20*120000))</f>
        <v>0</v>
      </c>
      <c r="Y20" s="101">
        <f>IF(Times!X20=0,0,(($F20*'Utilization Matrix'!Y$3/$E20)+Times!X20*60*'Utilization Matrix'!Y$3/$E20)/('Utilization Matrix'!$D20*120000))</f>
        <v>0</v>
      </c>
      <c r="Z20" s="101">
        <f>IF(Times!Y20=0,0,(($F20*'Utilization Matrix'!Z$3/$E20)+Times!Y20*60*'Utilization Matrix'!Z$3/$E20)/('Utilization Matrix'!$D20*120000))</f>
        <v>0</v>
      </c>
      <c r="AA20" s="101">
        <f>IF(Times!Z20=0,0,(($F20*'Utilization Matrix'!AA$3/$E20)+Times!Z20*60*'Utilization Matrix'!AA$3/$E20)/('Utilization Matrix'!$D20*120000))</f>
        <v>0</v>
      </c>
      <c r="AB20" s="101">
        <f>IF(Times!AA20=0,0,(($F20*'Utilization Matrix'!AB$3/$E20)+Times!AA20*60*'Utilization Matrix'!AB$3/$E20)/('Utilization Matrix'!$D20*120000))</f>
        <v>0</v>
      </c>
      <c r="AC20" s="101">
        <f>IF(Times!AB20=0,0,(($F20*'Utilization Matrix'!AC$3/$E20)+Times!AB20*60*'Utilization Matrix'!AC$3/$E20)/('Utilization Matrix'!$D20*120000))</f>
        <v>0</v>
      </c>
      <c r="AD20" s="101">
        <f>IF(Times!AC20=0,0,(($F20*'Utilization Matrix'!AD$3/$E20)+Times!AC20*60*'Utilization Matrix'!AD$3/$E20)/('Utilization Matrix'!$D20*120000))</f>
        <v>0</v>
      </c>
      <c r="AE20" s="101">
        <f>IF(Times!AD20=0,0,(($F20*'Utilization Matrix'!AE$3/$E20)+Times!AD20*60*'Utilization Matrix'!AE$3/$E20)/('Utilization Matrix'!$D20*120000))</f>
        <v>0</v>
      </c>
      <c r="AF20" s="101">
        <f>IF(Times!AE20=0,0,(($F20*'Utilization Matrix'!AF$3/$E20)+Times!AE20*60*'Utilization Matrix'!AF$3/$E20)/('Utilization Matrix'!$D20*120000))</f>
        <v>0</v>
      </c>
      <c r="AG20" s="101">
        <f>IF(Times!AF20=0,0,(($F20*'Utilization Matrix'!AG$3/$E20)+Times!AF20*60*'Utilization Matrix'!AG$3/$E20)/('Utilization Matrix'!$D20*120000))</f>
        <v>0</v>
      </c>
      <c r="AH20" s="136">
        <f>IF(Times!AG20=0,0,(($F20*'Utilization Matrix'!AH$3/$E20)+Times!AG20*60*'Utilization Matrix'!AH$3/$E20)/('Utilization Matrix'!$D20*120000))</f>
        <v>6.0731481481481484E-2</v>
      </c>
      <c r="AI20" s="101">
        <f>IF(Times!AH20=0,0,(($F20*'Utilization Matrix'!AI$3/$E20)+Times!AH20*60*'Utilization Matrix'!AI$3/$E20)/('Utilization Matrix'!$D20*120000))</f>
        <v>0</v>
      </c>
      <c r="AJ20" s="101">
        <f>IF(Times!AI20=0,0,(($F20*'Utilization Matrix'!AJ$3/$E20)+Times!AI20*60*'Utilization Matrix'!AJ$3/$E20)/('Utilization Matrix'!$D20*120000))</f>
        <v>0</v>
      </c>
      <c r="AK20" s="101">
        <f>IF(Times!AJ20=0,0,(($F20*'Utilization Matrix'!AK$3/$E20)+Times!AJ20*60*'Utilization Matrix'!AK$3/$E20)/('Utilization Matrix'!$D20*120000))</f>
        <v>0</v>
      </c>
      <c r="AL20" s="101">
        <f>IF(Times!AK20=0,0,(($F20*'Utilization Matrix'!AL$3/$E20)+Times!AK20*60*'Utilization Matrix'!AL$3/$E20)/('Utilization Matrix'!$D20*120000))</f>
        <v>0</v>
      </c>
      <c r="AM20" s="101">
        <f>IF(Times!AL20=0,0,(($F20*'Utilization Matrix'!AM$3/$E20)+Times!AL20*60*'Utilization Matrix'!AM$3/$E20)/('Utilization Matrix'!$D20*120000))</f>
        <v>0</v>
      </c>
      <c r="AN20" s="101">
        <f>IF(Times!AM20=0,0,(($F20*'Utilization Matrix'!AN$3/$E20)+Times!AM20*60*'Utilization Matrix'!AN$3/$E20)/('Utilization Matrix'!$D20*120000))</f>
        <v>0</v>
      </c>
      <c r="AO20" s="101">
        <f>IF(Times!AN20=0,0,(($F20*'Utilization Matrix'!AO$3/$E20)+Times!AN20*60*'Utilization Matrix'!AO$3/$E20)/('Utilization Matrix'!$D20*120000))</f>
        <v>0</v>
      </c>
      <c r="AP20" s="101">
        <f>IF(Times!AO20=0,0,(($F20*'Utilization Matrix'!AP$3/$E20)+Times!AO20*60*'Utilization Matrix'!AP$3/$E20)/('Utilization Matrix'!$D20*120000))</f>
        <v>0</v>
      </c>
      <c r="AQ20" s="101">
        <f>IF(Times!AP20=0,0,(($F20*'Utilization Matrix'!AQ$3/$E20)+Times!AP20*60*'Utilization Matrix'!AQ$3/$E20)/('Utilization Matrix'!$D20*120000))</f>
        <v>0</v>
      </c>
      <c r="AR20" s="101">
        <f>IF(Times!AQ20=0,0,(($F20*'Utilization Matrix'!AR$3/$E20)+Times!AQ20*60*'Utilization Matrix'!AR$3/$E20)/('Utilization Matrix'!$D20*120000))</f>
        <v>0</v>
      </c>
      <c r="AS20" s="101">
        <f>IF(Times!AR20=0,0,(($F20*'Utilization Matrix'!AS$3/$E20)+Times!AR20*60*'Utilization Matrix'!AS$3/$E20)/('Utilization Matrix'!$D20*120000))</f>
        <v>0</v>
      </c>
      <c r="AT20" s="136">
        <f>IF(Times!AS20=0,0,(($F20*'Utilization Matrix'!AT$3/$E20)+Times!AS20*60*'Utilization Matrix'!AT$3/$E20)/('Utilization Matrix'!$D20*120000))</f>
        <v>0</v>
      </c>
      <c r="AU20" s="136">
        <f>IF(Times!AT20=0,0,(($F20*'Utilization Matrix'!AU$3/$E20)+Times!AT20*60*'Utilization Matrix'!AU$3/$E20)/('Utilization Matrix'!$D20*120000))</f>
        <v>0</v>
      </c>
      <c r="AV20" s="137">
        <f>IF(Times!AU20=0,0,(($F20*'Utilization Matrix'!AV$3/$E20)+Times!AU20*60*'Utilization Matrix'!AV$3/$E20)/('Utilization Matrix'!$D20*120000))</f>
        <v>0.25861111111111112</v>
      </c>
      <c r="AW20" s="101">
        <f>IF(Times!AV20=0,0,(($F20*'Utilization Matrix'!AW$3/$E20)+Times!AV20*60*'Utilization Matrix'!AW$3/$E20)/('Utilization Matrix'!$D20*120000))</f>
        <v>0.24185648148148148</v>
      </c>
      <c r="AX20" s="101">
        <f>IF(Times!AW20=0,0,(($F20*'Utilization Matrix'!AX$3/$E20)+Times!AW20*60*'Utilization Matrix'!AX$3/$E20)/('Utilization Matrix'!$D20*120000))</f>
        <v>7.2754629629629627E-2</v>
      </c>
      <c r="AY20" s="101">
        <f t="shared" si="2"/>
        <v>0.63395370370370374</v>
      </c>
      <c r="AZ20" s="111">
        <f t="shared" si="3"/>
        <v>1</v>
      </c>
      <c r="BA20" s="11">
        <v>2</v>
      </c>
      <c r="BB20" s="11">
        <v>1</v>
      </c>
      <c r="BC20" s="12">
        <v>14</v>
      </c>
      <c r="BD20">
        <f t="shared" si="4"/>
        <v>0.05</v>
      </c>
      <c r="BE20">
        <f t="shared" si="5"/>
        <v>7963.3785648148159</v>
      </c>
    </row>
    <row r="21" spans="1:57" ht="14.25" customHeight="1">
      <c r="A21" t="s">
        <v>131</v>
      </c>
      <c r="B21">
        <v>2</v>
      </c>
      <c r="C21">
        <f t="shared" si="1"/>
        <v>4</v>
      </c>
      <c r="D21">
        <v>0.95</v>
      </c>
      <c r="E21">
        <v>1</v>
      </c>
      <c r="F21">
        <v>0.5</v>
      </c>
      <c r="G21" s="28" t="s">
        <v>20</v>
      </c>
      <c r="H21" s="101">
        <f>IF(Times!G21=0,0,(($F21*'Utilization Matrix'!H$3/$E21)+Times!G21*60*'Utilization Matrix'!H$3/$E21)/('Utilization Matrix'!$D21*120000))</f>
        <v>0</v>
      </c>
      <c r="I21" s="101">
        <f>IF(Times!H21=0,0,(($F21*'Utilization Matrix'!I$3/$E21)+Times!H21*60*'Utilization Matrix'!I$3/$E21)/('Utilization Matrix'!$D21*120000))</f>
        <v>0</v>
      </c>
      <c r="J21" s="101">
        <f>IF(Times!I21=0,0,(($F21*'Utilization Matrix'!J$3/$E21)+Times!I21*60*'Utilization Matrix'!J$3/$E21)/('Utilization Matrix'!$D21*120000))</f>
        <v>0</v>
      </c>
      <c r="K21" s="101">
        <f>IF(Times!J21=0,0,(($F21*'Utilization Matrix'!K$3/$E21)+Times!J21*60*'Utilization Matrix'!K$3/$E21)/('Utilization Matrix'!$D21*120000))</f>
        <v>0</v>
      </c>
      <c r="L21" s="101">
        <f>IF(Times!K21=0,0,(($F21*'Utilization Matrix'!L$3/$E21)+Times!K21*60*'Utilization Matrix'!L$3/$E21)/('Utilization Matrix'!$D21*120000))</f>
        <v>0</v>
      </c>
      <c r="M21" s="101">
        <f>IF(Times!L21=0,0,(($F21*'Utilization Matrix'!M$3/$E21)+Times!L21*60*'Utilization Matrix'!M$3/$E21)/('Utilization Matrix'!$D21*120000))</f>
        <v>0</v>
      </c>
      <c r="N21" s="101">
        <f>IF(Times!M21=0,0,(($F21*'Utilization Matrix'!N$3/$E21)+Times!M21*60*'Utilization Matrix'!N$3/$E21)/('Utilization Matrix'!$D21*120000))</f>
        <v>0</v>
      </c>
      <c r="O21" s="101">
        <f>IF(Times!N21=0,0,(($F21*'Utilization Matrix'!O$3/$E21)+Times!N21*60*'Utilization Matrix'!O$3/$E21)/('Utilization Matrix'!$D21*120000))</f>
        <v>0</v>
      </c>
      <c r="P21" s="101">
        <f>IF(Times!O21=0,0,(($F21*'Utilization Matrix'!P$3/$E21)+Times!O21*60*'Utilization Matrix'!P$3/$E21)/('Utilization Matrix'!$D21*120000))</f>
        <v>0</v>
      </c>
      <c r="Q21" s="101">
        <f>IF(Times!P21=0,0,(($F21*'Utilization Matrix'!Q$3/$E21)+Times!P21*60*'Utilization Matrix'!Q$3/$E21)/('Utilization Matrix'!$D21*120000))</f>
        <v>0</v>
      </c>
      <c r="R21" s="101">
        <f>IF(Times!Q21=0,0,(($F21*'Utilization Matrix'!R$3/$E21)+Times!Q21*60*'Utilization Matrix'!R$3/$E21)/('Utilization Matrix'!$D21*120000))</f>
        <v>0</v>
      </c>
      <c r="S21" s="101">
        <f>IF(Times!R21=0,0,(($F21*'Utilization Matrix'!S$3/$E21)+Times!R21*60*'Utilization Matrix'!S$3/$E21)/('Utilization Matrix'!$D21*120000))</f>
        <v>0</v>
      </c>
      <c r="T21" s="101">
        <f>IF(Times!S21=0,0,(($F21*'Utilization Matrix'!T$3/$E21)+Times!S21*60*'Utilization Matrix'!T$3/$E21)/('Utilization Matrix'!$D21*120000))</f>
        <v>0</v>
      </c>
      <c r="U21" s="101">
        <f>IF(Times!T21=0,0,(($F21*'Utilization Matrix'!U$3/$E21)+Times!T21*60*'Utilization Matrix'!U$3/$E21)/('Utilization Matrix'!$D21*120000))</f>
        <v>0</v>
      </c>
      <c r="V21" s="101">
        <f>IF(Times!U21=0,0,(($F21*'Utilization Matrix'!V$3/$E21)+Times!U21*60*'Utilization Matrix'!V$3/$E21)/('Utilization Matrix'!$D21*120000))</f>
        <v>0</v>
      </c>
      <c r="W21" s="101">
        <f>IF(Times!V21=0,0,(($F21*'Utilization Matrix'!W$3/$E21)+Times!V21*60*'Utilization Matrix'!W$3/$E21)/('Utilization Matrix'!$D21*120000))</f>
        <v>0</v>
      </c>
      <c r="X21" s="101">
        <f>IF(Times!W21=0,0,(($F21*'Utilization Matrix'!X$3/$E21)+Times!W21*60*'Utilization Matrix'!X$3/$E21)/('Utilization Matrix'!$D21*120000))</f>
        <v>0</v>
      </c>
      <c r="Y21" s="101">
        <f>IF(Times!X21=0,0,(($F21*'Utilization Matrix'!Y$3/$E21)+Times!X21*60*'Utilization Matrix'!Y$3/$E21)/('Utilization Matrix'!$D21*120000))</f>
        <v>0</v>
      </c>
      <c r="Z21" s="101">
        <f>IF(Times!Y21=0,0,(($F21*'Utilization Matrix'!Z$3/$E21)+Times!Y21*60*'Utilization Matrix'!Z$3/$E21)/('Utilization Matrix'!$D21*120000))</f>
        <v>0</v>
      </c>
      <c r="AA21" s="101">
        <f>IF(Times!Z21=0,0,(($F21*'Utilization Matrix'!AA$3/$E21)+Times!Z21*60*'Utilization Matrix'!AA$3/$E21)/('Utilization Matrix'!$D21*120000))</f>
        <v>0</v>
      </c>
      <c r="AB21" s="101">
        <f>IF(Times!AA21=0,0,(($F21*'Utilization Matrix'!AB$3/$E21)+Times!AA21*60*'Utilization Matrix'!AB$3/$E21)/('Utilization Matrix'!$D21*120000))</f>
        <v>0</v>
      </c>
      <c r="AC21" s="101">
        <f>IF(Times!AB21=0,0,(($F21*'Utilization Matrix'!AC$3/$E21)+Times!AB21*60*'Utilization Matrix'!AC$3/$E21)/('Utilization Matrix'!$D21*120000))</f>
        <v>0</v>
      </c>
      <c r="AD21" s="101">
        <f>IF(Times!AC21=0,0,(($F21*'Utilization Matrix'!AD$3/$E21)+Times!AC21*60*'Utilization Matrix'!AD$3/$E21)/('Utilization Matrix'!$D21*120000))</f>
        <v>0</v>
      </c>
      <c r="AE21" s="101">
        <f>IF(Times!AD21=0,0,(($F21*'Utilization Matrix'!AE$3/$E21)+Times!AD21*60*'Utilization Matrix'!AE$3/$E21)/('Utilization Matrix'!$D21*120000))</f>
        <v>0</v>
      </c>
      <c r="AF21" s="101">
        <f>IF(Times!AE21=0,0,(($F21*'Utilization Matrix'!AF$3/$E21)+Times!AE21*60*'Utilization Matrix'!AF$3/$E21)/('Utilization Matrix'!$D21*120000))</f>
        <v>0</v>
      </c>
      <c r="AG21" s="101">
        <f>IF(Times!AF21=0,0,(($F21*'Utilization Matrix'!AG$3/$E21)+Times!AF21*60*'Utilization Matrix'!AG$3/$E21)/('Utilization Matrix'!$D21*120000))</f>
        <v>0</v>
      </c>
      <c r="AH21" s="101">
        <f>IF(Times!AG21=0,0,(($F21*'Utilization Matrix'!AH$3/$E21)+Times!AG21*60*'Utilization Matrix'!AH$3/$E21)/('Utilization Matrix'!$D21*120000))</f>
        <v>0</v>
      </c>
      <c r="AI21" s="137">
        <f>IF(Times!AH21=0,0,(($F21*'Utilization Matrix'!AI$3/$E21)+Times!AH21*60*'Utilization Matrix'!AI$3/$E21)/('Utilization Matrix'!$D21*120000))</f>
        <v>0.24525</v>
      </c>
      <c r="AJ21" s="137">
        <f>IF(Times!AI21=0,0,(($F21*'Utilization Matrix'!AJ$3/$E21)+Times!AI21*60*'Utilization Matrix'!AJ$3/$E21)/('Utilization Matrix'!$D21*120000))</f>
        <v>0.21908333333333332</v>
      </c>
      <c r="AK21" s="137">
        <f>IF(Times!AJ21=0,0,(($F21*'Utilization Matrix'!AK$3/$E21)+Times!AJ21*60*'Utilization Matrix'!AK$3/$E21)/('Utilization Matrix'!$D21*120000))</f>
        <v>0.21391666666666667</v>
      </c>
      <c r="AL21" s="135">
        <f>IF(Times!AK21=0,0,(($F21*'Utilization Matrix'!AL$3/$E21)+Times!AK21*60*'Utilization Matrix'!AL$3/$E21)/('Utilization Matrix'!$D21*120000))</f>
        <v>0.44516666666666665</v>
      </c>
      <c r="AM21" s="137">
        <f>IF(Times!AL21=0,0,(($F21*'Utilization Matrix'!AM$3/$E21)+Times!AL21*60*'Utilization Matrix'!AM$3/$E21)/('Utilization Matrix'!$D21*120000))</f>
        <v>1.9E-2</v>
      </c>
      <c r="AN21" s="137">
        <f>IF(Times!AM21=0,0,(($F21*'Utilization Matrix'!AN$3/$E21)+Times!AM21*60*'Utilization Matrix'!AN$3/$E21)/('Utilization Matrix'!$D21*120000))</f>
        <v>0.27850000000000003</v>
      </c>
      <c r="AO21" s="136">
        <f>IF(Times!AN21=0,0,(($F21*'Utilization Matrix'!AO$3/$E21)+Times!AN21*60*'Utilization Matrix'!AO$3/$E21)/('Utilization Matrix'!$D21*120000))</f>
        <v>0.67641666666666667</v>
      </c>
      <c r="AP21" s="101">
        <f>IF(Times!AO21=0,0,(($F21*'Utilization Matrix'!AP$3/$E21)+Times!AO21*60*'Utilization Matrix'!AP$3/$E21)/('Utilization Matrix'!$D21*120000))</f>
        <v>0</v>
      </c>
      <c r="AQ21" s="101">
        <f>IF(Times!AP21=0,0,(($F21*'Utilization Matrix'!AQ$3/$E21)+Times!AP21*60*'Utilization Matrix'!AQ$3/$E21)/('Utilization Matrix'!$D21*120000))</f>
        <v>0</v>
      </c>
      <c r="AR21" s="101">
        <f>IF(Times!AQ21=0,0,(($F21*'Utilization Matrix'!AR$3/$E21)+Times!AQ21*60*'Utilization Matrix'!AR$3/$E21)/('Utilization Matrix'!$D21*120000))</f>
        <v>0</v>
      </c>
      <c r="AS21" s="101">
        <f>IF(Times!AR21=0,0,(($F21*'Utilization Matrix'!AS$3/$E21)+Times!AR21*60*'Utilization Matrix'!AS$3/$E21)/('Utilization Matrix'!$D21*120000))</f>
        <v>0</v>
      </c>
      <c r="AT21" s="101">
        <f>IF(Times!AS21=0,0,(($F21*'Utilization Matrix'!AT$3/$E21)+Times!AS21*60*'Utilization Matrix'!AT$3/$E21)/('Utilization Matrix'!$D21*120000))</f>
        <v>0</v>
      </c>
      <c r="AU21" s="101">
        <f>IF(Times!AT21=0,0,(($F21*'Utilization Matrix'!AU$3/$E21)+Times!AT21*60*'Utilization Matrix'!AU$3/$E21)/('Utilization Matrix'!$D21*120000))</f>
        <v>0</v>
      </c>
      <c r="AV21" s="101">
        <f>IF(Times!AU21=0,0,(($F21*'Utilization Matrix'!AV$3/$E21)+Times!AU21*60*'Utilization Matrix'!AV$3/$E21)/('Utilization Matrix'!$D21*120000))</f>
        <v>0</v>
      </c>
      <c r="AW21" s="101">
        <f>IF(Times!AV21=0,0,(($F21*'Utilization Matrix'!AW$3/$E21)+Times!AV21*60*'Utilization Matrix'!AW$3/$E21)/('Utilization Matrix'!$D21*120000))</f>
        <v>0</v>
      </c>
      <c r="AX21" s="101">
        <f>IF(Times!AW21=0,0,(($F21*'Utilization Matrix'!AX$3/$E21)+Times!AW21*60*'Utilization Matrix'!AX$3/$E21)/('Utilization Matrix'!$D21*120000))</f>
        <v>0</v>
      </c>
      <c r="AY21" s="101">
        <f t="shared" si="2"/>
        <v>2.0973333333333333</v>
      </c>
      <c r="AZ21" s="111">
        <f t="shared" si="3"/>
        <v>3</v>
      </c>
      <c r="BA21" s="11">
        <v>3</v>
      </c>
      <c r="BB21" s="11">
        <v>1</v>
      </c>
      <c r="BC21" s="12">
        <v>2</v>
      </c>
      <c r="BD21">
        <f t="shared" si="4"/>
        <v>0.05</v>
      </c>
      <c r="BE21">
        <f t="shared" si="5"/>
        <v>31744.085333333336</v>
      </c>
    </row>
    <row r="22" spans="1:57" ht="14.25" customHeight="1">
      <c r="B22">
        <v>1</v>
      </c>
      <c r="C22">
        <f t="shared" si="1"/>
        <v>2</v>
      </c>
      <c r="D22">
        <v>0.9</v>
      </c>
      <c r="E22">
        <v>1</v>
      </c>
      <c r="F22">
        <v>0.5</v>
      </c>
      <c r="G22" s="28" t="s">
        <v>27</v>
      </c>
      <c r="H22" s="101">
        <f>IF(Times!G22=0,0,(($F22*'Utilization Matrix'!H$3/$E22)+Times!G22*60*'Utilization Matrix'!H$3/$E22)/('Utilization Matrix'!$D22*120000))</f>
        <v>0</v>
      </c>
      <c r="I22" s="101">
        <f>IF(Times!H22=0,0,(($F22*'Utilization Matrix'!I$3/$E22)+Times!H22*60*'Utilization Matrix'!I$3/$E22)/('Utilization Matrix'!$D22*120000))</f>
        <v>0</v>
      </c>
      <c r="J22" s="101">
        <f>IF(Times!I22=0,0,(($F22*'Utilization Matrix'!J$3/$E22)+Times!I22*60*'Utilization Matrix'!J$3/$E22)/('Utilization Matrix'!$D22*120000))</f>
        <v>0</v>
      </c>
      <c r="K22" s="101">
        <f>IF(Times!J22=0,0,(($F22*'Utilization Matrix'!K$3/$E22)+Times!J22*60*'Utilization Matrix'!K$3/$E22)/('Utilization Matrix'!$D22*120000))</f>
        <v>0</v>
      </c>
      <c r="L22" s="101">
        <f>IF(Times!K22=0,0,(($F22*'Utilization Matrix'!L$3/$E22)+Times!K22*60*'Utilization Matrix'!L$3/$E22)/('Utilization Matrix'!$D22*120000))</f>
        <v>0</v>
      </c>
      <c r="M22" s="101">
        <f>IF(Times!L22=0,0,(($F22*'Utilization Matrix'!M$3/$E22)+Times!L22*60*'Utilization Matrix'!M$3/$E22)/('Utilization Matrix'!$D22*120000))</f>
        <v>0</v>
      </c>
      <c r="N22" s="101">
        <f>IF(Times!M22=0,0,(($F22*'Utilization Matrix'!N$3/$E22)+Times!M22*60*'Utilization Matrix'!N$3/$E22)/('Utilization Matrix'!$D22*120000))</f>
        <v>0</v>
      </c>
      <c r="O22" s="101">
        <f>IF(Times!N22=0,0,(($F22*'Utilization Matrix'!O$3/$E22)+Times!N22*60*'Utilization Matrix'!O$3/$E22)/('Utilization Matrix'!$D22*120000))</f>
        <v>0</v>
      </c>
      <c r="P22" s="101">
        <f>IF(Times!O22=0,0,(($F22*'Utilization Matrix'!P$3/$E22)+Times!O22*60*'Utilization Matrix'!P$3/$E22)/('Utilization Matrix'!$D22*120000))</f>
        <v>0</v>
      </c>
      <c r="Q22" s="101">
        <f>IF(Times!P22=0,0,(($F22*'Utilization Matrix'!Q$3/$E22)+Times!P22*60*'Utilization Matrix'!Q$3/$E22)/('Utilization Matrix'!$D22*120000))</f>
        <v>0</v>
      </c>
      <c r="R22" s="101">
        <f>IF(Times!Q22=0,0,(($F22*'Utilization Matrix'!R$3/$E22)+Times!Q22*60*'Utilization Matrix'!R$3/$E22)/('Utilization Matrix'!$D22*120000))</f>
        <v>0</v>
      </c>
      <c r="S22" s="101">
        <f>IF(Times!R22=0,0,(($F22*'Utilization Matrix'!S$3/$E22)+Times!R22*60*'Utilization Matrix'!S$3/$E22)/('Utilization Matrix'!$D22*120000))</f>
        <v>0</v>
      </c>
      <c r="T22" s="101">
        <f>IF(Times!S22=0,0,(($F22*'Utilization Matrix'!T$3/$E22)+Times!S22*60*'Utilization Matrix'!T$3/$E22)/('Utilization Matrix'!$D22*120000))</f>
        <v>0</v>
      </c>
      <c r="U22" s="101">
        <f>IF(Times!T22=0,0,(($F22*'Utilization Matrix'!U$3/$E22)+Times!T22*60*'Utilization Matrix'!U$3/$E22)/('Utilization Matrix'!$D22*120000))</f>
        <v>0</v>
      </c>
      <c r="V22" s="101">
        <f>IF(Times!U22=0,0,(($F22*'Utilization Matrix'!V$3/$E22)+Times!U22*60*'Utilization Matrix'!V$3/$E22)/('Utilization Matrix'!$D22*120000))</f>
        <v>0</v>
      </c>
      <c r="W22" s="101">
        <f>IF(Times!V22=0,0,(($F22*'Utilization Matrix'!W$3/$E22)+Times!V22*60*'Utilization Matrix'!W$3/$E22)/('Utilization Matrix'!$D22*120000))</f>
        <v>0</v>
      </c>
      <c r="X22" s="101">
        <f>IF(Times!W22=0,0,(($F22*'Utilization Matrix'!X$3/$E22)+Times!W22*60*'Utilization Matrix'!X$3/$E22)/('Utilization Matrix'!$D22*120000))</f>
        <v>0</v>
      </c>
      <c r="Y22" s="101">
        <f>IF(Times!X22=0,0,(($F22*'Utilization Matrix'!Y$3/$E22)+Times!X22*60*'Utilization Matrix'!Y$3/$E22)/('Utilization Matrix'!$D22*120000))</f>
        <v>0</v>
      </c>
      <c r="Z22" s="101">
        <f>IF(Times!Y22=0,0,(($F22*'Utilization Matrix'!Z$3/$E22)+Times!Y22*60*'Utilization Matrix'!Z$3/$E22)/('Utilization Matrix'!$D22*120000))</f>
        <v>0</v>
      </c>
      <c r="AA22" s="101">
        <f>IF(Times!Z22=0,0,(($F22*'Utilization Matrix'!AA$3/$E22)+Times!Z22*60*'Utilization Matrix'!AA$3/$E22)/('Utilization Matrix'!$D22*120000))</f>
        <v>0</v>
      </c>
      <c r="AB22" s="101">
        <f>IF(Times!AA22=0,0,(($F22*'Utilization Matrix'!AB$3/$E22)+Times!AA22*60*'Utilization Matrix'!AB$3/$E22)/('Utilization Matrix'!$D22*120000))</f>
        <v>0</v>
      </c>
      <c r="AC22" s="101">
        <f>IF(Times!AB22=0,0,(($F22*'Utilization Matrix'!AC$3/$E22)+Times!AB22*60*'Utilization Matrix'!AC$3/$E22)/('Utilization Matrix'!$D22*120000))</f>
        <v>0</v>
      </c>
      <c r="AD22" s="101">
        <f>IF(Times!AC22=0,0,(($F22*'Utilization Matrix'!AD$3/$E22)+Times!AC22*60*'Utilization Matrix'!AD$3/$E22)/('Utilization Matrix'!$D22*120000))</f>
        <v>0</v>
      </c>
      <c r="AE22" s="101">
        <f>IF(Times!AD22=0,0,(($F22*'Utilization Matrix'!AE$3/$E22)+Times!AD22*60*'Utilization Matrix'!AE$3/$E22)/('Utilization Matrix'!$D22*120000))</f>
        <v>0</v>
      </c>
      <c r="AF22" s="101">
        <f>IF(Times!AE22=0,0,(($F22*'Utilization Matrix'!AF$3/$E22)+Times!AE22*60*'Utilization Matrix'!AF$3/$E22)/('Utilization Matrix'!$D22*120000))</f>
        <v>0</v>
      </c>
      <c r="AG22" s="101">
        <f>IF(Times!AF22=0,0,(($F22*'Utilization Matrix'!AG$3/$E22)+Times!AF22*60*'Utilization Matrix'!AG$3/$E22)/('Utilization Matrix'!$D22*120000))</f>
        <v>0</v>
      </c>
      <c r="AH22" s="101">
        <f>IF(Times!AG22=0,0,(($F22*'Utilization Matrix'!AH$3/$E22)+Times!AG22*60*'Utilization Matrix'!AH$3/$E22)/('Utilization Matrix'!$D22*120000))</f>
        <v>0</v>
      </c>
      <c r="AI22" s="101">
        <f>IF(Times!AH22=0,0,(($F22*'Utilization Matrix'!AI$3/$E22)+Times!AH22*60*'Utilization Matrix'!AI$3/$E22)/('Utilization Matrix'!$D22*120000))</f>
        <v>0</v>
      </c>
      <c r="AJ22" s="101">
        <f>IF(Times!AI22=0,0,(($F22*'Utilization Matrix'!AJ$3/$E22)+Times!AI22*60*'Utilization Matrix'!AJ$3/$E22)/('Utilization Matrix'!$D22*120000))</f>
        <v>0</v>
      </c>
      <c r="AK22" s="101">
        <f>IF(Times!AJ22=0,0,(($F22*'Utilization Matrix'!AK$3/$E22)+Times!AJ22*60*'Utilization Matrix'!AK$3/$E22)/('Utilization Matrix'!$D22*120000))</f>
        <v>0</v>
      </c>
      <c r="AL22" s="101">
        <f>IF(Times!AK22=0,0,(($F22*'Utilization Matrix'!AL$3/$E22)+Times!AK22*60*'Utilization Matrix'!AL$3/$E22)/('Utilization Matrix'!$D22*120000))</f>
        <v>0</v>
      </c>
      <c r="AM22" s="101">
        <f>IF(Times!AL22=0,0,(($F22*'Utilization Matrix'!AM$3/$E22)+Times!AL22*60*'Utilization Matrix'!AM$3/$E22)/('Utilization Matrix'!$D22*120000))</f>
        <v>0</v>
      </c>
      <c r="AN22" s="101">
        <f>IF(Times!AM22=0,0,(($F22*'Utilization Matrix'!AN$3/$E22)+Times!AM22*60*'Utilization Matrix'!AN$3/$E22)/('Utilization Matrix'!$D22*120000))</f>
        <v>0</v>
      </c>
      <c r="AO22" s="101">
        <f>IF(Times!AN22=0,0,(($F22*'Utilization Matrix'!AO$3/$E22)+Times!AN22*60*'Utilization Matrix'!AO$3/$E22)/('Utilization Matrix'!$D22*120000))</f>
        <v>0</v>
      </c>
      <c r="AP22" s="101">
        <f>IF(Times!AO22=0,0,(($F22*'Utilization Matrix'!AP$3/$E22)+Times!AO22*60*'Utilization Matrix'!AP$3/$E22)/('Utilization Matrix'!$D22*120000))</f>
        <v>0</v>
      </c>
      <c r="AQ22" s="101">
        <f>IF(Times!AP22=0,0,(($F22*'Utilization Matrix'!AQ$3/$E22)+Times!AP22*60*'Utilization Matrix'!AQ$3/$E22)/('Utilization Matrix'!$D22*120000))</f>
        <v>0</v>
      </c>
      <c r="AR22" s="101">
        <f>IF(Times!AQ22=0,0,(($F22*'Utilization Matrix'!AR$3/$E22)+Times!AQ22*60*'Utilization Matrix'!AR$3/$E22)/('Utilization Matrix'!$D22*120000))</f>
        <v>0</v>
      </c>
      <c r="AS22" s="101">
        <f>IF(Times!AR22=0,0,(($F22*'Utilization Matrix'!AS$3/$E22)+Times!AR22*60*'Utilization Matrix'!AS$3/$E22)/('Utilization Matrix'!$D22*120000))</f>
        <v>0</v>
      </c>
      <c r="AT22" s="101">
        <f>IF(Times!AS22=0,0,(($F22*'Utilization Matrix'!AT$3/$E22)+Times!AS22*60*'Utilization Matrix'!AT$3/$E22)/('Utilization Matrix'!$D22*120000))</f>
        <v>0</v>
      </c>
      <c r="AU22" s="101">
        <f>IF(Times!AT22=0,0,(($F22*'Utilization Matrix'!AU$3/$E22)+Times!AT22*60*'Utilization Matrix'!AU$3/$E22)/('Utilization Matrix'!$D22*120000))</f>
        <v>0</v>
      </c>
      <c r="AV22" s="101">
        <f>IF(Times!AU22=0,0,(($F22*'Utilization Matrix'!AV$3/$E22)+Times!AU22*60*'Utilization Matrix'!AV$3/$E22)/('Utilization Matrix'!$D22*120000))</f>
        <v>0</v>
      </c>
      <c r="AW22" s="101">
        <f>IF(Times!AV22=0,0,(($F22*'Utilization Matrix'!AW$3/$E22)+Times!AV22*60*'Utilization Matrix'!AW$3/$E22)/('Utilization Matrix'!$D22*120000))</f>
        <v>0</v>
      </c>
      <c r="AX22" s="101">
        <f>IF(Times!AW22=0,0,(($F22*'Utilization Matrix'!AX$3/$E22)+Times!AW22*60*'Utilization Matrix'!AX$3/$E22)/('Utilization Matrix'!$D22*120000))</f>
        <v>0</v>
      </c>
      <c r="AY22" s="101">
        <f t="shared" si="2"/>
        <v>0</v>
      </c>
      <c r="AZ22" s="111">
        <f t="shared" si="3"/>
        <v>0</v>
      </c>
      <c r="BA22" s="11">
        <v>0</v>
      </c>
      <c r="BB22" s="11">
        <v>0</v>
      </c>
      <c r="BC22" s="12">
        <v>24</v>
      </c>
      <c r="BD22">
        <f t="shared" si="4"/>
        <v>0</v>
      </c>
      <c r="BE22">
        <f t="shared" si="5"/>
        <v>0</v>
      </c>
    </row>
    <row r="23" spans="1:57" ht="14.25" customHeight="1">
      <c r="AZ23" s="11" t="s">
        <v>137</v>
      </c>
    </row>
    <row r="24" spans="1:57" ht="14.25" customHeight="1">
      <c r="G24" t="s">
        <v>108</v>
      </c>
      <c r="H24">
        <f t="shared" ref="H24:AX24" si="6">SUMPRODUCT(H6:H22,$C6:$C22)</f>
        <v>184544.56140350876</v>
      </c>
      <c r="I24">
        <f t="shared" si="6"/>
        <v>177778.97543859648</v>
      </c>
      <c r="J24">
        <f t="shared" si="6"/>
        <v>74358.568421052638</v>
      </c>
      <c r="K24">
        <f t="shared" si="6"/>
        <v>135877.6140350877</v>
      </c>
      <c r="L24">
        <f t="shared" si="6"/>
        <v>131249.85263157895</v>
      </c>
      <c r="M24">
        <f t="shared" si="6"/>
        <v>107670.90526315788</v>
      </c>
      <c r="N24">
        <f t="shared" si="6"/>
        <v>97673.431578947362</v>
      </c>
      <c r="O24">
        <f t="shared" si="6"/>
        <v>276477.51853233081</v>
      </c>
      <c r="P24">
        <f t="shared" si="6"/>
        <v>206095.98569223058</v>
      </c>
      <c r="Q24">
        <f t="shared" si="6"/>
        <v>24167.008240601503</v>
      </c>
      <c r="R24">
        <f t="shared" si="6"/>
        <v>31161.448709774435</v>
      </c>
      <c r="S24">
        <f t="shared" si="6"/>
        <v>37581.449046616537</v>
      </c>
      <c r="T24">
        <f t="shared" si="6"/>
        <v>29313.522911278196</v>
      </c>
      <c r="U24">
        <f t="shared" si="6"/>
        <v>73286.800745864675</v>
      </c>
      <c r="V24">
        <f t="shared" si="6"/>
        <v>114833.10387969924</v>
      </c>
      <c r="W24">
        <f t="shared" si="6"/>
        <v>38218.229990977445</v>
      </c>
      <c r="X24">
        <f t="shared" si="6"/>
        <v>285951.74746466166</v>
      </c>
      <c r="Y24">
        <f t="shared" si="6"/>
        <v>211922.75883308268</v>
      </c>
      <c r="Z24">
        <f t="shared" si="6"/>
        <v>258797.13607218044</v>
      </c>
      <c r="AA24">
        <f t="shared" si="6"/>
        <v>69661.180920300743</v>
      </c>
      <c r="AB24">
        <f t="shared" si="6"/>
        <v>49491.47062857142</v>
      </c>
      <c r="AC24">
        <f t="shared" si="6"/>
        <v>22427.052687719297</v>
      </c>
      <c r="AD24">
        <f t="shared" si="6"/>
        <v>106110.75334736842</v>
      </c>
      <c r="AE24">
        <f t="shared" si="6"/>
        <v>157166.49027368423</v>
      </c>
      <c r="AF24">
        <f t="shared" si="6"/>
        <v>69078.463999999978</v>
      </c>
      <c r="AG24">
        <f t="shared" si="6"/>
        <v>87712.809656140351</v>
      </c>
      <c r="AH24">
        <f t="shared" si="6"/>
        <v>17146.038979922028</v>
      </c>
      <c r="AI24">
        <f t="shared" si="6"/>
        <v>44495.140290225572</v>
      </c>
      <c r="AJ24">
        <f t="shared" si="6"/>
        <v>38907.767557393483</v>
      </c>
      <c r="AK24">
        <f t="shared" si="6"/>
        <v>19530.653429072681</v>
      </c>
      <c r="AL24">
        <f t="shared" si="6"/>
        <v>77428.294880200498</v>
      </c>
      <c r="AM24">
        <f t="shared" si="6"/>
        <v>3437.6540571428573</v>
      </c>
      <c r="AN24">
        <f t="shared" si="6"/>
        <v>50388.771311278193</v>
      </c>
      <c r="AO24">
        <f t="shared" si="6"/>
        <v>122383.49992030075</v>
      </c>
      <c r="AP24">
        <f t="shared" si="6"/>
        <v>96434.536533333332</v>
      </c>
      <c r="AQ24">
        <f t="shared" si="6"/>
        <v>17426.867873684208</v>
      </c>
      <c r="AR24">
        <f t="shared" si="6"/>
        <v>109783.39997192983</v>
      </c>
      <c r="AS24">
        <f t="shared" si="6"/>
        <v>26003.730939473684</v>
      </c>
      <c r="AT24">
        <f t="shared" si="6"/>
        <v>184196.76078333333</v>
      </c>
      <c r="AU24">
        <f t="shared" si="6"/>
        <v>237489.62071578947</v>
      </c>
      <c r="AV24">
        <f t="shared" si="6"/>
        <v>70288.641888888873</v>
      </c>
      <c r="AW24">
        <f t="shared" si="6"/>
        <v>65734.853936939573</v>
      </c>
      <c r="AX24">
        <f t="shared" si="6"/>
        <v>19774.185594054579</v>
      </c>
    </row>
    <row r="25" spans="1:57" ht="14.25" customHeight="1"/>
    <row r="26" spans="1:57" ht="14.25" customHeight="1"/>
    <row r="27" spans="1:57" ht="14.25" customHeight="1"/>
    <row r="28" spans="1:57" ht="14.25" customHeight="1"/>
    <row r="29" spans="1:57" ht="14.25" customHeight="1"/>
    <row r="30" spans="1:57" ht="14.25" customHeight="1"/>
    <row r="31" spans="1:57" ht="14.25" customHeight="1"/>
    <row r="32" spans="1:5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H6:AX6 H8:AX22">
    <cfRule type="cellIs" dxfId="5" priority="1" operator="equal">
      <formula>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P1000"/>
  <sheetViews>
    <sheetView topLeftCell="G1" workbookViewId="0"/>
  </sheetViews>
  <sheetFormatPr defaultColWidth="14.42578125" defaultRowHeight="15" customHeight="1"/>
  <cols>
    <col min="1" max="5" width="8.7109375" hidden="1" customWidth="1"/>
    <col min="6" max="6" width="10.140625" hidden="1" customWidth="1"/>
    <col min="7" max="9" width="11" customWidth="1"/>
    <col min="10" max="10" width="12.85546875" customWidth="1"/>
    <col min="11" max="14" width="11" customWidth="1"/>
    <col min="15" max="16" width="9.42578125" customWidth="1"/>
    <col min="17" max="17" width="8.85546875" customWidth="1"/>
    <col min="18" max="23" width="9.42578125" customWidth="1"/>
    <col min="24" max="28" width="8.85546875" customWidth="1"/>
    <col min="29" max="29" width="9.42578125" customWidth="1"/>
    <col min="30" max="30" width="8.85546875" customWidth="1"/>
    <col min="31" max="33" width="9.42578125" customWidth="1"/>
    <col min="34" max="39" width="8.85546875" customWidth="1"/>
    <col min="40" max="40" width="9.42578125" customWidth="1"/>
    <col min="41" max="44" width="8.85546875" customWidth="1"/>
    <col min="45" max="45" width="9.42578125" customWidth="1"/>
    <col min="46" max="47" width="8.85546875" customWidth="1"/>
    <col min="48" max="49" width="9.42578125" customWidth="1"/>
    <col min="50" max="50" width="8.85546875" customWidth="1"/>
    <col min="51" max="54" width="9.42578125" customWidth="1"/>
    <col min="55" max="56" width="8.85546875" customWidth="1"/>
    <col min="57" max="57" width="8.7109375" customWidth="1"/>
    <col min="58" max="58" width="12.42578125" customWidth="1"/>
    <col min="59" max="59" width="15.7109375" hidden="1" customWidth="1"/>
    <col min="60" max="60" width="15.42578125" hidden="1" customWidth="1"/>
    <col min="61" max="61" width="24.42578125" hidden="1" customWidth="1"/>
    <col min="62" max="64" width="8.7109375" hidden="1" customWidth="1"/>
    <col min="65" max="94" width="8.7109375" customWidth="1"/>
  </cols>
  <sheetData>
    <row r="1" spans="1:94" ht="14.25" customHeight="1">
      <c r="N1" t="s">
        <v>100</v>
      </c>
      <c r="O1">
        <v>43</v>
      </c>
      <c r="Q1">
        <v>42</v>
      </c>
      <c r="S1">
        <v>41</v>
      </c>
      <c r="T1">
        <v>38</v>
      </c>
      <c r="V1">
        <v>40</v>
      </c>
      <c r="X1">
        <v>39</v>
      </c>
      <c r="Z1">
        <v>37</v>
      </c>
      <c r="AB1">
        <v>36</v>
      </c>
      <c r="AD1">
        <v>35</v>
      </c>
      <c r="AF1">
        <v>34</v>
      </c>
      <c r="AG1">
        <v>33</v>
      </c>
      <c r="AH1">
        <v>32</v>
      </c>
      <c r="AI1">
        <v>31</v>
      </c>
      <c r="AJ1">
        <v>28</v>
      </c>
      <c r="AL1">
        <v>30</v>
      </c>
      <c r="AN1">
        <v>29</v>
      </c>
      <c r="AP1">
        <v>27</v>
      </c>
      <c r="AR1">
        <v>26</v>
      </c>
      <c r="AT1">
        <v>25</v>
      </c>
      <c r="AV1">
        <v>24</v>
      </c>
      <c r="AX1">
        <v>23</v>
      </c>
      <c r="AZ1">
        <v>22</v>
      </c>
      <c r="BA1">
        <v>21</v>
      </c>
      <c r="BC1">
        <v>20</v>
      </c>
      <c r="BE1">
        <v>19</v>
      </c>
      <c r="BG1">
        <v>18</v>
      </c>
      <c r="BI1">
        <v>16</v>
      </c>
      <c r="BJ1">
        <v>15</v>
      </c>
      <c r="BK1">
        <v>14</v>
      </c>
      <c r="BM1">
        <v>13</v>
      </c>
      <c r="BN1">
        <v>12</v>
      </c>
      <c r="BO1">
        <v>11</v>
      </c>
      <c r="BQ1">
        <v>10</v>
      </c>
      <c r="BS1">
        <v>9</v>
      </c>
      <c r="BT1">
        <v>8</v>
      </c>
      <c r="BV1">
        <v>7</v>
      </c>
      <c r="BW1">
        <v>6</v>
      </c>
      <c r="BY1">
        <v>5</v>
      </c>
      <c r="CA1">
        <v>4</v>
      </c>
      <c r="CC1">
        <v>17</v>
      </c>
      <c r="CD1">
        <v>1</v>
      </c>
      <c r="CF1">
        <v>2</v>
      </c>
      <c r="CH1">
        <v>3</v>
      </c>
    </row>
    <row r="2" spans="1:94" ht="14.25" customHeight="1">
      <c r="O2">
        <f>2^O1</f>
        <v>8796093022208</v>
      </c>
      <c r="Q2">
        <f>2^Q1</f>
        <v>4398046511104</v>
      </c>
      <c r="S2">
        <f t="shared" ref="S2:T2" si="0">2^S1</f>
        <v>2199023255552</v>
      </c>
      <c r="T2">
        <f t="shared" si="0"/>
        <v>274877906944</v>
      </c>
      <c r="V2">
        <f>2^V1</f>
        <v>1099511627776</v>
      </c>
      <c r="X2">
        <f>2^X1</f>
        <v>549755813888</v>
      </c>
      <c r="Z2">
        <f>2^Z1</f>
        <v>137438953472</v>
      </c>
      <c r="AB2">
        <f>2^AB1</f>
        <v>68719476736</v>
      </c>
      <c r="AD2">
        <f>2^AD1</f>
        <v>34359738368</v>
      </c>
      <c r="AF2">
        <f t="shared" ref="AF2:AJ2" si="1">2^AF1</f>
        <v>17179869184</v>
      </c>
      <c r="AG2">
        <f t="shared" si="1"/>
        <v>8589934592</v>
      </c>
      <c r="AH2">
        <f t="shared" si="1"/>
        <v>4294967296</v>
      </c>
      <c r="AI2">
        <f t="shared" si="1"/>
        <v>2147483648</v>
      </c>
      <c r="AJ2">
        <f t="shared" si="1"/>
        <v>268435456</v>
      </c>
      <c r="AL2">
        <f>2^AL1</f>
        <v>1073741824</v>
      </c>
      <c r="AN2">
        <f>2^AN1</f>
        <v>536870912</v>
      </c>
      <c r="AP2">
        <f>2^AP1</f>
        <v>134217728</v>
      </c>
      <c r="AR2">
        <f>2^AR1</f>
        <v>67108864</v>
      </c>
      <c r="AT2">
        <f>2^AT1</f>
        <v>33554432</v>
      </c>
      <c r="AV2">
        <f>2^AV1</f>
        <v>16777216</v>
      </c>
      <c r="AX2">
        <f>2^AX1</f>
        <v>8388608</v>
      </c>
      <c r="AZ2">
        <f t="shared" ref="AZ2:BA2" si="2">2^AZ1</f>
        <v>4194304</v>
      </c>
      <c r="BA2">
        <f t="shared" si="2"/>
        <v>2097152</v>
      </c>
      <c r="BC2">
        <f>2^BC1</f>
        <v>1048576</v>
      </c>
      <c r="BE2">
        <f>2^BE1</f>
        <v>524288</v>
      </c>
      <c r="BG2">
        <f>2^BG1</f>
        <v>262144</v>
      </c>
      <c r="BI2">
        <f t="shared" ref="BI2:BK2" si="3">2^BI1</f>
        <v>65536</v>
      </c>
      <c r="BJ2">
        <f t="shared" si="3"/>
        <v>32768</v>
      </c>
      <c r="BK2">
        <f t="shared" si="3"/>
        <v>16384</v>
      </c>
      <c r="BM2">
        <f t="shared" ref="BM2:BO2" si="4">2^BM1</f>
        <v>8192</v>
      </c>
      <c r="BN2">
        <f t="shared" si="4"/>
        <v>4096</v>
      </c>
      <c r="BO2">
        <f t="shared" si="4"/>
        <v>2048</v>
      </c>
      <c r="BQ2">
        <f>2^BQ1</f>
        <v>1024</v>
      </c>
      <c r="BS2">
        <f t="shared" ref="BS2:BT2" si="5">2^BS1</f>
        <v>512</v>
      </c>
      <c r="BT2">
        <f t="shared" si="5"/>
        <v>256</v>
      </c>
      <c r="BV2">
        <f t="shared" ref="BV2:BW2" si="6">2^BV1</f>
        <v>128</v>
      </c>
      <c r="BW2">
        <f t="shared" si="6"/>
        <v>64</v>
      </c>
      <c r="BY2">
        <f>2^BY1</f>
        <v>32</v>
      </c>
      <c r="CC2">
        <f t="shared" ref="CC2:CD2" si="7">2^CC1</f>
        <v>131072</v>
      </c>
      <c r="CD2">
        <f t="shared" si="7"/>
        <v>2</v>
      </c>
      <c r="CF2">
        <f>2^CF1</f>
        <v>4</v>
      </c>
      <c r="CH2">
        <f>2^CH1</f>
        <v>8</v>
      </c>
    </row>
    <row r="3" spans="1:94" ht="14.25" customHeight="1">
      <c r="F3" t="s">
        <v>101</v>
      </c>
      <c r="G3" s="11" t="s">
        <v>122</v>
      </c>
      <c r="O3">
        <v>14675</v>
      </c>
      <c r="Q3">
        <v>14137</v>
      </c>
      <c r="S3">
        <v>5913</v>
      </c>
      <c r="T3">
        <v>8562</v>
      </c>
      <c r="V3">
        <v>10805</v>
      </c>
      <c r="X3">
        <v>10437</v>
      </c>
      <c r="Z3">
        <v>7767</v>
      </c>
      <c r="AB3">
        <v>15717</v>
      </c>
      <c r="AD3">
        <v>11716</v>
      </c>
      <c r="AF3">
        <v>1380</v>
      </c>
      <c r="AG3">
        <v>1772</v>
      </c>
      <c r="AH3">
        <v>2146</v>
      </c>
      <c r="AI3">
        <v>1669</v>
      </c>
      <c r="AJ3">
        <v>2176</v>
      </c>
      <c r="AL3">
        <v>4164</v>
      </c>
      <c r="AN3">
        <v>6530</v>
      </c>
      <c r="AP3">
        <v>16281</v>
      </c>
      <c r="AR3">
        <v>12041</v>
      </c>
      <c r="AT3">
        <v>14778</v>
      </c>
      <c r="AV3">
        <v>3958</v>
      </c>
      <c r="AX3">
        <v>2812</v>
      </c>
      <c r="AZ3">
        <v>1291</v>
      </c>
      <c r="BA3">
        <v>6129</v>
      </c>
      <c r="BC3">
        <v>9078</v>
      </c>
      <c r="BE3">
        <v>3990</v>
      </c>
      <c r="BG3">
        <v>5846</v>
      </c>
      <c r="BI3">
        <v>2943</v>
      </c>
      <c r="BJ3">
        <v>2629</v>
      </c>
      <c r="BK3">
        <v>2567</v>
      </c>
      <c r="BM3">
        <v>5342</v>
      </c>
      <c r="BN3">
        <v>228</v>
      </c>
      <c r="BO3">
        <v>3342</v>
      </c>
      <c r="BQ3">
        <v>8117</v>
      </c>
      <c r="BS3">
        <v>6574</v>
      </c>
      <c r="BT3">
        <v>1188</v>
      </c>
      <c r="BV3">
        <v>7484</v>
      </c>
      <c r="BW3">
        <v>1773</v>
      </c>
      <c r="BY3">
        <v>12559</v>
      </c>
      <c r="CA3">
        <v>16197</v>
      </c>
      <c r="CC3">
        <v>1874</v>
      </c>
      <c r="CD3">
        <v>2245</v>
      </c>
      <c r="CF3">
        <v>7463</v>
      </c>
      <c r="CH3">
        <v>7980</v>
      </c>
    </row>
    <row r="4" spans="1:94" ht="14.25" customHeight="1">
      <c r="G4" s="142" t="s">
        <v>123</v>
      </c>
      <c r="H4" s="143" t="s">
        <v>124</v>
      </c>
      <c r="I4" s="143" t="s">
        <v>40</v>
      </c>
      <c r="J4" s="144" t="s">
        <v>125</v>
      </c>
      <c r="K4" s="145" t="s">
        <v>126</v>
      </c>
      <c r="L4" s="145" t="s">
        <v>127</v>
      </c>
      <c r="M4" s="28"/>
      <c r="N4" s="28" t="s">
        <v>52</v>
      </c>
      <c r="O4" s="88">
        <v>2</v>
      </c>
      <c r="P4" s="88"/>
      <c r="Q4" s="88">
        <v>5</v>
      </c>
      <c r="R4" s="88"/>
      <c r="S4" s="88">
        <v>11</v>
      </c>
      <c r="T4" s="88">
        <v>37</v>
      </c>
      <c r="U4" s="88"/>
      <c r="V4" s="88">
        <v>12</v>
      </c>
      <c r="W4" s="88"/>
      <c r="X4" s="88">
        <v>15</v>
      </c>
      <c r="Z4" s="88">
        <v>40</v>
      </c>
      <c r="AA4" s="88"/>
      <c r="AB4" s="88">
        <v>10</v>
      </c>
      <c r="AC4" s="88"/>
      <c r="AD4" s="88">
        <v>14</v>
      </c>
      <c r="AE4" s="88"/>
      <c r="AF4" s="88">
        <v>4</v>
      </c>
      <c r="AG4" s="88">
        <v>1</v>
      </c>
      <c r="AH4" s="88">
        <v>8</v>
      </c>
      <c r="AI4" s="88">
        <v>9</v>
      </c>
      <c r="AJ4" s="88">
        <v>24</v>
      </c>
      <c r="AK4" s="88"/>
      <c r="AL4" s="88">
        <v>13</v>
      </c>
      <c r="AM4" s="88"/>
      <c r="AN4" s="88">
        <v>18</v>
      </c>
      <c r="AP4" s="88">
        <v>25</v>
      </c>
      <c r="AQ4" s="88"/>
      <c r="AR4" s="88">
        <v>30</v>
      </c>
      <c r="AS4" s="88"/>
      <c r="AT4" s="88">
        <v>33</v>
      </c>
      <c r="AU4" s="88"/>
      <c r="AV4" s="88">
        <v>36</v>
      </c>
      <c r="AW4" s="88"/>
      <c r="AX4" s="88">
        <v>38</v>
      </c>
      <c r="AY4" s="88"/>
      <c r="AZ4" s="88">
        <v>6</v>
      </c>
      <c r="BA4" s="88">
        <v>22</v>
      </c>
      <c r="BB4" s="88"/>
      <c r="BC4" s="88">
        <v>23</v>
      </c>
      <c r="BD4" s="88"/>
      <c r="BE4" s="88">
        <v>28</v>
      </c>
      <c r="BF4" s="88"/>
      <c r="BG4" s="88">
        <v>17</v>
      </c>
      <c r="BH4" s="28"/>
      <c r="BI4" s="88">
        <v>35</v>
      </c>
      <c r="BJ4" s="88">
        <v>34</v>
      </c>
      <c r="BK4" s="88">
        <v>41</v>
      </c>
      <c r="BL4" s="88"/>
      <c r="BM4" s="88">
        <v>21</v>
      </c>
      <c r="BN4" s="88">
        <v>3</v>
      </c>
      <c r="BO4" s="88">
        <v>7</v>
      </c>
      <c r="BP4" s="88"/>
      <c r="BQ4" s="88">
        <v>31</v>
      </c>
      <c r="BR4" s="88"/>
      <c r="BS4" s="88">
        <v>26</v>
      </c>
      <c r="BT4" s="88">
        <v>27</v>
      </c>
      <c r="BU4" s="88"/>
      <c r="BV4" s="88">
        <v>29</v>
      </c>
      <c r="BW4" s="88">
        <v>32</v>
      </c>
      <c r="BX4" s="88"/>
      <c r="BY4" s="88">
        <v>39</v>
      </c>
      <c r="BZ4" s="88"/>
      <c r="CA4" s="88">
        <v>20</v>
      </c>
      <c r="CB4" s="28"/>
      <c r="CC4" s="28" t="s">
        <v>50</v>
      </c>
      <c r="CD4" s="88">
        <v>42</v>
      </c>
      <c r="CE4" s="88"/>
      <c r="CF4" s="88">
        <v>19</v>
      </c>
      <c r="CG4" s="88"/>
      <c r="CH4" s="88">
        <v>16</v>
      </c>
    </row>
    <row r="5" spans="1:94" ht="14.25" customHeight="1">
      <c r="B5" t="s">
        <v>100</v>
      </c>
      <c r="D5" t="s">
        <v>9</v>
      </c>
      <c r="E5" t="s">
        <v>46</v>
      </c>
      <c r="F5" t="s">
        <v>102</v>
      </c>
      <c r="G5" s="146">
        <v>1</v>
      </c>
      <c r="H5" s="28">
        <v>2</v>
      </c>
      <c r="I5" s="28" t="s">
        <v>128</v>
      </c>
      <c r="J5" s="147"/>
      <c r="K5" s="7" t="s">
        <v>11</v>
      </c>
      <c r="L5" s="28">
        <v>19</v>
      </c>
      <c r="M5" s="28"/>
      <c r="N5" s="28" t="s">
        <v>56</v>
      </c>
      <c r="O5" s="28" t="s">
        <v>11</v>
      </c>
      <c r="P5" s="28"/>
      <c r="Q5" s="28" t="s">
        <v>11</v>
      </c>
      <c r="R5" s="28"/>
      <c r="S5" s="28" t="s">
        <v>11</v>
      </c>
      <c r="T5" s="28" t="s">
        <v>12</v>
      </c>
      <c r="U5" s="28"/>
      <c r="V5" s="28" t="s">
        <v>11</v>
      </c>
      <c r="W5" s="28"/>
      <c r="X5" s="28" t="s">
        <v>11</v>
      </c>
      <c r="Z5" s="28" t="s">
        <v>12</v>
      </c>
      <c r="AA5" s="28"/>
      <c r="AB5" s="28" t="s">
        <v>11</v>
      </c>
      <c r="AC5" s="28"/>
      <c r="AD5" s="28" t="s">
        <v>11</v>
      </c>
      <c r="AE5" s="28"/>
      <c r="AF5" s="28" t="s">
        <v>11</v>
      </c>
      <c r="AG5" s="28" t="s">
        <v>11</v>
      </c>
      <c r="AH5" s="28" t="s">
        <v>11</v>
      </c>
      <c r="AI5" s="28" t="s">
        <v>11</v>
      </c>
      <c r="AJ5" s="28" t="s">
        <v>17</v>
      </c>
      <c r="AK5" s="28"/>
      <c r="AL5" s="28" t="s">
        <v>11</v>
      </c>
      <c r="AM5" s="28"/>
      <c r="AN5" s="28" t="s">
        <v>11</v>
      </c>
      <c r="AO5" s="28"/>
      <c r="AP5" s="28" t="s">
        <v>17</v>
      </c>
      <c r="AQ5" s="28"/>
      <c r="AR5" s="28" t="s">
        <v>12</v>
      </c>
      <c r="AS5" s="28"/>
      <c r="AT5" s="28" t="s">
        <v>12</v>
      </c>
      <c r="AU5" s="28"/>
      <c r="AV5" s="28" t="s">
        <v>12</v>
      </c>
      <c r="AW5" s="28"/>
      <c r="AX5" s="28" t="s">
        <v>12</v>
      </c>
      <c r="AY5" s="28"/>
      <c r="AZ5" s="28" t="s">
        <v>11</v>
      </c>
      <c r="BA5" s="28" t="s">
        <v>17</v>
      </c>
      <c r="BB5" s="28"/>
      <c r="BC5" s="28" t="s">
        <v>17</v>
      </c>
      <c r="BD5" s="28"/>
      <c r="BE5" s="28" t="s">
        <v>17</v>
      </c>
      <c r="BF5" s="28"/>
      <c r="BG5" s="28" t="s">
        <v>11</v>
      </c>
      <c r="BH5" s="28"/>
      <c r="BI5" s="28" t="s">
        <v>12</v>
      </c>
      <c r="BJ5" s="28" t="s">
        <v>12</v>
      </c>
      <c r="BK5" s="28" t="s">
        <v>12</v>
      </c>
      <c r="BM5" s="28" t="s">
        <v>11</v>
      </c>
      <c r="BN5" s="28" t="s">
        <v>11</v>
      </c>
      <c r="BO5" s="28" t="s">
        <v>11</v>
      </c>
      <c r="BP5" s="28"/>
      <c r="BQ5" s="28" t="s">
        <v>12</v>
      </c>
      <c r="BR5" s="28"/>
      <c r="BS5" s="28" t="s">
        <v>17</v>
      </c>
      <c r="BT5" s="28" t="s">
        <v>17</v>
      </c>
      <c r="BU5" s="28"/>
      <c r="BV5" s="28" t="s">
        <v>17</v>
      </c>
      <c r="BW5" s="28" t="s">
        <v>12</v>
      </c>
      <c r="BX5" s="28"/>
      <c r="BY5" s="28" t="s">
        <v>12</v>
      </c>
      <c r="BZ5" s="28"/>
      <c r="CA5" s="28" t="s">
        <v>11</v>
      </c>
      <c r="CB5" s="28"/>
      <c r="CC5" s="28" t="s">
        <v>12</v>
      </c>
      <c r="CD5" s="28" t="s">
        <v>12</v>
      </c>
      <c r="CE5" s="28"/>
      <c r="CF5" s="28" t="s">
        <v>11</v>
      </c>
      <c r="CG5" s="28"/>
      <c r="CH5" s="28" t="s">
        <v>11</v>
      </c>
      <c r="CJ5" t="s">
        <v>14</v>
      </c>
      <c r="CK5" t="s">
        <v>103</v>
      </c>
      <c r="CL5" s="11" t="s">
        <v>104</v>
      </c>
      <c r="CM5" s="11" t="s">
        <v>105</v>
      </c>
      <c r="CN5" s="11" t="s">
        <v>106</v>
      </c>
      <c r="CO5" s="11" t="s">
        <v>107</v>
      </c>
      <c r="CP5" t="s">
        <v>108</v>
      </c>
    </row>
    <row r="6" spans="1:94" ht="14.25" customHeight="1">
      <c r="A6" s="11" t="s">
        <v>109</v>
      </c>
      <c r="B6">
        <v>17</v>
      </c>
      <c r="C6">
        <f t="shared" ref="C6:C22" si="8">2^B6</f>
        <v>131072</v>
      </c>
      <c r="D6">
        <v>0.95</v>
      </c>
      <c r="E6">
        <v>10</v>
      </c>
      <c r="F6">
        <v>0.5</v>
      </c>
      <c r="G6" s="146">
        <v>2</v>
      </c>
      <c r="H6" s="28">
        <v>5</v>
      </c>
      <c r="I6" s="28" t="s">
        <v>128</v>
      </c>
      <c r="J6" s="147"/>
      <c r="K6" s="7" t="s">
        <v>26</v>
      </c>
      <c r="L6" s="28">
        <v>35</v>
      </c>
      <c r="M6" s="28"/>
      <c r="N6" s="28" t="s">
        <v>26</v>
      </c>
      <c r="O6" s="89">
        <f>IF(Times!G6=0,0,(($F6*'Single Pass'!O$3/$E6)+Times!G6*60*'Single Pass'!O$3/$E6)/('Single Pass'!$D6*120000))</f>
        <v>0.77880482456140354</v>
      </c>
      <c r="P6" s="148">
        <f t="shared" ref="P6:P10" si="9">1-O6</f>
        <v>0.22119517543859646</v>
      </c>
      <c r="Q6" s="90">
        <f>IF(Times!H6=0,0,(($F6*'Single Pass'!Q$3/$E6)+Times!H6*60*'Single Pass'!Q$3/$E6)/('Single Pass'!$D6*120000))</f>
        <v>0.75025307017543863</v>
      </c>
      <c r="R6" s="148">
        <f t="shared" ref="R6:R10" si="10">1-Q6</f>
        <v>0.24974692982456137</v>
      </c>
      <c r="S6" s="91">
        <f>IF(Times!I6=0,0,(($F6*'Single Pass'!S$3/$E6)+Times!I6*60*'Single Pass'!S$3/$E6)/('Single Pass'!$D6*120000))</f>
        <v>0.31380394736842104</v>
      </c>
      <c r="T6" s="91">
        <f>IF(Times!L6=0,0,(($F6*'Single Pass'!T$3/$E6)+Times!L6*60*'Single Pass'!T$3/$E6)/('Single Pass'!$D6*120000))</f>
        <v>0.45438684210526314</v>
      </c>
      <c r="U6" s="148">
        <f t="shared" ref="U6:U10" si="11">1-S6-T6</f>
        <v>0.23180921052631576</v>
      </c>
      <c r="V6" s="92">
        <f>IF(Times!J6=0,0,(($F6*'Single Pass'!V$3/$E6)+Times!J6*60*'Single Pass'!V$3/$E6)/('Single Pass'!$D6*120000))</f>
        <v>0.57342324561403513</v>
      </c>
      <c r="W6" s="148">
        <f t="shared" ref="W6:W10" si="12">1-V6</f>
        <v>0.42657675438596487</v>
      </c>
      <c r="X6" s="93">
        <f>IF(Times!K6=0,0,(($F6*'Single Pass'!X$3/$E6)+Times!K6*60*'Single Pass'!X$3/$E6)/('Single Pass'!$D6*120000))</f>
        <v>0.55389342105263162</v>
      </c>
      <c r="Y6" s="148">
        <f t="shared" ref="Y6:Y10" si="13">1-X6</f>
        <v>0.44610657894736838</v>
      </c>
      <c r="Z6" s="94">
        <f>IF(Times!M6=0,0,(($F6*'Single Pass'!Z$3/$E6)+Times!M6*60*'Single Pass'!Z$3/$E6)/('Single Pass'!$D6*120000))</f>
        <v>0.41219605263157894</v>
      </c>
      <c r="AA6" s="148">
        <f t="shared" ref="AA6:AA10" si="14">1-Z6</f>
        <v>0.58780394736842112</v>
      </c>
      <c r="AB6" s="95">
        <f>IF(Times!N6=0,0,(($F6*'Single Pass'!AB$3/$E6)+Times!N6*60*'Single Pass'!AB$3/$E6)/('Single Pass'!$D6*120000))</f>
        <v>1.6613144736842105</v>
      </c>
      <c r="AC6" s="148">
        <f>2-AB6</f>
        <v>0.33868552631578952</v>
      </c>
      <c r="AD6" s="94">
        <f>IF(Times!O6=0,0,(($F6*'Single Pass'!AD$3/$E6)+Times!O6*60*'Single Pass'!AD$3/$E6)/('Single Pass'!$D6*120000))</f>
        <v>1.2384017543859649</v>
      </c>
      <c r="AE6" s="148">
        <f>2-AD6</f>
        <v>0.76159824561403511</v>
      </c>
      <c r="AF6" s="92">
        <f>IF(Times!P6=0,0,(($F6*'Single Pass'!AF$3/$E6)+Times!P6*60*'Single Pass'!AF$3/$E6)/('Single Pass'!$D6*120000))</f>
        <v>0.14586842105263159</v>
      </c>
      <c r="AG6" s="92">
        <f>IF(Times!Q6=0,0,(($F6*'Single Pass'!AG$3/$E6)+Times!Q6*60*'Single Pass'!AG$3/$E6)/('Single Pass'!$D6*120000))</f>
        <v>0.18730350877192981</v>
      </c>
      <c r="AH6" s="92">
        <f>IF(Times!R6=0,0,(($F6*'Single Pass'!AH$3/$E6)+Times!R6*60*'Single Pass'!AH$3/$E6)/('Single Pass'!$D6*120000))</f>
        <v>0.2268359649122807</v>
      </c>
      <c r="AI6" s="93">
        <f>IF(Times!S6=0,0,(($F6*'Single Pass'!AI$3/$E6)+Times!S6*60*'Single Pass'!AI$3/$E6)/('Single Pass'!$D6*120000))</f>
        <v>0.17641622807017546</v>
      </c>
      <c r="AJ6" s="95">
        <f>IF(Times!V6=0,0,(($F6*'Single Pass'!AJ$3/$E6)+Times!V6*60*'Single Pass'!AJ$3/$E6)/('Single Pass'!$D6*120000))</f>
        <v>0.23000701754385963</v>
      </c>
      <c r="AK6" s="148">
        <f t="shared" ref="AK6:AK8" si="15">1-SUM(AF6:AJ6)</f>
        <v>3.3568859649122818E-2</v>
      </c>
      <c r="AL6" s="93">
        <f>IF(Times!T6=0,0,(($F6*'Single Pass'!AL$3/$E6)+Times!T6*60*'Single Pass'!AL$3/$E6)/('Single Pass'!$D6*120000))</f>
        <v>0.44014210526315789</v>
      </c>
      <c r="AM6" s="148">
        <f t="shared" ref="AM6:AM8" si="16">1-AL6</f>
        <v>0.55985789473684211</v>
      </c>
      <c r="AN6" s="95">
        <f>IF(Times!U6=0,0,(($F6*'Single Pass'!AN$3/$E6)+Times!U6*60*'Single Pass'!AN$3/$E6)/('Single Pass'!$D6*120000))</f>
        <v>0.69023245614035089</v>
      </c>
      <c r="AO6" s="148">
        <f t="shared" ref="AO6:AO8" si="17">1-AN6</f>
        <v>0.30976754385964911</v>
      </c>
      <c r="AP6" s="96">
        <f>IF(Times!W6=0,0,(($F6*'Single Pass'!AP$3/$E6)+Times!W6*60*'Single Pass'!AP$3/$E6)/('Single Pass'!$D6*120000))</f>
        <v>1.7209302631578947</v>
      </c>
      <c r="AQ6" s="148">
        <f>2-AP6</f>
        <v>0.27906973684210534</v>
      </c>
      <c r="AR6" s="98">
        <f>IF(Times!X6=0,0,(($F6*'Single Pass'!AR$3/$E6)+Times!X6*60*'Single Pass'!AR$3/$E6)/('Single Pass'!$D6*120000))</f>
        <v>1.2727548245614033</v>
      </c>
      <c r="AS6" s="148">
        <f>2-AR6</f>
        <v>0.72724517543859668</v>
      </c>
      <c r="AT6" s="99">
        <f>IF(Times!Y6=0,0,(($F6*'Single Pass'!AT$3/$E6)+Times!Y6*60*'Single Pass'!AT$3/$E6)/('Single Pass'!$D6*120000))</f>
        <v>1.5620605263157894</v>
      </c>
      <c r="AU6" s="148">
        <f>2-AT6</f>
        <v>0.4379394736842106</v>
      </c>
      <c r="AV6" s="96">
        <f>IF(Times!Z6=0,0,(($F6*'Single Pass'!AV$3/$E6)+Times!Z6*60*'Single Pass'!AV$3/$E6)/('Single Pass'!$D6*120000))</f>
        <v>0.41836754385964914</v>
      </c>
      <c r="AW6" s="148">
        <f t="shared" ref="AW6:AW8" si="18">1-AV6</f>
        <v>0.58163245614035086</v>
      </c>
      <c r="AX6" s="96">
        <f>IF(Times!AA6=0,0,(($F6*'Single Pass'!AX$3/$E6)+Times!AA6*60*'Single Pass'!AX$3/$E6)/('Single Pass'!$D6*120000))</f>
        <v>0.29723333333333329</v>
      </c>
      <c r="AY6" s="148">
        <f t="shared" ref="AY6:AY8" si="19">1-AX6</f>
        <v>0.70276666666666676</v>
      </c>
      <c r="AZ6" s="98">
        <f>IF(Times!AB6=0,0,(($F6*'Single Pass'!AZ$3/$E6)+Times!AB6*60*'Single Pass'!AZ$3/$E6)/('Single Pass'!$D6*120000))</f>
        <v>0.13646096491228069</v>
      </c>
      <c r="BA6" s="98">
        <f>IF(Times!AC6=0,0,(($F6*'Single Pass'!BA$3/$E6)+Times!AC6*60*'Single Pass'!BA$3/$E6)/('Single Pass'!$D6*120000))</f>
        <v>0.64784605263157891</v>
      </c>
      <c r="BB6" s="148">
        <f t="shared" ref="BB6:BB7" si="20">1-SUM(AZ6:BA6)</f>
        <v>0.21569298245614044</v>
      </c>
      <c r="BC6" s="99">
        <f>IF(Times!AD6=0,0,(($F6*'Single Pass'!BC$3/$E6)+Times!AD6*60*'Single Pass'!BC$3/$E6)/('Single Pass'!$D6*120000))</f>
        <v>0.95956052631578947</v>
      </c>
      <c r="BD6" s="148">
        <f t="shared" ref="BD6:BD7" si="21">1-BC6</f>
        <v>4.0439473684210525E-2</v>
      </c>
      <c r="BE6" s="98">
        <f>IF(Times!AE6=0,0,(($F6*'Single Pass'!BE$3/$E6)+Times!AE6*60*'Single Pass'!BE$3/$E6)/('Single Pass'!$D6*120000))</f>
        <v>0.42175000000000001</v>
      </c>
      <c r="BF6" s="148">
        <f t="shared" ref="BF6:BF7" si="22">1-BE6</f>
        <v>0.57824999999999993</v>
      </c>
      <c r="BG6" s="101">
        <f>IF(Times!AF6=0,0,(($F6*'Single Pass'!BG$3/$E6)+Times!AF6*60*'Single Pass'!BG$3/$E6)/('Single Pass'!$D6*120000))</f>
        <v>0.61793245614035086</v>
      </c>
      <c r="BH6" s="148">
        <f>1-BG6</f>
        <v>0.38206754385964914</v>
      </c>
      <c r="BI6" s="101">
        <f>IF(Times!AH6=0,0,(($F6*'Single Pass'!BI$3/$E6)+Times!AH6*60*'Single Pass'!BI$3/$E6)/('Single Pass'!$D6*120000))</f>
        <v>0.31108026315789478</v>
      </c>
      <c r="BJ6" s="101">
        <f>IF(Times!AI6=0,0,(($F6*'Single Pass'!BJ$3/$E6)+Times!AI6*60*'Single Pass'!BJ$3/$E6)/('Single Pass'!$D6*120000))</f>
        <v>0.27788991228070176</v>
      </c>
      <c r="BK6" s="101">
        <f>IF(Times!AJ6=0,0,(($F6*'Single Pass'!BK$3/$E6)+Times!AJ6*60*'Single Pass'!BK$3/$E6)/('Single Pass'!$D6*120000))</f>
        <v>0.13623114035087719</v>
      </c>
      <c r="BL6" s="123">
        <f>1-SUM(BI6:BK6)</f>
        <v>0.27479868421052633</v>
      </c>
      <c r="BM6" s="101">
        <f>IF(Times!AK6=0,0,(($F6*'Single Pass'!BM$3/$E6)+Times!AK6*60*'Single Pass'!BM$3/$E6)/('Single Pass'!$D6*120000))</f>
        <v>0.5646587719298245</v>
      </c>
      <c r="BN6" s="101">
        <f>IF(Times!AL6=0,0,(($F6*'Single Pass'!BN$3/$E6)+Times!AL6*60*'Single Pass'!BN$3/$E6)/('Single Pass'!$D6*120000))</f>
        <v>2.41E-2</v>
      </c>
      <c r="BO6" s="101">
        <f>IF(Times!AM6=0,0,(($F6*'Single Pass'!BO$3/$E6)+Times!AM6*60*'Single Pass'!BO$3/$E6)/('Single Pass'!$D6*120000))</f>
        <v>0.35325526315789474</v>
      </c>
      <c r="BP6" s="123">
        <f>1-SUM(BM6:BO6)</f>
        <v>5.7985964912280696E-2</v>
      </c>
      <c r="BQ6" s="101">
        <f>IF(Times!AN6=0,0,(($F6*'Single Pass'!BQ$3/$E6)+Times!AN6*60*'Single Pass'!BQ$3/$E6)/('Single Pass'!$D6*120000))</f>
        <v>0.85798114035087725</v>
      </c>
      <c r="BR6" s="101">
        <f>1-BQ6</f>
        <v>0.14201885964912275</v>
      </c>
      <c r="BS6" s="101">
        <f>IF(Times!AO6=0,0,(($F6*'Single Pass'!BS$3/$E6)+Times!AO6*60*'Single Pass'!BS$3/$E6)/('Single Pass'!$D6*120000))</f>
        <v>0.6948833333333333</v>
      </c>
      <c r="BT6" s="101">
        <f>IF(Times!AP6=0,0,(($F6*'Single Pass'!BT$3/$E6)+Times!AP6*60*'Single Pass'!BT$3/$E6)/('Single Pass'!$D6*120000))</f>
        <v>0.12557368421052631</v>
      </c>
      <c r="BU6" s="101">
        <f>1-SUM(BS6:BT6)</f>
        <v>0.17954298245614042</v>
      </c>
      <c r="BV6" s="101">
        <f>IF(Times!AQ6=0,0,(($F6*'Single Pass'!BV$3/$E6)+Times!AQ6*60*'Single Pass'!BV$3/$E6)/('Single Pass'!$D6*120000))</f>
        <v>0.79107192982456143</v>
      </c>
      <c r="BW6" s="101">
        <f>IF(Times!AR6=0,0,(($F6*'Single Pass'!BW$3/$E6)+Times!AR6*60*'Single Pass'!BW$3/$E6)/('Single Pass'!$D6*120000))</f>
        <v>0.18740921052631579</v>
      </c>
      <c r="BX6" s="101">
        <f>1-SUM(BV6:BW6)</f>
        <v>2.1518859649122812E-2</v>
      </c>
      <c r="BY6" s="101">
        <f>IF(Times!AS6=0,0,(($F6*'Single Pass'!BY$3/$E6)+Times!AS6*60*'Single Pass'!BY$3/$E6)/('Single Pass'!$D6*120000))</f>
        <v>1.3275083333333335</v>
      </c>
      <c r="BZ6" s="101">
        <f>2-BY6</f>
        <v>0.67249166666666649</v>
      </c>
      <c r="CB6" s="101">
        <f>2-CA6</f>
        <v>2</v>
      </c>
      <c r="CC6" s="101">
        <f>IF(Times!AG6=0,0,(($F6*'Single Pass'!CC$3/$E6)+Times!AG6*60*'Single Pass'!CC$3/$E6)/('Single Pass'!$D6*120000))</f>
        <v>0.11917982456140351</v>
      </c>
      <c r="CD6" s="101">
        <f>IF(Times!AW6=0,0,(($F6*'Single Pass'!CD$3/$E6)+Times!AW6*60*'Single Pass'!CD$3/$E6)/('Single Pass'!$D6*120000))</f>
        <v>0.14277412280701754</v>
      </c>
      <c r="CE6" s="101">
        <f>1-SUM(CC6:CD6)</f>
        <v>0.73804605263157896</v>
      </c>
      <c r="CF6" s="101">
        <f>IF(Times!AV6=0,0,(($F6*'Single Pass'!CF$3/$E6)+Times!AV6*60*'Single Pass'!CF$3/$E6)/('Single Pass'!$D6*120000))</f>
        <v>0.47462061403508771</v>
      </c>
      <c r="CG6" s="101">
        <f>1-CF6</f>
        <v>0.52537938596491229</v>
      </c>
      <c r="CH6" s="101">
        <f>IF(Times!AU6=0,0,(($F6*'Single Pass'!CH$3/$E6)+Times!AU6*60*'Single Pass'!CH$3/$E6)/('Single Pass'!$D6*120000))</f>
        <v>0.50749999999999995</v>
      </c>
      <c r="CI6" s="101">
        <f>1-CH6</f>
        <v>0.49250000000000005</v>
      </c>
      <c r="CJ6" s="101">
        <f t="shared" ref="CJ6:CJ22" si="23">SUM(O6:CH6)</f>
        <v>36.507500000000007</v>
      </c>
      <c r="CK6" s="111">
        <f t="shared" ref="CK6:CK22" si="24">ROUNDUP(CJ6,0)</f>
        <v>37</v>
      </c>
      <c r="CL6" s="11">
        <v>10</v>
      </c>
      <c r="CM6" s="11">
        <v>1</v>
      </c>
      <c r="CN6" s="12">
        <v>50</v>
      </c>
      <c r="CO6">
        <f t="shared" ref="CO6:CO22" si="25">CM6*2/40</f>
        <v>0.05</v>
      </c>
      <c r="CP6">
        <f t="shared" ref="CP6:CP22" si="26">SUMPRODUCT(O6:CH6,O$2:CH$2)</f>
        <v>12120164562643.904</v>
      </c>
    </row>
    <row r="7" spans="1:94" ht="14.25" customHeight="1">
      <c r="A7" s="11" t="s">
        <v>109</v>
      </c>
      <c r="B7">
        <v>16</v>
      </c>
      <c r="C7">
        <f t="shared" si="8"/>
        <v>65536</v>
      </c>
      <c r="D7">
        <v>0.8</v>
      </c>
      <c r="E7">
        <v>1</v>
      </c>
      <c r="F7">
        <v>0.5</v>
      </c>
      <c r="G7" s="146">
        <v>3</v>
      </c>
      <c r="H7" s="28" t="s">
        <v>130</v>
      </c>
      <c r="I7" s="28" t="s">
        <v>128</v>
      </c>
      <c r="J7" s="147"/>
      <c r="K7" s="7" t="s">
        <v>30</v>
      </c>
      <c r="L7" s="28">
        <v>23</v>
      </c>
      <c r="M7" s="28"/>
      <c r="N7" s="28" t="s">
        <v>11</v>
      </c>
      <c r="O7" s="112">
        <f>IF(Times!G7=0,0,(($F7*'Single Pass'!O$3/$E7)+Times!G7*60*'Single Pass'!O$3/$E7)/('Single Pass'!$D7*120000))</f>
        <v>0.9936197916666667</v>
      </c>
      <c r="P7" s="148">
        <f t="shared" si="9"/>
        <v>6.3802083333333037E-3</v>
      </c>
      <c r="Q7" s="113">
        <f>IF(Times!H7=0,0,(($F7*'Single Pass'!Q$3/$E7)+Times!H7*60*'Single Pass'!Q$3/$E7)/('Single Pass'!$D7*120000))</f>
        <v>0.95719270833333336</v>
      </c>
      <c r="R7" s="148">
        <f t="shared" si="10"/>
        <v>4.2807291666666636E-2</v>
      </c>
      <c r="S7" s="114">
        <f>IF(Times!I7=0,0,(($F7*'Single Pass'!S$3/$E7)+Times!I7*60*'Single Pass'!S$3/$E7)/('Single Pass'!$D7*120000))</f>
        <v>0.40035937500000002</v>
      </c>
      <c r="T7" s="117">
        <f>IF(Times!L7=0,0,(($F7*'Single Pass'!T$3/$E7)+Times!L7*60*'Single Pass'!T$3/$E7)/('Single Pass'!$D7*120000))</f>
        <v>0.57971874999999995</v>
      </c>
      <c r="U7" s="148">
        <f t="shared" si="11"/>
        <v>1.9921874999999978E-2</v>
      </c>
      <c r="V7" s="114">
        <f>IF(Times!J7=0,0,(($F7*'Single Pass'!V$3/$E7)+Times!J7*60*'Single Pass'!V$3/$E7)/('Single Pass'!$D7*120000))</f>
        <v>0.73158854166666665</v>
      </c>
      <c r="W7" s="148">
        <f t="shared" si="12"/>
        <v>0.26841145833333335</v>
      </c>
      <c r="X7" s="116">
        <f>IF(Times!K7=0,0,(($F7*'Single Pass'!X$3/$E7)+Times!K7*60*'Single Pass'!X$3/$E7)/('Single Pass'!$D7*120000))</f>
        <v>0.70667187499999995</v>
      </c>
      <c r="Y7" s="148">
        <f t="shared" si="13"/>
        <v>0.29332812500000005</v>
      </c>
      <c r="Z7" s="116">
        <f>IF(Times!M7=0,0,(($F7*'Single Pass'!Z$3/$E7)+Times!M7*60*'Single Pass'!Z$3/$E7)/('Single Pass'!$D7*120000))</f>
        <v>0.52589062499999994</v>
      </c>
      <c r="AA7" s="148">
        <f t="shared" si="14"/>
        <v>0.47410937500000006</v>
      </c>
      <c r="AB7" s="118">
        <f>IF(Times!N7=0,0,(($F7*'Single Pass'!AB$3/$E7)+Times!N7*60*'Single Pass'!AB$3/$E7)/('Single Pass'!$D7*120000))</f>
        <v>0.57301562500000003</v>
      </c>
      <c r="AC7" s="148">
        <f t="shared" ref="AC7:AC9" si="27">1-AB7</f>
        <v>0.42698437499999997</v>
      </c>
      <c r="AD7" s="113">
        <f>IF(Times!O7=0,0,(($F7*'Single Pass'!AD$3/$E7)+Times!O7*60*'Single Pass'!AD$3/$E7)/('Single Pass'!$D7*120000))</f>
        <v>0.42714583333333334</v>
      </c>
      <c r="AE7" s="148">
        <f t="shared" ref="AE7:AE9" si="28">1-AD7</f>
        <v>0.57285416666666666</v>
      </c>
      <c r="AF7" s="112">
        <f>IF(Times!P7=0,0,(($F7*'Single Pass'!AF$3/$E7)+Times!P7*60*'Single Pass'!AF$3/$E7)/('Single Pass'!$D7*120000))</f>
        <v>5.893749999999999E-2</v>
      </c>
      <c r="AG7" s="117">
        <f>IF(Times!Q7=0,0,(($F7*'Single Pass'!AG$3/$E7)+Times!Q7*60*'Single Pass'!AG$3/$E7)/('Single Pass'!$D7*120000))</f>
        <v>7.5679166666666658E-2</v>
      </c>
      <c r="AH7" s="117">
        <f>IF(Times!R7=0,0,(($F7*'Single Pass'!AH$3/$E7)+Times!R7*60*'Single Pass'!AH$3/$E7)/('Single Pass'!$D7*120000))</f>
        <v>9.1652083333333315E-2</v>
      </c>
      <c r="AI7" s="118">
        <f>IF(Times!S7=0,0,(($F7*'Single Pass'!AI$3/$E7)+Times!S7*60*'Single Pass'!AI$3/$E7)/('Single Pass'!$D7*120000))</f>
        <v>7.1280208333333331E-2</v>
      </c>
      <c r="AJ7" s="119">
        <f>IF(Times!V7=0,0,(($F7*'Single Pass'!AJ$3/$E7)+Times!V7*60*'Single Pass'!AJ$3/$E7)/('Single Pass'!$D7*120000))</f>
        <v>9.2933333333333312E-2</v>
      </c>
      <c r="AK7" s="148">
        <f t="shared" si="15"/>
        <v>0.60951770833333341</v>
      </c>
      <c r="AL7" s="119">
        <f>IF(Times!T7=0,0,(($F7*'Single Pass'!AL$3/$E7)+Times!T7*60*'Single Pass'!AL$3/$E7)/('Single Pass'!$D7*120000))</f>
        <v>0.17783749999999998</v>
      </c>
      <c r="AM7" s="148">
        <f t="shared" si="16"/>
        <v>0.82216250000000002</v>
      </c>
      <c r="AN7" s="120">
        <f>IF(Times!U7=0,0,(($F7*'Single Pass'!AN$3/$E7)+Times!U7*60*'Single Pass'!AN$3/$E7)/('Single Pass'!$D7*120000))</f>
        <v>0.27888541666666661</v>
      </c>
      <c r="AO7" s="148">
        <f t="shared" si="17"/>
        <v>0.72111458333333345</v>
      </c>
      <c r="AP7" s="121">
        <f>IF(Times!W7=0,0,(($F7*'Single Pass'!AP$3/$E7)+Times!W7*60*'Single Pass'!AP$3/$E7)/('Single Pass'!$D7*120000))</f>
        <v>0.69533437499999995</v>
      </c>
      <c r="AQ7" s="148">
        <f t="shared" ref="AQ7:AQ8" si="29">1-AP7</f>
        <v>0.30466562500000005</v>
      </c>
      <c r="AR7" s="120">
        <f>IF(Times!X7=0,0,(($F7*'Single Pass'!AR$3/$E7)+Times!X7*60*'Single Pass'!AR$3/$E7)/('Single Pass'!$D7*120000))</f>
        <v>0.51425104166666669</v>
      </c>
      <c r="AS7" s="148">
        <f t="shared" ref="AS7:AS8" si="30">1-AR7</f>
        <v>0.48574895833333331</v>
      </c>
      <c r="AT7" s="122">
        <f>IF(Times!Y7=0,0,(($F7*'Single Pass'!AT$3/$E7)+Times!Y7*60*'Single Pass'!AT$3/$E7)/('Single Pass'!$D7*120000))</f>
        <v>0.63114375</v>
      </c>
      <c r="AU7" s="148">
        <f t="shared" ref="AU7:AU8" si="31">1-AT7</f>
        <v>0.36885625</v>
      </c>
      <c r="AV7" s="122">
        <f>IF(Times!Z7=0,0,(($F7*'Single Pass'!AV$3/$E7)+Times!Z7*60*'Single Pass'!AV$3/$E7)/('Single Pass'!$D7*120000))</f>
        <v>0.16903958333333333</v>
      </c>
      <c r="AW7" s="148">
        <f t="shared" si="18"/>
        <v>0.83096041666666665</v>
      </c>
      <c r="AX7" s="119">
        <f>IF(Times!AA7=0,0,(($F7*'Single Pass'!AX$3/$E7)+Times!AA7*60*'Single Pass'!AX$3/$E7)/('Single Pass'!$D7*120000))</f>
        <v>0.12009583333333332</v>
      </c>
      <c r="AY7" s="148">
        <f t="shared" si="19"/>
        <v>0.87990416666666671</v>
      </c>
      <c r="AZ7" s="121">
        <f>IF(Times!AB7=0,0,(($F7*'Single Pass'!AZ$3/$E7)+Times!AB7*60*'Single Pass'!AZ$3/$E7)/('Single Pass'!$D7*120000))</f>
        <v>4.7067708333333333E-2</v>
      </c>
      <c r="BA7" s="123">
        <f>IF(Times!AC7=0,0,(($F7*'Single Pass'!BA$3/$E7)+Times!AC7*60*'Single Pass'!BA$3/$E7)/('Single Pass'!$D7*120000))</f>
        <v>0.223453125</v>
      </c>
      <c r="BB7" s="148">
        <f t="shared" si="20"/>
        <v>0.72947916666666668</v>
      </c>
      <c r="BC7" s="123">
        <f>IF(Times!AD7=0,0,(($F7*'Single Pass'!BC$3/$E7)+Times!AD7*60*'Single Pass'!BC$3/$E7)/('Single Pass'!$D7*120000))</f>
        <v>0.33096874999999998</v>
      </c>
      <c r="BD7" s="148">
        <f t="shared" si="21"/>
        <v>0.66903124999999997</v>
      </c>
      <c r="BE7" s="123">
        <f>IF(Times!AE7=0,0,(($F7*'Single Pass'!BE$3/$E7)+Times!AE7*60*'Single Pass'!BE$3/$E7)/('Single Pass'!$D7*120000))</f>
        <v>0.14546875000000001</v>
      </c>
      <c r="BF7" s="148">
        <f t="shared" si="22"/>
        <v>0.85453124999999996</v>
      </c>
      <c r="BG7" s="123">
        <f>IF(Times!AF7=0,0,(($F7*'Single Pass'!BG$3/$E7)+Times!AF7*60*'Single Pass'!BG$3/$E7)/('Single Pass'!$D7*120000))</f>
        <v>0</v>
      </c>
      <c r="BH7" s="148"/>
      <c r="BI7" s="101">
        <f>IF(Times!AH7=0,0,(($F7*'Single Pass'!BI$3/$E7)+Times!AH7*60*'Single Pass'!BI$3/$E7)/('Single Pass'!$D7*120000))</f>
        <v>0</v>
      </c>
      <c r="BJ7" s="101">
        <f>IF(Times!AI7=0,0,(($F7*'Single Pass'!BJ$3/$E7)+Times!AI7*60*'Single Pass'!BJ$3/$E7)/('Single Pass'!$D7*120000))</f>
        <v>0</v>
      </c>
      <c r="BK7" s="101">
        <f>IF(Times!AJ7=0,0,(($F7*'Single Pass'!BK$3/$E7)+Times!AJ7*60*'Single Pass'!BK$3/$E7)/('Single Pass'!$D7*120000))</f>
        <v>0</v>
      </c>
      <c r="BM7" s="101">
        <f>IF(Times!AK7=0,0,(($F7*'Single Pass'!BM$3/$E7)+Times!AK7*60*'Single Pass'!BM$3/$E7)/('Single Pass'!$D7*120000))</f>
        <v>0</v>
      </c>
      <c r="BN7" s="101">
        <f>IF(Times!AL7=0,0,(($F7*'Single Pass'!BN$3/$E7)+Times!AL7*60*'Single Pass'!BN$3/$E7)/('Single Pass'!$D7*120000))</f>
        <v>0</v>
      </c>
      <c r="BO7" s="101">
        <f>IF(Times!AM7=0,0,(($F7*'Single Pass'!BO$3/$E7)+Times!AM7*60*'Single Pass'!BO$3/$E7)/('Single Pass'!$D7*120000))</f>
        <v>0</v>
      </c>
      <c r="BQ7" s="101">
        <f>IF(Times!AN7=0,0,(($F7*'Single Pass'!BQ$3/$E7)+Times!AN7*60*'Single Pass'!BQ$3/$E7)/('Single Pass'!$D7*120000))</f>
        <v>0</v>
      </c>
      <c r="BR7" s="101"/>
      <c r="BS7" s="101">
        <f>IF(Times!AO7=0,0,(($F7*'Single Pass'!BS$3/$E7)+Times!AO7*60*'Single Pass'!BS$3/$E7)/('Single Pass'!$D7*120000))</f>
        <v>0</v>
      </c>
      <c r="BT7" s="101">
        <f>IF(Times!AP7=0,0,(($F7*'Single Pass'!BT$3/$E7)+Times!AP7*60*'Single Pass'!BT$3/$E7)/('Single Pass'!$D7*120000))</f>
        <v>0</v>
      </c>
      <c r="BU7" s="101"/>
      <c r="BV7" s="101">
        <f>IF(Times!AQ7=0,0,(($F7*'Single Pass'!BV$3/$E7)+Times!AQ7*60*'Single Pass'!BV$3/$E7)/('Single Pass'!$D7*120000))</f>
        <v>0</v>
      </c>
      <c r="BW7" s="101">
        <f>IF(Times!AR7=0,0,(($F7*'Single Pass'!BW$3/$E7)+Times!AR7*60*'Single Pass'!BW$3/$E7)/('Single Pass'!$D7*120000))</f>
        <v>0</v>
      </c>
      <c r="BX7" s="101"/>
      <c r="BY7" s="101">
        <f>IF(Times!AS7=0,0,(($F7*'Single Pass'!BY$3/$E7)+Times!AS7*60*'Single Pass'!BY$3/$E7)/('Single Pass'!$D7*120000))</f>
        <v>0</v>
      </c>
      <c r="BZ7" s="101"/>
      <c r="CB7" s="101"/>
      <c r="CC7" s="123">
        <f>IF(Times!AG7=0,0,(($F7*'Single Pass'!CC$3/$E7)+Times!AG7*60*'Single Pass'!CC$3/$E7)/('Single Pass'!$D7*120000))</f>
        <v>0</v>
      </c>
      <c r="CD7" s="101">
        <f>IF(Times!AW7=0,0,(($F7*'Single Pass'!CD$3/$E7)+Times!AW7*60*'Single Pass'!CD$3/$E7)/('Single Pass'!$D7*120000))</f>
        <v>0</v>
      </c>
      <c r="CE7" s="101"/>
      <c r="CF7" s="101">
        <f>IF(Times!AV7=0,0,(($F7*'Single Pass'!CF$3/$E7)+Times!AV7*60*'Single Pass'!CF$3/$E7)/('Single Pass'!$D7*120000))</f>
        <v>0</v>
      </c>
      <c r="CG7" s="101"/>
      <c r="CH7" s="101">
        <f>IF(Times!AU7=0,0,(($F7*'Single Pass'!CH$3/$E7)+Times!AU7*60*'Single Pass'!CH$3/$E7)/('Single Pass'!$D7*120000))</f>
        <v>0</v>
      </c>
      <c r="CI7" s="101"/>
      <c r="CJ7" s="101">
        <f t="shared" si="23"/>
        <v>19</v>
      </c>
      <c r="CK7" s="111">
        <f t="shared" si="24"/>
        <v>19</v>
      </c>
      <c r="CL7" s="131">
        <v>23</v>
      </c>
      <c r="CM7" s="11">
        <v>3</v>
      </c>
      <c r="CN7" s="12">
        <v>125</v>
      </c>
      <c r="CO7">
        <f t="shared" si="25"/>
        <v>0.15</v>
      </c>
      <c r="CP7">
        <f t="shared" si="26"/>
        <v>15311449415113.117</v>
      </c>
    </row>
    <row r="8" spans="1:94" ht="14.25" customHeight="1">
      <c r="A8" s="11" t="s">
        <v>109</v>
      </c>
      <c r="B8">
        <v>15</v>
      </c>
      <c r="C8">
        <f t="shared" si="8"/>
        <v>32768</v>
      </c>
      <c r="D8">
        <v>0.7</v>
      </c>
      <c r="E8">
        <v>4</v>
      </c>
      <c r="F8">
        <v>0.5</v>
      </c>
      <c r="G8" s="146">
        <v>4</v>
      </c>
      <c r="H8" s="28">
        <v>12</v>
      </c>
      <c r="I8" s="28" t="s">
        <v>128</v>
      </c>
      <c r="J8" s="147"/>
      <c r="K8" s="7" t="s">
        <v>19</v>
      </c>
      <c r="L8" s="28">
        <v>16</v>
      </c>
      <c r="M8" s="28"/>
      <c r="N8" s="28" t="s">
        <v>30</v>
      </c>
      <c r="O8" s="132">
        <f>IF(Times!G8=0,0,(($F8*'Single Pass'!O$3/$E8)+Times!G8*60*'Single Pass'!O$3/$E8)/('Single Pass'!$D8*120000))</f>
        <v>0.15286458333333333</v>
      </c>
      <c r="P8" s="148">
        <f t="shared" si="9"/>
        <v>0.8471354166666667</v>
      </c>
      <c r="Q8" s="132">
        <f>IF(Times!H8=0,0,(($F8*'Single Pass'!Q$3/$E8)+Times!H8*60*'Single Pass'!Q$3/$E8)/('Single Pass'!$D8*120000))</f>
        <v>0.14726041666666667</v>
      </c>
      <c r="R8" s="148">
        <f t="shared" si="10"/>
        <v>0.85273958333333333</v>
      </c>
      <c r="S8" s="132">
        <f>IF(Times!I8=0,0,(($F8*'Single Pass'!S$3/$E8)+Times!I8*60*'Single Pass'!S$3/$E8)/('Single Pass'!$D8*120000))</f>
        <v>6.1593750000000003E-2</v>
      </c>
      <c r="T8" s="132">
        <f>IF(Times!L8=0,0,(($F8*'Single Pass'!T$3/$E8)+Times!L8*60*'Single Pass'!T$3/$E8)/('Single Pass'!$D8*120000))</f>
        <v>8.9187500000000003E-2</v>
      </c>
      <c r="U8" s="148">
        <f t="shared" si="11"/>
        <v>0.84921875000000002</v>
      </c>
      <c r="V8" s="132">
        <f>IF(Times!J8=0,0,(($F8*'Single Pass'!V$3/$E8)+Times!J8*60*'Single Pass'!V$3/$E8)/('Single Pass'!$D8*120000))</f>
        <v>0.11255208333333333</v>
      </c>
      <c r="W8" s="148">
        <f t="shared" si="12"/>
        <v>0.88744791666666667</v>
      </c>
      <c r="X8" s="132">
        <f>IF(Times!K8=0,0,(($F8*'Single Pass'!X$3/$E8)+Times!K8*60*'Single Pass'!X$3/$E8)/('Single Pass'!$D8*120000))</f>
        <v>0.10871875</v>
      </c>
      <c r="Y8" s="148">
        <f t="shared" si="13"/>
        <v>0.89128125000000002</v>
      </c>
      <c r="Z8" s="132">
        <f>IF(Times!M8=0,0,(($F8*'Single Pass'!Z$3/$E8)+Times!M8*60*'Single Pass'!Z$3/$E8)/('Single Pass'!$D8*120000))</f>
        <v>8.0906249999999999E-2</v>
      </c>
      <c r="AA8" s="148">
        <f t="shared" si="14"/>
        <v>0.91909375000000004</v>
      </c>
      <c r="AB8" s="101">
        <f>IF(Times!N8=0,0,(($F8*'Single Pass'!AB$3/$E8)+Times!N8*60*'Single Pass'!AB$3/$E8)/('Single Pass'!$D8*120000))</f>
        <v>0.10758660714285714</v>
      </c>
      <c r="AC8" s="148">
        <f t="shared" si="27"/>
        <v>0.89241339285714283</v>
      </c>
      <c r="AD8" s="101">
        <f>IF(Times!O8=0,0,(($F8*'Single Pass'!AD$3/$E8)+Times!O8*60*'Single Pass'!AD$3/$E8)/('Single Pass'!$D8*120000))</f>
        <v>8.0198809523809519E-2</v>
      </c>
      <c r="AE8" s="148">
        <f t="shared" si="28"/>
        <v>0.91980119047619047</v>
      </c>
      <c r="AF8" s="101">
        <f>IF(Times!P8=0,0,(($F8*'Single Pass'!AF$3/$E8)+Times!P8*60*'Single Pass'!AF$3/$E8)/('Single Pass'!$D8*120000))</f>
        <v>2.6696428571428572E-2</v>
      </c>
      <c r="AG8" s="101">
        <f>IF(Times!Q8=0,0,(($F8*'Single Pass'!AG$3/$E8)+Times!Q8*60*'Single Pass'!AG$3/$E8)/('Single Pass'!$D8*120000))</f>
        <v>3.4279761904761903E-2</v>
      </c>
      <c r="AH8" s="101">
        <f>IF(Times!R8=0,0,(($F8*'Single Pass'!AH$3/$E8)+Times!R8*60*'Single Pass'!AH$3/$E8)/('Single Pass'!$D8*120000))</f>
        <v>4.1514880952380949E-2</v>
      </c>
      <c r="AI8" s="101">
        <f>IF(Times!S8=0,0,(($F8*'Single Pass'!AI$3/$E8)+Times!S8*60*'Single Pass'!AI$3/$E8)/('Single Pass'!$D8*120000))</f>
        <v>3.2287202380952382E-2</v>
      </c>
      <c r="AJ8" s="101">
        <f>IF(Times!V8=0,0,(($F8*'Single Pass'!AJ$3/$E8)+Times!V8*60*'Single Pass'!AJ$3/$E8)/('Single Pass'!$D8*120000))</f>
        <v>4.2095238095238095E-2</v>
      </c>
      <c r="AK8" s="148">
        <f t="shared" si="15"/>
        <v>0.82312648809523814</v>
      </c>
      <c r="AL8" s="101">
        <f>IF(Times!T8=0,0,(($F8*'Single Pass'!AL$3/$E8)+Times!T8*60*'Single Pass'!AL$3/$E8)/('Single Pass'!$D8*120000))</f>
        <v>8.0553571428571433E-2</v>
      </c>
      <c r="AM8" s="148">
        <f t="shared" si="16"/>
        <v>0.91944642857142855</v>
      </c>
      <c r="AN8" s="101">
        <f>IF(Times!U8=0,0,(($F8*'Single Pass'!AN$3/$E8)+Times!U8*60*'Single Pass'!AN$3/$E8)/('Single Pass'!$D8*120000))</f>
        <v>0.12632440476190476</v>
      </c>
      <c r="AO8" s="148">
        <f t="shared" si="17"/>
        <v>0.87367559523809524</v>
      </c>
      <c r="AP8" s="101">
        <f>IF(Times!W8=0,0,(($F8*'Single Pass'!AP$3/$E8)+Times!W8*60*'Single Pass'!AP$3/$E8)/('Single Pass'!$D8*120000))</f>
        <v>0.31495982142857143</v>
      </c>
      <c r="AQ8" s="148">
        <f t="shared" si="29"/>
        <v>0.68504017857142863</v>
      </c>
      <c r="AR8" s="101">
        <f>IF(Times!X8=0,0,(($F8*'Single Pass'!AR$3/$E8)+Times!X8*60*'Single Pass'!AR$3/$E8)/('Single Pass'!$D8*120000))</f>
        <v>0.2329360119047619</v>
      </c>
      <c r="AS8" s="148">
        <f t="shared" si="30"/>
        <v>0.76706398809523813</v>
      </c>
      <c r="AT8" s="101">
        <f>IF(Times!Y8=0,0,(($F8*'Single Pass'!AT$3/$E8)+Times!Y8*60*'Single Pass'!AT$3/$E8)/('Single Pass'!$D8*120000))</f>
        <v>0.28588392857142858</v>
      </c>
      <c r="AU8" s="148">
        <f t="shared" si="31"/>
        <v>0.71411607142857148</v>
      </c>
      <c r="AV8" s="101">
        <f>IF(Times!Z8=0,0,(($F8*'Single Pass'!AV$3/$E8)+Times!Z8*60*'Single Pass'!AV$3/$E8)/('Single Pass'!$D8*120000))</f>
        <v>7.6568452380952376E-2</v>
      </c>
      <c r="AW8" s="148">
        <f t="shared" si="18"/>
        <v>0.92343154761904767</v>
      </c>
      <c r="AX8" s="101">
        <f>IF(Times!AA8=0,0,(($F8*'Single Pass'!AX$3/$E8)+Times!AA8*60*'Single Pass'!AX$3/$E8)/('Single Pass'!$D8*120000))</f>
        <v>5.4398809523809523E-2</v>
      </c>
      <c r="AY8" s="148">
        <f t="shared" si="19"/>
        <v>0.94560119047619051</v>
      </c>
      <c r="AZ8" s="101">
        <f>IF(Times!AB8=0,0,(($F8*'Single Pass'!AZ$3/$E8)+Times!AB8*60*'Single Pass'!AZ$3/$E8)/('Single Pass'!$D8*120000))</f>
        <v>0</v>
      </c>
      <c r="BA8" s="101">
        <f>IF(Times!AC8=0,0,(($F8*'Single Pass'!BA$3/$E8)+Times!AC8*60*'Single Pass'!BA$3/$E8)/('Single Pass'!$D8*120000))</f>
        <v>0</v>
      </c>
      <c r="BB8" s="101"/>
      <c r="BC8" s="101">
        <f>IF(Times!AD8=0,0,(($F8*'Single Pass'!BC$3/$E8)+Times!AD8*60*'Single Pass'!BC$3/$E8)/('Single Pass'!$D8*120000))</f>
        <v>0</v>
      </c>
      <c r="BD8" s="101"/>
      <c r="BE8" s="101">
        <f>IF(Times!AE8=0,0,(($F8*'Single Pass'!BE$3/$E8)+Times!AE8*60*'Single Pass'!BE$3/$E8)/('Single Pass'!$D8*120000))</f>
        <v>0</v>
      </c>
      <c r="BF8" s="101"/>
      <c r="BG8" s="132">
        <f>IF(Times!AF8=0,0,(($F8*'Single Pass'!BG$3/$E8)+Times!AF8*60*'Single Pass'!BG$3/$E8)/('Single Pass'!$D8*120000))</f>
        <v>6.0895833333333337E-2</v>
      </c>
      <c r="BH8" s="148">
        <f t="shared" ref="BH8:BH9" si="32">1-BG8</f>
        <v>0.93910416666666663</v>
      </c>
      <c r="BI8" s="132">
        <f>IF(Times!AH8=0,0,(($F8*'Single Pass'!BI$3/$E8)+Times!AH8*60*'Single Pass'!BI$3/$E8)/('Single Pass'!$D8*120000))</f>
        <v>0.10948660714285714</v>
      </c>
      <c r="BJ8" s="133">
        <f>IF(Times!AI8=0,0,(($F8*'Single Pass'!BJ$3/$E8)+Times!AI8*60*'Single Pass'!BJ$3/$E8)/('Single Pass'!$D8*120000))</f>
        <v>7.4331845238095232E-2</v>
      </c>
      <c r="BK8" s="133">
        <f>IF(Times!AJ8=0,0,(($F8*'Single Pass'!BK$3/$E8)+Times!AJ8*60*'Single Pass'!BK$3/$E8)/('Single Pass'!$D8*120000))</f>
        <v>4.9659226190476191E-2</v>
      </c>
      <c r="BL8" s="123">
        <f>1-SUM(BI8:BK8)</f>
        <v>0.76652232142857146</v>
      </c>
      <c r="BM8" s="133">
        <f>IF(Times!AK8=0,0,(($F8*'Single Pass'!BM$3/$E8)+Times!AK8*60*'Single Pass'!BM$3/$E8)/('Single Pass'!$D8*120000))</f>
        <v>0.10334226190476191</v>
      </c>
      <c r="BN8" s="132">
        <f>IF(Times!AL8=0,0,(($F8*'Single Pass'!BN$3/$E8)+Times!AL8*60*'Single Pass'!BN$3/$E8)/('Single Pass'!$D8*120000))</f>
        <v>8.4821428571428565E-3</v>
      </c>
      <c r="BO8" s="133">
        <f>IF(Times!AM8=0,0,(($F8*'Single Pass'!BO$3/$E8)+Times!AM8*60*'Single Pass'!BO$3/$E8)/('Single Pass'!$D8*120000))</f>
        <v>0.12433035714285715</v>
      </c>
      <c r="BP8" s="123">
        <f>1-SUM(BM8:BO8)</f>
        <v>0.76384523809523808</v>
      </c>
      <c r="BQ8" s="133">
        <f>IF(Times!AN8=0,0,(($F8*'Single Pass'!BQ$3/$E8)+Times!AN8*60*'Single Pass'!BQ$3/$E8)/('Single Pass'!$D8*120000))</f>
        <v>0.30197172619047619</v>
      </c>
      <c r="BR8" s="101">
        <f>1-BQ8</f>
        <v>0.69802827380952381</v>
      </c>
      <c r="BS8" s="101">
        <f>IF(Times!AO8=0,0,(($F8*'Single Pass'!BS$3/$E8)+Times!AO8*60*'Single Pass'!BS$3/$E8)/('Single Pass'!$D8*120000))</f>
        <v>0</v>
      </c>
      <c r="BT8" s="101">
        <f>IF(Times!AP8=0,0,(($F8*'Single Pass'!BT$3/$E8)+Times!AP8*60*'Single Pass'!BT$3/$E8)/('Single Pass'!$D8*120000))</f>
        <v>0</v>
      </c>
      <c r="BU8" s="101"/>
      <c r="BV8" s="101">
        <f>IF(Times!AQ8=0,0,(($F8*'Single Pass'!BV$3/$E8)+Times!AQ8*60*'Single Pass'!BV$3/$E8)/('Single Pass'!$D8*120000))</f>
        <v>0</v>
      </c>
      <c r="BW8" s="101">
        <f>IF(Times!AR8=0,0,(($F8*'Single Pass'!BW$3/$E8)+Times!AR8*60*'Single Pass'!BW$3/$E8)/('Single Pass'!$D8*120000))</f>
        <v>0</v>
      </c>
      <c r="BX8" s="101"/>
      <c r="BY8" s="101">
        <f>IF(Times!AS8=0,0,(($F8*'Single Pass'!BY$3/$E8)+Times!AS8*60*'Single Pass'!BY$3/$E8)/('Single Pass'!$D8*120000))</f>
        <v>0</v>
      </c>
      <c r="BZ8" s="101"/>
      <c r="CB8" s="101"/>
      <c r="CC8" s="151">
        <f>IF(Times!AG8=0,0,(($F8*'Single Pass'!CC$3/$E8)+Times!AG8*60*'Single Pass'!CC$3/$E8)/('Single Pass'!$D8*120000))</f>
        <v>1.9520833333333334E-2</v>
      </c>
      <c r="CD8" s="101">
        <f>IF(Times!AW8=0,0,(($F8*'Single Pass'!CD$3/$E8)+Times!AW8*60*'Single Pass'!CD$3/$E8)/('Single Pass'!$D8*120000))</f>
        <v>0</v>
      </c>
      <c r="CE8" s="101">
        <f>1-SUM(CC8:CD8)</f>
        <v>0.98047916666666668</v>
      </c>
      <c r="CF8" s="101">
        <f>IF(Times!AV8=0,0,(($F8*'Single Pass'!CF$3/$E8)+Times!AV8*60*'Single Pass'!CF$3/$E8)/('Single Pass'!$D8*120000))</f>
        <v>0</v>
      </c>
      <c r="CG8" s="101"/>
      <c r="CH8" s="101">
        <f>IF(Times!AU8=0,0,(($F8*'Single Pass'!CH$3/$E8)+Times!AU8*60*'Single Pass'!CH$3/$E8)/('Single Pass'!$D8*120000))</f>
        <v>0</v>
      </c>
      <c r="CI8" s="101"/>
      <c r="CJ8" s="101">
        <f t="shared" si="23"/>
        <v>20.999999999999993</v>
      </c>
      <c r="CK8" s="111">
        <f t="shared" si="24"/>
        <v>21</v>
      </c>
      <c r="CL8" s="11">
        <v>2</v>
      </c>
      <c r="CM8" s="11">
        <v>3</v>
      </c>
      <c r="CN8" s="12">
        <v>11</v>
      </c>
      <c r="CO8">
        <f t="shared" si="25"/>
        <v>0.15</v>
      </c>
      <c r="CP8">
        <f t="shared" si="26"/>
        <v>2358256309666.1724</v>
      </c>
    </row>
    <row r="9" spans="1:94" ht="14.25" customHeight="1">
      <c r="A9" s="11" t="s">
        <v>109</v>
      </c>
      <c r="B9">
        <v>14</v>
      </c>
      <c r="C9">
        <f t="shared" si="8"/>
        <v>16384</v>
      </c>
      <c r="D9">
        <v>0.95</v>
      </c>
      <c r="E9">
        <v>1</v>
      </c>
      <c r="F9">
        <v>0.5</v>
      </c>
      <c r="G9" s="146">
        <v>5</v>
      </c>
      <c r="H9" s="28">
        <v>15</v>
      </c>
      <c r="I9" s="28" t="s">
        <v>128</v>
      </c>
      <c r="J9" s="147"/>
      <c r="K9" s="7" t="s">
        <v>17</v>
      </c>
      <c r="L9" s="28">
        <v>9</v>
      </c>
      <c r="M9" s="28"/>
      <c r="N9" s="28" t="s">
        <v>19</v>
      </c>
      <c r="O9" s="134">
        <f>IF(Times!G9=0,0,(($F9*'Single Pass'!O$3/$E9)+Times!G9*60*'Single Pass'!O$3/$E9)/('Single Pass'!$D9*120000))</f>
        <v>0.52778508771929822</v>
      </c>
      <c r="P9" s="148">
        <f t="shared" si="9"/>
        <v>0.47221491228070178</v>
      </c>
      <c r="Q9" s="135">
        <f>IF(Times!H9=0,0,(($F9*'Single Pass'!Q$3/$E9)+Times!H9*60*'Single Pass'!Q$3/$E9)/('Single Pass'!$D9*120000))</f>
        <v>0.50843596491228071</v>
      </c>
      <c r="R9" s="148">
        <f t="shared" si="10"/>
        <v>0.49156403508771929</v>
      </c>
      <c r="S9" s="134">
        <f>IF(Times!I9=0,0,(($F9*'Single Pass'!S$3/$E9)+Times!I9*60*'Single Pass'!S$3/$E9)/('Single Pass'!$D9*120000))</f>
        <v>0.21266052631578947</v>
      </c>
      <c r="T9" s="136">
        <f>IF(Times!L9=0,0,(($F9*'Single Pass'!T$3/$E9)+Times!L9*60*'Single Pass'!T$3/$E9)/('Single Pass'!$D9*120000))</f>
        <v>0.30793157894736839</v>
      </c>
      <c r="U9" s="148">
        <f t="shared" si="11"/>
        <v>0.47940789473684214</v>
      </c>
      <c r="V9" s="135">
        <f>IF(Times!J9=0,0,(($F9*'Single Pass'!V$3/$E9)+Times!J9*60*'Single Pass'!V$3/$E9)/('Single Pass'!$D9*120000))</f>
        <v>0.38860087719298242</v>
      </c>
      <c r="W9" s="148">
        <f t="shared" si="12"/>
        <v>0.61139912280701758</v>
      </c>
      <c r="X9" s="136">
        <f>IF(Times!K9=0,0,(($F9*'Single Pass'!X$3/$E9)+Times!K9*60*'Single Pass'!X$3/$E9)/('Single Pass'!$D9*120000))</f>
        <v>0.37536578947368421</v>
      </c>
      <c r="Y9" s="148">
        <f t="shared" si="13"/>
        <v>0.62463421052631585</v>
      </c>
      <c r="Z9" s="136">
        <f>IF(Times!M9=0,0,(($F9*'Single Pass'!Z$3/$E9)+Times!M9*60*'Single Pass'!Z$3/$E9)/('Single Pass'!$D9*120000))</f>
        <v>0.27933947368421053</v>
      </c>
      <c r="AA9" s="148">
        <f t="shared" si="14"/>
        <v>0.72066052631578947</v>
      </c>
      <c r="AB9" s="137">
        <f>IF(Times!N9=0,0,(($F9*'Single Pass'!AB$3/$E9)+Times!N9*60*'Single Pass'!AB$3/$E9)/('Single Pass'!$D9*120000))</f>
        <v>0.89614473684210527</v>
      </c>
      <c r="AC9" s="148">
        <f t="shared" si="27"/>
        <v>0.10385526315789473</v>
      </c>
      <c r="AD9" s="132">
        <f>IF(Times!O9=0,0,(($F9*'Single Pass'!AD$3/$E9)+Times!O9*60*'Single Pass'!AD$3/$E9)/('Single Pass'!$D9*120000))</f>
        <v>0.66801754385964918</v>
      </c>
      <c r="AE9" s="148">
        <f t="shared" si="28"/>
        <v>0.33198245614035082</v>
      </c>
      <c r="AF9" s="101">
        <f>IF(Times!P9=0,0,(($F9*'Single Pass'!AF$3/$E9)+Times!P9*60*'Single Pass'!AF$3/$E9)/('Single Pass'!$D9*120000))</f>
        <v>0</v>
      </c>
      <c r="AG9" s="137">
        <f>IF(Times!Q9=0,0,(($F9*'Single Pass'!AG$3/$E9)+Times!Q9*60*'Single Pass'!AG$3/$E9)/('Single Pass'!$D9*120000))</f>
        <v>0</v>
      </c>
      <c r="AH9" s="101">
        <f>IF(Times!R9=0,0,(($F9*'Single Pass'!AH$3/$E9)+Times!R9*60*'Single Pass'!AH$3/$E9)/('Single Pass'!$D9*120000))</f>
        <v>0</v>
      </c>
      <c r="AI9" s="101">
        <f>IF(Times!S9=0,0,(($F9*'Single Pass'!AI$3/$E9)+Times!S9*60*'Single Pass'!AI$3/$E9)/('Single Pass'!$D9*120000))</f>
        <v>0</v>
      </c>
      <c r="AJ9" s="101">
        <f>IF(Times!V9=0,0,(($F9*'Single Pass'!AJ$3/$E9)+Times!V9*60*'Single Pass'!AJ$3/$E9)/('Single Pass'!$D9*120000))</f>
        <v>0</v>
      </c>
      <c r="AK9" s="148"/>
      <c r="AL9" s="101">
        <f>IF(Times!T9=0,0,(($F9*'Single Pass'!AL$3/$E9)+Times!T9*60*'Single Pass'!AL$3/$E9)/('Single Pass'!$D9*120000))</f>
        <v>0</v>
      </c>
      <c r="AM9" s="148"/>
      <c r="AN9" s="101">
        <f>IF(Times!U9=0,0,(($F9*'Single Pass'!AN$3/$E9)+Times!U9*60*'Single Pass'!AN$3/$E9)/('Single Pass'!$D9*120000))</f>
        <v>0</v>
      </c>
      <c r="AO9" s="148"/>
      <c r="AP9" s="101">
        <f>IF(Times!W9=0,0,(($F9*'Single Pass'!AP$3/$E9)+Times!W9*60*'Single Pass'!AP$3/$E9)/('Single Pass'!$D9*120000))</f>
        <v>0</v>
      </c>
      <c r="AQ9" s="148"/>
      <c r="AR9" s="101">
        <f>IF(Times!X9=0,0,(($F9*'Single Pass'!AR$3/$E9)+Times!X9*60*'Single Pass'!AR$3/$E9)/('Single Pass'!$D9*120000))</f>
        <v>0</v>
      </c>
      <c r="AS9" s="148"/>
      <c r="AT9" s="101">
        <f>IF(Times!Y9=0,0,(($F9*'Single Pass'!AT$3/$E9)+Times!Y9*60*'Single Pass'!AT$3/$E9)/('Single Pass'!$D9*120000))</f>
        <v>0</v>
      </c>
      <c r="AU9" s="148"/>
      <c r="AV9" s="101">
        <f>IF(Times!Z9=0,0,(($F9*'Single Pass'!AV$3/$E9)+Times!Z9*60*'Single Pass'!AV$3/$E9)/('Single Pass'!$D9*120000))</f>
        <v>0</v>
      </c>
      <c r="AW9" s="101"/>
      <c r="AX9" s="101">
        <f>IF(Times!AA9=0,0,(($F9*'Single Pass'!AX$3/$E9)+Times!AA9*60*'Single Pass'!AX$3/$E9)/('Single Pass'!$D9*120000))</f>
        <v>0</v>
      </c>
      <c r="AY9" s="101"/>
      <c r="AZ9" s="101">
        <f>IF(Times!AB9=0,0,(($F9*'Single Pass'!AZ$3/$E9)+Times!AB9*60*'Single Pass'!AZ$3/$E9)/('Single Pass'!$D9*120000))</f>
        <v>7.3609649122807014E-2</v>
      </c>
      <c r="BA9" s="133">
        <f>IF(Times!AC9=0,0,(($F9*'Single Pass'!BA$3/$E9)+Times!AC9*60*'Single Pass'!BA$3/$E9)/('Single Pass'!$D9*120000))</f>
        <v>0.3494605263157895</v>
      </c>
      <c r="BB9" s="148">
        <f>1-SUM(AZ9:BA9)</f>
        <v>0.57692982456140351</v>
      </c>
      <c r="BC9" s="133">
        <f>IF(Times!AD9=0,0,(($F9*'Single Pass'!BC$3/$E9)+Times!AD9*60*'Single Pass'!BC$3/$E9)/('Single Pass'!$D9*120000))</f>
        <v>0.51760526315789479</v>
      </c>
      <c r="BD9" s="148">
        <f>1-BC9</f>
        <v>0.48239473684210521</v>
      </c>
      <c r="BE9" s="138">
        <f>IF(Times!AE9=0,0,(($F9*'Single Pass'!BE$3/$E9)+Times!AE9*60*'Single Pass'!BE$3/$E9)/('Single Pass'!$D9*120000))</f>
        <v>0.22750000000000001</v>
      </c>
      <c r="BF9" s="148">
        <f>1-BE9</f>
        <v>0.77249999999999996</v>
      </c>
      <c r="BG9" s="138">
        <f>IF(Times!AF9=0,0,(($F9*'Single Pass'!BG$3/$E9)+Times!AF9*60*'Single Pass'!BG$3/$E9)/('Single Pass'!$D9*120000))</f>
        <v>0.27178771929824563</v>
      </c>
      <c r="BH9" s="148">
        <f t="shared" si="32"/>
        <v>0.72821228070175437</v>
      </c>
      <c r="BI9" s="101">
        <f>IF(Times!AH9=0,0,(($F9*'Single Pass'!BI$3/$E9)+Times!AH9*60*'Single Pass'!BI$3/$E9)/('Single Pass'!$D9*120000))</f>
        <v>0</v>
      </c>
      <c r="BJ9" s="101">
        <f>IF(Times!AI9=0,0,(($F9*'Single Pass'!BJ$3/$E9)+Times!AI9*60*'Single Pass'!BJ$3/$E9)/('Single Pass'!$D9*120000))</f>
        <v>0</v>
      </c>
      <c r="BK9" s="101">
        <f>IF(Times!AJ9=0,0,(($F9*'Single Pass'!BK$3/$E9)+Times!AJ9*60*'Single Pass'!BK$3/$E9)/('Single Pass'!$D9*120000))</f>
        <v>0</v>
      </c>
      <c r="BM9" s="101">
        <f>IF(Times!AK9=0,0,(($F9*'Single Pass'!BM$3/$E9)+Times!AK9*60*'Single Pass'!BM$3/$E9)/('Single Pass'!$D9*120000))</f>
        <v>0</v>
      </c>
      <c r="BN9" s="101">
        <f>IF(Times!AL9=0,0,(($F9*'Single Pass'!BN$3/$E9)+Times!AL9*60*'Single Pass'!BN$3/$E9)/('Single Pass'!$D9*120000))</f>
        <v>0</v>
      </c>
      <c r="BO9" s="101">
        <f>IF(Times!AM9=0,0,(($F9*'Single Pass'!BO$3/$E9)+Times!AM9*60*'Single Pass'!BO$3/$E9)/('Single Pass'!$D9*120000))</f>
        <v>0</v>
      </c>
      <c r="BQ9" s="101">
        <f>IF(Times!AN9=0,0,(($F9*'Single Pass'!BQ$3/$E9)+Times!AN9*60*'Single Pass'!BQ$3/$E9)/('Single Pass'!$D9*120000))</f>
        <v>0</v>
      </c>
      <c r="BR9" s="101"/>
      <c r="BS9" s="139">
        <f>IF(Times!AO9=0,0,(($F9*'Single Pass'!BS$3/$E9)+Times!AO9*60*'Single Pass'!BS$3/$E9)/('Single Pass'!$D9*120000))</f>
        <v>0.30563333333333331</v>
      </c>
      <c r="BT9" s="139">
        <f>IF(Times!AP9=0,0,(($F9*'Single Pass'!BT$3/$E9)+Times!AP9*60*'Single Pass'!BT$3/$E9)/('Single Pass'!$D9*120000))</f>
        <v>5.5231578947368416E-2</v>
      </c>
      <c r="BU9" s="101">
        <f>1-SUM(BS9:BT9)</f>
        <v>0.63913508771929828</v>
      </c>
      <c r="BV9" s="139">
        <f>IF(Times!AQ9=0,0,(($F9*'Single Pass'!BV$3/$E9)+Times!AQ9*60*'Single Pass'!BV$3/$E9)/('Single Pass'!$D9*120000))</f>
        <v>0.34794035087719294</v>
      </c>
      <c r="BW9" s="139">
        <f>IF(Times!AR9=0,0,(($F9*'Single Pass'!BW$3/$E9)+Times!AR9*60*'Single Pass'!BW$3/$E9)/('Single Pass'!$D9*120000))</f>
        <v>8.2428947368421046E-2</v>
      </c>
      <c r="BX9" s="101">
        <f>1-SUM(BV9:BW9)</f>
        <v>0.56963070175438602</v>
      </c>
      <c r="BY9" s="101">
        <f>IF(Times!AS9=0,0,(($F9*'Single Pass'!BY$3/$E9)+Times!AS9*60*'Single Pass'!BY$3/$E9)/('Single Pass'!$D9*120000))</f>
        <v>0.58388333333333331</v>
      </c>
      <c r="BZ9" s="101">
        <f>1-BY9</f>
        <v>0.41611666666666669</v>
      </c>
      <c r="CB9" s="101">
        <f>1-CA9</f>
        <v>1</v>
      </c>
      <c r="CC9" s="101">
        <f>IF(Times!AG9=0,0,(($F9*'Single Pass'!CC$3/$E9)+Times!AG9*60*'Single Pass'!CC$3/$E9)/('Single Pass'!$D9*120000))</f>
        <v>0</v>
      </c>
      <c r="CD9" s="140">
        <f>IF(Times!AW9=0,0,(($F9*'Single Pass'!CD$3/$E9)+Times!AW9*60*'Single Pass'!CD$3/$E9)/('Single Pass'!$D9*120000))</f>
        <v>0</v>
      </c>
      <c r="CE9" s="101"/>
      <c r="CF9" s="138">
        <f>IF(Times!AV9=0,0,(($F9*'Single Pass'!CF$3/$E9)+Times!AV9*60*'Single Pass'!CF$3/$E9)/('Single Pass'!$D9*120000))</f>
        <v>0</v>
      </c>
      <c r="CG9" s="101"/>
      <c r="CH9" s="101">
        <f>IF(Times!AU9=0,0,(($F9*'Single Pass'!CH$3/$E9)+Times!AU9*60*'Single Pass'!CH$3/$E9)/('Single Pass'!$D9*120000))</f>
        <v>0</v>
      </c>
      <c r="CI9" s="101"/>
      <c r="CJ9" s="101">
        <f t="shared" si="23"/>
        <v>16</v>
      </c>
      <c r="CK9" s="111">
        <f t="shared" si="24"/>
        <v>16</v>
      </c>
      <c r="CL9" s="131">
        <v>8</v>
      </c>
      <c r="CM9" s="11">
        <v>1</v>
      </c>
      <c r="CN9" s="12">
        <v>63</v>
      </c>
      <c r="CO9">
        <f t="shared" si="25"/>
        <v>0.05</v>
      </c>
      <c r="CP9">
        <f t="shared" si="26"/>
        <v>8187420893338.2686</v>
      </c>
    </row>
    <row r="10" spans="1:94" ht="14.25" customHeight="1">
      <c r="A10" t="s">
        <v>121</v>
      </c>
      <c r="B10">
        <v>13</v>
      </c>
      <c r="C10">
        <f t="shared" si="8"/>
        <v>8192</v>
      </c>
      <c r="D10">
        <v>0.95</v>
      </c>
      <c r="E10">
        <v>1</v>
      </c>
      <c r="F10">
        <v>0.5</v>
      </c>
      <c r="G10" s="146">
        <v>6</v>
      </c>
      <c r="H10" s="28">
        <v>40</v>
      </c>
      <c r="I10" s="28" t="s">
        <v>128</v>
      </c>
      <c r="J10" s="147"/>
      <c r="K10" s="7" t="s">
        <v>12</v>
      </c>
      <c r="L10" s="28">
        <v>13</v>
      </c>
      <c r="M10" s="28"/>
      <c r="N10" s="28" t="s">
        <v>17</v>
      </c>
      <c r="O10" s="141">
        <f>IF(Times!G10=0,0,(($F10*'Single Pass'!O$3/$E10)+Times!G10*60*'Single Pass'!O$3/$E10)/('Single Pass'!$D10*120000))</f>
        <v>0.45054824561403511</v>
      </c>
      <c r="P10" s="148">
        <f t="shared" si="9"/>
        <v>0.54945175438596494</v>
      </c>
      <c r="Q10" s="134">
        <f>IF(Times!H10=0,0,(($F10*'Single Pass'!Q$3/$E10)+Times!H10*60*'Single Pass'!Q$3/$E10)/('Single Pass'!$D10*120000))</f>
        <v>0.43403070175438596</v>
      </c>
      <c r="R10" s="148">
        <f t="shared" si="10"/>
        <v>0.56596929824561404</v>
      </c>
      <c r="S10" s="141">
        <f>IF(Times!I10=0,0,(($F10*'Single Pass'!S$3/$E10)+Times!I10*60*'Single Pass'!S$3/$E10)/('Single Pass'!$D10*120000))</f>
        <v>0.18153947368421053</v>
      </c>
      <c r="T10" s="132">
        <f>IF(Times!L10=0,0,(($F10*'Single Pass'!T$3/$E10)+Times!L10*60*'Single Pass'!T$3/$E10)/('Single Pass'!$D10*120000))</f>
        <v>0.26286842105263158</v>
      </c>
      <c r="U10" s="148">
        <f t="shared" si="11"/>
        <v>0.55559210526315783</v>
      </c>
      <c r="V10" s="141">
        <f>IF(Times!J10=0,0,(($F10*'Single Pass'!V$3/$E10)+Times!J10*60*'Single Pass'!V$3/$E10)/('Single Pass'!$D10*120000))</f>
        <v>0.33173245614035085</v>
      </c>
      <c r="W10" s="148">
        <f t="shared" si="12"/>
        <v>0.66826754385964915</v>
      </c>
      <c r="X10" s="134">
        <f>IF(Times!K10=0,0,(($F10*'Single Pass'!X$3/$E10)+Times!K10*60*'Single Pass'!X$3/$E10)/('Single Pass'!$D10*120000))</f>
        <v>0.32043421052631577</v>
      </c>
      <c r="Y10" s="148">
        <f t="shared" si="13"/>
        <v>0.67956578947368418</v>
      </c>
      <c r="Z10" s="132">
        <f>IF(Times!M10=0,0,(($F10*'Single Pass'!Z$3/$E10)+Times!M10*60*'Single Pass'!Z$3/$E10)/('Single Pass'!$D10*120000))</f>
        <v>0.23846052631578948</v>
      </c>
      <c r="AA10" s="148">
        <f t="shared" si="14"/>
        <v>0.76153947368421049</v>
      </c>
      <c r="AB10" s="101">
        <f>IF(Times!N10=0,0,(($F10*'Single Pass'!AB$3/$E10)+Times!N10*60*'Single Pass'!AB$3/$E10)/('Single Pass'!$D10*120000))</f>
        <v>0</v>
      </c>
      <c r="AC10" s="148"/>
      <c r="AD10" s="101">
        <f>IF(Times!O10=0,0,(($F10*'Single Pass'!AD$3/$E10)+Times!O10*60*'Single Pass'!AD$3/$E10)/('Single Pass'!$D10*120000))</f>
        <v>0</v>
      </c>
      <c r="AE10" s="148"/>
      <c r="AF10" s="101">
        <f>IF(Times!P10=0,0,(($F10*'Single Pass'!AF$3/$E10)+Times!P10*60*'Single Pass'!AF$3/$E10)/('Single Pass'!$D10*120000))</f>
        <v>0</v>
      </c>
      <c r="AG10" s="101">
        <f>IF(Times!Q10=0,0,(($F10*'Single Pass'!AG$3/$E10)+Times!Q10*60*'Single Pass'!AG$3/$E10)/('Single Pass'!$D10*120000))</f>
        <v>0</v>
      </c>
      <c r="AH10" s="101">
        <f>IF(Times!R10=0,0,(($F10*'Single Pass'!AH$3/$E10)+Times!R10*60*'Single Pass'!AH$3/$E10)/('Single Pass'!$D10*120000))</f>
        <v>0</v>
      </c>
      <c r="AI10" s="101">
        <f>IF(Times!S10=0,0,(($F10*'Single Pass'!AI$3/$E10)+Times!S10*60*'Single Pass'!AI$3/$E10)/('Single Pass'!$D10*120000))</f>
        <v>0</v>
      </c>
      <c r="AJ10" s="101">
        <f>IF(Times!V10=0,0,(($F10*'Single Pass'!AJ$3/$E10)+Times!V10*60*'Single Pass'!AJ$3/$E10)/('Single Pass'!$D10*120000))</f>
        <v>0</v>
      </c>
      <c r="AK10" s="148"/>
      <c r="AL10" s="101">
        <f>IF(Times!T10=0,0,(($F10*'Single Pass'!AL$3/$E10)+Times!T10*60*'Single Pass'!AL$3/$E10)/('Single Pass'!$D10*120000))</f>
        <v>0</v>
      </c>
      <c r="AM10" s="148"/>
      <c r="AN10" s="101">
        <f>IF(Times!U10=0,0,(($F10*'Single Pass'!AN$3/$E10)+Times!U10*60*'Single Pass'!AN$3/$E10)/('Single Pass'!$D10*120000))</f>
        <v>0</v>
      </c>
      <c r="AO10" s="148"/>
      <c r="AP10" s="101">
        <f>IF(Times!W10=0,0,(($F10*'Single Pass'!AP$3/$E10)+Times!W10*60*'Single Pass'!AP$3/$E10)/('Single Pass'!$D10*120000))</f>
        <v>0</v>
      </c>
      <c r="AQ10" s="148"/>
      <c r="AR10" s="101">
        <f>IF(Times!X10=0,0,(($F10*'Single Pass'!AR$3/$E10)+Times!X10*60*'Single Pass'!AR$3/$E10)/('Single Pass'!$D10*120000))</f>
        <v>0</v>
      </c>
      <c r="AS10" s="148"/>
      <c r="AT10" s="101">
        <f>IF(Times!Y10=0,0,(($F10*'Single Pass'!AT$3/$E10)+Times!Y10*60*'Single Pass'!AT$3/$E10)/('Single Pass'!$D10*120000))</f>
        <v>0</v>
      </c>
      <c r="AU10" s="148"/>
      <c r="AV10" s="101">
        <f>IF(Times!Z10=0,0,(($F10*'Single Pass'!AV$3/$E10)+Times!Z10*60*'Single Pass'!AV$3/$E10)/('Single Pass'!$D10*120000))</f>
        <v>0</v>
      </c>
      <c r="AW10" s="101"/>
      <c r="AX10" s="101">
        <f>IF(Times!AA10=0,0,(($F10*'Single Pass'!AX$3/$E10)+Times!AA10*60*'Single Pass'!AX$3/$E10)/('Single Pass'!$D10*120000))</f>
        <v>0</v>
      </c>
      <c r="AY10" s="101"/>
      <c r="AZ10" s="101">
        <f>IF(Times!AB10=0,0,(($F10*'Single Pass'!AZ$3/$E10)+Times!AB10*60*'Single Pass'!AZ$3/$E10)/('Single Pass'!$D10*120000))</f>
        <v>0</v>
      </c>
      <c r="BA10" s="101">
        <f>IF(Times!AC10=0,0,(($F10*'Single Pass'!BA$3/$E10)+Times!AC10*60*'Single Pass'!BA$3/$E10)/('Single Pass'!$D10*120000))</f>
        <v>0</v>
      </c>
      <c r="BB10" s="101"/>
      <c r="BC10" s="101">
        <f>IF(Times!AD10=0,0,(($F10*'Single Pass'!BC$3/$E10)+Times!AD10*60*'Single Pass'!BC$3/$E10)/('Single Pass'!$D10*120000))</f>
        <v>0</v>
      </c>
      <c r="BD10" s="101"/>
      <c r="BE10" s="101">
        <f>IF(Times!AE10=0,0,(($F10*'Single Pass'!BE$3/$E10)+Times!AE10*60*'Single Pass'!BE$3/$E10)/('Single Pass'!$D10*120000))</f>
        <v>0</v>
      </c>
      <c r="BF10" s="101"/>
      <c r="BG10" s="101">
        <f>IF(Times!AF10=0,0,(($F10*'Single Pass'!BG$3/$E10)+Times!AF10*60*'Single Pass'!BG$3/$E10)/('Single Pass'!$D10*120000))</f>
        <v>0</v>
      </c>
      <c r="BH10" s="148"/>
      <c r="BI10" s="101">
        <f>IF(Times!AH10=0,0,(($F10*'Single Pass'!BI$3/$E10)+Times!AH10*60*'Single Pass'!BI$3/$E10)/('Single Pass'!$D10*120000))</f>
        <v>0</v>
      </c>
      <c r="BJ10" s="101">
        <f>IF(Times!AI10=0,0,(($F10*'Single Pass'!BJ$3/$E10)+Times!AI10*60*'Single Pass'!BJ$3/$E10)/('Single Pass'!$D10*120000))</f>
        <v>0</v>
      </c>
      <c r="BK10" s="101">
        <f>IF(Times!AJ10=0,0,(($F10*'Single Pass'!BK$3/$E10)+Times!AJ10*60*'Single Pass'!BK$3/$E10)/('Single Pass'!$D10*120000))</f>
        <v>0</v>
      </c>
      <c r="BM10" s="101">
        <f>IF(Times!AK10=0,0,(($F10*'Single Pass'!BM$3/$E10)+Times!AK10*60*'Single Pass'!BM$3/$E10)/('Single Pass'!$D10*120000))</f>
        <v>0</v>
      </c>
      <c r="BN10" s="101">
        <f>IF(Times!AL10=0,0,(($F10*'Single Pass'!BN$3/$E10)+Times!AL10*60*'Single Pass'!BN$3/$E10)/('Single Pass'!$D10*120000))</f>
        <v>0</v>
      </c>
      <c r="BO10" s="101">
        <f>IF(Times!AM10=0,0,(($F10*'Single Pass'!BO$3/$E10)+Times!AM10*60*'Single Pass'!BO$3/$E10)/('Single Pass'!$D10*120000))</f>
        <v>0</v>
      </c>
      <c r="BQ10" s="101">
        <f>IF(Times!AN10=0,0,(($F10*'Single Pass'!BQ$3/$E10)+Times!AN10*60*'Single Pass'!BQ$3/$E10)/('Single Pass'!$D10*120000))</f>
        <v>0</v>
      </c>
      <c r="BR10" s="101"/>
      <c r="BS10" s="101">
        <f>IF(Times!AO10=0,0,(($F10*'Single Pass'!BS$3/$E10)+Times!AO10*60*'Single Pass'!BS$3/$E10)/('Single Pass'!$D10*120000))</f>
        <v>0</v>
      </c>
      <c r="BT10" s="101">
        <f>IF(Times!AP10=0,0,(($F10*'Single Pass'!BT$3/$E10)+Times!AP10*60*'Single Pass'!BT$3/$E10)/('Single Pass'!$D10*120000))</f>
        <v>0</v>
      </c>
      <c r="BU10" s="101"/>
      <c r="BV10" s="101">
        <f>IF(Times!AQ10=0,0,(($F10*'Single Pass'!BV$3/$E10)+Times!AQ10*60*'Single Pass'!BV$3/$E10)/('Single Pass'!$D10*120000))</f>
        <v>0</v>
      </c>
      <c r="BW10" s="101">
        <f>IF(Times!AR10=0,0,(($F10*'Single Pass'!BW$3/$E10)+Times!AR10*60*'Single Pass'!BW$3/$E10)/('Single Pass'!$D10*120000))</f>
        <v>0</v>
      </c>
      <c r="BX10" s="101"/>
      <c r="BY10" s="137">
        <f>IF(Times!AS10=0,0,(($F10*'Single Pass'!BY$3/$E10)+Times!AS10*60*'Single Pass'!BY$3/$E10)/('Single Pass'!$D10*120000))</f>
        <v>0</v>
      </c>
      <c r="BZ10" s="101"/>
      <c r="CB10" s="101"/>
      <c r="CC10" s="134">
        <f>IF(Times!AG10=0,0,(($F10*'Single Pass'!CC$3/$E10)+Times!AG10*60*'Single Pass'!CC$3/$E10)/('Single Pass'!$D10*120000))</f>
        <v>0.10685087719298246</v>
      </c>
      <c r="CD10" s="101">
        <f>IF(Times!AW10=0,0,(($F10*'Single Pass'!CD$3/$E10)+Times!AW10*60*'Single Pass'!CD$3/$E10)/('Single Pass'!$D10*120000))</f>
        <v>0.12800438596491229</v>
      </c>
      <c r="CE10" s="101">
        <f>1-SUM(CC10:CD10)</f>
        <v>0.76514473684210527</v>
      </c>
      <c r="CF10" s="101">
        <f>IF(Times!AV10=0,0,(($F10*'Single Pass'!CF$3/$E10)+Times!AV10*60*'Single Pass'!CF$3/$E10)/('Single Pass'!$D10*120000))</f>
        <v>0.42552192982456138</v>
      </c>
      <c r="CG10" s="101">
        <f>1-CF10</f>
        <v>0.57447807017543862</v>
      </c>
      <c r="CH10" s="132">
        <f>IF(Times!AU10=0,0,(($F10*'Single Pass'!CH$3/$E10)+Times!AU10*60*'Single Pass'!CH$3/$E10)/('Single Pass'!$D10*120000))</f>
        <v>0.45500000000000002</v>
      </c>
      <c r="CI10" s="101">
        <f>1-CH10</f>
        <v>0.54499999999999993</v>
      </c>
      <c r="CJ10" s="101">
        <f t="shared" si="23"/>
        <v>8.4550000000000001</v>
      </c>
      <c r="CK10" s="111">
        <f t="shared" si="24"/>
        <v>9</v>
      </c>
      <c r="CL10" s="11">
        <v>5</v>
      </c>
      <c r="CM10" s="11">
        <v>2</v>
      </c>
      <c r="CN10" s="12">
        <v>35</v>
      </c>
      <c r="CO10">
        <f t="shared" si="25"/>
        <v>0.1</v>
      </c>
      <c r="CP10">
        <f t="shared" si="26"/>
        <v>6917095781023.8799</v>
      </c>
    </row>
    <row r="11" spans="1:94" ht="14.25" customHeight="1">
      <c r="A11" t="s">
        <v>121</v>
      </c>
      <c r="B11">
        <v>12</v>
      </c>
      <c r="C11">
        <f t="shared" si="8"/>
        <v>4096</v>
      </c>
      <c r="D11">
        <v>0.95</v>
      </c>
      <c r="E11">
        <v>1</v>
      </c>
      <c r="F11">
        <v>0.5</v>
      </c>
      <c r="G11" s="152">
        <v>7</v>
      </c>
      <c r="H11" s="153">
        <v>10</v>
      </c>
      <c r="I11" s="153" t="s">
        <v>132</v>
      </c>
      <c r="J11" s="155" t="s">
        <v>133</v>
      </c>
      <c r="K11" s="7" t="s">
        <v>25</v>
      </c>
      <c r="L11" s="28">
        <v>3</v>
      </c>
      <c r="M11" s="28"/>
      <c r="N11" s="28" t="s">
        <v>12</v>
      </c>
      <c r="O11" s="101">
        <f>IF(Times!G11=0,0,(($F11*'Single Pass'!O$3/$E11)+Times!G11*60*'Single Pass'!O$3/$E11)/('Single Pass'!$D11*120000))</f>
        <v>0</v>
      </c>
      <c r="P11" s="101"/>
      <c r="Q11" s="101">
        <f>IF(Times!H11=0,0,(($F11*'Single Pass'!Q$3/$E11)+Times!H11*60*'Single Pass'!Q$3/$E11)/('Single Pass'!$D11*120000))</f>
        <v>0</v>
      </c>
      <c r="R11" s="101"/>
      <c r="S11" s="101">
        <f>IF(Times!I11=0,0,(($F11*'Single Pass'!S$3/$E11)+Times!I11*60*'Single Pass'!S$3/$E11)/('Single Pass'!$D11*120000))</f>
        <v>0</v>
      </c>
      <c r="T11" s="101">
        <f>IF(Times!L11=0,0,(($F11*'Single Pass'!T$3/$E11)+Times!L11*60*'Single Pass'!T$3/$E11)/('Single Pass'!$D11*120000))</f>
        <v>0</v>
      </c>
      <c r="U11" s="101"/>
      <c r="V11" s="101">
        <f>IF(Times!J11=0,0,(($F11*'Single Pass'!V$3/$E11)+Times!J11*60*'Single Pass'!V$3/$E11)/('Single Pass'!$D11*120000))</f>
        <v>0</v>
      </c>
      <c r="W11" s="101"/>
      <c r="X11" s="101">
        <f>IF(Times!K11=0,0,(($F11*'Single Pass'!X$3/$E11)+Times!K11*60*'Single Pass'!X$3/$E11)/('Single Pass'!$D11*120000))</f>
        <v>0</v>
      </c>
      <c r="Z11" s="101">
        <f>IF(Times!M11=0,0,(($F11*'Single Pass'!Z$3/$E11)+Times!M11*60*'Single Pass'!Z$3/$E11)/('Single Pass'!$D11*120000))</f>
        <v>0</v>
      </c>
      <c r="AB11" s="141">
        <f>IF(Times!N11=0,0,(($F11*'Single Pass'!AB$3/$E11)+Times!N11*60*'Single Pass'!AB$3/$E11)/('Single Pass'!$D11*120000))</f>
        <v>0.48253947368421052</v>
      </c>
      <c r="AC11" s="148">
        <f t="shared" ref="AC11:AC12" si="33">1-AB11</f>
        <v>0.51746052631578943</v>
      </c>
      <c r="AD11" s="141">
        <f>IF(Times!O11=0,0,(($F11*'Single Pass'!AD$3/$E11)+Times!O11*60*'Single Pass'!AD$3/$E11)/('Single Pass'!$D11*120000))</f>
        <v>0.35970175438596491</v>
      </c>
      <c r="AE11" s="148">
        <f t="shared" ref="AE11:AE12" si="34">1-AD11</f>
        <v>0.64029824561403514</v>
      </c>
      <c r="AF11" s="141">
        <f>IF(Times!P11=0,0,(($F11*'Single Pass'!AF$3/$E11)+Times!P11*60*'Single Pass'!AF$3/$E11)/('Single Pass'!$D11*120000))</f>
        <v>4.2368421052631576E-2</v>
      </c>
      <c r="AG11" s="141">
        <f>IF(Times!Q11=0,0,(($F11*'Single Pass'!AG$3/$E11)+Times!Q11*60*'Single Pass'!AG$3/$E11)/('Single Pass'!$D11*120000))</f>
        <v>5.4403508771929822E-2</v>
      </c>
      <c r="AH11" s="134">
        <f>IF(Times!R11=0,0,(($F11*'Single Pass'!AH$3/$E11)+Times!R11*60*'Single Pass'!AH$3/$E11)/('Single Pass'!$D11*120000))</f>
        <v>6.5885964912280701E-2</v>
      </c>
      <c r="AI11" s="141">
        <f>IF(Times!S11=0,0,(($F11*'Single Pass'!AI$3/$E11)+Times!S11*60*'Single Pass'!AI$3/$E11)/('Single Pass'!$D11*120000))</f>
        <v>5.1241228070175442E-2</v>
      </c>
      <c r="AJ11" s="134">
        <f>IF(Times!V11=0,0,(($F11*'Single Pass'!AJ$3/$E11)+Times!V11*60*'Single Pass'!AJ$3/$E11)/('Single Pass'!$D11*120000))</f>
        <v>6.6807017543859648E-2</v>
      </c>
      <c r="AK11" s="148">
        <f>1-SUM(AF11:AJ11)</f>
        <v>0.71929385964912274</v>
      </c>
      <c r="AL11" s="134">
        <f>IF(Times!T11=0,0,(($F11*'Single Pass'!AL$3/$E11)+Times!T11*60*'Single Pass'!AL$3/$E11)/('Single Pass'!$D11*120000))</f>
        <v>0.1278421052631579</v>
      </c>
      <c r="AM11" s="148">
        <f>1-AL11</f>
        <v>0.87215789473684213</v>
      </c>
      <c r="AN11" s="134">
        <f>IF(Times!U11=0,0,(($F11*'Single Pass'!AN$3/$E11)+Times!U11*60*'Single Pass'!AN$3/$E11)/('Single Pass'!$D11*120000))</f>
        <v>0.20048245614035087</v>
      </c>
      <c r="AO11" s="148">
        <f>1-AN11</f>
        <v>0.79951754385964913</v>
      </c>
      <c r="AP11" s="134">
        <f>IF(Times!W11=0,0,(($F11*'Single Pass'!AP$3/$E11)+Times!W11*60*'Single Pass'!AP$3/$E11)/('Single Pass'!$D11*120000))</f>
        <v>0.49985526315789475</v>
      </c>
      <c r="AQ11" s="148">
        <f>1-AP11</f>
        <v>0.50014473684210525</v>
      </c>
      <c r="AR11" s="132">
        <f>IF(Times!X11=0,0,(($F11*'Single Pass'!AR$3/$E11)+Times!X11*60*'Single Pass'!AR$3/$E11)/('Single Pass'!$D11*120000))</f>
        <v>0.36967982456140352</v>
      </c>
      <c r="AS11" s="148">
        <f>1-AR11</f>
        <v>0.63032017543859653</v>
      </c>
      <c r="AT11" s="132">
        <f>IF(Times!Y11=0,0,(($F11*'Single Pass'!AT$3/$E11)+Times!Y11*60*'Single Pass'!AT$3/$E11)/('Single Pass'!$D11*120000))</f>
        <v>0.45371052631578945</v>
      </c>
      <c r="AU11" s="148">
        <f>1-AT11</f>
        <v>0.54628947368421055</v>
      </c>
      <c r="AV11" s="132">
        <f>IF(Times!Z11=0,0,(($F11*'Single Pass'!AV$3/$E11)+Times!Z11*60*'Single Pass'!AV$3/$E11)/('Single Pass'!$D11*120000))</f>
        <v>0.12151754385964912</v>
      </c>
      <c r="AW11" s="148">
        <f>1-AV11</f>
        <v>0.87848245614035092</v>
      </c>
      <c r="AX11" s="137">
        <f>IF(Times!AA11=0,0,(($F11*'Single Pass'!AX$3/$E11)+Times!AA11*60*'Single Pass'!AX$3/$E11)/('Single Pass'!$D11*120000))</f>
        <v>8.6333333333333331E-2</v>
      </c>
      <c r="AY11" s="148">
        <f>1-AX11</f>
        <v>0.91366666666666663</v>
      </c>
      <c r="AZ11" s="137">
        <f>IF(Times!AB11=0,0,(($F11*'Single Pass'!AZ$3/$E11)+Times!AB11*60*'Single Pass'!AZ$3/$E11)/('Single Pass'!$D11*120000))</f>
        <v>3.9635964912280705E-2</v>
      </c>
      <c r="BA11" s="137">
        <f>IF(Times!AC11=0,0,(($F11*'Single Pass'!BA$3/$E11)+Times!AC11*60*'Single Pass'!BA$3/$E11)/('Single Pass'!$D11*120000))</f>
        <v>0.18817105263157896</v>
      </c>
      <c r="BB11" s="148">
        <f>1-SUM(AZ11:BA11)</f>
        <v>0.77219298245614032</v>
      </c>
      <c r="BC11" s="137">
        <f>IF(Times!AD11=0,0,(($F11*'Single Pass'!BC$3/$E11)+Times!AD11*60*'Single Pass'!BC$3/$E11)/('Single Pass'!$D11*120000))</f>
        <v>0.27871052631578946</v>
      </c>
      <c r="BD11" s="148">
        <f>1-BC11</f>
        <v>0.72128947368421059</v>
      </c>
      <c r="BE11" s="137">
        <f>IF(Times!AE11=0,0,(($F11*'Single Pass'!BE$3/$E11)+Times!AE11*60*'Single Pass'!BE$3/$E11)/('Single Pass'!$D11*120000))</f>
        <v>0.1225</v>
      </c>
      <c r="BF11" s="148">
        <f>1-BE11</f>
        <v>0.87749999999999995</v>
      </c>
      <c r="BG11" s="101">
        <f>IF(Times!AF11=0,0,(($F11*'Single Pass'!BG$3/$E11)+Times!AF11*60*'Single Pass'!BG$3/$E11)/('Single Pass'!$D11*120000))</f>
        <v>0</v>
      </c>
      <c r="BH11" s="101"/>
      <c r="BI11" s="101">
        <f>IF(Times!AH11=0,0,(($F11*'Single Pass'!BI$3/$E11)+Times!AH11*60*'Single Pass'!BI$3/$E11)/('Single Pass'!$D11*120000))</f>
        <v>0</v>
      </c>
      <c r="BJ11" s="101">
        <f>IF(Times!AI11=0,0,(($F11*'Single Pass'!BJ$3/$E11)+Times!AI11*60*'Single Pass'!BJ$3/$E11)/('Single Pass'!$D11*120000))</f>
        <v>0</v>
      </c>
      <c r="BK11" s="101">
        <f>IF(Times!AJ11=0,0,(($F11*'Single Pass'!BK$3/$E11)+Times!AJ11*60*'Single Pass'!BK$3/$E11)/('Single Pass'!$D11*120000))</f>
        <v>0</v>
      </c>
      <c r="BM11" s="101">
        <f>IF(Times!AK11=0,0,(($F11*'Single Pass'!BM$3/$E11)+Times!AK11*60*'Single Pass'!BM$3/$E11)/('Single Pass'!$D11*120000))</f>
        <v>0</v>
      </c>
      <c r="BN11" s="101">
        <f>IF(Times!AL11=0,0,(($F11*'Single Pass'!BN$3/$E11)+Times!AL11*60*'Single Pass'!BN$3/$E11)/('Single Pass'!$D11*120000))</f>
        <v>0</v>
      </c>
      <c r="BO11" s="101">
        <f>IF(Times!AM11=0,0,(($F11*'Single Pass'!BO$3/$E11)+Times!AM11*60*'Single Pass'!BO$3/$E11)/('Single Pass'!$D11*120000))</f>
        <v>0</v>
      </c>
      <c r="BQ11" s="101">
        <f>IF(Times!AN11=0,0,(($F11*'Single Pass'!BQ$3/$E11)+Times!AN11*60*'Single Pass'!BQ$3/$E11)/('Single Pass'!$D11*120000))</f>
        <v>0</v>
      </c>
      <c r="BR11" s="101"/>
      <c r="BS11" s="101">
        <f>IF(Times!AO11=0,0,(($F11*'Single Pass'!BS$3/$E11)+Times!AO11*60*'Single Pass'!BS$3/$E11)/('Single Pass'!$D11*120000))</f>
        <v>0</v>
      </c>
      <c r="BT11" s="101">
        <f>IF(Times!AP11=0,0,(($F11*'Single Pass'!BT$3/$E11)+Times!AP11*60*'Single Pass'!BT$3/$E11)/('Single Pass'!$D11*120000))</f>
        <v>0</v>
      </c>
      <c r="BU11" s="101"/>
      <c r="BV11" s="101">
        <f>IF(Times!AQ11=0,0,(($F11*'Single Pass'!BV$3/$E11)+Times!AQ11*60*'Single Pass'!BV$3/$E11)/('Single Pass'!$D11*120000))</f>
        <v>0</v>
      </c>
      <c r="BW11" s="101">
        <f>IF(Times!AR11=0,0,(($F11*'Single Pass'!BW$3/$E11)+Times!AR11*60*'Single Pass'!BW$3/$E11)/('Single Pass'!$D11*120000))</f>
        <v>0</v>
      </c>
      <c r="BX11" s="101"/>
      <c r="BY11" s="101">
        <f>IF(Times!AS11=0,0,(($F11*'Single Pass'!BY$3/$E11)+Times!AS11*60*'Single Pass'!BY$3/$E11)/('Single Pass'!$D11*120000))</f>
        <v>0</v>
      </c>
      <c r="BZ11" s="101"/>
      <c r="CB11" s="101"/>
      <c r="CC11" s="101">
        <f>IF(Times!AG11=0,0,(($F11*'Single Pass'!CC$3/$E11)+Times!AG11*60*'Single Pass'!CC$3/$E11)/('Single Pass'!$D11*120000))</f>
        <v>0</v>
      </c>
      <c r="CD11" s="101">
        <f>IF(Times!AW11=0,0,(($F11*'Single Pass'!CD$3/$E11)+Times!AW11*60*'Single Pass'!CD$3/$E11)/('Single Pass'!$D11*120000))</f>
        <v>0</v>
      </c>
      <c r="CE11" s="101"/>
      <c r="CF11" s="101">
        <f>IF(Times!AV11=0,0,(($F11*'Single Pass'!CF$3/$E11)+Times!AV11*60*'Single Pass'!CF$3/$E11)/('Single Pass'!$D11*120000))</f>
        <v>0</v>
      </c>
      <c r="CG11" s="101"/>
      <c r="CH11" s="101">
        <f>IF(Times!AU11=0,0,(($F11*'Single Pass'!CH$3/$E11)+Times!AU11*60*'Single Pass'!CH$3/$E11)/('Single Pass'!$D11*120000))</f>
        <v>0</v>
      </c>
      <c r="CI11" s="101"/>
      <c r="CJ11" s="101">
        <f t="shared" si="23"/>
        <v>12.999999999999998</v>
      </c>
      <c r="CK11" s="111">
        <f t="shared" si="24"/>
        <v>13</v>
      </c>
      <c r="CL11" s="11">
        <v>4</v>
      </c>
      <c r="CM11" s="11">
        <v>1</v>
      </c>
      <c r="CN11" s="12">
        <v>20</v>
      </c>
      <c r="CO11">
        <f t="shared" si="25"/>
        <v>0.05</v>
      </c>
      <c r="CP11">
        <f t="shared" si="26"/>
        <v>47480981086.351723</v>
      </c>
    </row>
    <row r="12" spans="1:94" ht="14.25" customHeight="1">
      <c r="A12" t="s">
        <v>121</v>
      </c>
      <c r="B12">
        <v>11</v>
      </c>
      <c r="C12">
        <f t="shared" si="8"/>
        <v>2048</v>
      </c>
      <c r="D12">
        <v>0.95</v>
      </c>
      <c r="E12">
        <v>1</v>
      </c>
      <c r="F12">
        <v>0.5</v>
      </c>
      <c r="G12" s="157">
        <v>8</v>
      </c>
      <c r="H12" s="158">
        <v>14</v>
      </c>
      <c r="I12" s="158" t="s">
        <v>132</v>
      </c>
      <c r="J12" s="159" t="s">
        <v>133</v>
      </c>
      <c r="K12" s="7" t="s">
        <v>18</v>
      </c>
      <c r="L12" s="28">
        <v>15</v>
      </c>
      <c r="M12" s="28"/>
      <c r="N12" s="28" t="s">
        <v>25</v>
      </c>
      <c r="O12" s="101">
        <f>IF(Times!G12=0,0,(($F12*'Single Pass'!O$3/$E12)+Times!G12*60*'Single Pass'!O$3/$E12)/('Single Pass'!$D12*120000))</f>
        <v>0</v>
      </c>
      <c r="P12" s="101"/>
      <c r="Q12" s="101">
        <f>IF(Times!H12=0,0,(($F12*'Single Pass'!Q$3/$E12)+Times!H12*60*'Single Pass'!Q$3/$E12)/('Single Pass'!$D12*120000))</f>
        <v>0</v>
      </c>
      <c r="R12" s="101"/>
      <c r="S12" s="101">
        <f>IF(Times!I12=0,0,(($F12*'Single Pass'!S$3/$E12)+Times!I12*60*'Single Pass'!S$3/$E12)/('Single Pass'!$D12*120000))</f>
        <v>0</v>
      </c>
      <c r="T12" s="101">
        <f>IF(Times!L12=0,0,(($F12*'Single Pass'!T$3/$E12)+Times!L12*60*'Single Pass'!T$3/$E12)/('Single Pass'!$D12*120000))</f>
        <v>0</v>
      </c>
      <c r="U12" s="101"/>
      <c r="V12" s="101">
        <f>IF(Times!J12=0,0,(($F12*'Single Pass'!V$3/$E12)+Times!J12*60*'Single Pass'!V$3/$E12)/('Single Pass'!$D12*120000))</f>
        <v>0</v>
      </c>
      <c r="W12" s="101"/>
      <c r="X12" s="101">
        <f>IF(Times!K12=0,0,(($F12*'Single Pass'!X$3/$E12)+Times!K12*60*'Single Pass'!X$3/$E12)/('Single Pass'!$D12*120000))</f>
        <v>0</v>
      </c>
      <c r="Z12" s="101">
        <f>IF(Times!M12=0,0,(($F12*'Single Pass'!Z$3/$E12)+Times!M12*60*'Single Pass'!Z$3/$E12)/('Single Pass'!$D12*120000))</f>
        <v>0</v>
      </c>
      <c r="AB12" s="141">
        <f>IF(Times!N12=0,0,(($F12*'Single Pass'!AB$3/$E12)+Times!N12*60*'Single Pass'!AB$3/$E12)/('Single Pass'!$D12*120000))</f>
        <v>0.48253947368421052</v>
      </c>
      <c r="AC12" s="148">
        <f t="shared" si="33"/>
        <v>0.51746052631578943</v>
      </c>
      <c r="AD12" s="141">
        <f>IF(Times!O12=0,0,(($F12*'Single Pass'!AD$3/$E12)+Times!O12*60*'Single Pass'!AD$3/$E12)/('Single Pass'!$D12*120000))</f>
        <v>0.35970175438596491</v>
      </c>
      <c r="AE12" s="148">
        <f t="shared" si="34"/>
        <v>0.64029824561403514</v>
      </c>
      <c r="AF12" s="101">
        <f>IF(Times!P12=0,0,(($F12*'Single Pass'!AF$3/$E12)+Times!P12*60*'Single Pass'!AF$3/$E12)/('Single Pass'!$D12*120000))</f>
        <v>0</v>
      </c>
      <c r="AG12" s="141">
        <f>IF(Times!Q12=0,0,(($F12*'Single Pass'!AG$3/$E12)+Times!Q12*60*'Single Pass'!AG$3/$E12)/('Single Pass'!$D12*120000))</f>
        <v>0</v>
      </c>
      <c r="AH12" s="101">
        <f>IF(Times!R12=0,0,(($F12*'Single Pass'!AH$3/$E12)+Times!R12*60*'Single Pass'!AH$3/$E12)/('Single Pass'!$D12*120000))</f>
        <v>0</v>
      </c>
      <c r="AI12" s="101">
        <f>IF(Times!S12=0,0,(($F12*'Single Pass'!AI$3/$E12)+Times!S12*60*'Single Pass'!AI$3/$E12)/('Single Pass'!$D12*120000))</f>
        <v>0</v>
      </c>
      <c r="AJ12" s="101">
        <f>IF(Times!V12=0,0,(($F12*'Single Pass'!AJ$3/$E12)+Times!V12*60*'Single Pass'!AJ$3/$E12)/('Single Pass'!$D12*120000))</f>
        <v>0</v>
      </c>
      <c r="AK12" s="148"/>
      <c r="AL12" s="101">
        <f>IF(Times!T12=0,0,(($F12*'Single Pass'!AL$3/$E12)+Times!T12*60*'Single Pass'!AL$3/$E12)/('Single Pass'!$D12*120000))</f>
        <v>0</v>
      </c>
      <c r="AM12" s="148"/>
      <c r="AN12" s="101">
        <f>IF(Times!U12=0,0,(($F12*'Single Pass'!AN$3/$E12)+Times!U12*60*'Single Pass'!AN$3/$E12)/('Single Pass'!$D12*120000))</f>
        <v>0</v>
      </c>
      <c r="AO12" s="148"/>
      <c r="AP12" s="101">
        <f>IF(Times!W12=0,0,(($F12*'Single Pass'!AP$3/$E12)+Times!W12*60*'Single Pass'!AP$3/$E12)/('Single Pass'!$D12*120000))</f>
        <v>0</v>
      </c>
      <c r="AQ12" s="148"/>
      <c r="AR12" s="101">
        <f>IF(Times!X12=0,0,(($F12*'Single Pass'!AR$3/$E12)+Times!X12*60*'Single Pass'!AR$3/$E12)/('Single Pass'!$D12*120000))</f>
        <v>0</v>
      </c>
      <c r="AS12" s="148"/>
      <c r="AT12" s="101">
        <f>IF(Times!Y12=0,0,(($F12*'Single Pass'!AT$3/$E12)+Times!Y12*60*'Single Pass'!AT$3/$E12)/('Single Pass'!$D12*120000))</f>
        <v>0</v>
      </c>
      <c r="AU12" s="148"/>
      <c r="AV12" s="101">
        <f>IF(Times!Z12=0,0,(($F12*'Single Pass'!AV$3/$E12)+Times!Z12*60*'Single Pass'!AV$3/$E12)/('Single Pass'!$D12*120000))</f>
        <v>0</v>
      </c>
      <c r="AW12" s="101"/>
      <c r="AX12" s="101">
        <f>IF(Times!AA12=0,0,(($F12*'Single Pass'!AX$3/$E12)+Times!AA12*60*'Single Pass'!AX$3/$E12)/('Single Pass'!$D12*120000))</f>
        <v>0</v>
      </c>
      <c r="AY12" s="101"/>
      <c r="AZ12" s="101">
        <f>IF(Times!AB12=0,0,(($F12*'Single Pass'!AZ$3/$E12)+Times!AB12*60*'Single Pass'!AZ$3/$E12)/('Single Pass'!$D12*120000))</f>
        <v>3.9635964912280705E-2</v>
      </c>
      <c r="BA12" s="101">
        <f>IF(Times!AC12=0,0,(($F12*'Single Pass'!BA$3/$E12)+Times!AC12*60*'Single Pass'!BA$3/$E12)/('Single Pass'!$D12*120000))</f>
        <v>0</v>
      </c>
      <c r="BB12" s="101"/>
      <c r="BC12" s="101">
        <f>IF(Times!AD12=0,0,(($F12*'Single Pass'!BC$3/$E12)+Times!AD12*60*'Single Pass'!BC$3/$E12)/('Single Pass'!$D12*120000))</f>
        <v>0</v>
      </c>
      <c r="BD12" s="101"/>
      <c r="BE12" s="101">
        <f>IF(Times!AE12=0,0,(($F12*'Single Pass'!BE$3/$E12)+Times!AE12*60*'Single Pass'!BE$3/$E12)/('Single Pass'!$D12*120000))</f>
        <v>0</v>
      </c>
      <c r="BF12" s="101"/>
      <c r="BG12" s="101">
        <f>IF(Times!AF12=0,0,(($F12*'Single Pass'!BG$3/$E12)+Times!AF12*60*'Single Pass'!BG$3/$E12)/('Single Pass'!$D12*120000))</f>
        <v>0</v>
      </c>
      <c r="BH12" s="101"/>
      <c r="BI12" s="101">
        <f>IF(Times!AH12=0,0,(($F12*'Single Pass'!BI$3/$E12)+Times!AH12*60*'Single Pass'!BI$3/$E12)/('Single Pass'!$D12*120000))</f>
        <v>0</v>
      </c>
      <c r="BJ12" s="101">
        <f>IF(Times!AI12=0,0,(($F12*'Single Pass'!BJ$3/$E12)+Times!AI12*60*'Single Pass'!BJ$3/$E12)/('Single Pass'!$D12*120000))</f>
        <v>0</v>
      </c>
      <c r="BK12" s="101">
        <f>IF(Times!AJ12=0,0,(($F12*'Single Pass'!BK$3/$E12)+Times!AJ12*60*'Single Pass'!BK$3/$E12)/('Single Pass'!$D12*120000))</f>
        <v>0</v>
      </c>
      <c r="BM12" s="101">
        <f>IF(Times!AK12=0,0,(($F12*'Single Pass'!BM$3/$E12)+Times!AK12*60*'Single Pass'!BM$3/$E12)/('Single Pass'!$D12*120000))</f>
        <v>0</v>
      </c>
      <c r="BN12" s="101">
        <f>IF(Times!AL12=0,0,(($F12*'Single Pass'!BN$3/$E12)+Times!AL12*60*'Single Pass'!BN$3/$E12)/('Single Pass'!$D12*120000))</f>
        <v>0</v>
      </c>
      <c r="BO12" s="101">
        <f>IF(Times!AM12=0,0,(($F12*'Single Pass'!BO$3/$E12)+Times!AM12*60*'Single Pass'!BO$3/$E12)/('Single Pass'!$D12*120000))</f>
        <v>0</v>
      </c>
      <c r="BQ12" s="101">
        <f>IF(Times!AN12=0,0,(($F12*'Single Pass'!BQ$3/$E12)+Times!AN12*60*'Single Pass'!BQ$3/$E12)/('Single Pass'!$D12*120000))</f>
        <v>0</v>
      </c>
      <c r="BR12" s="101"/>
      <c r="BS12" s="101">
        <f>IF(Times!AO12=0,0,(($F12*'Single Pass'!BS$3/$E12)+Times!AO12*60*'Single Pass'!BS$3/$E12)/('Single Pass'!$D12*120000))</f>
        <v>0</v>
      </c>
      <c r="BT12" s="101">
        <f>IF(Times!AP12=0,0,(($F12*'Single Pass'!BT$3/$E12)+Times!AP12*60*'Single Pass'!BT$3/$E12)/('Single Pass'!$D12*120000))</f>
        <v>0</v>
      </c>
      <c r="BU12" s="101"/>
      <c r="BV12" s="101">
        <f>IF(Times!AQ12=0,0,(($F12*'Single Pass'!BV$3/$E12)+Times!AQ12*60*'Single Pass'!BV$3/$E12)/('Single Pass'!$D12*120000))</f>
        <v>0</v>
      </c>
      <c r="BW12" s="101">
        <f>IF(Times!AR12=0,0,(($F12*'Single Pass'!BW$3/$E12)+Times!AR12*60*'Single Pass'!BW$3/$E12)/('Single Pass'!$D12*120000))</f>
        <v>0</v>
      </c>
      <c r="BX12" s="101"/>
      <c r="BY12" s="101">
        <f>IF(Times!AS12=0,0,(($F12*'Single Pass'!BY$3/$E12)+Times!AS12*60*'Single Pass'!BY$3/$E12)/('Single Pass'!$D12*120000))</f>
        <v>0</v>
      </c>
      <c r="BZ12" s="101"/>
      <c r="CB12" s="101"/>
      <c r="CC12" s="101">
        <f>IF(Times!AG12=0,0,(($F12*'Single Pass'!CC$3/$E12)+Times!AG12*60*'Single Pass'!CC$3/$E12)/('Single Pass'!$D12*120000))</f>
        <v>0</v>
      </c>
      <c r="CD12" s="101">
        <f>IF(Times!AW12=0,0,(($F12*'Single Pass'!CD$3/$E12)+Times!AW12*60*'Single Pass'!CD$3/$E12)/('Single Pass'!$D12*120000))</f>
        <v>0</v>
      </c>
      <c r="CE12" s="101"/>
      <c r="CF12" s="101">
        <f>IF(Times!AV12=0,0,(($F12*'Single Pass'!CF$3/$E12)+Times!AV12*60*'Single Pass'!CF$3/$E12)/('Single Pass'!$D12*120000))</f>
        <v>0</v>
      </c>
      <c r="CG12" s="101"/>
      <c r="CH12" s="101">
        <f>IF(Times!AU12=0,0,(($F12*'Single Pass'!CH$3/$E12)+Times!AU12*60*'Single Pass'!CH$3/$E12)/('Single Pass'!$D12*120000))</f>
        <v>0</v>
      </c>
      <c r="CI12" s="101"/>
      <c r="CJ12" s="101">
        <f t="shared" si="23"/>
        <v>2.0396359649122808</v>
      </c>
      <c r="CK12" s="111">
        <f t="shared" si="24"/>
        <v>3</v>
      </c>
      <c r="CL12" s="11">
        <v>1</v>
      </c>
      <c r="CM12" s="11">
        <v>0</v>
      </c>
      <c r="CN12" s="12">
        <v>29</v>
      </c>
      <c r="CO12">
        <f t="shared" si="25"/>
        <v>0</v>
      </c>
      <c r="CP12">
        <f t="shared" si="26"/>
        <v>45519284552.54232</v>
      </c>
    </row>
    <row r="13" spans="1:94" ht="14.25" customHeight="1">
      <c r="A13" t="s">
        <v>121</v>
      </c>
      <c r="B13">
        <v>10</v>
      </c>
      <c r="C13">
        <f t="shared" si="8"/>
        <v>1024</v>
      </c>
      <c r="D13">
        <v>0.7</v>
      </c>
      <c r="E13">
        <v>1</v>
      </c>
      <c r="F13">
        <v>0.5</v>
      </c>
      <c r="G13" s="152">
        <v>9</v>
      </c>
      <c r="H13" s="153" t="s">
        <v>134</v>
      </c>
      <c r="I13" s="153" t="s">
        <v>135</v>
      </c>
      <c r="J13" s="155"/>
      <c r="K13" s="7" t="s">
        <v>24</v>
      </c>
      <c r="L13" s="28">
        <v>9</v>
      </c>
      <c r="M13" s="28"/>
      <c r="N13" s="28" t="s">
        <v>18</v>
      </c>
      <c r="O13" s="101">
        <f>IF(Times!G13=0,0,(($F13*'Single Pass'!O$3/$E13)+Times!G13*60*'Single Pass'!O$3/$E13)/('Single Pass'!$D13*120000))</f>
        <v>0</v>
      </c>
      <c r="P13" s="101"/>
      <c r="Q13" s="101">
        <f>IF(Times!H13=0,0,(($F13*'Single Pass'!Q$3/$E13)+Times!H13*60*'Single Pass'!Q$3/$E13)/('Single Pass'!$D13*120000))</f>
        <v>0</v>
      </c>
      <c r="R13" s="101"/>
      <c r="S13" s="101">
        <f>IF(Times!I13=0,0,(($F13*'Single Pass'!S$3/$E13)+Times!I13*60*'Single Pass'!S$3/$E13)/('Single Pass'!$D13*120000))</f>
        <v>0</v>
      </c>
      <c r="T13" s="101">
        <f>IF(Times!L13=0,0,(($F13*'Single Pass'!T$3/$E13)+Times!L13*60*'Single Pass'!T$3/$E13)/('Single Pass'!$D13*120000))</f>
        <v>0</v>
      </c>
      <c r="U13" s="101"/>
      <c r="V13" s="101">
        <f>IF(Times!J13=0,0,(($F13*'Single Pass'!V$3/$E13)+Times!J13*60*'Single Pass'!V$3/$E13)/('Single Pass'!$D13*120000))</f>
        <v>0</v>
      </c>
      <c r="W13" s="101"/>
      <c r="X13" s="101">
        <f>IF(Times!K13=0,0,(($F13*'Single Pass'!X$3/$E13)+Times!K13*60*'Single Pass'!X$3/$E13)/('Single Pass'!$D13*120000))</f>
        <v>0</v>
      </c>
      <c r="Z13" s="101">
        <f>IF(Times!M13=0,0,(($F13*'Single Pass'!Z$3/$E13)+Times!M13*60*'Single Pass'!Z$3/$E13)/('Single Pass'!$D13*120000))</f>
        <v>0</v>
      </c>
      <c r="AB13" s="101">
        <f>IF(Times!N13=0,0,(($F13*'Single Pass'!AB$3/$E13)+Times!N13*60*'Single Pass'!AB$3/$E13)/('Single Pass'!$D13*120000))</f>
        <v>0</v>
      </c>
      <c r="AD13" s="101">
        <f>IF(Times!O13=0,0,(($F13*'Single Pass'!AD$3/$E13)+Times!O13*60*'Single Pass'!AD$3/$E13)/('Single Pass'!$D13*120000))</f>
        <v>0</v>
      </c>
      <c r="AF13" s="141">
        <f>IF(Times!P13=0,0,(($F13*'Single Pass'!AF$3/$E13)+Times!P13*60*'Single Pass'!AF$3/$E13)/('Single Pass'!$D13*120000))</f>
        <v>8.7071428571428577E-2</v>
      </c>
      <c r="AG13" s="101">
        <f>IF(Times!Q13=0,0,(($F13*'Single Pass'!AG$3/$E13)+Times!Q13*60*'Single Pass'!AG$3/$E13)/('Single Pass'!$D13*120000))</f>
        <v>0.23837619047619046</v>
      </c>
      <c r="AH13" s="141">
        <f>IF(Times!R13=0,0,(($F13*'Single Pass'!AH$3/$E13)+Times!R13*60*'Single Pass'!AH$3/$E13)/('Single Pass'!$D13*120000))</f>
        <v>0.13540238095238094</v>
      </c>
      <c r="AI13" s="141">
        <f>IF(Times!S13=0,0,(($F13*'Single Pass'!AI$3/$E13)+Times!S13*60*'Single Pass'!AI$3/$E13)/('Single Pass'!$D13*120000))</f>
        <v>0.18875595238095239</v>
      </c>
      <c r="AJ13" s="132">
        <f>IF(Times!V13=0,0,(($F13*'Single Pass'!AJ$3/$E13)+Times!V13*60*'Single Pass'!AJ$3/$E13)/('Single Pass'!$D13*120000))</f>
        <v>0.24609523809523809</v>
      </c>
      <c r="AK13" s="148">
        <f t="shared" ref="AK13:AK14" si="35">1-SUM(AF13:AJ13)</f>
        <v>0.10429880952380954</v>
      </c>
      <c r="AL13" s="141">
        <f>IF(Times!T13=0,0,(($F13*'Single Pass'!AL$3/$E13)+Times!T13*60*'Single Pass'!AL$3/$E13)/('Single Pass'!$D13*120000))</f>
        <v>0.61964285714285716</v>
      </c>
      <c r="AM13" s="148">
        <f t="shared" ref="AM13:AM14" si="36">1-AL13</f>
        <v>0.38035714285714284</v>
      </c>
      <c r="AN13" s="134">
        <f>IF(Times!U13=0,0,(($F13*'Single Pass'!AN$3/$E13)+Times!U13*60*'Single Pass'!AN$3/$E13)/('Single Pass'!$D13*120000))</f>
        <v>0.87844047619047616</v>
      </c>
      <c r="AO13" s="148">
        <f t="shared" ref="AO13:AO14" si="37">1-AN13</f>
        <v>0.12155952380952384</v>
      </c>
      <c r="AP13" s="137">
        <f>IF(Times!W13=0,0,(($F13*'Single Pass'!AP$3/$E13)+Times!W13*60*'Single Pass'!AP$3/$E13)/('Single Pass'!$D13*120000))</f>
        <v>1.8413035714285715</v>
      </c>
      <c r="AQ13" s="148">
        <f t="shared" ref="AQ13:AQ14" si="38">2-AP13</f>
        <v>0.15869642857142852</v>
      </c>
      <c r="AR13" s="132">
        <f>IF(Times!X13=0,0,(($F13*'Single Pass'!AR$3/$E13)+Times!X13*60*'Single Pass'!AR$3/$E13)/('Single Pass'!$D13*120000))</f>
        <v>1.7918154761904761</v>
      </c>
      <c r="AS13" s="148">
        <f>2-AR13</f>
        <v>0.2081845238095239</v>
      </c>
      <c r="AT13" s="132">
        <f>IF(Times!Y13=0,0,(($F13*'Single Pass'!AT$3/$E13)+Times!Y13*60*'Single Pass'!AT$3/$E13)/('Single Pass'!$D13*120000))</f>
        <v>0.93242142857142851</v>
      </c>
      <c r="AU13" s="148">
        <f t="shared" ref="AU13:AU14" si="39">1-AT13</f>
        <v>6.7578571428571488E-2</v>
      </c>
      <c r="AV13" s="135">
        <f>IF(Times!Z13=0,0,(($F13*'Single Pass'!AV$3/$E13)+Times!Z13*60*'Single Pass'!AV$3/$E13)/('Single Pass'!$D13*120000))</f>
        <v>0.58898809523809526</v>
      </c>
      <c r="AW13" s="148">
        <f t="shared" ref="AW13:AW14" si="40">1-AV13</f>
        <v>0.41101190476190474</v>
      </c>
      <c r="AX13" s="135">
        <f>IF(Times!AA13=0,0,(($F13*'Single Pass'!AX$3/$E13)+Times!AA13*60*'Single Pass'!AX$3/$E13)/('Single Pass'!$D13*120000))</f>
        <v>0.41845238095238096</v>
      </c>
      <c r="AY13" s="148">
        <f t="shared" ref="AY13:AY14" si="41">1-AX13</f>
        <v>0.58154761904761898</v>
      </c>
      <c r="AZ13" s="136">
        <f>IF(Times!AB13=0,0,(($F13*'Single Pass'!AZ$3/$E13)+Times!AB13*60*'Single Pass'!AZ$3/$E13)/('Single Pass'!$D13*120000))</f>
        <v>0</v>
      </c>
      <c r="BA13" s="101">
        <f>IF(Times!AC13=0,0,(($F13*'Single Pass'!BA$3/$E13)+Times!AC13*60*'Single Pass'!BA$3/$E13)/('Single Pass'!$D13*120000))</f>
        <v>0</v>
      </c>
      <c r="BB13" s="101"/>
      <c r="BC13" s="101">
        <f>IF(Times!AD13=0,0,(($F13*'Single Pass'!BC$3/$E13)+Times!AD13*60*'Single Pass'!BC$3/$E13)/('Single Pass'!$D13*120000))</f>
        <v>0</v>
      </c>
      <c r="BD13" s="101"/>
      <c r="BE13" s="101">
        <f>IF(Times!AE13=0,0,(($F13*'Single Pass'!BE$3/$E13)+Times!AE13*60*'Single Pass'!BE$3/$E13)/('Single Pass'!$D13*120000))</f>
        <v>0</v>
      </c>
      <c r="BF13" s="101"/>
      <c r="BG13" s="136">
        <f>IF(Times!AF13=0,0,(($F13*'Single Pass'!BG$3/$E13)+Times!AF13*60*'Single Pass'!BG$3/$E13)/('Single Pass'!$D13*120000))</f>
        <v>0.24358333333333335</v>
      </c>
      <c r="BH13" s="148">
        <f>1-BG13</f>
        <v>0.75641666666666663</v>
      </c>
      <c r="BI13" s="101">
        <f>IF(Times!AH13=0,0,(($F13*'Single Pass'!BI$3/$E13)+Times!AH13*60*'Single Pass'!BI$3/$E13)/('Single Pass'!$D13*120000))</f>
        <v>0</v>
      </c>
      <c r="BJ13" s="101">
        <f>IF(Times!AI13=0,0,(($F13*'Single Pass'!BJ$3/$E13)+Times!AI13*60*'Single Pass'!BJ$3/$E13)/('Single Pass'!$D13*120000))</f>
        <v>0</v>
      </c>
      <c r="BK13" s="101">
        <f>IF(Times!AJ13=0,0,(($F13*'Single Pass'!BK$3/$E13)+Times!AJ13*60*'Single Pass'!BK$3/$E13)/('Single Pass'!$D13*120000))</f>
        <v>0</v>
      </c>
      <c r="BM13" s="101">
        <f>IF(Times!AK13=0,0,(($F13*'Single Pass'!BM$3/$E13)+Times!AK13*60*'Single Pass'!BM$3/$E13)/('Single Pass'!$D13*120000))</f>
        <v>0</v>
      </c>
      <c r="BN13" s="101">
        <f>IF(Times!AL13=0,0,(($F13*'Single Pass'!BN$3/$E13)+Times!AL13*60*'Single Pass'!BN$3/$E13)/('Single Pass'!$D13*120000))</f>
        <v>0</v>
      </c>
      <c r="BO13" s="101">
        <f>IF(Times!AM13=0,0,(($F13*'Single Pass'!BO$3/$E13)+Times!AM13*60*'Single Pass'!BO$3/$E13)/('Single Pass'!$D13*120000))</f>
        <v>0</v>
      </c>
      <c r="BQ13" s="101">
        <f>IF(Times!AN13=0,0,(($F13*'Single Pass'!BQ$3/$E13)+Times!AN13*60*'Single Pass'!BQ$3/$E13)/('Single Pass'!$D13*120000))</f>
        <v>0</v>
      </c>
      <c r="BR13" s="101"/>
      <c r="BS13" s="136">
        <f>IF(Times!AO13=0,0,(($F13*'Single Pass'!BS$3/$E13)+Times!AO13*60*'Single Pass'!BS$3/$E13)/('Single Pass'!$D13*120000))</f>
        <v>0.27391666666666664</v>
      </c>
      <c r="BT13" s="136">
        <f>IF(Times!AP13=0,0,(($F13*'Single Pass'!BT$3/$E13)+Times!AP13*60*'Single Pass'!BT$3/$E13)/('Single Pass'!$D13*120000))</f>
        <v>4.9500000000000002E-2</v>
      </c>
      <c r="BU13" s="101">
        <f>1-SUM(BS13:BT13)</f>
        <v>0.67658333333333331</v>
      </c>
      <c r="BV13" s="136">
        <f>IF(Times!AQ13=0,0,(($F13*'Single Pass'!BV$3/$E13)+Times!AQ13*60*'Single Pass'!BV$3/$E13)/('Single Pass'!$D13*120000))</f>
        <v>0.31183333333333335</v>
      </c>
      <c r="BW13" s="136">
        <f>IF(Times!AR13=0,0,(($F13*'Single Pass'!BW$3/$E13)+Times!AR13*60*'Single Pass'!BW$3/$E13)/('Single Pass'!$D13*120000))</f>
        <v>7.3874999999999996E-2</v>
      </c>
      <c r="BX13" s="101">
        <f>1-SUM(BV13:BW13)</f>
        <v>0.61429166666666668</v>
      </c>
      <c r="BY13" s="101">
        <f>IF(Times!AS13=0,0,(($F13*'Single Pass'!BY$3/$E13)+Times!AS13*60*'Single Pass'!BY$3/$E13)/('Single Pass'!$D13*120000))</f>
        <v>0.52329166666666671</v>
      </c>
      <c r="BZ13" s="101">
        <f>1-BY13</f>
        <v>0.47670833333333329</v>
      </c>
      <c r="CB13" s="101">
        <f>1-CA13</f>
        <v>1</v>
      </c>
      <c r="CC13" s="101">
        <f>IF(Times!AG13=0,0,(($F13*'Single Pass'!CC$3/$E13)+Times!AG13*60*'Single Pass'!CC$3/$E13)/('Single Pass'!$D13*120000))</f>
        <v>0</v>
      </c>
      <c r="CD13" s="149">
        <f>IF(Times!AW13=0,0,(($F13*'Single Pass'!CD$3/$E13)+Times!AW13*60*'Single Pass'!CD$3/$E13)/('Single Pass'!$D13*120000))</f>
        <v>0</v>
      </c>
      <c r="CE13" s="101"/>
      <c r="CF13" s="149">
        <f>IF(Times!AV13=0,0,(($F13*'Single Pass'!CF$3/$E13)+Times!AV13*60*'Single Pass'!CF$3/$E13)/('Single Pass'!$D13*120000))</f>
        <v>0</v>
      </c>
      <c r="CG13" s="101"/>
      <c r="CH13" s="101">
        <f>IF(Times!AU13=0,0,(($F13*'Single Pass'!CH$3/$E13)+Times!AU13*60*'Single Pass'!CH$3/$E13)/('Single Pass'!$D13*120000))</f>
        <v>0</v>
      </c>
      <c r="CI13" s="101"/>
      <c r="CJ13" s="101">
        <f t="shared" si="23"/>
        <v>14.999999999999998</v>
      </c>
      <c r="CK13" s="111">
        <f t="shared" si="24"/>
        <v>15</v>
      </c>
      <c r="CL13" s="131">
        <v>11</v>
      </c>
      <c r="CM13" s="11">
        <v>1</v>
      </c>
      <c r="CN13" s="12">
        <v>27</v>
      </c>
      <c r="CO13">
        <f t="shared" si="25"/>
        <v>0.05</v>
      </c>
      <c r="CP13">
        <f t="shared" si="26"/>
        <v>6145542071.0391998</v>
      </c>
    </row>
    <row r="14" spans="1:94" ht="14.25" customHeight="1">
      <c r="A14" t="s">
        <v>129</v>
      </c>
      <c r="B14">
        <v>9</v>
      </c>
      <c r="C14">
        <f t="shared" si="8"/>
        <v>512</v>
      </c>
      <c r="D14">
        <v>0.95</v>
      </c>
      <c r="E14">
        <v>1</v>
      </c>
      <c r="F14">
        <v>0.5</v>
      </c>
      <c r="G14" s="146">
        <v>10</v>
      </c>
      <c r="H14" s="28">
        <v>13</v>
      </c>
      <c r="I14" s="28" t="s">
        <v>135</v>
      </c>
      <c r="J14" s="147"/>
      <c r="K14" s="7" t="s">
        <v>31</v>
      </c>
      <c r="L14" s="28">
        <v>6</v>
      </c>
      <c r="M14" s="28"/>
      <c r="N14" s="28" t="s">
        <v>24</v>
      </c>
      <c r="O14" s="101">
        <f>IF(Times!G14=0,0,(($F14*'Single Pass'!O$3/$E14)+Times!G14*60*'Single Pass'!O$3/$E14)/('Single Pass'!$D14*120000))</f>
        <v>0</v>
      </c>
      <c r="P14" s="101"/>
      <c r="Q14" s="101">
        <f>IF(Times!H14=0,0,(($F14*'Single Pass'!Q$3/$E14)+Times!H14*60*'Single Pass'!Q$3/$E14)/('Single Pass'!$D14*120000))</f>
        <v>0</v>
      </c>
      <c r="R14" s="101"/>
      <c r="S14" s="101">
        <f>IF(Times!I14=0,0,(($F14*'Single Pass'!S$3/$E14)+Times!I14*60*'Single Pass'!S$3/$E14)/('Single Pass'!$D14*120000))</f>
        <v>0</v>
      </c>
      <c r="T14" s="101">
        <f>IF(Times!L14=0,0,(($F14*'Single Pass'!T$3/$E14)+Times!L14*60*'Single Pass'!T$3/$E14)/('Single Pass'!$D14*120000))</f>
        <v>0</v>
      </c>
      <c r="U14" s="101"/>
      <c r="V14" s="101">
        <f>IF(Times!J14=0,0,(($F14*'Single Pass'!V$3/$E14)+Times!J14*60*'Single Pass'!V$3/$E14)/('Single Pass'!$D14*120000))</f>
        <v>0</v>
      </c>
      <c r="W14" s="101"/>
      <c r="X14" s="101">
        <f>IF(Times!K14=0,0,(($F14*'Single Pass'!X$3/$E14)+Times!K14*60*'Single Pass'!X$3/$E14)/('Single Pass'!$D14*120000))</f>
        <v>0</v>
      </c>
      <c r="Z14" s="101">
        <f>IF(Times!M14=0,0,(($F14*'Single Pass'!Z$3/$E14)+Times!M14*60*'Single Pass'!Z$3/$E14)/('Single Pass'!$D14*120000))</f>
        <v>0</v>
      </c>
      <c r="AB14" s="101">
        <f>IF(Times!N14=0,0,(($F14*'Single Pass'!AB$3/$E14)+Times!N14*60*'Single Pass'!AB$3/$E14)/('Single Pass'!$D14*120000))</f>
        <v>0</v>
      </c>
      <c r="AD14" s="101">
        <f>IF(Times!O14=0,0,(($F14*'Single Pass'!AD$3/$E14)+Times!O14*60*'Single Pass'!AD$3/$E14)/('Single Pass'!$D14*120000))</f>
        <v>0</v>
      </c>
      <c r="AF14" s="137">
        <f>IF(Times!P14=0,0,(($F14*'Single Pass'!AF$3/$E14)+Times!P14*60*'Single Pass'!AF$3/$E14)/('Single Pass'!$D14*120000))</f>
        <v>9.3210526315789452E-2</v>
      </c>
      <c r="AG14" s="101">
        <f>IF(Times!Q14=0,0,(($F14*'Single Pass'!AG$3/$E14)+Times!Q14*60*'Single Pass'!AG$3/$E14)/('Single Pass'!$D14*120000))</f>
        <v>0.11968771929824561</v>
      </c>
      <c r="AH14" s="137">
        <f>IF(Times!R14=0,0,(($F14*'Single Pass'!AH$3/$E14)+Times!R14*60*'Single Pass'!AH$3/$E14)/('Single Pass'!$D14*120000))</f>
        <v>0.14494912280701752</v>
      </c>
      <c r="AI14" s="137">
        <f>IF(Times!S14=0,0,(($F14*'Single Pass'!AI$3/$E14)+Times!S14*60*'Single Pass'!AI$3/$E14)/('Single Pass'!$D14*120000))</f>
        <v>0.11273070175438596</v>
      </c>
      <c r="AJ14" s="137">
        <f>IF(Times!V14=0,0,(($F14*'Single Pass'!AJ$3/$E14)+Times!V14*60*'Single Pass'!AJ$3/$E14)/('Single Pass'!$D14*120000))</f>
        <v>0.1469754385964912</v>
      </c>
      <c r="AK14" s="148">
        <f t="shared" si="35"/>
        <v>0.38244649122807028</v>
      </c>
      <c r="AL14" s="137">
        <f>IF(Times!T14=0,0,(($F14*'Single Pass'!AL$3/$E14)+Times!T14*60*'Single Pass'!AL$3/$E14)/('Single Pass'!$D14*120000))</f>
        <v>0.28125263157894731</v>
      </c>
      <c r="AM14" s="148">
        <f t="shared" si="36"/>
        <v>0.71874736842105269</v>
      </c>
      <c r="AN14" s="134">
        <f>IF(Times!U14=0,0,(($F14*'Single Pass'!AN$3/$E14)+Times!U14*60*'Single Pass'!AN$3/$E14)/('Single Pass'!$D14*120000))</f>
        <v>0.44106140350877188</v>
      </c>
      <c r="AO14" s="148">
        <f t="shared" si="37"/>
        <v>0.55893859649122812</v>
      </c>
      <c r="AP14" s="135">
        <f>IF(Times!W14=0,0,(($F14*'Single Pass'!AP$3/$E14)+Times!W14*60*'Single Pass'!AP$3/$E14)/('Single Pass'!$D14*120000))</f>
        <v>1.0996815789473682</v>
      </c>
      <c r="AQ14" s="148">
        <f t="shared" si="38"/>
        <v>0.90031842105263182</v>
      </c>
      <c r="AR14" s="135">
        <f>IF(Times!X14=0,0,(($F14*'Single Pass'!AR$3/$E14)+Times!X14*60*'Single Pass'!AR$3/$E14)/('Single Pass'!$D14*120000))</f>
        <v>0.81329561403508766</v>
      </c>
      <c r="AS14" s="148">
        <f>1-AR14</f>
        <v>0.18670438596491234</v>
      </c>
      <c r="AT14" s="149">
        <f>IF(Times!Y14=0,0,(($F14*'Single Pass'!AT$3/$E14)+Times!Y14*60*'Single Pass'!AT$3/$E14)/('Single Pass'!$D14*120000))</f>
        <v>0.99816315789473675</v>
      </c>
      <c r="AU14" s="148">
        <f t="shared" si="39"/>
        <v>1.8368421052632478E-3</v>
      </c>
      <c r="AV14" s="134">
        <f>IF(Times!Z14=0,0,(($F14*'Single Pass'!AV$3/$E14)+Times!Z14*60*'Single Pass'!AV$3/$E14)/('Single Pass'!$D14*120000))</f>
        <v>0.26733859649122804</v>
      </c>
      <c r="AW14" s="148">
        <f t="shared" si="40"/>
        <v>0.73266140350877196</v>
      </c>
      <c r="AX14" s="137">
        <f>IF(Times!AA14=0,0,(($F14*'Single Pass'!AX$3/$E14)+Times!AA14*60*'Single Pass'!AX$3/$E14)/('Single Pass'!$D14*120000))</f>
        <v>0.18993333333333332</v>
      </c>
      <c r="AY14" s="148">
        <f t="shared" si="41"/>
        <v>0.81006666666666671</v>
      </c>
      <c r="AZ14" s="134">
        <f>IF(Times!AB14=0,0,(($F14*'Single Pass'!AZ$3/$E14)+Times!AB14*60*'Single Pass'!AZ$3/$E14)/('Single Pass'!$D14*120000))</f>
        <v>0</v>
      </c>
      <c r="BA14" s="101">
        <f>IF(Times!AC14=0,0,(($F14*'Single Pass'!BA$3/$E14)+Times!AC14*60*'Single Pass'!BA$3/$E14)/('Single Pass'!$D14*120000))</f>
        <v>0</v>
      </c>
      <c r="BB14" s="101"/>
      <c r="BC14" s="101">
        <f>IF(Times!AD14=0,0,(($F14*'Single Pass'!BC$3/$E14)+Times!AD14*60*'Single Pass'!BC$3/$E14)/('Single Pass'!$D14*120000))</f>
        <v>0</v>
      </c>
      <c r="BD14" s="101"/>
      <c r="BE14" s="101">
        <f>IF(Times!AE14=0,0,(($F14*'Single Pass'!BE$3/$E14)+Times!AE14*60*'Single Pass'!BE$3/$E14)/('Single Pass'!$D14*120000))</f>
        <v>0</v>
      </c>
      <c r="BF14" s="101"/>
      <c r="BG14" s="101">
        <f>IF(Times!AF14=0,0,(($F14*'Single Pass'!BG$3/$E14)+Times!AF14*60*'Single Pass'!BG$3/$E14)/('Single Pass'!$D14*120000))</f>
        <v>0</v>
      </c>
      <c r="BH14" s="101"/>
      <c r="BI14" s="101">
        <f>IF(Times!AH14=0,0,(($F14*'Single Pass'!BI$3/$E14)+Times!AH14*60*'Single Pass'!BI$3/$E14)/('Single Pass'!$D14*120000))</f>
        <v>0</v>
      </c>
      <c r="BJ14" s="150">
        <f>IF(Times!AI14=0,0,(($F14*'Single Pass'!BJ$3/$E14)+Times!AI14*60*'Single Pass'!BJ$3/$E14)/('Single Pass'!$D14*120000))</f>
        <v>0</v>
      </c>
      <c r="BK14" s="101">
        <f>IF(Times!AJ14=0,0,(($F14*'Single Pass'!BK$3/$E14)+Times!AJ14*60*'Single Pass'!BK$3/$E14)/('Single Pass'!$D14*120000))</f>
        <v>0</v>
      </c>
      <c r="BM14" s="101">
        <f>IF(Times!AK14=0,0,(($F14*'Single Pass'!BM$3/$E14)+Times!AK14*60*'Single Pass'!BM$3/$E14)/('Single Pass'!$D14*120000))</f>
        <v>0</v>
      </c>
      <c r="BN14" s="101">
        <f>IF(Times!AL14=0,0,(($F14*'Single Pass'!BN$3/$E14)+Times!AL14*60*'Single Pass'!BN$3/$E14)/('Single Pass'!$D14*120000))</f>
        <v>0</v>
      </c>
      <c r="BO14" s="101">
        <f>IF(Times!AM14=0,0,(($F14*'Single Pass'!BO$3/$E14)+Times!AM14*60*'Single Pass'!BO$3/$E14)/('Single Pass'!$D14*120000))</f>
        <v>0</v>
      </c>
      <c r="BQ14" s="101">
        <f>IF(Times!AN14=0,0,(($F14*'Single Pass'!BQ$3/$E14)+Times!AN14*60*'Single Pass'!BQ$3/$E14)/('Single Pass'!$D14*120000))</f>
        <v>0</v>
      </c>
      <c r="BR14" s="101"/>
      <c r="BS14" s="101">
        <f>IF(Times!AO14=0,0,(($F14*'Single Pass'!BS$3/$E14)+Times!AO14*60*'Single Pass'!BS$3/$E14)/('Single Pass'!$D14*120000))</f>
        <v>0</v>
      </c>
      <c r="BT14" s="101">
        <f>IF(Times!AP14=0,0,(($F14*'Single Pass'!BT$3/$E14)+Times!AP14*60*'Single Pass'!BT$3/$E14)/('Single Pass'!$D14*120000))</f>
        <v>0</v>
      </c>
      <c r="BU14" s="101"/>
      <c r="BV14" s="101">
        <f>IF(Times!AQ14=0,0,(($F14*'Single Pass'!BV$3/$E14)+Times!AQ14*60*'Single Pass'!BV$3/$E14)/('Single Pass'!$D14*120000))</f>
        <v>0</v>
      </c>
      <c r="BW14" s="101">
        <f>IF(Times!AR14=0,0,(($F14*'Single Pass'!BW$3/$E14)+Times!AR14*60*'Single Pass'!BW$3/$E14)/('Single Pass'!$D14*120000))</f>
        <v>0</v>
      </c>
      <c r="BX14" s="101"/>
      <c r="BY14" s="101">
        <f>IF(Times!AS14=0,0,(($F14*'Single Pass'!BY$3/$E14)+Times!AS14*60*'Single Pass'!BY$3/$E14)/('Single Pass'!$D14*120000))</f>
        <v>0</v>
      </c>
      <c r="BZ14" s="101"/>
      <c r="CB14" s="101"/>
      <c r="CC14" s="101">
        <f>IF(Times!AG14=0,0,(($F14*'Single Pass'!CC$3/$E14)+Times!AG14*60*'Single Pass'!CC$3/$E14)/('Single Pass'!$D14*120000))</f>
        <v>0</v>
      </c>
      <c r="CD14" s="101">
        <f>IF(Times!AW14=0,0,(($F14*'Single Pass'!CD$3/$E14)+Times!AW14*60*'Single Pass'!CD$3/$E14)/('Single Pass'!$D14*120000))</f>
        <v>0</v>
      </c>
      <c r="CE14" s="101"/>
      <c r="CF14" s="101">
        <f>IF(Times!AV14=0,0,(($F14*'Single Pass'!CF$3/$E14)+Times!AV14*60*'Single Pass'!CF$3/$E14)/('Single Pass'!$D14*120000))</f>
        <v>0</v>
      </c>
      <c r="CG14" s="101"/>
      <c r="CH14" s="101">
        <f>IF(Times!AU14=0,0,(($F14*'Single Pass'!CH$3/$E14)+Times!AU14*60*'Single Pass'!CH$3/$E14)/('Single Pass'!$D14*120000))</f>
        <v>0</v>
      </c>
      <c r="CI14" s="101"/>
      <c r="CJ14" s="101">
        <f t="shared" si="23"/>
        <v>9</v>
      </c>
      <c r="CK14" s="111">
        <f t="shared" si="24"/>
        <v>9</v>
      </c>
      <c r="CL14" s="131">
        <v>5</v>
      </c>
      <c r="CM14" s="11">
        <v>1</v>
      </c>
      <c r="CN14" s="12">
        <v>33</v>
      </c>
      <c r="CO14">
        <f t="shared" si="25"/>
        <v>0.05</v>
      </c>
      <c r="CP14">
        <f t="shared" si="26"/>
        <v>4314079959.3346233</v>
      </c>
    </row>
    <row r="15" spans="1:94" ht="14.25" customHeight="1">
      <c r="A15" t="s">
        <v>129</v>
      </c>
      <c r="B15">
        <v>8</v>
      </c>
      <c r="C15">
        <f t="shared" si="8"/>
        <v>256</v>
      </c>
      <c r="D15">
        <v>0.95</v>
      </c>
      <c r="E15">
        <v>1</v>
      </c>
      <c r="F15">
        <v>0.5</v>
      </c>
      <c r="G15" s="146">
        <v>11</v>
      </c>
      <c r="H15" s="28">
        <v>18</v>
      </c>
      <c r="I15" s="28" t="s">
        <v>135</v>
      </c>
      <c r="J15" s="160"/>
      <c r="K15" s="7" t="s">
        <v>28</v>
      </c>
      <c r="L15" s="28">
        <v>3</v>
      </c>
      <c r="M15" s="28"/>
      <c r="N15" s="28" t="s">
        <v>31</v>
      </c>
      <c r="O15" s="101">
        <f>IF(Times!G15=0,0,(($F15*'Single Pass'!O$3/$E15)+Times!G15*60*'Single Pass'!O$3/$E15)/('Single Pass'!$D15*120000))</f>
        <v>0</v>
      </c>
      <c r="P15" s="101"/>
      <c r="Q15" s="101">
        <f>IF(Times!H15=0,0,(($F15*'Single Pass'!Q$3/$E15)+Times!H15*60*'Single Pass'!Q$3/$E15)/('Single Pass'!$D15*120000))</f>
        <v>0</v>
      </c>
      <c r="R15" s="101"/>
      <c r="S15" s="101">
        <f>IF(Times!I15=0,0,(($F15*'Single Pass'!S$3/$E15)+Times!I15*60*'Single Pass'!S$3/$E15)/('Single Pass'!$D15*120000))</f>
        <v>0</v>
      </c>
      <c r="T15" s="101">
        <f>IF(Times!L15=0,0,(($F15*'Single Pass'!T$3/$E15)+Times!L15*60*'Single Pass'!T$3/$E15)/('Single Pass'!$D15*120000))</f>
        <v>0</v>
      </c>
      <c r="U15" s="101"/>
      <c r="V15" s="101">
        <f>IF(Times!J15=0,0,(($F15*'Single Pass'!V$3/$E15)+Times!J15*60*'Single Pass'!V$3/$E15)/('Single Pass'!$D15*120000))</f>
        <v>0</v>
      </c>
      <c r="W15" s="101"/>
      <c r="X15" s="101">
        <f>IF(Times!K15=0,0,(($F15*'Single Pass'!X$3/$E15)+Times!K15*60*'Single Pass'!X$3/$E15)/('Single Pass'!$D15*120000))</f>
        <v>0</v>
      </c>
      <c r="Z15" s="101">
        <f>IF(Times!M15=0,0,(($F15*'Single Pass'!Z$3/$E15)+Times!M15*60*'Single Pass'!Z$3/$E15)/('Single Pass'!$D15*120000))</f>
        <v>0</v>
      </c>
      <c r="AB15" s="101">
        <f>IF(Times!N15=0,0,(($F15*'Single Pass'!AB$3/$E15)+Times!N15*60*'Single Pass'!AB$3/$E15)/('Single Pass'!$D15*120000))</f>
        <v>0</v>
      </c>
      <c r="AD15" s="101">
        <f>IF(Times!O15=0,0,(($F15*'Single Pass'!AD$3/$E15)+Times!O15*60*'Single Pass'!AD$3/$E15)/('Single Pass'!$D15*120000))</f>
        <v>0</v>
      </c>
      <c r="AF15" s="101">
        <f>IF(Times!P15=0,0,(($F15*'Single Pass'!AF$3/$E15)+Times!P15*60*'Single Pass'!AF$3/$E15)/('Single Pass'!$D15*120000))</f>
        <v>0</v>
      </c>
      <c r="AG15" s="101">
        <f>IF(Times!Q15=0,0,(($F15*'Single Pass'!AG$3/$E15)+Times!Q15*60*'Single Pass'!AG$3/$E15)/('Single Pass'!$D15*120000))</f>
        <v>0</v>
      </c>
      <c r="AH15" s="101">
        <f>IF(Times!R15=0,0,(($F15*'Single Pass'!AH$3/$E15)+Times!R15*60*'Single Pass'!AH$3/$E15)/('Single Pass'!$D15*120000))</f>
        <v>0</v>
      </c>
      <c r="AI15" s="101">
        <f>IF(Times!S15=0,0,(($F15*'Single Pass'!AI$3/$E15)+Times!S15*60*'Single Pass'!AI$3/$E15)/('Single Pass'!$D15*120000))</f>
        <v>0</v>
      </c>
      <c r="AJ15" s="101">
        <f>IF(Times!V15=0,0,(($F15*'Single Pass'!AJ$3/$E15)+Times!V15*60*'Single Pass'!AJ$3/$E15)/('Single Pass'!$D15*120000))</f>
        <v>0</v>
      </c>
      <c r="AK15" s="148"/>
      <c r="AL15" s="101">
        <f>IF(Times!T15=0,0,(($F15*'Single Pass'!AL$3/$E15)+Times!T15*60*'Single Pass'!AL$3/$E15)/('Single Pass'!$D15*120000))</f>
        <v>0</v>
      </c>
      <c r="AN15" s="101">
        <f>IF(Times!U15=0,0,(($F15*'Single Pass'!AN$3/$E15)+Times!U15*60*'Single Pass'!AN$3/$E15)/('Single Pass'!$D15*120000))</f>
        <v>0</v>
      </c>
      <c r="AP15" s="101">
        <f>IF(Times!W15=0,0,(($F15*'Single Pass'!AP$3/$E15)+Times!W15*60*'Single Pass'!AP$3/$E15)/('Single Pass'!$D15*120000))</f>
        <v>0</v>
      </c>
      <c r="AR15" s="101">
        <f>IF(Times!X15=0,0,(($F15*'Single Pass'!AR$3/$E15)+Times!X15*60*'Single Pass'!AR$3/$E15)/('Single Pass'!$D15*120000))</f>
        <v>0</v>
      </c>
      <c r="AT15" s="101">
        <f>IF(Times!Y15=0,0,(($F15*'Single Pass'!AT$3/$E15)+Times!Y15*60*'Single Pass'!AT$3/$E15)/('Single Pass'!$D15*120000))</f>
        <v>0</v>
      </c>
      <c r="AV15" s="101">
        <f>IF(Times!Z15=0,0,(($F15*'Single Pass'!AV$3/$E15)+Times!Z15*60*'Single Pass'!AV$3/$E15)/('Single Pass'!$D15*120000))</f>
        <v>0</v>
      </c>
      <c r="AW15" s="101"/>
      <c r="AX15" s="101">
        <f>IF(Times!AA15=0,0,(($F15*'Single Pass'!AX$3/$E15)+Times!AA15*60*'Single Pass'!AX$3/$E15)/('Single Pass'!$D15*120000))</f>
        <v>0</v>
      </c>
      <c r="AY15" s="101"/>
      <c r="AZ15" s="101">
        <f>IF(Times!AB15=0,0,(($F15*'Single Pass'!AZ$3/$E15)+Times!AB15*60*'Single Pass'!AZ$3/$E15)/('Single Pass'!$D15*120000))</f>
        <v>2.6046491228070172E-2</v>
      </c>
      <c r="BA15" s="101">
        <f>IF(Times!AC15=0,0,(($F15*'Single Pass'!BA$3/$E15)+Times!AC15*60*'Single Pass'!BA$3/$E15)/('Single Pass'!$D15*120000))</f>
        <v>0.12365526315789473</v>
      </c>
      <c r="BB15" s="148">
        <f t="shared" ref="BB15:BB16" si="42">1-SUM(AZ15:BA15)</f>
        <v>0.85029824561403511</v>
      </c>
      <c r="BC15" s="101">
        <f>IF(Times!AD15=0,0,(($F15*'Single Pass'!BC$3/$E15)+Times!AD15*60*'Single Pass'!BC$3/$E15)/('Single Pass'!$D15*120000))</f>
        <v>0.18315263157894734</v>
      </c>
      <c r="BD15" s="148">
        <f t="shared" ref="BD15:BD16" si="43">1-BC15</f>
        <v>0.81684736842105266</v>
      </c>
      <c r="BE15" s="101">
        <f>IF(Times!AE15=0,0,(($F15*'Single Pass'!BE$3/$E15)+Times!AE15*60*'Single Pass'!BE$3/$E15)/('Single Pass'!$D15*120000))</f>
        <v>8.0500000000000002E-2</v>
      </c>
      <c r="BF15" s="148">
        <f t="shared" ref="BF15:BF16" si="44">1-BE15</f>
        <v>0.91949999999999998</v>
      </c>
      <c r="BG15" s="101">
        <f>IF(Times!AF15=0,0,(($F15*'Single Pass'!BG$3/$E15)+Times!AF15*60*'Single Pass'!BG$3/$E15)/('Single Pass'!$D15*120000))</f>
        <v>0</v>
      </c>
      <c r="BH15" s="101"/>
      <c r="BI15" s="137">
        <f>IF(Times!AH15=0,0,(($F15*'Single Pass'!BI$3/$E15)+Times!AH15*60*'Single Pass'!BI$3/$E15)/('Single Pass'!$D15*120000))</f>
        <v>0.47759210526315787</v>
      </c>
      <c r="BJ15" s="101">
        <f>IF(Times!AI15=0,0,(($F15*'Single Pass'!BJ$3/$E15)+Times!AI15*60*'Single Pass'!BJ$3/$E15)/('Single Pass'!$D15*120000))</f>
        <v>0.14989912280701753</v>
      </c>
      <c r="BK15" s="101">
        <f>IF(Times!AJ15=0,0,(($F15*'Single Pass'!BK$3/$E15)+Times!AJ15*60*'Single Pass'!BK$3/$E15)/('Single Pass'!$D15*120000))</f>
        <v>0.14636403508771931</v>
      </c>
      <c r="BL15" s="123">
        <f>1-SUM(BI15:BK15)</f>
        <v>0.22614473684210523</v>
      </c>
      <c r="BM15" s="101">
        <f>IF(Times!AK15=0,0,(($F15*'Single Pass'!BM$3/$E15)+Times!AK15*60*'Single Pass'!BM$3/$E15)/('Single Pass'!$D15*120000))</f>
        <v>0</v>
      </c>
      <c r="BN15" s="101">
        <f>IF(Times!AL15=0,0,(($F15*'Single Pass'!BN$3/$E15)+Times!AL15*60*'Single Pass'!BN$3/$E15)/('Single Pass'!$D15*120000))</f>
        <v>0</v>
      </c>
      <c r="BO15" s="101">
        <f>IF(Times!AM15=0,0,(($F15*'Single Pass'!BO$3/$E15)+Times!AM15*60*'Single Pass'!BO$3/$E15)/('Single Pass'!$D15*120000))</f>
        <v>0</v>
      </c>
      <c r="BQ15" s="101">
        <f>IF(Times!AN15=0,0,(($F15*'Single Pass'!BQ$3/$E15)+Times!AN15*60*'Single Pass'!BQ$3/$E15)/('Single Pass'!$D15*120000))</f>
        <v>0</v>
      </c>
      <c r="BR15" s="101"/>
      <c r="BS15" s="137">
        <f>IF(Times!AO15=0,0,(($F15*'Single Pass'!BS$3/$E15)+Times!AO15*60*'Single Pass'!BS$3/$E15)/('Single Pass'!$D15*120000))</f>
        <v>0.16723333333333332</v>
      </c>
      <c r="BT15" s="137">
        <f>IF(Times!AP15=0,0,(($F15*'Single Pass'!BT$3/$E15)+Times!AP15*60*'Single Pass'!BT$3/$E15)/('Single Pass'!$D15*120000))</f>
        <v>3.0221052631578947E-2</v>
      </c>
      <c r="BU15" s="101">
        <f>1-SUM(BS15:BT15)</f>
        <v>0.80254561403508773</v>
      </c>
      <c r="BV15" s="137">
        <f>IF(Times!AQ15=0,0,(($F15*'Single Pass'!BV$3/$E15)+Times!AQ15*60*'Single Pass'!BV$3/$E15)/('Single Pass'!$D15*120000))</f>
        <v>0.19038245614035088</v>
      </c>
      <c r="BW15" s="101">
        <f>IF(Times!AR15=0,0,(($F15*'Single Pass'!BW$3/$E15)+Times!AR15*60*'Single Pass'!BW$3/$E15)/('Single Pass'!$D15*120000))</f>
        <v>4.5102631578947366E-2</v>
      </c>
      <c r="BX15" s="101">
        <f>1-SUM(BV15:BW15)</f>
        <v>0.76451491228070179</v>
      </c>
      <c r="BY15" s="101">
        <f>IF(Times!AS15=0,0,(($F15*'Single Pass'!BY$3/$E15)+Times!AS15*60*'Single Pass'!BY$3/$E15)/('Single Pass'!$D15*120000))</f>
        <v>0.31948333333333334</v>
      </c>
      <c r="BZ15" s="101">
        <f>1-BY15</f>
        <v>0.68051666666666666</v>
      </c>
      <c r="CB15" s="101"/>
      <c r="CC15" s="101">
        <f>IF(Times!AG15=0,0,(($F15*'Single Pass'!CC$3/$E15)+Times!AG15*60*'Single Pass'!CC$3/$E15)/('Single Pass'!$D15*120000))</f>
        <v>0</v>
      </c>
      <c r="CD15" s="137">
        <f>IF(Times!AW15=0,0,(($F15*'Single Pass'!CD$3/$E15)+Times!AW15*60*'Single Pass'!CD$3/$E15)/('Single Pass'!$D15*120000))</f>
        <v>0</v>
      </c>
      <c r="CE15" s="101"/>
      <c r="CF15" s="134">
        <f>IF(Times!AV15=0,0,(($F15*'Single Pass'!CF$3/$E15)+Times!AV15*60*'Single Pass'!CF$3/$E15)/('Single Pass'!$D15*120000))</f>
        <v>0</v>
      </c>
      <c r="CG15" s="101"/>
      <c r="CH15" s="101">
        <f>IF(Times!AU15=0,0,(($F15*'Single Pass'!CH$3/$E15)+Times!AU15*60*'Single Pass'!CH$3/$E15)/('Single Pass'!$D15*120000))</f>
        <v>0</v>
      </c>
      <c r="CI15" s="101"/>
      <c r="CJ15" s="101">
        <f t="shared" si="23"/>
        <v>7</v>
      </c>
      <c r="CK15" s="111">
        <f t="shared" si="24"/>
        <v>7</v>
      </c>
      <c r="CL15" s="11">
        <v>2</v>
      </c>
      <c r="CM15" s="11">
        <v>1</v>
      </c>
      <c r="CN15" s="12">
        <v>10</v>
      </c>
      <c r="CO15">
        <f t="shared" si="25"/>
        <v>0.05</v>
      </c>
      <c r="CP15">
        <f t="shared" si="26"/>
        <v>641565.66065964906</v>
      </c>
    </row>
    <row r="16" spans="1:94" ht="14.25" customHeight="1">
      <c r="A16" t="s">
        <v>129</v>
      </c>
      <c r="B16">
        <v>7</v>
      </c>
      <c r="C16">
        <f t="shared" si="8"/>
        <v>128</v>
      </c>
      <c r="D16">
        <v>0.95</v>
      </c>
      <c r="E16">
        <v>1</v>
      </c>
      <c r="F16">
        <v>0.5</v>
      </c>
      <c r="G16" s="146">
        <v>12</v>
      </c>
      <c r="H16" s="28">
        <v>25</v>
      </c>
      <c r="I16" s="28" t="s">
        <v>135</v>
      </c>
      <c r="J16" s="147" t="s">
        <v>138</v>
      </c>
      <c r="K16" s="7" t="s">
        <v>29</v>
      </c>
      <c r="L16" s="28">
        <v>5</v>
      </c>
      <c r="M16" s="28"/>
      <c r="N16" s="28" t="s">
        <v>28</v>
      </c>
      <c r="O16" s="101">
        <f>IF(Times!G16=0,0,(($F16*'Single Pass'!O$3/$E16)+Times!G16*60*'Single Pass'!O$3/$E16)/('Single Pass'!$D16*120000))</f>
        <v>0</v>
      </c>
      <c r="P16" s="101"/>
      <c r="Q16" s="101">
        <f>IF(Times!H16=0,0,(($F16*'Single Pass'!Q$3/$E16)+Times!H16*60*'Single Pass'!Q$3/$E16)/('Single Pass'!$D16*120000))</f>
        <v>0</v>
      </c>
      <c r="R16" s="101"/>
      <c r="S16" s="101">
        <f>IF(Times!I16=0,0,(($F16*'Single Pass'!S$3/$E16)+Times!I16*60*'Single Pass'!S$3/$E16)/('Single Pass'!$D16*120000))</f>
        <v>0</v>
      </c>
      <c r="T16" s="101">
        <f>IF(Times!L16=0,0,(($F16*'Single Pass'!T$3/$E16)+Times!L16*60*'Single Pass'!T$3/$E16)/('Single Pass'!$D16*120000))</f>
        <v>0</v>
      </c>
      <c r="U16" s="101"/>
      <c r="V16" s="101">
        <f>IF(Times!J16=0,0,(($F16*'Single Pass'!V$3/$E16)+Times!J16*60*'Single Pass'!V$3/$E16)/('Single Pass'!$D16*120000))</f>
        <v>0</v>
      </c>
      <c r="W16" s="101"/>
      <c r="X16" s="101">
        <f>IF(Times!K16=0,0,(($F16*'Single Pass'!X$3/$E16)+Times!K16*60*'Single Pass'!X$3/$E16)/('Single Pass'!$D16*120000))</f>
        <v>0</v>
      </c>
      <c r="Z16" s="101">
        <f>IF(Times!M16=0,0,(($F16*'Single Pass'!Z$3/$E16)+Times!M16*60*'Single Pass'!Z$3/$E16)/('Single Pass'!$D16*120000))</f>
        <v>0</v>
      </c>
      <c r="AB16" s="101">
        <f>IF(Times!N16=0,0,(($F16*'Single Pass'!AB$3/$E16)+Times!N16*60*'Single Pass'!AB$3/$E16)/('Single Pass'!$D16*120000))</f>
        <v>0</v>
      </c>
      <c r="AD16" s="101">
        <f>IF(Times!O16=0,0,(($F16*'Single Pass'!AD$3/$E16)+Times!O16*60*'Single Pass'!AD$3/$E16)/('Single Pass'!$D16*120000))</f>
        <v>0</v>
      </c>
      <c r="AF16" s="101">
        <f>IF(Times!P16=0,0,(($F16*'Single Pass'!AF$3/$E16)+Times!P16*60*'Single Pass'!AF$3/$E16)/('Single Pass'!$D16*120000))</f>
        <v>0</v>
      </c>
      <c r="AG16" s="101">
        <f>IF(Times!Q16=0,0,(($F16*'Single Pass'!AG$3/$E16)+Times!Q16*60*'Single Pass'!AG$3/$E16)/('Single Pass'!$D16*120000))</f>
        <v>0</v>
      </c>
      <c r="AH16" s="101">
        <f>IF(Times!R16=0,0,(($F16*'Single Pass'!AH$3/$E16)+Times!R16*60*'Single Pass'!AH$3/$E16)/('Single Pass'!$D16*120000))</f>
        <v>0</v>
      </c>
      <c r="AI16" s="101">
        <f>IF(Times!S16=0,0,(($F16*'Single Pass'!AI$3/$E16)+Times!S16*60*'Single Pass'!AI$3/$E16)/('Single Pass'!$D16*120000))</f>
        <v>0</v>
      </c>
      <c r="AJ16" s="101">
        <f>IF(Times!V16=0,0,(($F16*'Single Pass'!AJ$3/$E16)+Times!V16*60*'Single Pass'!AJ$3/$E16)/('Single Pass'!$D16*120000))</f>
        <v>0</v>
      </c>
      <c r="AK16" s="148"/>
      <c r="AL16" s="101">
        <f>IF(Times!T16=0,0,(($F16*'Single Pass'!AL$3/$E16)+Times!T16*60*'Single Pass'!AL$3/$E16)/('Single Pass'!$D16*120000))</f>
        <v>0</v>
      </c>
      <c r="AN16" s="101">
        <f>IF(Times!U16=0,0,(($F16*'Single Pass'!AN$3/$E16)+Times!U16*60*'Single Pass'!AN$3/$E16)/('Single Pass'!$D16*120000))</f>
        <v>0</v>
      </c>
      <c r="AP16" s="101">
        <f>IF(Times!W16=0,0,(($F16*'Single Pass'!AP$3/$E16)+Times!W16*60*'Single Pass'!AP$3/$E16)/('Single Pass'!$D16*120000))</f>
        <v>0</v>
      </c>
      <c r="AR16" s="101">
        <f>IF(Times!X16=0,0,(($F16*'Single Pass'!AR$3/$E16)+Times!X16*60*'Single Pass'!AR$3/$E16)/('Single Pass'!$D16*120000))</f>
        <v>0</v>
      </c>
      <c r="AT16" s="101">
        <f>IF(Times!Y16=0,0,(($F16*'Single Pass'!AT$3/$E16)+Times!Y16*60*'Single Pass'!AT$3/$E16)/('Single Pass'!$D16*120000))</f>
        <v>0</v>
      </c>
      <c r="AV16" s="101">
        <f>IF(Times!Z16=0,0,(($F16*'Single Pass'!AV$3/$E16)+Times!Z16*60*'Single Pass'!AV$3/$E16)/('Single Pass'!$D16*120000))</f>
        <v>0</v>
      </c>
      <c r="AW16" s="101"/>
      <c r="AX16" s="101">
        <f>IF(Times!AA16=0,0,(($F16*'Single Pass'!AX$3/$E16)+Times!AA16*60*'Single Pass'!AX$3/$E16)/('Single Pass'!$D16*120000))</f>
        <v>0</v>
      </c>
      <c r="AY16" s="101"/>
      <c r="AZ16" s="101">
        <f>IF(Times!AB16=0,0,(($F16*'Single Pass'!AZ$3/$E16)+Times!AB16*60*'Single Pass'!AZ$3/$E16)/('Single Pass'!$D16*120000))</f>
        <v>0</v>
      </c>
      <c r="BA16" s="137">
        <f>IF(Times!AC16=0,0,(($F16*'Single Pass'!BA$3/$E16)+Times!AC16*60*'Single Pass'!BA$3/$E16)/('Single Pass'!$D16*120000))</f>
        <v>0.18817105263157896</v>
      </c>
      <c r="BB16" s="148">
        <f t="shared" si="42"/>
        <v>0.81182894736842104</v>
      </c>
      <c r="BC16" s="137">
        <f>IF(Times!AD16=0,0,(($F16*'Single Pass'!BC$3/$E16)+Times!AD16*60*'Single Pass'!BC$3/$E16)/('Single Pass'!$D16*120000))</f>
        <v>0.27871052631578946</v>
      </c>
      <c r="BD16" s="148">
        <f t="shared" si="43"/>
        <v>0.72128947368421059</v>
      </c>
      <c r="BE16" s="137">
        <f>IF(Times!AE16=0,0,(($F16*'Single Pass'!BE$3/$E16)+Times!AE16*60*'Single Pass'!BE$3/$E16)/('Single Pass'!$D16*120000))</f>
        <v>0.1225</v>
      </c>
      <c r="BF16" s="148">
        <f t="shared" si="44"/>
        <v>0.87749999999999995</v>
      </c>
      <c r="BG16" s="101">
        <f>IF(Times!AF16=0,0,(($F16*'Single Pass'!BG$3/$E16)+Times!AF16*60*'Single Pass'!BG$3/$E16)/('Single Pass'!$D16*120000))</f>
        <v>0</v>
      </c>
      <c r="BH16" s="101"/>
      <c r="BI16" s="101">
        <f>IF(Times!AH16=0,0,(($F16*'Single Pass'!BI$3/$E16)+Times!AH16*60*'Single Pass'!BI$3/$E16)/('Single Pass'!$D16*120000))</f>
        <v>0</v>
      </c>
      <c r="BJ16" s="101">
        <f>IF(Times!AI16=0,0,(($F16*'Single Pass'!BJ$3/$E16)+Times!AI16*60*'Single Pass'!BJ$3/$E16)/('Single Pass'!$D16*120000))</f>
        <v>0</v>
      </c>
      <c r="BK16" s="101">
        <f>IF(Times!AJ16=0,0,(($F16*'Single Pass'!BK$3/$E16)+Times!AJ16*60*'Single Pass'!BK$3/$E16)/('Single Pass'!$D16*120000))</f>
        <v>0</v>
      </c>
      <c r="BM16" s="101">
        <f>IF(Times!AK16=0,0,(($F16*'Single Pass'!BM$3/$E16)+Times!AK16*60*'Single Pass'!BM$3/$E16)/('Single Pass'!$D16*120000))</f>
        <v>0</v>
      </c>
      <c r="BN16" s="101">
        <f>IF(Times!AL16=0,0,(($F16*'Single Pass'!BN$3/$E16)+Times!AL16*60*'Single Pass'!BN$3/$E16)/('Single Pass'!$D16*120000))</f>
        <v>0</v>
      </c>
      <c r="BO16" s="101">
        <f>IF(Times!AM16=0,0,(($F16*'Single Pass'!BO$3/$E16)+Times!AM16*60*'Single Pass'!BO$3/$E16)/('Single Pass'!$D16*120000))</f>
        <v>0</v>
      </c>
      <c r="BQ16" s="101">
        <f>IF(Times!AN16=0,0,(($F16*'Single Pass'!BQ$3/$E16)+Times!AN16*60*'Single Pass'!BQ$3/$E16)/('Single Pass'!$D16*120000))</f>
        <v>0</v>
      </c>
      <c r="BR16" s="101"/>
      <c r="BS16" s="101">
        <f>IF(Times!AO16=0,0,(($F16*'Single Pass'!BS$3/$E16)+Times!AO16*60*'Single Pass'!BS$3/$E16)/('Single Pass'!$D16*120000))</f>
        <v>0</v>
      </c>
      <c r="BT16" s="101">
        <f>IF(Times!AP16=0,0,(($F16*'Single Pass'!BT$3/$E16)+Times!AP16*60*'Single Pass'!BT$3/$E16)/('Single Pass'!$D16*120000))</f>
        <v>0</v>
      </c>
      <c r="BU16" s="101"/>
      <c r="BV16" s="101">
        <f>IF(Times!AQ16=0,0,(($F16*'Single Pass'!BV$3/$E16)+Times!AQ16*60*'Single Pass'!BV$3/$E16)/('Single Pass'!$D16*120000))</f>
        <v>0</v>
      </c>
      <c r="BW16" s="101">
        <f>IF(Times!AR16=0,0,(($F16*'Single Pass'!BW$3/$E16)+Times!AR16*60*'Single Pass'!BW$3/$E16)/('Single Pass'!$D16*120000))</f>
        <v>0</v>
      </c>
      <c r="BX16" s="101"/>
      <c r="BY16" s="101">
        <f>IF(Times!AS16=0,0,(($F16*'Single Pass'!BY$3/$E16)+Times!AS16*60*'Single Pass'!BY$3/$E16)/('Single Pass'!$D16*120000))</f>
        <v>0</v>
      </c>
      <c r="BZ16" s="101"/>
      <c r="CB16" s="101"/>
      <c r="CC16" s="101">
        <f>IF(Times!AG16=0,0,(($F16*'Single Pass'!CC$3/$E16)+Times!AG16*60*'Single Pass'!CC$3/$E16)/('Single Pass'!$D16*120000))</f>
        <v>0</v>
      </c>
      <c r="CD16" s="101">
        <f>IF(Times!AW16=0,0,(($F16*'Single Pass'!CD$3/$E16)+Times!AW16*60*'Single Pass'!CD$3/$E16)/('Single Pass'!$D16*120000))</f>
        <v>0</v>
      </c>
      <c r="CE16" s="101"/>
      <c r="CF16" s="101">
        <f>IF(Times!AV16=0,0,(($F16*'Single Pass'!CF$3/$E16)+Times!AV16*60*'Single Pass'!CF$3/$E16)/('Single Pass'!$D16*120000))</f>
        <v>0</v>
      </c>
      <c r="CG16" s="101"/>
      <c r="CH16" s="101">
        <f>IF(Times!AU16=0,0,(($F16*'Single Pass'!CH$3/$E16)+Times!AU16*60*'Single Pass'!CH$3/$E16)/('Single Pass'!$D16*120000))</f>
        <v>0</v>
      </c>
      <c r="CI16" s="101"/>
      <c r="CJ16" s="101">
        <f t="shared" si="23"/>
        <v>3</v>
      </c>
      <c r="CK16" s="111">
        <f t="shared" si="24"/>
        <v>3</v>
      </c>
      <c r="CL16" s="11">
        <v>1</v>
      </c>
      <c r="CM16" s="11">
        <v>0</v>
      </c>
      <c r="CN16" s="12">
        <v>12</v>
      </c>
      <c r="CO16">
        <f t="shared" si="25"/>
        <v>0</v>
      </c>
      <c r="CP16">
        <f t="shared" si="26"/>
        <v>751097.7482105263</v>
      </c>
    </row>
    <row r="17" spans="1:94" ht="14.25" customHeight="1">
      <c r="A17" t="s">
        <v>129</v>
      </c>
      <c r="B17">
        <v>6</v>
      </c>
      <c r="C17">
        <f t="shared" si="8"/>
        <v>64</v>
      </c>
      <c r="D17">
        <v>0.95</v>
      </c>
      <c r="E17">
        <v>1</v>
      </c>
      <c r="F17">
        <v>0.5</v>
      </c>
      <c r="G17" s="146">
        <v>13</v>
      </c>
      <c r="H17" s="28">
        <v>30</v>
      </c>
      <c r="I17" s="28" t="s">
        <v>135</v>
      </c>
      <c r="J17" s="147" t="s">
        <v>139</v>
      </c>
      <c r="K17" s="7" t="s">
        <v>21</v>
      </c>
      <c r="L17" s="28">
        <v>8</v>
      </c>
      <c r="M17" s="28"/>
      <c r="N17" s="28" t="s">
        <v>29</v>
      </c>
      <c r="O17" s="101">
        <f>IF(Times!G17=0,0,(($F17*'Single Pass'!O$3/$E17)+Times!G17*60*'Single Pass'!O$3/$E17)/('Single Pass'!$D17*120000))</f>
        <v>0</v>
      </c>
      <c r="P17" s="101"/>
      <c r="Q17" s="101">
        <f>IF(Times!H17=0,0,(($F17*'Single Pass'!Q$3/$E17)+Times!H17*60*'Single Pass'!Q$3/$E17)/('Single Pass'!$D17*120000))</f>
        <v>0</v>
      </c>
      <c r="R17" s="101"/>
      <c r="S17" s="101">
        <f>IF(Times!I17=0,0,(($F17*'Single Pass'!S$3/$E17)+Times!I17*60*'Single Pass'!S$3/$E17)/('Single Pass'!$D17*120000))</f>
        <v>0</v>
      </c>
      <c r="T17" s="101">
        <f>IF(Times!L17=0,0,(($F17*'Single Pass'!T$3/$E17)+Times!L17*60*'Single Pass'!T$3/$E17)/('Single Pass'!$D17*120000))</f>
        <v>0</v>
      </c>
      <c r="U17" s="101"/>
      <c r="V17" s="101">
        <f>IF(Times!J17=0,0,(($F17*'Single Pass'!V$3/$E17)+Times!J17*60*'Single Pass'!V$3/$E17)/('Single Pass'!$D17*120000))</f>
        <v>0</v>
      </c>
      <c r="W17" s="101"/>
      <c r="X17" s="101">
        <f>IF(Times!K17=0,0,(($F17*'Single Pass'!X$3/$E17)+Times!K17*60*'Single Pass'!X$3/$E17)/('Single Pass'!$D17*120000))</f>
        <v>0</v>
      </c>
      <c r="Z17" s="101">
        <f>IF(Times!M17=0,0,(($F17*'Single Pass'!Z$3/$E17)+Times!M17*60*'Single Pass'!Z$3/$E17)/('Single Pass'!$D17*120000))</f>
        <v>0</v>
      </c>
      <c r="AB17" s="101">
        <f>IF(Times!N17=0,0,(($F17*'Single Pass'!AB$3/$E17)+Times!N17*60*'Single Pass'!AB$3/$E17)/('Single Pass'!$D17*120000))</f>
        <v>0</v>
      </c>
      <c r="AD17" s="101">
        <f>IF(Times!O17=0,0,(($F17*'Single Pass'!AD$3/$E17)+Times!O17*60*'Single Pass'!AD$3/$E17)/('Single Pass'!$D17*120000))</f>
        <v>0</v>
      </c>
      <c r="AF17" s="101">
        <f>IF(Times!P17=0,0,(($F17*'Single Pass'!AF$3/$E17)+Times!P17*60*'Single Pass'!AF$3/$E17)/('Single Pass'!$D17*120000))</f>
        <v>0</v>
      </c>
      <c r="AG17" s="101">
        <f>IF(Times!Q17=0,0,(($F17*'Single Pass'!AG$3/$E17)+Times!Q17*60*'Single Pass'!AG$3/$E17)/('Single Pass'!$D17*120000))</f>
        <v>0</v>
      </c>
      <c r="AH17" s="101">
        <f>IF(Times!R17=0,0,(($F17*'Single Pass'!AH$3/$E17)+Times!R17*60*'Single Pass'!AH$3/$E17)/('Single Pass'!$D17*120000))</f>
        <v>0</v>
      </c>
      <c r="AI17" s="101">
        <f>IF(Times!S17=0,0,(($F17*'Single Pass'!AI$3/$E17)+Times!S17*60*'Single Pass'!AI$3/$E17)/('Single Pass'!$D17*120000))</f>
        <v>0</v>
      </c>
      <c r="AJ17" s="101">
        <f>IF(Times!V17=0,0,(($F17*'Single Pass'!AJ$3/$E17)+Times!V17*60*'Single Pass'!AJ$3/$E17)/('Single Pass'!$D17*120000))</f>
        <v>0</v>
      </c>
      <c r="AK17" s="148"/>
      <c r="AL17" s="101">
        <f>IF(Times!T17=0,0,(($F17*'Single Pass'!AL$3/$E17)+Times!T17*60*'Single Pass'!AL$3/$E17)/('Single Pass'!$D17*120000))</f>
        <v>0</v>
      </c>
      <c r="AN17" s="101">
        <f>IF(Times!U17=0,0,(($F17*'Single Pass'!AN$3/$E17)+Times!U17*60*'Single Pass'!AN$3/$E17)/('Single Pass'!$D17*120000))</f>
        <v>0</v>
      </c>
      <c r="AP17" s="101">
        <f>IF(Times!W17=0,0,(($F17*'Single Pass'!AP$3/$E17)+Times!W17*60*'Single Pass'!AP$3/$E17)/('Single Pass'!$D17*120000))</f>
        <v>0</v>
      </c>
      <c r="AR17" s="101">
        <f>IF(Times!X17=0,0,(($F17*'Single Pass'!AR$3/$E17)+Times!X17*60*'Single Pass'!AR$3/$E17)/('Single Pass'!$D17*120000))</f>
        <v>0</v>
      </c>
      <c r="AT17" s="101">
        <f>IF(Times!Y17=0,0,(($F17*'Single Pass'!AT$3/$E17)+Times!Y17*60*'Single Pass'!AT$3/$E17)/('Single Pass'!$D17*120000))</f>
        <v>0</v>
      </c>
      <c r="AV17" s="101">
        <f>IF(Times!Z17=0,0,(($F17*'Single Pass'!AV$3/$E17)+Times!Z17*60*'Single Pass'!AV$3/$E17)/('Single Pass'!$D17*120000))</f>
        <v>0</v>
      </c>
      <c r="AW17" s="101"/>
      <c r="AX17" s="101">
        <f>IF(Times!AA17=0,0,(($F17*'Single Pass'!AX$3/$E17)+Times!AA17*60*'Single Pass'!AX$3/$E17)/('Single Pass'!$D17*120000))</f>
        <v>0</v>
      </c>
      <c r="AY17" s="101"/>
      <c r="AZ17" s="101">
        <f>IF(Times!AB17=0,0,(($F17*'Single Pass'!AZ$3/$E17)+Times!AB17*60*'Single Pass'!AZ$3/$E17)/('Single Pass'!$D17*120000))</f>
        <v>0</v>
      </c>
      <c r="BA17" s="101">
        <f>IF(Times!AC17=0,0,(($F17*'Single Pass'!BA$3/$E17)+Times!AC17*60*'Single Pass'!BA$3/$E17)/('Single Pass'!$D17*120000))</f>
        <v>0</v>
      </c>
      <c r="BB17" s="101"/>
      <c r="BC17" s="101">
        <f>IF(Times!AD17=0,0,(($F17*'Single Pass'!BC$3/$E17)+Times!AD17*60*'Single Pass'!BC$3/$E17)/('Single Pass'!$D17*120000))</f>
        <v>0</v>
      </c>
      <c r="BD17" s="101"/>
      <c r="BE17" s="101">
        <f>IF(Times!AE17=0,0,(($F17*'Single Pass'!BE$3/$E17)+Times!AE17*60*'Single Pass'!BE$3/$E17)/('Single Pass'!$D17*120000))</f>
        <v>0</v>
      </c>
      <c r="BF17" s="101"/>
      <c r="BG17" s="137">
        <f>IF(Times!AF17=0,0,(($F17*'Single Pass'!BG$3/$E17)+Times!AF17*60*'Single Pass'!BG$3/$E17)/('Single Pass'!$D17*120000))</f>
        <v>0.33332456140350875</v>
      </c>
      <c r="BH17" s="148">
        <f>1-BG17</f>
        <v>0.66667543859649125</v>
      </c>
      <c r="BI17" s="101">
        <f>IF(Times!AH17=0,0,(($F17*'Single Pass'!BI$3/$E17)+Times!AH17*60*'Single Pass'!BI$3/$E17)/('Single Pass'!$D17*120000))</f>
        <v>0</v>
      </c>
      <c r="BJ17" s="101">
        <f>IF(Times!AI17=0,0,(($F17*'Single Pass'!BJ$3/$E17)+Times!AI17*60*'Single Pass'!BJ$3/$E17)/('Single Pass'!$D17*120000))</f>
        <v>0</v>
      </c>
      <c r="BK17" s="101">
        <f>IF(Times!AJ17=0,0,(($F17*'Single Pass'!BK$3/$E17)+Times!AJ17*60*'Single Pass'!BK$3/$E17)/('Single Pass'!$D17*120000))</f>
        <v>0</v>
      </c>
      <c r="BM17" s="101">
        <f>IF(Times!AK17=0,0,(($F17*'Single Pass'!BM$3/$E17)+Times!AK17*60*'Single Pass'!BM$3/$E17)/('Single Pass'!$D17*120000))</f>
        <v>0.16400877192982455</v>
      </c>
      <c r="BN17" s="101">
        <f>IF(Times!AL17=0,0,(($F17*'Single Pass'!BN$3/$E17)+Times!AL17*60*'Single Pass'!BN$3/$E17)/('Single Pass'!$D17*120000))</f>
        <v>0</v>
      </c>
      <c r="BO17" s="101">
        <f>IF(Times!AM17=0,0,(($F17*'Single Pass'!BO$3/$E17)+Times!AM17*60*'Single Pass'!BO$3/$E17)/('Single Pass'!$D17*120000))</f>
        <v>0</v>
      </c>
      <c r="BP17" s="123">
        <f t="shared" ref="BP17:BP18" si="45">1-SUM(BM17:BO17)</f>
        <v>0.83599122807017545</v>
      </c>
      <c r="BQ17" s="101">
        <f>IF(Times!AN17=0,0,(($F17*'Single Pass'!BQ$3/$E17)+Times!AN17*60*'Single Pass'!BQ$3/$E17)/('Single Pass'!$D17*120000))</f>
        <v>0</v>
      </c>
      <c r="BR17" s="101"/>
      <c r="BS17" s="137">
        <f>IF(Times!AO17=0,0,(($F17*'Single Pass'!BS$3/$E17)+Times!AO17*60*'Single Pass'!BS$3/$E17)/('Single Pass'!$D17*120000))</f>
        <v>0.37483333333333335</v>
      </c>
      <c r="BT17" s="137">
        <f>IF(Times!AP17=0,0,(($F17*'Single Pass'!BT$3/$E17)+Times!AP17*60*'Single Pass'!BT$3/$E17)/('Single Pass'!$D17*120000))</f>
        <v>6.7736842105263165E-2</v>
      </c>
      <c r="BU17" s="101">
        <f>1-SUM(BS17:BT17)</f>
        <v>0.55742982456140355</v>
      </c>
      <c r="BV17" s="134">
        <f>IF(Times!AQ17=0,0,(($F17*'Single Pass'!BV$3/$E17)+Times!AQ17*60*'Single Pass'!BV$3/$E17)/('Single Pass'!$D17*120000))</f>
        <v>0.42671929824561405</v>
      </c>
      <c r="BW17" s="137">
        <f>IF(Times!AR17=0,0,(($F17*'Single Pass'!BW$3/$E17)+Times!AR17*60*'Single Pass'!BW$3/$E17)/('Single Pass'!$D17*120000))</f>
        <v>0</v>
      </c>
      <c r="BX17" s="101">
        <f>1-SUM(BV17:BW17)</f>
        <v>0.57328070175438595</v>
      </c>
      <c r="BY17" s="101">
        <f>IF(Times!AS17=0,0,(($F17*'Single Pass'!BY$3/$E17)+Times!AS17*60*'Single Pass'!BY$3/$E17)/('Single Pass'!$D17*120000))</f>
        <v>0</v>
      </c>
      <c r="BZ17" s="101"/>
      <c r="CB17" s="101">
        <f>1-CA17</f>
        <v>1</v>
      </c>
      <c r="CC17" s="101">
        <f>IF(Times!AG17=0,0,(($F17*'Single Pass'!CC$3/$E17)+Times!AG17*60*'Single Pass'!CC$3/$E17)/('Single Pass'!$D17*120000))</f>
        <v>0</v>
      </c>
      <c r="CD17" s="101">
        <f>IF(Times!AW17=0,0,(($F17*'Single Pass'!CD$3/$E17)+Times!AW17*60*'Single Pass'!CD$3/$E17)/('Single Pass'!$D17*120000))</f>
        <v>0</v>
      </c>
      <c r="CE17" s="101"/>
      <c r="CF17" s="101">
        <f>IF(Times!AV17=0,0,(($F17*'Single Pass'!CF$3/$E17)+Times!AV17*60*'Single Pass'!CF$3/$E17)/('Single Pass'!$D17*120000))</f>
        <v>0</v>
      </c>
      <c r="CG17" s="101"/>
      <c r="CH17" s="101">
        <f>IF(Times!AU17=0,0,(($F17*'Single Pass'!CH$3/$E17)+Times!AU17*60*'Single Pass'!CH$3/$E17)/('Single Pass'!$D17*120000))</f>
        <v>0</v>
      </c>
      <c r="CI17" s="101"/>
      <c r="CJ17" s="101">
        <f t="shared" si="23"/>
        <v>5</v>
      </c>
      <c r="CK17" s="111">
        <f t="shared" si="24"/>
        <v>5</v>
      </c>
      <c r="CL17" s="11">
        <v>2</v>
      </c>
      <c r="CM17" s="11">
        <v>1</v>
      </c>
      <c r="CN17" s="12">
        <v>187</v>
      </c>
      <c r="CO17">
        <f t="shared" si="25"/>
        <v>0.05</v>
      </c>
      <c r="CP17">
        <f t="shared" si="26"/>
        <v>88986.469052631568</v>
      </c>
    </row>
    <row r="18" spans="1:94" ht="14.25" customHeight="1">
      <c r="A18" t="s">
        <v>131</v>
      </c>
      <c r="B18">
        <v>5</v>
      </c>
      <c r="C18">
        <f t="shared" si="8"/>
        <v>32</v>
      </c>
      <c r="D18">
        <v>0.95</v>
      </c>
      <c r="E18">
        <v>1</v>
      </c>
      <c r="F18">
        <v>0.5</v>
      </c>
      <c r="G18" s="146">
        <v>14</v>
      </c>
      <c r="H18" s="28">
        <v>33</v>
      </c>
      <c r="I18" s="28" t="s">
        <v>135</v>
      </c>
      <c r="J18" s="147"/>
      <c r="K18" s="7" t="s">
        <v>23</v>
      </c>
      <c r="L18" s="28">
        <v>5</v>
      </c>
      <c r="M18" s="28"/>
      <c r="N18" s="28" t="s">
        <v>21</v>
      </c>
      <c r="O18" s="101">
        <f>IF(Times!G18=0,0,(($F18*'Single Pass'!O$3/$E18)+Times!G18*60*'Single Pass'!O$3/$E18)/('Single Pass'!$D18*120000))</f>
        <v>0</v>
      </c>
      <c r="P18" s="101"/>
      <c r="Q18" s="101">
        <f>IF(Times!H18=0,0,(($F18*'Single Pass'!Q$3/$E18)+Times!H18*60*'Single Pass'!Q$3/$E18)/('Single Pass'!$D18*120000))</f>
        <v>0</v>
      </c>
      <c r="R18" s="101"/>
      <c r="S18" s="101">
        <f>IF(Times!I18=0,0,(($F18*'Single Pass'!S$3/$E18)+Times!I18*60*'Single Pass'!S$3/$E18)/('Single Pass'!$D18*120000))</f>
        <v>0</v>
      </c>
      <c r="T18" s="101">
        <f>IF(Times!L18=0,0,(($F18*'Single Pass'!T$3/$E18)+Times!L18*60*'Single Pass'!T$3/$E18)/('Single Pass'!$D18*120000))</f>
        <v>0</v>
      </c>
      <c r="U18" s="101"/>
      <c r="V18" s="101">
        <f>IF(Times!J18=0,0,(($F18*'Single Pass'!V$3/$E18)+Times!J18*60*'Single Pass'!V$3/$E18)/('Single Pass'!$D18*120000))</f>
        <v>0</v>
      </c>
      <c r="W18" s="101"/>
      <c r="X18" s="101">
        <f>IF(Times!K18=0,0,(($F18*'Single Pass'!X$3/$E18)+Times!K18*60*'Single Pass'!X$3/$E18)/('Single Pass'!$D18*120000))</f>
        <v>0</v>
      </c>
      <c r="Z18" s="101">
        <f>IF(Times!M18=0,0,(($F18*'Single Pass'!Z$3/$E18)+Times!M18*60*'Single Pass'!Z$3/$E18)/('Single Pass'!$D18*120000))</f>
        <v>0</v>
      </c>
      <c r="AB18" s="101">
        <f>IF(Times!N18=0,0,(($F18*'Single Pass'!AB$3/$E18)+Times!N18*60*'Single Pass'!AB$3/$E18)/('Single Pass'!$D18*120000))</f>
        <v>0</v>
      </c>
      <c r="AD18" s="101">
        <f>IF(Times!O18=0,0,(($F18*'Single Pass'!AD$3/$E18)+Times!O18*60*'Single Pass'!AD$3/$E18)/('Single Pass'!$D18*120000))</f>
        <v>0</v>
      </c>
      <c r="AF18" s="101">
        <f>IF(Times!P18=0,0,(($F18*'Single Pass'!AF$3/$E18)+Times!P18*60*'Single Pass'!AF$3/$E18)/('Single Pass'!$D18*120000))</f>
        <v>0</v>
      </c>
      <c r="AG18" s="101">
        <f>IF(Times!Q18=0,0,(($F18*'Single Pass'!AG$3/$E18)+Times!Q18*60*'Single Pass'!AG$3/$E18)/('Single Pass'!$D18*120000))</f>
        <v>0</v>
      </c>
      <c r="AH18" s="101">
        <f>IF(Times!R18=0,0,(($F18*'Single Pass'!AH$3/$E18)+Times!R18*60*'Single Pass'!AH$3/$E18)/('Single Pass'!$D18*120000))</f>
        <v>0</v>
      </c>
      <c r="AI18" s="101">
        <f>IF(Times!S18=0,0,(($F18*'Single Pass'!AI$3/$E18)+Times!S18*60*'Single Pass'!AI$3/$E18)/('Single Pass'!$D18*120000))</f>
        <v>0</v>
      </c>
      <c r="AJ18" s="101">
        <f>IF(Times!V18=0,0,(($F18*'Single Pass'!AJ$3/$E18)+Times!V18*60*'Single Pass'!AJ$3/$E18)/('Single Pass'!$D18*120000))</f>
        <v>0</v>
      </c>
      <c r="AK18" s="148"/>
      <c r="AL18" s="101">
        <f>IF(Times!T18=0,0,(($F18*'Single Pass'!AL$3/$E18)+Times!T18*60*'Single Pass'!AL$3/$E18)/('Single Pass'!$D18*120000))</f>
        <v>0</v>
      </c>
      <c r="AN18" s="101">
        <f>IF(Times!U18=0,0,(($F18*'Single Pass'!AN$3/$E18)+Times!U18*60*'Single Pass'!AN$3/$E18)/('Single Pass'!$D18*120000))</f>
        <v>0</v>
      </c>
      <c r="AP18" s="101">
        <f>IF(Times!W18=0,0,(($F18*'Single Pass'!AP$3/$E18)+Times!W18*60*'Single Pass'!AP$3/$E18)/('Single Pass'!$D18*120000))</f>
        <v>0</v>
      </c>
      <c r="AQ18" s="101"/>
      <c r="AR18" s="101">
        <f>IF(Times!X18=0,0,(($F18*'Single Pass'!AR$3/$E18)+Times!X18*60*'Single Pass'!AR$3/$E18)/('Single Pass'!$D18*120000))</f>
        <v>0</v>
      </c>
      <c r="AS18" s="101"/>
      <c r="AT18" s="101">
        <f>IF(Times!Y18=0,0,(($F18*'Single Pass'!AT$3/$E18)+Times!Y18*60*'Single Pass'!AT$3/$E18)/('Single Pass'!$D18*120000))</f>
        <v>0</v>
      </c>
      <c r="AV18" s="101">
        <f>IF(Times!Z18=0,0,(($F18*'Single Pass'!AV$3/$E18)+Times!Z18*60*'Single Pass'!AV$3/$E18)/('Single Pass'!$D18*120000))</f>
        <v>0</v>
      </c>
      <c r="AW18" s="101"/>
      <c r="AX18" s="101">
        <f>IF(Times!AA18=0,0,(($F18*'Single Pass'!AX$3/$E18)+Times!AA18*60*'Single Pass'!AX$3/$E18)/('Single Pass'!$D18*120000))</f>
        <v>0</v>
      </c>
      <c r="AY18" s="101"/>
      <c r="AZ18" s="101">
        <f>IF(Times!AB18=0,0,(($F18*'Single Pass'!AZ$3/$E18)+Times!AB18*60*'Single Pass'!AZ$3/$E18)/('Single Pass'!$D18*120000))</f>
        <v>0</v>
      </c>
      <c r="BA18" s="101">
        <f>IF(Times!AC18=0,0,(($F18*'Single Pass'!BA$3/$E18)+Times!AC18*60*'Single Pass'!BA$3/$E18)/('Single Pass'!$D18*120000))</f>
        <v>0</v>
      </c>
      <c r="BB18" s="101"/>
      <c r="BC18" s="101">
        <f>IF(Times!AD18=0,0,(($F18*'Single Pass'!BC$3/$E18)+Times!AD18*60*'Single Pass'!BC$3/$E18)/('Single Pass'!$D18*120000))</f>
        <v>0</v>
      </c>
      <c r="BD18" s="101"/>
      <c r="BE18" s="101">
        <f>IF(Times!AE18=0,0,(($F18*'Single Pass'!BE$3/$E18)+Times!AE18*60*'Single Pass'!BE$3/$E18)/('Single Pass'!$D18*120000))</f>
        <v>0</v>
      </c>
      <c r="BF18" s="101"/>
      <c r="BG18" s="101">
        <f>IF(Times!AF18=0,0,(($F18*'Single Pass'!BG$3/$E18)+Times!AF18*60*'Single Pass'!BG$3/$E18)/('Single Pass'!$D18*120000))</f>
        <v>0</v>
      </c>
      <c r="BH18" s="101"/>
      <c r="BI18" s="154">
        <f>IF(Times!AH18=0,0,(($F18*'Single Pass'!BI$3/$E18)+Times!AH18*60*'Single Pass'!BI$3/$E18)/('Single Pass'!$D18*120000))</f>
        <v>0.32269736842105262</v>
      </c>
      <c r="BJ18" s="154">
        <f>IF(Times!AI18=0,0,(($F18*'Single Pass'!BJ$3/$E18)+Times!AI18*60*'Single Pass'!BJ$3/$E18)/('Single Pass'!$D18*120000))</f>
        <v>0.28826754385964914</v>
      </c>
      <c r="BK18" s="134">
        <f>IF(Times!AJ18=0,0,(($F18*'Single Pass'!BK$3/$E18)+Times!AJ18*60*'Single Pass'!BK$3/$E18)/('Single Pass'!$D18*120000))</f>
        <v>0.28146929824561401</v>
      </c>
      <c r="BL18" s="123">
        <f>1-SUM(BI18:BK18)</f>
        <v>0.10756578947368434</v>
      </c>
      <c r="BM18" s="134">
        <f>IF(Times!AK18=0,0,(($F18*'Single Pass'!BM$3/$E18)+Times!AK18*60*'Single Pass'!BM$3/$E18)/('Single Pass'!$D18*120000))</f>
        <v>0.58574561403508774</v>
      </c>
      <c r="BN18" s="154">
        <f>IF(Times!AL18=0,0,(($F18*'Single Pass'!BN$3/$E18)+Times!AL18*60*'Single Pass'!BN$3/$E18)/('Single Pass'!$D18*120000))</f>
        <v>2.5000000000000001E-2</v>
      </c>
      <c r="BO18" s="137">
        <f>IF(Times!AM18=0,0,(($F18*'Single Pass'!BO$3/$E18)+Times!AM18*60*'Single Pass'!BO$3/$E18)/('Single Pass'!$D18*120000))</f>
        <v>0.36644736842105263</v>
      </c>
      <c r="BP18" s="123">
        <f t="shared" si="45"/>
        <v>2.2807017543859609E-2</v>
      </c>
      <c r="BQ18" s="137">
        <f>IF(Times!AN18=0,0,(($F18*'Single Pass'!BQ$3/$E18)+Times!AN18*60*'Single Pass'!BQ$3/$E18)/('Single Pass'!$D18*120000))</f>
        <v>0.89002192982456141</v>
      </c>
      <c r="BR18" s="150">
        <v>0.14199999999999999</v>
      </c>
      <c r="BS18" s="101">
        <f>IF(Times!AO18=0,0,(($F18*'Single Pass'!BS$3/$E18)+Times!AO18*60*'Single Pass'!BS$3/$E18)/('Single Pass'!$D18*120000))</f>
        <v>0</v>
      </c>
      <c r="BT18" s="101">
        <f>IF(Times!AP18=0,0,(($F18*'Single Pass'!BT$3/$E18)+Times!AP18*60*'Single Pass'!BT$3/$E18)/('Single Pass'!$D18*120000))</f>
        <v>0</v>
      </c>
      <c r="BU18" s="101"/>
      <c r="BV18" s="101">
        <f>IF(Times!AQ18=0,0,(($F18*'Single Pass'!BV$3/$E18)+Times!AQ18*60*'Single Pass'!BV$3/$E18)/('Single Pass'!$D18*120000))</f>
        <v>0</v>
      </c>
      <c r="BW18" s="101">
        <f>IF(Times!AR18=0,0,(($F18*'Single Pass'!BW$3/$E18)+Times!AR18*60*'Single Pass'!BW$3/$E18)/('Single Pass'!$D18*120000))</f>
        <v>0</v>
      </c>
      <c r="BX18" s="101"/>
      <c r="BY18" s="137">
        <f>IF(Times!AS18=0,0,(($F18*'Single Pass'!BY$3/$E18)+Times!AS18*60*'Single Pass'!BY$3/$E18)/('Single Pass'!$D18*120000))</f>
        <v>0</v>
      </c>
      <c r="BZ18" s="101"/>
      <c r="CB18" s="101"/>
      <c r="CC18" s="154">
        <f>IF(Times!AG18=0,0,(($F18*'Single Pass'!CC$3/$E18)+Times!AG18*60*'Single Pass'!CC$3/$E18)/('Single Pass'!$D18*120000))</f>
        <v>0.25479824561403508</v>
      </c>
      <c r="CD18" s="101">
        <f>IF(Times!AW18=0,0,(($F18*'Single Pass'!CD$3/$E18)+Times!AW18*60*'Single Pass'!CD$3/$E18)/('Single Pass'!$D18*120000))</f>
        <v>0.30524122807017545</v>
      </c>
      <c r="CE18" s="101">
        <f t="shared" ref="CE18:CE20" si="46">1-SUM(CC18:CD18)</f>
        <v>0.43996052631578952</v>
      </c>
      <c r="CF18" s="101">
        <f>IF(Times!AV18=0,0,(($F18*'Single Pass'!CF$3/$E18)+Times!AV18*60*'Single Pass'!CF$3/$E18)/('Single Pass'!$D18*120000))</f>
        <v>1.0147061403508773</v>
      </c>
      <c r="CG18" s="101">
        <f>2-CF18</f>
        <v>0.98529385964912275</v>
      </c>
      <c r="CH18" s="156">
        <f>IF(Times!AU18=0,0,(($F18*'Single Pass'!CH$3/$E18)+Times!AU18*60*'Single Pass'!CH$3/$E18)/('Single Pass'!$D18*120000))</f>
        <v>1.085</v>
      </c>
      <c r="CI18" s="101">
        <f>2-CH18</f>
        <v>0.91500000000000004</v>
      </c>
      <c r="CJ18" s="101">
        <f t="shared" si="23"/>
        <v>7.1170219298245607</v>
      </c>
      <c r="CK18" s="111">
        <f t="shared" si="24"/>
        <v>8</v>
      </c>
      <c r="CL18" s="131">
        <v>9</v>
      </c>
      <c r="CM18" s="11">
        <v>0</v>
      </c>
      <c r="CN18" s="12">
        <v>47</v>
      </c>
      <c r="CO18">
        <f t="shared" si="25"/>
        <v>0</v>
      </c>
      <c r="CP18">
        <f t="shared" si="26"/>
        <v>75178.798289473678</v>
      </c>
    </row>
    <row r="19" spans="1:94" ht="14.25" customHeight="1">
      <c r="A19" t="s">
        <v>131</v>
      </c>
      <c r="B19">
        <v>4</v>
      </c>
      <c r="C19">
        <f t="shared" si="8"/>
        <v>16</v>
      </c>
      <c r="D19">
        <v>0.8</v>
      </c>
      <c r="E19">
        <v>1</v>
      </c>
      <c r="F19">
        <v>0.5</v>
      </c>
      <c r="G19" s="146">
        <v>15</v>
      </c>
      <c r="H19" s="28">
        <v>36</v>
      </c>
      <c r="I19" s="28" t="s">
        <v>135</v>
      </c>
      <c r="J19" s="147"/>
      <c r="K19" s="7" t="s">
        <v>22</v>
      </c>
      <c r="L19" s="28">
        <v>3</v>
      </c>
      <c r="M19" s="28"/>
      <c r="N19" s="28" t="s">
        <v>23</v>
      </c>
      <c r="O19" s="101">
        <f>IF(Times!G19=0,0,(($F19*'Single Pass'!O$3/$E19)+Times!G19*60*'Single Pass'!O$3/$E19)/('Single Pass'!$D19*120000))</f>
        <v>0</v>
      </c>
      <c r="P19" s="101"/>
      <c r="Q19" s="101">
        <f>IF(Times!H19=0,0,(($F19*'Single Pass'!Q$3/$E19)+Times!H19*60*'Single Pass'!Q$3/$E19)/('Single Pass'!$D19*120000))</f>
        <v>0</v>
      </c>
      <c r="R19" s="101"/>
      <c r="S19" s="101">
        <f>IF(Times!I19=0,0,(($F19*'Single Pass'!S$3/$E19)+Times!I19*60*'Single Pass'!S$3/$E19)/('Single Pass'!$D19*120000))</f>
        <v>0</v>
      </c>
      <c r="T19" s="101">
        <f>IF(Times!L19=0,0,(($F19*'Single Pass'!T$3/$E19)+Times!L19*60*'Single Pass'!T$3/$E19)/('Single Pass'!$D19*120000))</f>
        <v>0</v>
      </c>
      <c r="U19" s="101"/>
      <c r="V19" s="101">
        <f>IF(Times!J19=0,0,(($F19*'Single Pass'!V$3/$E19)+Times!J19*60*'Single Pass'!V$3/$E19)/('Single Pass'!$D19*120000))</f>
        <v>0</v>
      </c>
      <c r="W19" s="101"/>
      <c r="X19" s="101">
        <f>IF(Times!K19=0,0,(($F19*'Single Pass'!X$3/$E19)+Times!K19*60*'Single Pass'!X$3/$E19)/('Single Pass'!$D19*120000))</f>
        <v>0</v>
      </c>
      <c r="Z19" s="101">
        <f>IF(Times!M19=0,0,(($F19*'Single Pass'!Z$3/$E19)+Times!M19*60*'Single Pass'!Z$3/$E19)/('Single Pass'!$D19*120000))</f>
        <v>0</v>
      </c>
      <c r="AB19" s="101">
        <f>IF(Times!N19=0,0,(($F19*'Single Pass'!AB$3/$E19)+Times!N19*60*'Single Pass'!AB$3/$E19)/('Single Pass'!$D19*120000))</f>
        <v>0</v>
      </c>
      <c r="AD19" s="101">
        <f>IF(Times!O19=0,0,(($F19*'Single Pass'!AD$3/$E19)+Times!O19*60*'Single Pass'!AD$3/$E19)/('Single Pass'!$D19*120000))</f>
        <v>0</v>
      </c>
      <c r="AF19" s="101">
        <f>IF(Times!P19=0,0,(($F19*'Single Pass'!AF$3/$E19)+Times!P19*60*'Single Pass'!AF$3/$E19)/('Single Pass'!$D19*120000))</f>
        <v>0</v>
      </c>
      <c r="AG19" s="101">
        <f>IF(Times!Q19=0,0,(($F19*'Single Pass'!AG$3/$E19)+Times!Q19*60*'Single Pass'!AG$3/$E19)/('Single Pass'!$D19*120000))</f>
        <v>0</v>
      </c>
      <c r="AH19" s="101">
        <f>IF(Times!R19=0,0,(($F19*'Single Pass'!AH$3/$E19)+Times!R19*60*'Single Pass'!AH$3/$E19)/('Single Pass'!$D19*120000))</f>
        <v>0</v>
      </c>
      <c r="AI19" s="101">
        <f>IF(Times!S19=0,0,(($F19*'Single Pass'!AI$3/$E19)+Times!S19*60*'Single Pass'!AI$3/$E19)/('Single Pass'!$D19*120000))</f>
        <v>0</v>
      </c>
      <c r="AJ19" s="101">
        <f>IF(Times!V19=0,0,(($F19*'Single Pass'!AJ$3/$E19)+Times!V19*60*'Single Pass'!AJ$3/$E19)/('Single Pass'!$D19*120000))</f>
        <v>0</v>
      </c>
      <c r="AK19" s="148"/>
      <c r="AL19" s="101">
        <f>IF(Times!T19=0,0,(($F19*'Single Pass'!AL$3/$E19)+Times!T19*60*'Single Pass'!AL$3/$E19)/('Single Pass'!$D19*120000))</f>
        <v>0</v>
      </c>
      <c r="AN19" s="101">
        <f>IF(Times!U19=0,0,(($F19*'Single Pass'!AN$3/$E19)+Times!U19*60*'Single Pass'!AN$3/$E19)/('Single Pass'!$D19*120000))</f>
        <v>0</v>
      </c>
      <c r="AP19" s="101">
        <f>IF(Times!W19=0,0,(($F19*'Single Pass'!AP$3/$E19)+Times!W19*60*'Single Pass'!AP$3/$E19)/('Single Pass'!$D19*120000))</f>
        <v>0</v>
      </c>
      <c r="AQ19" s="101"/>
      <c r="AR19" s="101">
        <f>IF(Times!X19=0,0,(($F19*'Single Pass'!AR$3/$E19)+Times!X19*60*'Single Pass'!AR$3/$E19)/('Single Pass'!$D19*120000))</f>
        <v>0</v>
      </c>
      <c r="AS19" s="101"/>
      <c r="AT19" s="101">
        <f>IF(Times!Y19=0,0,(($F19*'Single Pass'!AT$3/$E19)+Times!Y19*60*'Single Pass'!AT$3/$E19)/('Single Pass'!$D19*120000))</f>
        <v>0</v>
      </c>
      <c r="AV19" s="101">
        <f>IF(Times!Z19=0,0,(($F19*'Single Pass'!AV$3/$E19)+Times!Z19*60*'Single Pass'!AV$3/$E19)/('Single Pass'!$D19*120000))</f>
        <v>0</v>
      </c>
      <c r="AW19" s="101"/>
      <c r="AX19" s="101">
        <f>IF(Times!AA19=0,0,(($F19*'Single Pass'!AX$3/$E19)+Times!AA19*60*'Single Pass'!AX$3/$E19)/('Single Pass'!$D19*120000))</f>
        <v>0</v>
      </c>
      <c r="AY19" s="101"/>
      <c r="AZ19" s="101">
        <f>IF(Times!AB19=0,0,(($F19*'Single Pass'!AZ$3/$E19)+Times!AB19*60*'Single Pass'!AZ$3/$E19)/('Single Pass'!$D19*120000))</f>
        <v>0</v>
      </c>
      <c r="BA19" s="101">
        <f>IF(Times!AC19=0,0,(($F19*'Single Pass'!BA$3/$E19)+Times!AC19*60*'Single Pass'!BA$3/$E19)/('Single Pass'!$D19*120000))</f>
        <v>0</v>
      </c>
      <c r="BB19" s="101"/>
      <c r="BC19" s="101">
        <f>IF(Times!AD19=0,0,(($F19*'Single Pass'!BC$3/$E19)+Times!AD19*60*'Single Pass'!BC$3/$E19)/('Single Pass'!$D19*120000))</f>
        <v>0</v>
      </c>
      <c r="BD19" s="101"/>
      <c r="BE19" s="101">
        <f>IF(Times!AE19=0,0,(($F19*'Single Pass'!BE$3/$E19)+Times!AE19*60*'Single Pass'!BE$3/$E19)/('Single Pass'!$D19*120000))</f>
        <v>0</v>
      </c>
      <c r="BF19" s="101"/>
      <c r="BG19" s="101">
        <f>IF(Times!AF19=0,0,(($F19*'Single Pass'!BG$3/$E19)+Times!AF19*60*'Single Pass'!BG$3/$E19)/('Single Pass'!$D19*120000))</f>
        <v>0</v>
      </c>
      <c r="BH19" s="101"/>
      <c r="BI19" s="101">
        <f>IF(Times!AH19=0,0,(($F19*'Single Pass'!BI$3/$E19)+Times!AH19*60*'Single Pass'!BI$3/$E19)/('Single Pass'!$D19*120000))</f>
        <v>0</v>
      </c>
      <c r="BJ19" s="101">
        <f>IF(Times!AI19=0,0,(($F19*'Single Pass'!BJ$3/$E19)+Times!AI19*60*'Single Pass'!BJ$3/$E19)/('Single Pass'!$D19*120000))</f>
        <v>0</v>
      </c>
      <c r="BK19" s="101">
        <f>IF(Times!AJ19=0,0,(($F19*'Single Pass'!BK$3/$E19)+Times!AJ19*60*'Single Pass'!BK$3/$E19)/('Single Pass'!$D19*120000))</f>
        <v>0</v>
      </c>
      <c r="BM19" s="101">
        <f>IF(Times!AK19=0,0,(($F19*'Single Pass'!BM$3/$E19)+Times!AK19*60*'Single Pass'!BM$3/$E19)/('Single Pass'!$D19*120000))</f>
        <v>0</v>
      </c>
      <c r="BN19" s="101">
        <f>IF(Times!AL19=0,0,(($F19*'Single Pass'!BN$3/$E19)+Times!AL19*60*'Single Pass'!BN$3/$E19)/('Single Pass'!$D19*120000))</f>
        <v>0</v>
      </c>
      <c r="BO19" s="101">
        <f>IF(Times!AM19=0,0,(($F19*'Single Pass'!BO$3/$E19)+Times!AM19*60*'Single Pass'!BO$3/$E19)/('Single Pass'!$D19*120000))</f>
        <v>0</v>
      </c>
      <c r="BQ19" s="101">
        <f>IF(Times!AN19=0,0,(($F19*'Single Pass'!BQ$3/$E19)+Times!AN19*60*'Single Pass'!BQ$3/$E19)/('Single Pass'!$D19*120000))</f>
        <v>0</v>
      </c>
      <c r="BR19" s="101"/>
      <c r="BS19" s="101">
        <f>IF(Times!AO19=0,0,(($F19*'Single Pass'!BS$3/$E19)+Times!AO19*60*'Single Pass'!BS$3/$E19)/('Single Pass'!$D19*120000))</f>
        <v>0</v>
      </c>
      <c r="BT19" s="101">
        <f>IF(Times!AP19=0,0,(($F19*'Single Pass'!BT$3/$E19)+Times!AP19*60*'Single Pass'!BT$3/$E19)/('Single Pass'!$D19*120000))</f>
        <v>0</v>
      </c>
      <c r="BU19" s="101"/>
      <c r="BV19" s="101">
        <f>IF(Times!AQ19=0,0,(($F19*'Single Pass'!BV$3/$E19)+Times!AQ19*60*'Single Pass'!BV$3/$E19)/('Single Pass'!$D19*120000))</f>
        <v>0</v>
      </c>
      <c r="BW19" s="101">
        <f>IF(Times!AR19=0,0,(($F19*'Single Pass'!BW$3/$E19)+Times!AR19*60*'Single Pass'!BW$3/$E19)/('Single Pass'!$D19*120000))</f>
        <v>0.120046875</v>
      </c>
      <c r="BX19" s="101">
        <f>1-SUM(BV19:BW19)</f>
        <v>0.879953125</v>
      </c>
      <c r="BY19" s="132">
        <f>IF(Times!AS19=0,0,(($F19*'Single Pass'!BY$3/$E19)+Times!AS19*60*'Single Pass'!BY$3/$E19)/('Single Pass'!$D19*120000))</f>
        <v>0.85034895833333335</v>
      </c>
      <c r="BZ19" s="101">
        <f>1-BY19</f>
        <v>0.14965104166666665</v>
      </c>
      <c r="CB19" s="101"/>
      <c r="CC19" s="132">
        <f>IF(Times!AG19=0,0,(($F19*'Single Pass'!CC$3/$E19)+Times!AG19*60*'Single Pass'!CC$3/$E19)/('Single Pass'!$D19*120000))</f>
        <v>8.0035416666666664E-2</v>
      </c>
      <c r="CD19" s="137">
        <f>IF(Times!AW19=0,0,(($F19*'Single Pass'!CD$3/$E19)+Times!AW19*60*'Single Pass'!CD$3/$E19)/('Single Pass'!$D19*120000))</f>
        <v>9.5880208333333328E-2</v>
      </c>
      <c r="CE19" s="101">
        <f t="shared" si="46"/>
        <v>0.82408437499999998</v>
      </c>
      <c r="CF19" s="137">
        <f>IF(Times!AV19=0,0,(($F19*'Single Pass'!CF$3/$E19)+Times!AV19*60*'Single Pass'!CF$3/$E19)/('Single Pass'!$D19*120000))</f>
        <v>0.31873229166666661</v>
      </c>
      <c r="CG19" s="101">
        <f t="shared" ref="CG19:CG20" si="47">1-CF19</f>
        <v>0.68126770833333339</v>
      </c>
      <c r="CH19" s="132">
        <f>IF(Times!AU19=0,0,(($F19*'Single Pass'!CH$3/$E19)+Times!AU19*60*'Single Pass'!CH$3/$E19)/('Single Pass'!$D19*120000))</f>
        <v>0.34081249999999996</v>
      </c>
      <c r="CI19" s="101">
        <f t="shared" ref="CI19:CI20" si="48">1-CH19</f>
        <v>0.65918750000000004</v>
      </c>
      <c r="CJ19" s="101">
        <f t="shared" si="23"/>
        <v>4.3408125000000002</v>
      </c>
      <c r="CK19" s="111">
        <f t="shared" si="24"/>
        <v>5</v>
      </c>
      <c r="CL19" s="11">
        <v>3</v>
      </c>
      <c r="CM19" s="11">
        <v>1</v>
      </c>
      <c r="CN19" s="12">
        <v>16</v>
      </c>
      <c r="CO19">
        <f t="shared" si="25"/>
        <v>0.05</v>
      </c>
      <c r="CP19">
        <f t="shared" si="26"/>
        <v>10529.489489583333</v>
      </c>
    </row>
    <row r="20" spans="1:94" ht="14.25" customHeight="1">
      <c r="A20" t="s">
        <v>131</v>
      </c>
      <c r="B20">
        <v>3</v>
      </c>
      <c r="C20">
        <f t="shared" si="8"/>
        <v>8</v>
      </c>
      <c r="D20">
        <v>0.9</v>
      </c>
      <c r="E20">
        <v>1</v>
      </c>
      <c r="F20">
        <v>0.5</v>
      </c>
      <c r="G20" s="157">
        <v>16</v>
      </c>
      <c r="H20" s="158">
        <v>38</v>
      </c>
      <c r="I20" s="158" t="s">
        <v>135</v>
      </c>
      <c r="J20" s="159"/>
      <c r="K20" s="7" t="s">
        <v>20</v>
      </c>
      <c r="L20" s="28">
        <v>2</v>
      </c>
      <c r="M20" s="28"/>
      <c r="N20" s="28" t="s">
        <v>22</v>
      </c>
      <c r="O20" s="101">
        <f>IF(Times!G20=0,0,(($F20*'Single Pass'!O$3/$E20)+Times!G20*60*'Single Pass'!O$3/$E20)/('Single Pass'!$D20*120000))</f>
        <v>0</v>
      </c>
      <c r="P20" s="101"/>
      <c r="Q20" s="101">
        <f>IF(Times!H20=0,0,(($F20*'Single Pass'!Q$3/$E20)+Times!H20*60*'Single Pass'!Q$3/$E20)/('Single Pass'!$D20*120000))</f>
        <v>0</v>
      </c>
      <c r="R20" s="101"/>
      <c r="S20" s="101">
        <f>IF(Times!I20=0,0,(($F20*'Single Pass'!S$3/$E20)+Times!I20*60*'Single Pass'!S$3/$E20)/('Single Pass'!$D20*120000))</f>
        <v>0</v>
      </c>
      <c r="T20" s="101">
        <f>IF(Times!L20=0,0,(($F20*'Single Pass'!T$3/$E20)+Times!L20*60*'Single Pass'!T$3/$E20)/('Single Pass'!$D20*120000))</f>
        <v>0</v>
      </c>
      <c r="U20" s="101"/>
      <c r="V20" s="101">
        <f>IF(Times!J20=0,0,(($F20*'Single Pass'!V$3/$E20)+Times!J20*60*'Single Pass'!V$3/$E20)/('Single Pass'!$D20*120000))</f>
        <v>0</v>
      </c>
      <c r="W20" s="101"/>
      <c r="X20" s="101">
        <f>IF(Times!K20=0,0,(($F20*'Single Pass'!X$3/$E20)+Times!K20*60*'Single Pass'!X$3/$E20)/('Single Pass'!$D20*120000))</f>
        <v>0</v>
      </c>
      <c r="Z20" s="101">
        <f>IF(Times!M20=0,0,(($F20*'Single Pass'!Z$3/$E20)+Times!M20*60*'Single Pass'!Z$3/$E20)/('Single Pass'!$D20*120000))</f>
        <v>0</v>
      </c>
      <c r="AB20" s="101">
        <f>IF(Times!N20=0,0,(($F20*'Single Pass'!AB$3/$E20)+Times!N20*60*'Single Pass'!AB$3/$E20)/('Single Pass'!$D20*120000))</f>
        <v>0</v>
      </c>
      <c r="AD20" s="101">
        <f>IF(Times!O20=0,0,(($F20*'Single Pass'!AD$3/$E20)+Times!O20*60*'Single Pass'!AD$3/$E20)/('Single Pass'!$D20*120000))</f>
        <v>0</v>
      </c>
      <c r="AF20" s="101">
        <f>IF(Times!P20=0,0,(($F20*'Single Pass'!AF$3/$E20)+Times!P20*60*'Single Pass'!AF$3/$E20)/('Single Pass'!$D20*120000))</f>
        <v>0</v>
      </c>
      <c r="AG20" s="101">
        <f>IF(Times!Q20=0,0,(($F20*'Single Pass'!AG$3/$E20)+Times!Q20*60*'Single Pass'!AG$3/$E20)/('Single Pass'!$D20*120000))</f>
        <v>0</v>
      </c>
      <c r="AH20" s="101">
        <f>IF(Times!R20=0,0,(($F20*'Single Pass'!AH$3/$E20)+Times!R20*60*'Single Pass'!AH$3/$E20)/('Single Pass'!$D20*120000))</f>
        <v>0</v>
      </c>
      <c r="AI20" s="101">
        <f>IF(Times!S20=0,0,(($F20*'Single Pass'!AI$3/$E20)+Times!S20*60*'Single Pass'!AI$3/$E20)/('Single Pass'!$D20*120000))</f>
        <v>0</v>
      </c>
      <c r="AJ20" s="101">
        <f>IF(Times!V20=0,0,(($F20*'Single Pass'!AJ$3/$E20)+Times!V20*60*'Single Pass'!AJ$3/$E20)/('Single Pass'!$D20*120000))</f>
        <v>0</v>
      </c>
      <c r="AK20" s="148"/>
      <c r="AL20" s="101">
        <f>IF(Times!T20=0,0,(($F20*'Single Pass'!AL$3/$E20)+Times!T20*60*'Single Pass'!AL$3/$E20)/('Single Pass'!$D20*120000))</f>
        <v>0</v>
      </c>
      <c r="AN20" s="101">
        <f>IF(Times!U20=0,0,(($F20*'Single Pass'!AN$3/$E20)+Times!U20*60*'Single Pass'!AN$3/$E20)/('Single Pass'!$D20*120000))</f>
        <v>0</v>
      </c>
      <c r="AP20" s="101">
        <f>IF(Times!W20=0,0,(($F20*'Single Pass'!AP$3/$E20)+Times!W20*60*'Single Pass'!AP$3/$E20)/('Single Pass'!$D20*120000))</f>
        <v>0</v>
      </c>
      <c r="AQ20" s="101"/>
      <c r="AR20" s="101">
        <f>IF(Times!X20=0,0,(($F20*'Single Pass'!AR$3/$E20)+Times!X20*60*'Single Pass'!AR$3/$E20)/('Single Pass'!$D20*120000))</f>
        <v>0</v>
      </c>
      <c r="AS20" s="101"/>
      <c r="AT20" s="101">
        <f>IF(Times!Y20=0,0,(($F20*'Single Pass'!AT$3/$E20)+Times!Y20*60*'Single Pass'!AT$3/$E20)/('Single Pass'!$D20*120000))</f>
        <v>0</v>
      </c>
      <c r="AV20" s="101">
        <f>IF(Times!Z20=0,0,(($F20*'Single Pass'!AV$3/$E20)+Times!Z20*60*'Single Pass'!AV$3/$E20)/('Single Pass'!$D20*120000))</f>
        <v>0</v>
      </c>
      <c r="AW20" s="101"/>
      <c r="AX20" s="101">
        <f>IF(Times!AA20=0,0,(($F20*'Single Pass'!AX$3/$E20)+Times!AA20*60*'Single Pass'!AX$3/$E20)/('Single Pass'!$D20*120000))</f>
        <v>0</v>
      </c>
      <c r="AY20" s="101"/>
      <c r="AZ20" s="101">
        <f>IF(Times!AB20=0,0,(($F20*'Single Pass'!AZ$3/$E20)+Times!AB20*60*'Single Pass'!AZ$3/$E20)/('Single Pass'!$D20*120000))</f>
        <v>0</v>
      </c>
      <c r="BA20" s="101">
        <f>IF(Times!AC20=0,0,(($F20*'Single Pass'!BA$3/$E20)+Times!AC20*60*'Single Pass'!BA$3/$E20)/('Single Pass'!$D20*120000))</f>
        <v>0</v>
      </c>
      <c r="BB20" s="101"/>
      <c r="BC20" s="101">
        <f>IF(Times!AD20=0,0,(($F20*'Single Pass'!BC$3/$E20)+Times!AD20*60*'Single Pass'!BC$3/$E20)/('Single Pass'!$D20*120000))</f>
        <v>0</v>
      </c>
      <c r="BD20" s="101"/>
      <c r="BE20" s="101">
        <f>IF(Times!AE20=0,0,(($F20*'Single Pass'!BE$3/$E20)+Times!AE20*60*'Single Pass'!BE$3/$E20)/('Single Pass'!$D20*120000))</f>
        <v>0</v>
      </c>
      <c r="BF20" s="101"/>
      <c r="BG20" s="101">
        <f>IF(Times!AF20=0,0,(($F20*'Single Pass'!BG$3/$E20)+Times!AF20*60*'Single Pass'!BG$3/$E20)/('Single Pass'!$D20*120000))</f>
        <v>0</v>
      </c>
      <c r="BH20" s="101"/>
      <c r="BI20" s="101">
        <f>IF(Times!AH20=0,0,(($F20*'Single Pass'!BI$3/$E20)+Times!AH20*60*'Single Pass'!BI$3/$E20)/('Single Pass'!$D20*120000))</f>
        <v>0</v>
      </c>
      <c r="BJ20" s="101">
        <f>IF(Times!AI20=0,0,(($F20*'Single Pass'!BJ$3/$E20)+Times!AI20*60*'Single Pass'!BJ$3/$E20)/('Single Pass'!$D20*120000))</f>
        <v>0</v>
      </c>
      <c r="BK20" s="101">
        <f>IF(Times!AJ20=0,0,(($F20*'Single Pass'!BK$3/$E20)+Times!AJ20*60*'Single Pass'!BK$3/$E20)/('Single Pass'!$D20*120000))</f>
        <v>0</v>
      </c>
      <c r="BM20" s="101">
        <f>IF(Times!AK20=0,0,(($F20*'Single Pass'!BM$3/$E20)+Times!AK20*60*'Single Pass'!BM$3/$E20)/('Single Pass'!$D20*120000))</f>
        <v>0</v>
      </c>
      <c r="BN20" s="101">
        <f>IF(Times!AL20=0,0,(($F20*'Single Pass'!BN$3/$E20)+Times!AL20*60*'Single Pass'!BN$3/$E20)/('Single Pass'!$D20*120000))</f>
        <v>0</v>
      </c>
      <c r="BO20" s="101">
        <f>IF(Times!AM20=0,0,(($F20*'Single Pass'!BO$3/$E20)+Times!AM20*60*'Single Pass'!BO$3/$E20)/('Single Pass'!$D20*120000))</f>
        <v>0</v>
      </c>
      <c r="BQ20" s="101">
        <f>IF(Times!AN20=0,0,(($F20*'Single Pass'!BQ$3/$E20)+Times!AN20*60*'Single Pass'!BQ$3/$E20)/('Single Pass'!$D20*120000))</f>
        <v>0</v>
      </c>
      <c r="BR20" s="101"/>
      <c r="BS20" s="101">
        <f>IF(Times!AO20=0,0,(($F20*'Single Pass'!BS$3/$E20)+Times!AO20*60*'Single Pass'!BS$3/$E20)/('Single Pass'!$D20*120000))</f>
        <v>0</v>
      </c>
      <c r="BT20" s="101">
        <f>IF(Times!AP20=0,0,(($F20*'Single Pass'!BT$3/$E20)+Times!AP20*60*'Single Pass'!BT$3/$E20)/('Single Pass'!$D20*120000))</f>
        <v>0</v>
      </c>
      <c r="BU20" s="101"/>
      <c r="BV20" s="101">
        <f>IF(Times!AQ20=0,0,(($F20*'Single Pass'!BV$3/$E20)+Times!AQ20*60*'Single Pass'!BV$3/$E20)/('Single Pass'!$D20*120000))</f>
        <v>0</v>
      </c>
      <c r="BW20" s="101">
        <f>IF(Times!AR20=0,0,(($F20*'Single Pass'!BW$3/$E20)+Times!AR20*60*'Single Pass'!BW$3/$E20)/('Single Pass'!$D20*120000))</f>
        <v>0</v>
      </c>
      <c r="BX20" s="101"/>
      <c r="BY20" s="136">
        <f>IF(Times!AS20=0,0,(($F20*'Single Pass'!BY$3/$E20)+Times!AS20*60*'Single Pass'!BY$3/$E20)/('Single Pass'!$D20*120000))</f>
        <v>0</v>
      </c>
      <c r="BZ20" s="101"/>
      <c r="CB20" s="101"/>
      <c r="CC20" s="136">
        <f>IF(Times!AG20=0,0,(($F20*'Single Pass'!CC$3/$E20)+Times!AG20*60*'Single Pass'!CC$3/$E20)/('Single Pass'!$D20*120000))</f>
        <v>6.0731481481481484E-2</v>
      </c>
      <c r="CD20" s="101">
        <f>IF(Times!AW20=0,0,(($F20*'Single Pass'!CD$3/$E20)+Times!AW20*60*'Single Pass'!CD$3/$E20)/('Single Pass'!$D20*120000))</f>
        <v>7.2754629629629627E-2</v>
      </c>
      <c r="CE20" s="101">
        <f t="shared" si="46"/>
        <v>0.86651388888888892</v>
      </c>
      <c r="CF20" s="101">
        <f>IF(Times!AV20=0,0,(($F20*'Single Pass'!CF$3/$E20)+Times!AV20*60*'Single Pass'!CF$3/$E20)/('Single Pass'!$D20*120000))</f>
        <v>0.24185648148148148</v>
      </c>
      <c r="CG20" s="101">
        <f t="shared" si="47"/>
        <v>0.75814351851851858</v>
      </c>
      <c r="CH20" s="137">
        <f>IF(Times!AU20=0,0,(($F20*'Single Pass'!CH$3/$E20)+Times!AU20*60*'Single Pass'!CH$3/$E20)/('Single Pass'!$D20*120000))</f>
        <v>0.25861111111111112</v>
      </c>
      <c r="CI20" s="101">
        <f t="shared" si="48"/>
        <v>0.74138888888888888</v>
      </c>
      <c r="CJ20" s="101">
        <f t="shared" si="23"/>
        <v>2.2586111111111111</v>
      </c>
      <c r="CK20" s="111">
        <f t="shared" si="24"/>
        <v>3</v>
      </c>
      <c r="CL20" s="11">
        <v>2</v>
      </c>
      <c r="CM20" s="11">
        <v>1</v>
      </c>
      <c r="CN20" s="12">
        <v>14</v>
      </c>
      <c r="CO20">
        <f t="shared" si="25"/>
        <v>0.05</v>
      </c>
      <c r="CP20">
        <f t="shared" si="26"/>
        <v>7963.3785648148159</v>
      </c>
    </row>
    <row r="21" spans="1:94" ht="14.25" customHeight="1">
      <c r="A21" t="s">
        <v>131</v>
      </c>
      <c r="B21">
        <v>2</v>
      </c>
      <c r="C21">
        <f t="shared" si="8"/>
        <v>4</v>
      </c>
      <c r="D21">
        <v>0.95</v>
      </c>
      <c r="E21">
        <v>1</v>
      </c>
      <c r="F21">
        <v>0.5</v>
      </c>
      <c r="G21" s="28">
        <v>17</v>
      </c>
      <c r="H21" s="28" t="s">
        <v>140</v>
      </c>
      <c r="I21" s="28" t="s">
        <v>141</v>
      </c>
      <c r="J21" s="28"/>
      <c r="K21" s="7" t="s">
        <v>27</v>
      </c>
      <c r="L21" s="28">
        <v>0</v>
      </c>
      <c r="M21" s="28"/>
      <c r="N21" s="28" t="s">
        <v>20</v>
      </c>
      <c r="O21" s="101">
        <f>IF(Times!G21=0,0,(($F21*'Single Pass'!O$3/$E21)+Times!G21*60*'Single Pass'!O$3/$E21)/('Single Pass'!$D21*120000))</f>
        <v>0</v>
      </c>
      <c r="P21" s="101"/>
      <c r="Q21" s="101">
        <f>IF(Times!H21=0,0,(($F21*'Single Pass'!Q$3/$E21)+Times!H21*60*'Single Pass'!Q$3/$E21)/('Single Pass'!$D21*120000))</f>
        <v>0</v>
      </c>
      <c r="R21" s="101"/>
      <c r="S21" s="101">
        <f>IF(Times!I21=0,0,(($F21*'Single Pass'!S$3/$E21)+Times!I21*60*'Single Pass'!S$3/$E21)/('Single Pass'!$D21*120000))</f>
        <v>0</v>
      </c>
      <c r="T21" s="101">
        <f>IF(Times!L21=0,0,(($F21*'Single Pass'!T$3/$E21)+Times!L21*60*'Single Pass'!T$3/$E21)/('Single Pass'!$D21*120000))</f>
        <v>0</v>
      </c>
      <c r="U21" s="101"/>
      <c r="V21" s="101">
        <f>IF(Times!J21=0,0,(($F21*'Single Pass'!V$3/$E21)+Times!J21*60*'Single Pass'!V$3/$E21)/('Single Pass'!$D21*120000))</f>
        <v>0</v>
      </c>
      <c r="W21" s="101"/>
      <c r="X21" s="101">
        <f>IF(Times!K21=0,0,(($F21*'Single Pass'!X$3/$E21)+Times!K21*60*'Single Pass'!X$3/$E21)/('Single Pass'!$D21*120000))</f>
        <v>0</v>
      </c>
      <c r="Z21" s="101">
        <f>IF(Times!M21=0,0,(($F21*'Single Pass'!Z$3/$E21)+Times!M21*60*'Single Pass'!Z$3/$E21)/('Single Pass'!$D21*120000))</f>
        <v>0</v>
      </c>
      <c r="AB21" s="101">
        <f>IF(Times!N21=0,0,(($F21*'Single Pass'!AB$3/$E21)+Times!N21*60*'Single Pass'!AB$3/$E21)/('Single Pass'!$D21*120000))</f>
        <v>0</v>
      </c>
      <c r="AD21" s="101">
        <f>IF(Times!O21=0,0,(($F21*'Single Pass'!AD$3/$E21)+Times!O21*60*'Single Pass'!AD$3/$E21)/('Single Pass'!$D21*120000))</f>
        <v>0</v>
      </c>
      <c r="AF21" s="101">
        <f>IF(Times!P21=0,0,(($F21*'Single Pass'!AF$3/$E21)+Times!P21*60*'Single Pass'!AF$3/$E21)/('Single Pass'!$D21*120000))</f>
        <v>0</v>
      </c>
      <c r="AG21" s="101">
        <f>IF(Times!Q21=0,0,(($F21*'Single Pass'!AG$3/$E21)+Times!Q21*60*'Single Pass'!AG$3/$E21)/('Single Pass'!$D21*120000))</f>
        <v>0</v>
      </c>
      <c r="AH21" s="101">
        <f>IF(Times!R21=0,0,(($F21*'Single Pass'!AH$3/$E21)+Times!R21*60*'Single Pass'!AH$3/$E21)/('Single Pass'!$D21*120000))</f>
        <v>0</v>
      </c>
      <c r="AI21" s="101">
        <f>IF(Times!S21=0,0,(($F21*'Single Pass'!AI$3/$E21)+Times!S21*60*'Single Pass'!AI$3/$E21)/('Single Pass'!$D21*120000))</f>
        <v>0</v>
      </c>
      <c r="AJ21" s="101">
        <f>IF(Times!V21=0,0,(($F21*'Single Pass'!AJ$3/$E21)+Times!V21*60*'Single Pass'!AJ$3/$E21)/('Single Pass'!$D21*120000))</f>
        <v>0</v>
      </c>
      <c r="AK21" s="148"/>
      <c r="AL21" s="101">
        <f>IF(Times!T21=0,0,(($F21*'Single Pass'!AL$3/$E21)+Times!T21*60*'Single Pass'!AL$3/$E21)/('Single Pass'!$D21*120000))</f>
        <v>0</v>
      </c>
      <c r="AN21" s="101">
        <f>IF(Times!U21=0,0,(($F21*'Single Pass'!AN$3/$E21)+Times!U21*60*'Single Pass'!AN$3/$E21)/('Single Pass'!$D21*120000))</f>
        <v>0</v>
      </c>
      <c r="AP21" s="101">
        <f>IF(Times!W21=0,0,(($F21*'Single Pass'!AP$3/$E21)+Times!W21*60*'Single Pass'!AP$3/$E21)/('Single Pass'!$D21*120000))</f>
        <v>0</v>
      </c>
      <c r="AQ21" s="101"/>
      <c r="AR21" s="101">
        <f>IF(Times!X21=0,0,(($F21*'Single Pass'!AR$3/$E21)+Times!X21*60*'Single Pass'!AR$3/$E21)/('Single Pass'!$D21*120000))</f>
        <v>0</v>
      </c>
      <c r="AS21" s="101"/>
      <c r="AT21" s="101">
        <f>IF(Times!Y21=0,0,(($F21*'Single Pass'!AT$3/$E21)+Times!Y21*60*'Single Pass'!AT$3/$E21)/('Single Pass'!$D21*120000))</f>
        <v>0</v>
      </c>
      <c r="AV21" s="101">
        <f>IF(Times!Z21=0,0,(($F21*'Single Pass'!AV$3/$E21)+Times!Z21*60*'Single Pass'!AV$3/$E21)/('Single Pass'!$D21*120000))</f>
        <v>0</v>
      </c>
      <c r="AW21" s="101"/>
      <c r="AX21" s="101">
        <f>IF(Times!AA21=0,0,(($F21*'Single Pass'!AX$3/$E21)+Times!AA21*60*'Single Pass'!AX$3/$E21)/('Single Pass'!$D21*120000))</f>
        <v>0</v>
      </c>
      <c r="AY21" s="101"/>
      <c r="AZ21" s="101">
        <f>IF(Times!AB21=0,0,(($F21*'Single Pass'!AZ$3/$E21)+Times!AB21*60*'Single Pass'!AZ$3/$E21)/('Single Pass'!$D21*120000))</f>
        <v>0</v>
      </c>
      <c r="BA21" s="101">
        <f>IF(Times!AC21=0,0,(($F21*'Single Pass'!BA$3/$E21)+Times!AC21*60*'Single Pass'!BA$3/$E21)/('Single Pass'!$D21*120000))</f>
        <v>0</v>
      </c>
      <c r="BB21" s="101"/>
      <c r="BC21" s="101">
        <f>IF(Times!AD21=0,0,(($F21*'Single Pass'!BC$3/$E21)+Times!AD21*60*'Single Pass'!BC$3/$E21)/('Single Pass'!$D21*120000))</f>
        <v>0</v>
      </c>
      <c r="BD21" s="101"/>
      <c r="BE21" s="101">
        <f>IF(Times!AE21=0,0,(($F21*'Single Pass'!BE$3/$E21)+Times!AE21*60*'Single Pass'!BE$3/$E21)/('Single Pass'!$D21*120000))</f>
        <v>0</v>
      </c>
      <c r="BF21" s="101"/>
      <c r="BG21" s="101">
        <f>IF(Times!AF21=0,0,(($F21*'Single Pass'!BG$3/$E21)+Times!AF21*60*'Single Pass'!BG$3/$E21)/('Single Pass'!$D21*120000))</f>
        <v>0</v>
      </c>
      <c r="BH21" s="101"/>
      <c r="BI21" s="137">
        <f>IF(Times!AH21=0,0,(($F21*'Single Pass'!BI$3/$E21)+Times!AH21*60*'Single Pass'!BI$3/$E21)/('Single Pass'!$D21*120000))</f>
        <v>0.24525</v>
      </c>
      <c r="BJ21" s="137">
        <f>IF(Times!AI21=0,0,(($F21*'Single Pass'!BJ$3/$E21)+Times!AI21*60*'Single Pass'!BJ$3/$E21)/('Single Pass'!$D21*120000))</f>
        <v>0.21908333333333332</v>
      </c>
      <c r="BK21" s="137">
        <f>IF(Times!AJ21=0,0,(($F21*'Single Pass'!BK$3/$E21)+Times!AJ21*60*'Single Pass'!BK$3/$E21)/('Single Pass'!$D21*120000))</f>
        <v>0.21391666666666667</v>
      </c>
      <c r="BL21" s="123">
        <f>1-SUM(BI21:BK21)</f>
        <v>0.32174999999999998</v>
      </c>
      <c r="BM21" s="135">
        <f>IF(Times!AK21=0,0,(($F21*'Single Pass'!BM$3/$E21)+Times!AK21*60*'Single Pass'!BM$3/$E21)/('Single Pass'!$D21*120000))</f>
        <v>0.44516666666666665</v>
      </c>
      <c r="BN21" s="137">
        <f>IF(Times!AL21=0,0,(($F21*'Single Pass'!BN$3/$E21)+Times!AL21*60*'Single Pass'!BN$3/$E21)/('Single Pass'!$D21*120000))</f>
        <v>1.9E-2</v>
      </c>
      <c r="BO21" s="137">
        <f>IF(Times!AM21=0,0,(($F21*'Single Pass'!BO$3/$E21)+Times!AM21*60*'Single Pass'!BO$3/$E21)/('Single Pass'!$D21*120000))</f>
        <v>0.27850000000000003</v>
      </c>
      <c r="BP21" s="123">
        <f>1-SUM(BM21:BO21)</f>
        <v>0.2573333333333333</v>
      </c>
      <c r="BQ21" s="136">
        <f>IF(Times!AN21=0,0,(($F21*'Single Pass'!BQ$3/$E21)+Times!AN21*60*'Single Pass'!BQ$3/$E21)/('Single Pass'!$D21*120000))</f>
        <v>0.67641666666666667</v>
      </c>
      <c r="BR21" s="101">
        <f>1-BQ21</f>
        <v>0.32358333333333333</v>
      </c>
      <c r="BS21" s="101">
        <f>IF(Times!AO21=0,0,(($F21*'Single Pass'!BS$3/$E21)+Times!AO21*60*'Single Pass'!BS$3/$E21)/('Single Pass'!$D21*120000))</f>
        <v>0</v>
      </c>
      <c r="BT21" s="101">
        <f>IF(Times!AP21=0,0,(($F21*'Single Pass'!BT$3/$E21)+Times!AP21*60*'Single Pass'!BT$3/$E21)/('Single Pass'!$D21*120000))</f>
        <v>0</v>
      </c>
      <c r="BU21" s="101"/>
      <c r="BV21" s="101">
        <f>IF(Times!AQ21=0,0,(($F21*'Single Pass'!BV$3/$E21)+Times!AQ21*60*'Single Pass'!BV$3/$E21)/('Single Pass'!$D21*120000))</f>
        <v>0</v>
      </c>
      <c r="BW21" s="101">
        <f>IF(Times!AR21=0,0,(($F21*'Single Pass'!BW$3/$E21)+Times!AR21*60*'Single Pass'!BW$3/$E21)/('Single Pass'!$D21*120000))</f>
        <v>0</v>
      </c>
      <c r="BX21" s="101"/>
      <c r="BY21" s="101">
        <f>IF(Times!AS21=0,0,(($F21*'Single Pass'!BY$3/$E21)+Times!AS21*60*'Single Pass'!BY$3/$E21)/('Single Pass'!$D21*120000))</f>
        <v>0</v>
      </c>
      <c r="BZ21" s="101"/>
      <c r="CB21" s="101"/>
      <c r="CC21" s="101">
        <f>IF(Times!AG21=0,0,(($F21*'Single Pass'!CC$3/$E21)+Times!AG21*60*'Single Pass'!CC$3/$E21)/('Single Pass'!$D21*120000))</f>
        <v>0</v>
      </c>
      <c r="CD21" s="101">
        <f>IF(Times!AW21=0,0,(($F21*'Single Pass'!CD$3/$E21)+Times!AW21*60*'Single Pass'!CD$3/$E21)/('Single Pass'!$D21*120000))</f>
        <v>0</v>
      </c>
      <c r="CE21" s="101"/>
      <c r="CF21" s="101">
        <f>IF(Times!AV21=0,0,(($F21*'Single Pass'!CF$3/$E21)+Times!AV21*60*'Single Pass'!CF$3/$E21)/('Single Pass'!$D21*120000))</f>
        <v>0</v>
      </c>
      <c r="CG21" s="101"/>
      <c r="CH21" s="101">
        <f>IF(Times!AU21=0,0,(($F21*'Single Pass'!CH$3/$E21)+Times!AU21*60*'Single Pass'!CH$3/$E21)/('Single Pass'!$D21*120000))</f>
        <v>0</v>
      </c>
      <c r="CI21" s="101"/>
      <c r="CJ21" s="101">
        <f t="shared" si="23"/>
        <v>3</v>
      </c>
      <c r="CK21" s="111">
        <f t="shared" si="24"/>
        <v>3</v>
      </c>
      <c r="CL21" s="11">
        <v>3</v>
      </c>
      <c r="CM21" s="11">
        <v>1</v>
      </c>
      <c r="CN21" s="12">
        <v>2</v>
      </c>
      <c r="CO21">
        <f t="shared" si="25"/>
        <v>0.05</v>
      </c>
      <c r="CP21">
        <f t="shared" si="26"/>
        <v>31744.085333333336</v>
      </c>
    </row>
    <row r="22" spans="1:94" ht="14.25" customHeight="1">
      <c r="B22">
        <v>1</v>
      </c>
      <c r="C22">
        <f t="shared" si="8"/>
        <v>2</v>
      </c>
      <c r="D22">
        <v>0.9</v>
      </c>
      <c r="E22">
        <v>1</v>
      </c>
      <c r="F22">
        <v>0.5</v>
      </c>
      <c r="G22" s="152">
        <v>18</v>
      </c>
      <c r="H22" s="153">
        <v>23</v>
      </c>
      <c r="I22" s="153" t="s">
        <v>142</v>
      </c>
      <c r="J22" s="155"/>
      <c r="K22" s="28"/>
      <c r="L22" s="28"/>
      <c r="M22" s="28"/>
      <c r="N22" s="28" t="s">
        <v>27</v>
      </c>
      <c r="O22" s="101">
        <f>IF(Times!G22=0,0,(($F22*'Single Pass'!O$3/$E22)+Times!G22*60*'Single Pass'!O$3/$E22)/('Single Pass'!$D22*120000))</f>
        <v>0</v>
      </c>
      <c r="P22" s="101"/>
      <c r="Q22" s="101">
        <f>IF(Times!H22=0,0,(($F22*'Single Pass'!Q$3/$E22)+Times!H22*60*'Single Pass'!Q$3/$E22)/('Single Pass'!$D22*120000))</f>
        <v>0</v>
      </c>
      <c r="R22" s="101"/>
      <c r="S22" s="101">
        <f>IF(Times!I22=0,0,(($F22*'Single Pass'!S$3/$E22)+Times!I22*60*'Single Pass'!S$3/$E22)/('Single Pass'!$D22*120000))</f>
        <v>0</v>
      </c>
      <c r="T22" s="101">
        <f>IF(Times!L22=0,0,(($F22*'Single Pass'!T$3/$E22)+Times!L22*60*'Single Pass'!T$3/$E22)/('Single Pass'!$D22*120000))</f>
        <v>0</v>
      </c>
      <c r="U22" s="101"/>
      <c r="V22" s="101">
        <f>IF(Times!J22=0,0,(($F22*'Single Pass'!V$3/$E22)+Times!J22*60*'Single Pass'!V$3/$E22)/('Single Pass'!$D22*120000))</f>
        <v>0</v>
      </c>
      <c r="W22" s="101"/>
      <c r="X22" s="101">
        <f>IF(Times!K22=0,0,(($F22*'Single Pass'!X$3/$E22)+Times!K22*60*'Single Pass'!X$3/$E22)/('Single Pass'!$D22*120000))</f>
        <v>0</v>
      </c>
      <c r="Z22" s="101">
        <f>IF(Times!M22=0,0,(($F22*'Single Pass'!Z$3/$E22)+Times!M22*60*'Single Pass'!Z$3/$E22)/('Single Pass'!$D22*120000))</f>
        <v>0</v>
      </c>
      <c r="AB22" s="101">
        <f>IF(Times!N22=0,0,(($F22*'Single Pass'!AB$3/$E22)+Times!N22*60*'Single Pass'!AB$3/$E22)/('Single Pass'!$D22*120000))</f>
        <v>0</v>
      </c>
      <c r="AD22" s="101">
        <f>IF(Times!O22=0,0,(($F22*'Single Pass'!AD$3/$E22)+Times!O22*60*'Single Pass'!AD$3/$E22)/('Single Pass'!$D22*120000))</f>
        <v>0</v>
      </c>
      <c r="AF22" s="101">
        <f>IF(Times!P22=0,0,(($F22*'Single Pass'!AF$3/$E22)+Times!P22*60*'Single Pass'!AF$3/$E22)/('Single Pass'!$D22*120000))</f>
        <v>0</v>
      </c>
      <c r="AG22" s="101">
        <f>IF(Times!Q22=0,0,(($F22*'Single Pass'!AG$3/$E22)+Times!Q22*60*'Single Pass'!AG$3/$E22)/('Single Pass'!$D22*120000))</f>
        <v>0</v>
      </c>
      <c r="AH22" s="101">
        <f>IF(Times!R22=0,0,(($F22*'Single Pass'!AH$3/$E22)+Times!R22*60*'Single Pass'!AH$3/$E22)/('Single Pass'!$D22*120000))</f>
        <v>0</v>
      </c>
      <c r="AI22" s="101">
        <f>IF(Times!S22=0,0,(($F22*'Single Pass'!AI$3/$E22)+Times!S22*60*'Single Pass'!AI$3/$E22)/('Single Pass'!$D22*120000))</f>
        <v>0</v>
      </c>
      <c r="AJ22" s="101">
        <f>IF(Times!V22=0,0,(($F22*'Single Pass'!AJ$3/$E22)+Times!V22*60*'Single Pass'!AJ$3/$E22)/('Single Pass'!$D22*120000))</f>
        <v>0</v>
      </c>
      <c r="AK22" s="148"/>
      <c r="AL22" s="101">
        <f>IF(Times!T22=0,0,(($F22*'Single Pass'!AL$3/$E22)+Times!T22*60*'Single Pass'!AL$3/$E22)/('Single Pass'!$D22*120000))</f>
        <v>0</v>
      </c>
      <c r="AN22" s="101">
        <f>IF(Times!U22=0,0,(($F22*'Single Pass'!AN$3/$E22)+Times!U22*60*'Single Pass'!AN$3/$E22)/('Single Pass'!$D22*120000))</f>
        <v>0</v>
      </c>
      <c r="AP22" s="101">
        <f>IF(Times!W22=0,0,(($F22*'Single Pass'!AP$3/$E22)+Times!W22*60*'Single Pass'!AP$3/$E22)/('Single Pass'!$D22*120000))</f>
        <v>0</v>
      </c>
      <c r="AQ22" s="101"/>
      <c r="AR22" s="101">
        <f>IF(Times!X22=0,0,(($F22*'Single Pass'!AR$3/$E22)+Times!X22*60*'Single Pass'!AR$3/$E22)/('Single Pass'!$D22*120000))</f>
        <v>0</v>
      </c>
      <c r="AS22" s="101"/>
      <c r="AT22" s="101">
        <f>IF(Times!Y22=0,0,(($F22*'Single Pass'!AT$3/$E22)+Times!Y22*60*'Single Pass'!AT$3/$E22)/('Single Pass'!$D22*120000))</f>
        <v>0</v>
      </c>
      <c r="AV22" s="101">
        <f>IF(Times!Z22=0,0,(($F22*'Single Pass'!AV$3/$E22)+Times!Z22*60*'Single Pass'!AV$3/$E22)/('Single Pass'!$D22*120000))</f>
        <v>0</v>
      </c>
      <c r="AW22" s="101"/>
      <c r="AX22" s="101">
        <f>IF(Times!AA22=0,0,(($F22*'Single Pass'!AX$3/$E22)+Times!AA22*60*'Single Pass'!AX$3/$E22)/('Single Pass'!$D22*120000))</f>
        <v>0</v>
      </c>
      <c r="AY22" s="101"/>
      <c r="AZ22" s="101">
        <f>IF(Times!AB22=0,0,(($F22*'Single Pass'!AZ$3/$E22)+Times!AB22*60*'Single Pass'!AZ$3/$E22)/('Single Pass'!$D22*120000))</f>
        <v>0</v>
      </c>
      <c r="BA22" s="101">
        <f>IF(Times!AC22=0,0,(($F22*'Single Pass'!BA$3/$E22)+Times!AC22*60*'Single Pass'!BA$3/$E22)/('Single Pass'!$D22*120000))</f>
        <v>0</v>
      </c>
      <c r="BB22" s="101"/>
      <c r="BC22" s="101">
        <f>IF(Times!AD22=0,0,(($F22*'Single Pass'!BC$3/$E22)+Times!AD22*60*'Single Pass'!BC$3/$E22)/('Single Pass'!$D22*120000))</f>
        <v>0</v>
      </c>
      <c r="BD22" s="101"/>
      <c r="BE22" s="101">
        <f>IF(Times!AE22=0,0,(($F22*'Single Pass'!BE$3/$E22)+Times!AE22*60*'Single Pass'!BE$3/$E22)/('Single Pass'!$D22*120000))</f>
        <v>0</v>
      </c>
      <c r="BF22" s="101"/>
      <c r="BG22" s="101">
        <f>IF(Times!AF22=0,0,(($F22*'Single Pass'!BG$3/$E22)+Times!AF22*60*'Single Pass'!BG$3/$E22)/('Single Pass'!$D22*120000))</f>
        <v>0</v>
      </c>
      <c r="BH22" s="101"/>
      <c r="BI22" s="101">
        <f>IF(Times!AH22=0,0,(($F22*'Single Pass'!BI$3/$E22)+Times!AH22*60*'Single Pass'!BI$3/$E22)/('Single Pass'!$D22*120000))</f>
        <v>0</v>
      </c>
      <c r="BJ22" s="101">
        <f>IF(Times!AI22=0,0,(($F22*'Single Pass'!BJ$3/$E22)+Times!AI22*60*'Single Pass'!BJ$3/$E22)/('Single Pass'!$D22*120000))</f>
        <v>0</v>
      </c>
      <c r="BK22" s="101">
        <f>IF(Times!AJ22=0,0,(($F22*'Single Pass'!BK$3/$E22)+Times!AJ22*60*'Single Pass'!BK$3/$E22)/('Single Pass'!$D22*120000))</f>
        <v>0</v>
      </c>
      <c r="BM22" s="101">
        <f>IF(Times!AK22=0,0,(($F22*'Single Pass'!BM$3/$E22)+Times!AK22*60*'Single Pass'!BM$3/$E22)/('Single Pass'!$D22*120000))</f>
        <v>0</v>
      </c>
      <c r="BN22" s="101">
        <f>IF(Times!AL22=0,0,(($F22*'Single Pass'!BN$3/$E22)+Times!AL22*60*'Single Pass'!BN$3/$E22)/('Single Pass'!$D22*120000))</f>
        <v>0</v>
      </c>
      <c r="BO22" s="101">
        <f>IF(Times!AM22=0,0,(($F22*'Single Pass'!BO$3/$E22)+Times!AM22*60*'Single Pass'!BO$3/$E22)/('Single Pass'!$D22*120000))</f>
        <v>0</v>
      </c>
      <c r="BQ22" s="101">
        <f>IF(Times!AN22=0,0,(($F22*'Single Pass'!BQ$3/$E22)+Times!AN22*60*'Single Pass'!BQ$3/$E22)/('Single Pass'!$D22*120000))</f>
        <v>0</v>
      </c>
      <c r="BR22" s="101"/>
      <c r="BS22" s="101">
        <f>IF(Times!AO22=0,0,(($F22*'Single Pass'!BS$3/$E22)+Times!AO22*60*'Single Pass'!BS$3/$E22)/('Single Pass'!$D22*120000))</f>
        <v>0</v>
      </c>
      <c r="BT22" s="101">
        <f>IF(Times!AP22=0,0,(($F22*'Single Pass'!BT$3/$E22)+Times!AP22*60*'Single Pass'!BT$3/$E22)/('Single Pass'!$D22*120000))</f>
        <v>0</v>
      </c>
      <c r="BU22" s="101"/>
      <c r="BV22" s="101">
        <f>IF(Times!AQ22=0,0,(($F22*'Single Pass'!BV$3/$E22)+Times!AQ22*60*'Single Pass'!BV$3/$E22)/('Single Pass'!$D22*120000))</f>
        <v>0</v>
      </c>
      <c r="BW22" s="101">
        <f>IF(Times!AR22=0,0,(($F22*'Single Pass'!BW$3/$E22)+Times!AR22*60*'Single Pass'!BW$3/$E22)/('Single Pass'!$D22*120000))</f>
        <v>0</v>
      </c>
      <c r="BX22" s="101"/>
      <c r="BY22" s="101">
        <f>IF(Times!AS22=0,0,(($F22*'Single Pass'!BY$3/$E22)+Times!AS22*60*'Single Pass'!BY$3/$E22)/('Single Pass'!$D22*120000))</f>
        <v>0</v>
      </c>
      <c r="BZ22" s="101"/>
      <c r="CB22" s="101"/>
      <c r="CC22" s="101">
        <f>IF(Times!AG22=0,0,(($F22*'Single Pass'!CC$3/$E22)+Times!AG22*60*'Single Pass'!CC$3/$E22)/('Single Pass'!$D22*120000))</f>
        <v>0</v>
      </c>
      <c r="CD22" s="101">
        <f>IF(Times!AW22=0,0,(($F22*'Single Pass'!CD$3/$E22)+Times!AW22*60*'Single Pass'!CD$3/$E22)/('Single Pass'!$D22*120000))</f>
        <v>0</v>
      </c>
      <c r="CE22" s="101"/>
      <c r="CF22" s="101">
        <f>IF(Times!AV22=0,0,(($F22*'Single Pass'!CF$3/$E22)+Times!AV22*60*'Single Pass'!CF$3/$E22)/('Single Pass'!$D22*120000))</f>
        <v>0</v>
      </c>
      <c r="CG22" s="101"/>
      <c r="CH22" s="101">
        <f>IF(Times!AU22=0,0,(($F22*'Single Pass'!CH$3/$E22)+Times!AU22*60*'Single Pass'!CH$3/$E22)/('Single Pass'!$D22*120000))</f>
        <v>0</v>
      </c>
      <c r="CI22" s="101"/>
      <c r="CJ22" s="101">
        <f t="shared" si="23"/>
        <v>0</v>
      </c>
      <c r="CK22" s="111">
        <f t="shared" si="24"/>
        <v>0</v>
      </c>
      <c r="CL22" s="11">
        <v>0</v>
      </c>
      <c r="CM22" s="11">
        <v>0</v>
      </c>
      <c r="CN22" s="12">
        <v>24</v>
      </c>
      <c r="CO22">
        <f t="shared" si="25"/>
        <v>0</v>
      </c>
      <c r="CP22">
        <f t="shared" si="26"/>
        <v>0</v>
      </c>
    </row>
    <row r="23" spans="1:94" ht="14.25" customHeight="1">
      <c r="G23" s="157">
        <v>19</v>
      </c>
      <c r="H23" s="66">
        <v>28</v>
      </c>
      <c r="I23" s="158" t="s">
        <v>142</v>
      </c>
      <c r="J23" s="172"/>
      <c r="CI23" s="11" t="s">
        <v>137</v>
      </c>
    </row>
    <row r="24" spans="1:94" ht="14.25" customHeight="1">
      <c r="G24" s="28">
        <v>20</v>
      </c>
      <c r="H24" s="11">
        <v>17</v>
      </c>
      <c r="I24" s="11" t="s">
        <v>147</v>
      </c>
      <c r="N24" t="s">
        <v>108</v>
      </c>
      <c r="O24">
        <f>SUMPRODUCT(O6:O22,$C6:$C22)</f>
        <v>184544.56140350876</v>
      </c>
      <c r="Q24">
        <f>SUMPRODUCT(Q6:Q22,$C6:$C22)</f>
        <v>177778.97543859648</v>
      </c>
      <c r="S24">
        <f t="shared" ref="S24:T24" si="49">SUMPRODUCT(S6:S22,$C6:$C22)</f>
        <v>74358.568421052638</v>
      </c>
      <c r="T24">
        <f t="shared" si="49"/>
        <v>107670.90526315788</v>
      </c>
      <c r="V24">
        <f>SUMPRODUCT(V6:V22,$C6:$C22)</f>
        <v>135877.6140350877</v>
      </c>
      <c r="X24">
        <f>SUMPRODUCT(X6:X22,$C6:$C22)</f>
        <v>131249.85263157895</v>
      </c>
      <c r="Z24">
        <f>SUMPRODUCT(Z6:Z22,$C6:$C22)</f>
        <v>97673.431578947362</v>
      </c>
      <c r="AB24">
        <f>SUMPRODUCT(AB6:AB22,$C6:$C22)</f>
        <v>276477.51853233081</v>
      </c>
      <c r="AD24">
        <f>SUMPRODUCT(AD6:AD22,$C6:$C22)</f>
        <v>206095.98569223058</v>
      </c>
      <c r="AF24">
        <f t="shared" ref="AF24:AI24" si="50">SUMPRODUCT(AF6:AF22,$C6:$C22)</f>
        <v>24167.008240601503</v>
      </c>
      <c r="AG24">
        <f t="shared" si="50"/>
        <v>31161.448709774435</v>
      </c>
      <c r="AH24">
        <f t="shared" si="50"/>
        <v>37581.449046616537</v>
      </c>
      <c r="AI24">
        <f t="shared" si="50"/>
        <v>29313.522911278196</v>
      </c>
      <c r="AJ24">
        <f>SUMPRODUCT(AP6:AP22,$C6:$C22)</f>
        <v>285951.74746466166</v>
      </c>
      <c r="AK24">
        <f>SUMPRODUCT(AL6:AL22,$C6:$C22)</f>
        <v>73286.800745864675</v>
      </c>
      <c r="AL24">
        <f>SUMPRODUCT(AN6:AN22,$C6:$C22)</f>
        <v>114833.10387969924</v>
      </c>
      <c r="AN24">
        <f>SUMPRODUCT(AJ6:AJ22,$C6:$C22)</f>
        <v>38218.229990977445</v>
      </c>
      <c r="AP24">
        <f>SUMPRODUCT(AR6:AR22,$C6:$C22)</f>
        <v>211922.75883308268</v>
      </c>
      <c r="AR24">
        <f>SUMPRODUCT(AV6:AV22,$C6:$C22)</f>
        <v>69661.180920300743</v>
      </c>
      <c r="AT24">
        <f>SUMPRODUCT(AZ6:AZ22,$C6:$C22)</f>
        <v>22427.052687719297</v>
      </c>
      <c r="AV24">
        <f>SUMPRODUCT(BC6:BC22,$C6:$C22)</f>
        <v>157166.49027368423</v>
      </c>
      <c r="AX24">
        <f>SUMPRODUCT(BG6:BG22,$C6:$C22)</f>
        <v>87712.809656140351</v>
      </c>
      <c r="AZ24">
        <f>SUMPRODUCT(BI6:BI22,$C6:$C22)</f>
        <v>44495.140290225572</v>
      </c>
      <c r="BA24">
        <f>SUMPRODUCT(BI6:BI22,$C6:$C22)</f>
        <v>44495.140290225572</v>
      </c>
      <c r="BC24">
        <f>SUMPRODUCT(BK6:BK22,$C6:$C22)</f>
        <v>19530.653429072681</v>
      </c>
      <c r="BE24">
        <f>SUMPRODUCT(BN6:BN22,$C6:$C22)</f>
        <v>3437.6540571428573</v>
      </c>
      <c r="BG24">
        <f>SUMPRODUCT(BQ6:BQ22,$C6:$C22)</f>
        <v>122383.49992030075</v>
      </c>
      <c r="BI24">
        <f t="shared" ref="BI24:BJ24" si="51">SUMPRODUCT(BV6:BV22,$C6:$C22)</f>
        <v>109783.39997192983</v>
      </c>
      <c r="BJ24">
        <f t="shared" si="51"/>
        <v>26003.730939473684</v>
      </c>
      <c r="BK24">
        <f>SUMPRODUCT(BY6:BY22,$C6:$C22)</f>
        <v>184196.76078333333</v>
      </c>
      <c r="BM24">
        <f>SUMPRODUCT(CC6:CC22,$C6:$C22)</f>
        <v>17146.038979922028</v>
      </c>
      <c r="BN24">
        <f>SUMPRODUCT(CH6:CH22,$C6:$C22)</f>
        <v>70288.641888888873</v>
      </c>
      <c r="BO24">
        <f>SUMPRODUCT(CG6:CG22,$C6:$C22)</f>
        <v>73617.146063060427</v>
      </c>
      <c r="BQ24" t="e">
        <f>SUMPRODUCT(CD6:CJ22,$C6:$C22)</f>
        <v>#VALUE!</v>
      </c>
      <c r="BS24" t="e">
        <f t="shared" ref="BS24:BT24" si="52">SUMPRODUCT(CK6:CL22,$C6:$C22)</f>
        <v>#VALUE!</v>
      </c>
      <c r="BT24" t="e">
        <f t="shared" si="52"/>
        <v>#VALUE!</v>
      </c>
      <c r="BV24" t="e">
        <f>SUMPRODUCT(CN6:CO22,$C6:$C22)</f>
        <v>#VALUE!</v>
      </c>
      <c r="BW24" t="e">
        <f>SUMPRODUCT(CO6:CQ22,$C6:$C22)</f>
        <v>#VALUE!</v>
      </c>
      <c r="BY24" t="e">
        <f>SUMPRODUCT(CO6:CQ22,$C6:$C22)</f>
        <v>#VALUE!</v>
      </c>
      <c r="CC24">
        <f>SUMPRODUCT(BT6:BT22,$C6:$C22)</f>
        <v>17426.867873684208</v>
      </c>
      <c r="CF24">
        <f>SUMPRODUCT(CR6:CR22,$C6:$C22)</f>
        <v>0</v>
      </c>
    </row>
    <row r="25" spans="1:94" ht="14.25" customHeight="1">
      <c r="G25" s="28">
        <v>21</v>
      </c>
      <c r="H25" s="11" t="s">
        <v>148</v>
      </c>
      <c r="I25" s="11" t="s">
        <v>149</v>
      </c>
    </row>
    <row r="26" spans="1:94" ht="14.25" customHeight="1">
      <c r="G26" s="28">
        <v>22</v>
      </c>
      <c r="H26" s="11" t="s">
        <v>150</v>
      </c>
      <c r="I26" s="11" t="s">
        <v>151</v>
      </c>
    </row>
    <row r="27" spans="1:94" ht="14.25" customHeight="1">
      <c r="G27" s="28">
        <v>23</v>
      </c>
      <c r="H27" s="11">
        <v>31</v>
      </c>
      <c r="I27" s="11" t="s">
        <v>152</v>
      </c>
    </row>
    <row r="28" spans="1:94" ht="14.25" customHeight="1">
      <c r="G28" s="28">
        <v>24</v>
      </c>
      <c r="H28" s="11" t="s">
        <v>153</v>
      </c>
      <c r="I28" s="11" t="s">
        <v>154</v>
      </c>
    </row>
    <row r="29" spans="1:94" ht="14.25" customHeight="1">
      <c r="G29" s="28">
        <v>25</v>
      </c>
      <c r="H29" s="11" t="s">
        <v>155</v>
      </c>
      <c r="I29" s="11" t="s">
        <v>156</v>
      </c>
    </row>
    <row r="30" spans="1:94" ht="14.25" customHeight="1">
      <c r="G30" s="28">
        <v>26</v>
      </c>
      <c r="H30" s="11">
        <v>39</v>
      </c>
      <c r="I30" s="11" t="s">
        <v>157</v>
      </c>
    </row>
    <row r="31" spans="1:94" ht="14.25" customHeight="1">
      <c r="G31" s="28">
        <v>27</v>
      </c>
      <c r="H31" s="11">
        <v>20</v>
      </c>
      <c r="I31" s="11" t="s">
        <v>158</v>
      </c>
      <c r="J31" s="11" t="s">
        <v>133</v>
      </c>
    </row>
    <row r="32" spans="1:94" ht="14.25" customHeight="1">
      <c r="G32" s="173">
        <v>28</v>
      </c>
      <c r="H32" s="174" t="s">
        <v>159</v>
      </c>
      <c r="I32" s="174" t="s">
        <v>160</v>
      </c>
      <c r="J32" s="175" t="s">
        <v>133</v>
      </c>
    </row>
    <row r="33" spans="7:17" ht="14.25" customHeight="1">
      <c r="G33" s="176">
        <v>29</v>
      </c>
      <c r="H33" s="11">
        <v>19</v>
      </c>
      <c r="I33" s="11" t="s">
        <v>160</v>
      </c>
      <c r="J33" s="177" t="s">
        <v>161</v>
      </c>
    </row>
    <row r="34" spans="7:17" ht="14.25" customHeight="1">
      <c r="G34" s="178">
        <v>30</v>
      </c>
      <c r="H34" s="66">
        <v>16</v>
      </c>
      <c r="I34" s="66" t="s">
        <v>160</v>
      </c>
      <c r="J34" s="179" t="s">
        <v>161</v>
      </c>
    </row>
    <row r="35" spans="7:17" ht="14.25" customHeight="1"/>
    <row r="36" spans="7:17" ht="14.25" customHeight="1"/>
    <row r="37" spans="7:17" ht="14.25" customHeight="1"/>
    <row r="38" spans="7:17" ht="14.25" customHeight="1"/>
    <row r="39" spans="7:17" ht="14.25" customHeight="1"/>
    <row r="40" spans="7:17" ht="14.25" customHeight="1"/>
    <row r="41" spans="7:17" ht="14.25" customHeight="1"/>
    <row r="42" spans="7:17" ht="14.25" customHeight="1">
      <c r="G42" s="11" t="s">
        <v>162</v>
      </c>
    </row>
    <row r="43" spans="7:17" ht="14.25" customHeight="1">
      <c r="G43" s="180" t="s">
        <v>123</v>
      </c>
      <c r="H43" s="180" t="s">
        <v>163</v>
      </c>
      <c r="I43" s="180" t="s">
        <v>164</v>
      </c>
      <c r="J43" s="181"/>
      <c r="K43" s="180"/>
      <c r="L43" s="180"/>
      <c r="M43" s="180"/>
      <c r="N43" s="180" t="s">
        <v>126</v>
      </c>
      <c r="O43" s="180" t="s">
        <v>165</v>
      </c>
      <c r="P43" s="182" t="s">
        <v>166</v>
      </c>
      <c r="Q43" s="182" t="s">
        <v>167</v>
      </c>
    </row>
    <row r="44" spans="7:17" ht="14.25" customHeight="1">
      <c r="G44" s="183">
        <v>1</v>
      </c>
      <c r="H44" s="184">
        <v>2</v>
      </c>
      <c r="I44" s="185" t="s">
        <v>168</v>
      </c>
      <c r="K44" s="7"/>
      <c r="L44" s="7"/>
      <c r="M44" s="7"/>
      <c r="N44" s="7" t="s">
        <v>11</v>
      </c>
      <c r="O44" s="12">
        <v>15</v>
      </c>
      <c r="P44">
        <v>10</v>
      </c>
      <c r="Q44">
        <f t="shared" ref="Q44:Q60" si="53">O44-P44</f>
        <v>5</v>
      </c>
    </row>
    <row r="45" spans="7:17" ht="14.25" customHeight="1">
      <c r="G45" s="186">
        <v>2</v>
      </c>
      <c r="H45" s="12">
        <v>5</v>
      </c>
      <c r="I45" s="187" t="s">
        <v>168</v>
      </c>
      <c r="K45" s="7"/>
      <c r="L45" s="7"/>
      <c r="M45" s="7"/>
      <c r="N45" s="7" t="s">
        <v>26</v>
      </c>
      <c r="O45" s="12">
        <v>27</v>
      </c>
      <c r="P45">
        <v>22</v>
      </c>
      <c r="Q45">
        <f t="shared" si="53"/>
        <v>5</v>
      </c>
    </row>
    <row r="46" spans="7:17" ht="14.25" customHeight="1">
      <c r="G46" s="186">
        <v>3</v>
      </c>
      <c r="H46" s="12">
        <v>12</v>
      </c>
      <c r="I46" s="187" t="s">
        <v>169</v>
      </c>
      <c r="K46" s="7"/>
      <c r="L46" s="7"/>
      <c r="M46" s="7"/>
      <c r="N46" s="7" t="s">
        <v>30</v>
      </c>
      <c r="O46" s="12">
        <v>10</v>
      </c>
      <c r="P46">
        <v>2</v>
      </c>
      <c r="Q46">
        <f t="shared" si="53"/>
        <v>8</v>
      </c>
    </row>
    <row r="47" spans="7:17" ht="14.25" customHeight="1">
      <c r="G47" s="186">
        <v>4</v>
      </c>
      <c r="H47" s="7" t="s">
        <v>170</v>
      </c>
      <c r="I47" s="187" t="s">
        <v>168</v>
      </c>
      <c r="K47" s="7"/>
      <c r="L47" s="7"/>
      <c r="M47" s="7"/>
      <c r="N47" s="7" t="s">
        <v>19</v>
      </c>
      <c r="O47" s="12">
        <v>12</v>
      </c>
      <c r="P47">
        <v>7</v>
      </c>
      <c r="Q47">
        <f t="shared" si="53"/>
        <v>5</v>
      </c>
    </row>
    <row r="48" spans="7:17" ht="14.25" customHeight="1">
      <c r="G48" s="188">
        <v>5</v>
      </c>
      <c r="H48" s="189">
        <v>15</v>
      </c>
      <c r="I48" s="190" t="s">
        <v>168</v>
      </c>
      <c r="K48" s="7"/>
      <c r="L48" s="7"/>
      <c r="M48" s="7"/>
      <c r="N48" s="7" t="s">
        <v>17</v>
      </c>
      <c r="O48" s="12">
        <v>9</v>
      </c>
      <c r="P48">
        <v>5</v>
      </c>
      <c r="Q48">
        <f t="shared" si="53"/>
        <v>4</v>
      </c>
    </row>
    <row r="49" spans="7:17" ht="14.25" customHeight="1">
      <c r="G49" s="12">
        <v>6</v>
      </c>
      <c r="H49" s="7" t="s">
        <v>171</v>
      </c>
      <c r="I49" s="7" t="s">
        <v>172</v>
      </c>
      <c r="K49" s="7"/>
      <c r="L49" s="7"/>
      <c r="M49" s="7"/>
      <c r="N49" s="7" t="s">
        <v>12</v>
      </c>
      <c r="O49" s="12">
        <v>10</v>
      </c>
      <c r="P49">
        <v>4</v>
      </c>
      <c r="Q49">
        <f t="shared" si="53"/>
        <v>6</v>
      </c>
    </row>
    <row r="50" spans="7:17" ht="14.25" customHeight="1">
      <c r="G50" s="12">
        <v>7</v>
      </c>
      <c r="H50" s="7" t="s">
        <v>173</v>
      </c>
      <c r="I50" s="7" t="s">
        <v>174</v>
      </c>
      <c r="K50" s="7"/>
      <c r="L50" s="7"/>
      <c r="M50" s="7"/>
      <c r="N50" s="7" t="s">
        <v>25</v>
      </c>
      <c r="O50" s="12">
        <v>2</v>
      </c>
      <c r="P50">
        <v>1</v>
      </c>
      <c r="Q50">
        <f t="shared" si="53"/>
        <v>1</v>
      </c>
    </row>
    <row r="51" spans="7:17" ht="14.25" customHeight="1">
      <c r="G51" s="183">
        <v>8</v>
      </c>
      <c r="H51" s="191" t="s">
        <v>175</v>
      </c>
      <c r="I51" s="185" t="s">
        <v>176</v>
      </c>
      <c r="K51" s="7"/>
      <c r="L51" s="7"/>
      <c r="M51" s="7"/>
      <c r="N51" s="7" t="s">
        <v>18</v>
      </c>
      <c r="O51" s="12">
        <v>14</v>
      </c>
      <c r="P51">
        <v>10</v>
      </c>
      <c r="Q51">
        <f t="shared" si="53"/>
        <v>4</v>
      </c>
    </row>
    <row r="52" spans="7:17" ht="14.25" customHeight="1">
      <c r="G52" s="186">
        <v>9</v>
      </c>
      <c r="H52" s="12">
        <v>13</v>
      </c>
      <c r="I52" s="187" t="s">
        <v>176</v>
      </c>
      <c r="K52" s="7"/>
      <c r="L52" s="7"/>
      <c r="M52" s="7"/>
      <c r="N52" s="7" t="s">
        <v>24</v>
      </c>
      <c r="O52" s="12">
        <v>7</v>
      </c>
      <c r="P52">
        <v>5</v>
      </c>
      <c r="Q52">
        <f t="shared" si="53"/>
        <v>2</v>
      </c>
    </row>
    <row r="53" spans="7:17" ht="14.25" customHeight="1">
      <c r="G53" s="186">
        <v>10</v>
      </c>
      <c r="H53" s="7" t="s">
        <v>177</v>
      </c>
      <c r="I53" s="187" t="s">
        <v>176</v>
      </c>
      <c r="K53" s="7"/>
      <c r="L53" s="7"/>
      <c r="M53" s="7"/>
      <c r="N53" s="7" t="s">
        <v>31</v>
      </c>
      <c r="O53" s="12">
        <v>4</v>
      </c>
      <c r="P53">
        <v>2</v>
      </c>
      <c r="Q53">
        <f t="shared" si="53"/>
        <v>2</v>
      </c>
    </row>
    <row r="54" spans="7:17" ht="14.25" customHeight="1">
      <c r="G54" s="186">
        <v>11</v>
      </c>
      <c r="H54" s="12">
        <v>24</v>
      </c>
      <c r="I54" s="187" t="s">
        <v>178</v>
      </c>
      <c r="K54" s="7"/>
      <c r="L54" s="7"/>
      <c r="M54" s="7"/>
      <c r="N54" s="7" t="s">
        <v>28</v>
      </c>
      <c r="O54" s="12">
        <v>2</v>
      </c>
      <c r="P54">
        <v>1</v>
      </c>
      <c r="Q54">
        <f t="shared" si="53"/>
        <v>1</v>
      </c>
    </row>
    <row r="55" spans="7:17" ht="14.25" customHeight="1">
      <c r="G55" s="186">
        <v>12</v>
      </c>
      <c r="H55" s="12">
        <v>25</v>
      </c>
      <c r="I55" s="187" t="s">
        <v>179</v>
      </c>
      <c r="K55" s="7"/>
      <c r="L55" s="7"/>
      <c r="M55" s="7"/>
      <c r="N55" s="7" t="s">
        <v>29</v>
      </c>
      <c r="O55" s="12">
        <v>2</v>
      </c>
      <c r="P55">
        <v>2</v>
      </c>
      <c r="Q55">
        <f t="shared" si="53"/>
        <v>0</v>
      </c>
    </row>
    <row r="56" spans="7:17" ht="14.25" customHeight="1">
      <c r="G56" s="188">
        <v>13</v>
      </c>
      <c r="H56" s="192" t="s">
        <v>180</v>
      </c>
      <c r="I56" s="190" t="s">
        <v>181</v>
      </c>
      <c r="K56" s="7"/>
      <c r="L56" s="7"/>
      <c r="M56" s="7"/>
      <c r="N56" s="7" t="s">
        <v>21</v>
      </c>
      <c r="O56" s="12">
        <v>10</v>
      </c>
      <c r="P56">
        <v>9</v>
      </c>
      <c r="Q56">
        <f t="shared" si="53"/>
        <v>1</v>
      </c>
    </row>
    <row r="57" spans="7:17" ht="14.25" customHeight="1">
      <c r="G57" s="12">
        <v>14</v>
      </c>
      <c r="H57" s="7" t="s">
        <v>182</v>
      </c>
      <c r="I57" s="7" t="s">
        <v>183</v>
      </c>
      <c r="K57" s="7"/>
      <c r="L57" s="7"/>
      <c r="M57" s="7"/>
      <c r="N57" s="7" t="s">
        <v>23</v>
      </c>
      <c r="O57" s="12">
        <v>4</v>
      </c>
      <c r="P57">
        <v>3</v>
      </c>
      <c r="Q57">
        <f t="shared" si="53"/>
        <v>1</v>
      </c>
    </row>
    <row r="58" spans="7:17" ht="14.25" customHeight="1">
      <c r="G58" s="12">
        <v>15</v>
      </c>
      <c r="H58" s="7" t="s">
        <v>184</v>
      </c>
      <c r="I58" s="7" t="s">
        <v>185</v>
      </c>
      <c r="K58" s="7"/>
      <c r="L58" s="7"/>
      <c r="M58" s="7"/>
      <c r="N58" s="7" t="s">
        <v>22</v>
      </c>
      <c r="O58" s="12">
        <v>3</v>
      </c>
      <c r="P58">
        <v>2</v>
      </c>
      <c r="Q58">
        <f t="shared" si="53"/>
        <v>1</v>
      </c>
    </row>
    <row r="59" spans="7:17" ht="14.25" customHeight="1">
      <c r="G59" s="183">
        <v>16</v>
      </c>
      <c r="H59" s="191" t="s">
        <v>186</v>
      </c>
      <c r="I59" s="185" t="s">
        <v>187</v>
      </c>
      <c r="K59" s="7"/>
      <c r="L59" s="7"/>
      <c r="M59" s="7"/>
      <c r="N59" s="7" t="s">
        <v>20</v>
      </c>
      <c r="O59" s="12">
        <v>4</v>
      </c>
      <c r="P59">
        <v>3</v>
      </c>
      <c r="Q59">
        <f t="shared" si="53"/>
        <v>1</v>
      </c>
    </row>
    <row r="60" spans="7:17" ht="14.25" customHeight="1">
      <c r="G60" s="186">
        <v>17</v>
      </c>
      <c r="H60" s="7" t="s">
        <v>188</v>
      </c>
      <c r="I60" s="187" t="s">
        <v>187</v>
      </c>
      <c r="K60" s="7"/>
      <c r="L60" s="7"/>
      <c r="M60" s="7"/>
      <c r="N60" s="7" t="s">
        <v>27</v>
      </c>
      <c r="O60" s="7">
        <v>0</v>
      </c>
      <c r="P60">
        <v>0</v>
      </c>
      <c r="Q60">
        <f t="shared" si="53"/>
        <v>0</v>
      </c>
    </row>
    <row r="61" spans="7:17" ht="14.25" customHeight="1">
      <c r="G61" s="188">
        <v>18</v>
      </c>
      <c r="H61" s="189">
        <v>41</v>
      </c>
      <c r="I61" s="190" t="s">
        <v>187</v>
      </c>
    </row>
    <row r="62" spans="7:17" ht="14.25" customHeight="1">
      <c r="G62" s="183">
        <v>19</v>
      </c>
      <c r="H62" s="191" t="s">
        <v>153</v>
      </c>
      <c r="I62" s="185" t="s">
        <v>189</v>
      </c>
    </row>
    <row r="63" spans="7:17" ht="14.25" customHeight="1">
      <c r="G63" s="188">
        <v>20</v>
      </c>
      <c r="H63" s="192" t="s">
        <v>190</v>
      </c>
      <c r="I63" s="190" t="s">
        <v>189</v>
      </c>
    </row>
    <row r="64" spans="7:17" ht="14.25" customHeight="1">
      <c r="G64" s="183">
        <v>21</v>
      </c>
      <c r="H64" s="191" t="s">
        <v>191</v>
      </c>
      <c r="I64" s="185" t="s">
        <v>192</v>
      </c>
    </row>
    <row r="65" spans="7:9" ht="14.25" customHeight="1">
      <c r="G65" s="186">
        <v>22</v>
      </c>
      <c r="H65" s="12">
        <v>19</v>
      </c>
      <c r="I65" s="187" t="s">
        <v>193</v>
      </c>
    </row>
    <row r="66" spans="7:9" ht="14.25" customHeight="1">
      <c r="G66" s="188">
        <v>23</v>
      </c>
      <c r="H66" s="189">
        <v>42</v>
      </c>
      <c r="I66" s="190" t="s">
        <v>194</v>
      </c>
    </row>
    <row r="67" spans="7:9" ht="14.25" customHeight="1">
      <c r="G67" s="12">
        <v>24</v>
      </c>
      <c r="H67" s="7" t="s">
        <v>195</v>
      </c>
      <c r="I67" s="7" t="s">
        <v>196</v>
      </c>
    </row>
    <row r="68" spans="7:9" ht="14.25" customHeight="1"/>
    <row r="69" spans="7:9" ht="14.25" customHeight="1"/>
    <row r="70" spans="7:9" ht="14.25" customHeight="1"/>
    <row r="71" spans="7:9" ht="14.25" customHeight="1"/>
    <row r="72" spans="7:9" ht="14.25" customHeight="1"/>
    <row r="73" spans="7:9" ht="14.25" customHeight="1"/>
    <row r="74" spans="7:9" ht="14.25" customHeight="1"/>
    <row r="75" spans="7:9" ht="14.25" customHeight="1"/>
    <row r="76" spans="7:9" ht="14.25" customHeight="1"/>
    <row r="77" spans="7:9" ht="14.25" customHeight="1"/>
    <row r="78" spans="7:9" ht="14.25" customHeight="1"/>
    <row r="79" spans="7:9" ht="14.25" customHeight="1"/>
    <row r="80" spans="7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O6 P6:P22 Q6 R6:R22 S6:T6 U6:U22 V6 W6:W22 X6 Y6:Y10 Z6 AA6:AA22 AB6 AC6:AC22 AD6 AE6:AE22 AF6:AJ6 AK6:AK22 AL6 AM6:AM22 AN6 AO6:AO22 AP6 AQ6:AQ22 AR6 AS6:AS22 AT6 AU6:AU22 AV6 AW6:AW22 AX6 AY6:AY22 AZ6:BA6 BB6:BB22 BC6 BD6:BD22 BE6 BF6:BF22 BG6 BH6:BK22 BM6:BO22 BQ6:CB22 CC6 CD6:CI22 O8:O22 Q8:Q22 S8:T22 V8:V22 X8:X22 Z8:Z22 AB8:AB22 AD8:AD22 AF8:AJ22 AL8:AL22 AN8:AN22 AP8:AP22 AR8:AR22 AT8:AT22 AV8:AV22 AX8:AX22 AZ8:BA22 BC8:BC22 BE8:BE22 BG8:BG22 CC8:CC22">
    <cfRule type="cellIs" dxfId="4" priority="1" operator="equal">
      <formula>0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00"/>
  <sheetViews>
    <sheetView workbookViewId="0"/>
  </sheetViews>
  <sheetFormatPr defaultColWidth="14.42578125" defaultRowHeight="15" customHeight="1"/>
  <cols>
    <col min="1" max="4" width="8.7109375" customWidth="1"/>
    <col min="5" max="5" width="12" customWidth="1"/>
    <col min="6" max="22" width="8.7109375" customWidth="1"/>
    <col min="23" max="23" width="11.85546875" customWidth="1"/>
    <col min="24" max="72" width="8.7109375" customWidth="1"/>
    <col min="73" max="73" width="16.140625" customWidth="1"/>
    <col min="74" max="74" width="8.85546875" customWidth="1"/>
  </cols>
  <sheetData>
    <row r="1" spans="1:74" ht="14.25" customHeight="1">
      <c r="A1" s="161"/>
      <c r="B1" s="161"/>
      <c r="C1" s="161"/>
      <c r="D1" s="28" t="s">
        <v>100</v>
      </c>
      <c r="E1" s="88">
        <v>17</v>
      </c>
      <c r="F1" s="88">
        <v>16</v>
      </c>
      <c r="G1" s="88">
        <v>15</v>
      </c>
      <c r="H1" s="88">
        <v>14</v>
      </c>
      <c r="I1" s="88">
        <v>13</v>
      </c>
      <c r="J1" s="88">
        <v>12</v>
      </c>
      <c r="K1" s="88">
        <v>11</v>
      </c>
      <c r="L1" s="88">
        <v>10</v>
      </c>
      <c r="M1" s="88">
        <v>9</v>
      </c>
      <c r="N1" s="88">
        <v>8</v>
      </c>
      <c r="O1" s="88">
        <v>7</v>
      </c>
      <c r="P1" s="88">
        <v>6</v>
      </c>
      <c r="Q1" s="88">
        <v>5</v>
      </c>
      <c r="R1" s="88">
        <v>4</v>
      </c>
      <c r="S1" s="88">
        <v>3</v>
      </c>
      <c r="T1" s="88">
        <v>2</v>
      </c>
      <c r="U1" s="88">
        <v>1</v>
      </c>
      <c r="V1" s="161"/>
      <c r="W1" s="161"/>
      <c r="Z1" s="161"/>
      <c r="AA1" s="161"/>
      <c r="AB1" s="28" t="s">
        <v>100</v>
      </c>
      <c r="AC1" s="88">
        <v>43</v>
      </c>
      <c r="AD1" s="88">
        <v>42</v>
      </c>
      <c r="AE1" s="88">
        <v>41</v>
      </c>
      <c r="AF1" s="88">
        <v>40</v>
      </c>
      <c r="AG1" s="88">
        <v>39</v>
      </c>
      <c r="AH1" s="88">
        <v>38</v>
      </c>
      <c r="AI1" s="88">
        <v>37</v>
      </c>
      <c r="AJ1" s="88">
        <v>36</v>
      </c>
      <c r="AK1" s="88">
        <v>35</v>
      </c>
      <c r="AL1" s="88">
        <v>34</v>
      </c>
      <c r="AM1" s="88">
        <v>33</v>
      </c>
      <c r="AN1" s="88">
        <v>32</v>
      </c>
      <c r="AO1" s="88">
        <v>31</v>
      </c>
      <c r="AP1" s="88">
        <v>30</v>
      </c>
      <c r="AQ1" s="88">
        <v>29</v>
      </c>
      <c r="AR1" s="88">
        <v>28</v>
      </c>
      <c r="AS1" s="88">
        <v>27</v>
      </c>
      <c r="AT1" s="88">
        <v>26</v>
      </c>
      <c r="AU1" s="88">
        <v>25</v>
      </c>
      <c r="AV1" s="88">
        <v>24</v>
      </c>
      <c r="AW1" s="88">
        <v>23</v>
      </c>
      <c r="AX1" s="88">
        <v>22</v>
      </c>
      <c r="AY1" s="88">
        <v>21</v>
      </c>
      <c r="AZ1" s="88">
        <v>20</v>
      </c>
      <c r="BA1" s="88">
        <v>19</v>
      </c>
      <c r="BB1" s="88">
        <v>18</v>
      </c>
      <c r="BC1" s="88">
        <v>17</v>
      </c>
      <c r="BD1" s="88">
        <v>16</v>
      </c>
      <c r="BE1" s="88">
        <v>15</v>
      </c>
      <c r="BF1" s="88">
        <v>14</v>
      </c>
      <c r="BG1" s="88">
        <v>13</v>
      </c>
      <c r="BH1" s="88">
        <v>12</v>
      </c>
      <c r="BI1" s="88">
        <v>11</v>
      </c>
      <c r="BJ1" s="88">
        <v>10</v>
      </c>
      <c r="BK1" s="88">
        <v>9</v>
      </c>
      <c r="BL1" s="88">
        <v>8</v>
      </c>
      <c r="BM1" s="88">
        <v>7</v>
      </c>
      <c r="BN1" s="88">
        <v>6</v>
      </c>
      <c r="BO1" s="88">
        <v>5</v>
      </c>
      <c r="BP1" s="88">
        <v>4</v>
      </c>
      <c r="BQ1" s="88">
        <v>3</v>
      </c>
      <c r="BR1" s="88">
        <v>2</v>
      </c>
      <c r="BS1" s="88">
        <v>1</v>
      </c>
      <c r="BT1" s="161"/>
      <c r="BU1" s="162"/>
      <c r="BV1" s="161"/>
    </row>
    <row r="2" spans="1:74" ht="14.25" customHeight="1">
      <c r="A2" s="161"/>
      <c r="B2" s="161"/>
      <c r="C2" s="161"/>
      <c r="D2" s="161"/>
      <c r="E2" s="88">
        <v>131072</v>
      </c>
      <c r="F2" s="88">
        <v>65536</v>
      </c>
      <c r="G2" s="88">
        <v>32768</v>
      </c>
      <c r="H2" s="88">
        <v>16384</v>
      </c>
      <c r="I2" s="88">
        <v>8192</v>
      </c>
      <c r="J2" s="88">
        <v>4096</v>
      </c>
      <c r="K2" s="88">
        <v>2048</v>
      </c>
      <c r="L2" s="88">
        <v>1024</v>
      </c>
      <c r="M2" s="88">
        <v>512</v>
      </c>
      <c r="N2" s="88">
        <v>256</v>
      </c>
      <c r="O2" s="88">
        <v>128</v>
      </c>
      <c r="P2" s="88">
        <v>64</v>
      </c>
      <c r="Q2" s="88">
        <v>32</v>
      </c>
      <c r="R2" s="88">
        <v>16</v>
      </c>
      <c r="S2" s="88">
        <v>8</v>
      </c>
      <c r="T2" s="88">
        <v>4</v>
      </c>
      <c r="U2" s="88">
        <v>2</v>
      </c>
      <c r="V2" s="161"/>
      <c r="W2" s="161"/>
      <c r="Z2" s="161"/>
      <c r="AA2" s="161"/>
      <c r="AB2" s="161"/>
      <c r="AC2" s="163">
        <v>8800000000000</v>
      </c>
      <c r="AD2" s="163">
        <v>4400000000000</v>
      </c>
      <c r="AE2" s="163">
        <v>2200000000000</v>
      </c>
      <c r="AF2" s="163">
        <v>1100000000000</v>
      </c>
      <c r="AG2" s="163">
        <v>550000000000</v>
      </c>
      <c r="AH2" s="163">
        <v>275000000000</v>
      </c>
      <c r="AI2" s="163">
        <v>137000000000</v>
      </c>
      <c r="AJ2" s="163">
        <v>68700000000</v>
      </c>
      <c r="AK2" s="163">
        <v>34400000000</v>
      </c>
      <c r="AL2" s="163">
        <v>17200000000</v>
      </c>
      <c r="AM2" s="163">
        <v>8590000000</v>
      </c>
      <c r="AN2" s="163">
        <v>4290000000</v>
      </c>
      <c r="AO2" s="163">
        <v>2150000000</v>
      </c>
      <c r="AP2" s="163">
        <v>1070000000</v>
      </c>
      <c r="AQ2" s="163">
        <v>537000000</v>
      </c>
      <c r="AR2" s="163">
        <v>268000000</v>
      </c>
      <c r="AS2" s="163">
        <v>134000000</v>
      </c>
      <c r="AT2" s="88">
        <v>67108864</v>
      </c>
      <c r="AU2" s="88">
        <v>33554432</v>
      </c>
      <c r="AV2" s="88">
        <v>16777216</v>
      </c>
      <c r="AW2" s="88">
        <v>8388608</v>
      </c>
      <c r="AX2" s="88">
        <v>4194304</v>
      </c>
      <c r="AY2" s="88">
        <v>2097152</v>
      </c>
      <c r="AZ2" s="88">
        <v>1048576</v>
      </c>
      <c r="BA2" s="88">
        <v>524288</v>
      </c>
      <c r="BB2" s="88">
        <v>262144</v>
      </c>
      <c r="BC2" s="88">
        <v>131072</v>
      </c>
      <c r="BD2" s="88">
        <v>65536</v>
      </c>
      <c r="BE2" s="88">
        <v>32768</v>
      </c>
      <c r="BF2" s="88">
        <v>16384</v>
      </c>
      <c r="BG2" s="88">
        <v>8192</v>
      </c>
      <c r="BH2" s="88">
        <v>4096</v>
      </c>
      <c r="BI2" s="88">
        <v>2048</v>
      </c>
      <c r="BJ2" s="88">
        <v>1024</v>
      </c>
      <c r="BK2" s="88">
        <v>512</v>
      </c>
      <c r="BL2" s="88">
        <v>256</v>
      </c>
      <c r="BM2" s="88">
        <v>128</v>
      </c>
      <c r="BN2" s="88">
        <v>64</v>
      </c>
      <c r="BO2" s="88">
        <v>32</v>
      </c>
      <c r="BP2" s="88">
        <v>16</v>
      </c>
      <c r="BQ2" s="88">
        <v>8</v>
      </c>
      <c r="BR2" s="88">
        <v>4</v>
      </c>
      <c r="BS2" s="88">
        <v>2</v>
      </c>
      <c r="BT2" s="161"/>
      <c r="BU2" s="162"/>
      <c r="BV2" s="161"/>
    </row>
    <row r="3" spans="1:74" ht="14.25" customHeight="1">
      <c r="A3" s="28" t="s">
        <v>100</v>
      </c>
      <c r="B3" s="161"/>
      <c r="C3" s="28" t="s">
        <v>52</v>
      </c>
      <c r="D3" s="28" t="s">
        <v>56</v>
      </c>
      <c r="E3" s="28" t="s">
        <v>26</v>
      </c>
      <c r="F3" s="28" t="s">
        <v>11</v>
      </c>
      <c r="G3" s="28" t="s">
        <v>30</v>
      </c>
      <c r="H3" s="28" t="s">
        <v>19</v>
      </c>
      <c r="I3" s="28" t="s">
        <v>17</v>
      </c>
      <c r="J3" s="28" t="s">
        <v>12</v>
      </c>
      <c r="K3" s="28" t="s">
        <v>25</v>
      </c>
      <c r="L3" s="28" t="s">
        <v>18</v>
      </c>
      <c r="M3" s="28" t="s">
        <v>24</v>
      </c>
      <c r="N3" s="28" t="s">
        <v>31</v>
      </c>
      <c r="O3" s="28" t="s">
        <v>28</v>
      </c>
      <c r="P3" s="28" t="s">
        <v>29</v>
      </c>
      <c r="Q3" s="28" t="s">
        <v>21</v>
      </c>
      <c r="R3" s="28" t="s">
        <v>23</v>
      </c>
      <c r="S3" s="28" t="s">
        <v>22</v>
      </c>
      <c r="T3" s="28" t="s">
        <v>20</v>
      </c>
      <c r="U3" s="28" t="s">
        <v>27</v>
      </c>
      <c r="V3" s="161"/>
      <c r="W3" s="28" t="s">
        <v>108</v>
      </c>
      <c r="Z3" s="161"/>
      <c r="AA3" s="161"/>
      <c r="AB3" s="28" t="s">
        <v>52</v>
      </c>
      <c r="AC3" s="88">
        <v>2</v>
      </c>
      <c r="AD3" s="88">
        <v>5</v>
      </c>
      <c r="AE3" s="88">
        <v>11</v>
      </c>
      <c r="AF3" s="88">
        <v>12</v>
      </c>
      <c r="AG3" s="88">
        <v>15</v>
      </c>
      <c r="AH3" s="88">
        <v>37</v>
      </c>
      <c r="AI3" s="88">
        <v>40</v>
      </c>
      <c r="AJ3" s="88">
        <v>10</v>
      </c>
      <c r="AK3" s="88">
        <v>14</v>
      </c>
      <c r="AL3" s="88">
        <v>4</v>
      </c>
      <c r="AM3" s="88">
        <v>1</v>
      </c>
      <c r="AN3" s="88">
        <v>8</v>
      </c>
      <c r="AO3" s="88">
        <v>9</v>
      </c>
      <c r="AP3" s="88">
        <v>13</v>
      </c>
      <c r="AQ3" s="88">
        <v>18</v>
      </c>
      <c r="AR3" s="88">
        <v>24</v>
      </c>
      <c r="AS3" s="88">
        <v>25</v>
      </c>
      <c r="AT3" s="88">
        <v>30</v>
      </c>
      <c r="AU3" s="88">
        <v>33</v>
      </c>
      <c r="AV3" s="88">
        <v>36</v>
      </c>
      <c r="AW3" s="88">
        <v>38</v>
      </c>
      <c r="AX3" s="88">
        <v>6</v>
      </c>
      <c r="AY3" s="88">
        <v>22</v>
      </c>
      <c r="AZ3" s="88">
        <v>23</v>
      </c>
      <c r="BA3" s="88">
        <v>28</v>
      </c>
      <c r="BB3" s="88">
        <v>17</v>
      </c>
      <c r="BC3" s="28" t="s">
        <v>50</v>
      </c>
      <c r="BD3" s="88">
        <v>35</v>
      </c>
      <c r="BE3" s="88">
        <v>34</v>
      </c>
      <c r="BF3" s="88">
        <v>41</v>
      </c>
      <c r="BG3" s="88">
        <v>21</v>
      </c>
      <c r="BH3" s="88">
        <v>3</v>
      </c>
      <c r="BI3" s="88">
        <v>7</v>
      </c>
      <c r="BJ3" s="88">
        <v>31</v>
      </c>
      <c r="BK3" s="88">
        <v>26</v>
      </c>
      <c r="BL3" s="88">
        <v>27</v>
      </c>
      <c r="BM3" s="88">
        <v>29</v>
      </c>
      <c r="BN3" s="88">
        <v>32</v>
      </c>
      <c r="BO3" s="88">
        <v>39</v>
      </c>
      <c r="BP3" s="88">
        <v>20</v>
      </c>
      <c r="BQ3" s="88">
        <v>16</v>
      </c>
      <c r="BR3" s="88">
        <v>19</v>
      </c>
      <c r="BS3" s="88">
        <v>42</v>
      </c>
      <c r="BT3" s="161"/>
      <c r="BU3" s="162"/>
      <c r="BV3" s="161"/>
    </row>
    <row r="4" spans="1:74" ht="14.25" customHeight="1">
      <c r="A4" s="88">
        <v>43</v>
      </c>
      <c r="B4" s="163">
        <v>8800000000000</v>
      </c>
      <c r="C4" s="88">
        <v>2</v>
      </c>
      <c r="D4" s="28" t="s">
        <v>11</v>
      </c>
      <c r="E4" s="164">
        <v>1</v>
      </c>
      <c r="F4" s="164">
        <v>1</v>
      </c>
      <c r="G4" s="164">
        <v>1</v>
      </c>
      <c r="H4" s="164">
        <v>1</v>
      </c>
      <c r="I4" s="164">
        <v>1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  <c r="P4" s="88">
        <v>0</v>
      </c>
      <c r="Q4" s="88">
        <v>0</v>
      </c>
      <c r="R4" s="88">
        <v>0</v>
      </c>
      <c r="S4" s="88">
        <v>0</v>
      </c>
      <c r="T4" s="88">
        <v>0</v>
      </c>
      <c r="U4" s="88">
        <v>0</v>
      </c>
      <c r="V4" s="161"/>
      <c r="W4" s="88">
        <v>253952</v>
      </c>
      <c r="Z4" s="28" t="s">
        <v>100</v>
      </c>
      <c r="AA4" s="161"/>
      <c r="AB4" s="28" t="s">
        <v>56</v>
      </c>
      <c r="AC4" s="28" t="s">
        <v>11</v>
      </c>
      <c r="AD4" s="28" t="s">
        <v>11</v>
      </c>
      <c r="AE4" s="28" t="s">
        <v>11</v>
      </c>
      <c r="AF4" s="28" t="s">
        <v>11</v>
      </c>
      <c r="AG4" s="28" t="s">
        <v>11</v>
      </c>
      <c r="AH4" s="28" t="s">
        <v>12</v>
      </c>
      <c r="AI4" s="28" t="s">
        <v>12</v>
      </c>
      <c r="AJ4" s="28" t="s">
        <v>11</v>
      </c>
      <c r="AK4" s="28" t="s">
        <v>11</v>
      </c>
      <c r="AL4" s="28" t="s">
        <v>11</v>
      </c>
      <c r="AM4" s="28" t="s">
        <v>11</v>
      </c>
      <c r="AN4" s="28" t="s">
        <v>11</v>
      </c>
      <c r="AO4" s="28" t="s">
        <v>11</v>
      </c>
      <c r="AP4" s="28" t="s">
        <v>11</v>
      </c>
      <c r="AQ4" s="28" t="s">
        <v>11</v>
      </c>
      <c r="AR4" s="28" t="s">
        <v>17</v>
      </c>
      <c r="AS4" s="28" t="s">
        <v>17</v>
      </c>
      <c r="AT4" s="28" t="s">
        <v>12</v>
      </c>
      <c r="AU4" s="28" t="s">
        <v>12</v>
      </c>
      <c r="AV4" s="28" t="s">
        <v>12</v>
      </c>
      <c r="AW4" s="28" t="s">
        <v>12</v>
      </c>
      <c r="AX4" s="28" t="s">
        <v>11</v>
      </c>
      <c r="AY4" s="28" t="s">
        <v>17</v>
      </c>
      <c r="AZ4" s="28" t="s">
        <v>17</v>
      </c>
      <c r="BA4" s="28" t="s">
        <v>17</v>
      </c>
      <c r="BB4" s="28" t="s">
        <v>11</v>
      </c>
      <c r="BC4" s="28" t="s">
        <v>12</v>
      </c>
      <c r="BD4" s="28" t="s">
        <v>12</v>
      </c>
      <c r="BE4" s="28" t="s">
        <v>12</v>
      </c>
      <c r="BF4" s="28" t="s">
        <v>12</v>
      </c>
      <c r="BG4" s="28" t="s">
        <v>11</v>
      </c>
      <c r="BH4" s="28" t="s">
        <v>11</v>
      </c>
      <c r="BI4" s="28" t="s">
        <v>11</v>
      </c>
      <c r="BJ4" s="28" t="s">
        <v>12</v>
      </c>
      <c r="BK4" s="28" t="s">
        <v>17</v>
      </c>
      <c r="BL4" s="28" t="s">
        <v>17</v>
      </c>
      <c r="BM4" s="28" t="s">
        <v>17</v>
      </c>
      <c r="BN4" s="28" t="s">
        <v>12</v>
      </c>
      <c r="BO4" s="28" t="s">
        <v>12</v>
      </c>
      <c r="BP4" s="28" t="s">
        <v>11</v>
      </c>
      <c r="BQ4" s="28" t="s">
        <v>11</v>
      </c>
      <c r="BR4" s="28" t="s">
        <v>11</v>
      </c>
      <c r="BS4" s="28" t="s">
        <v>12</v>
      </c>
      <c r="BT4" s="161"/>
      <c r="BU4" s="165" t="s">
        <v>108</v>
      </c>
      <c r="BV4" s="28"/>
    </row>
    <row r="5" spans="1:74" ht="14.25" customHeight="1">
      <c r="A5" s="88">
        <v>42</v>
      </c>
      <c r="B5" s="163">
        <v>4400000000000</v>
      </c>
      <c r="C5" s="88">
        <v>5</v>
      </c>
      <c r="D5" s="28" t="s">
        <v>11</v>
      </c>
      <c r="E5" s="164">
        <v>1</v>
      </c>
      <c r="F5" s="164">
        <v>1</v>
      </c>
      <c r="G5" s="164">
        <v>1</v>
      </c>
      <c r="H5" s="164">
        <v>1</v>
      </c>
      <c r="I5" s="164">
        <v>1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  <c r="P5" s="88">
        <v>0</v>
      </c>
      <c r="Q5" s="88">
        <v>0</v>
      </c>
      <c r="R5" s="88">
        <v>0</v>
      </c>
      <c r="S5" s="88">
        <v>0</v>
      </c>
      <c r="T5" s="88">
        <v>0</v>
      </c>
      <c r="U5" s="88">
        <v>0</v>
      </c>
      <c r="V5" s="161"/>
      <c r="W5" s="88">
        <v>253952</v>
      </c>
      <c r="Z5" s="88">
        <v>17</v>
      </c>
      <c r="AA5" s="88">
        <v>131072</v>
      </c>
      <c r="AB5" s="28" t="s">
        <v>26</v>
      </c>
      <c r="AC5" s="164">
        <v>1</v>
      </c>
      <c r="AD5" s="164">
        <v>1</v>
      </c>
      <c r="AE5" s="164">
        <v>1</v>
      </c>
      <c r="AF5" s="164">
        <v>1</v>
      </c>
      <c r="AG5" s="164">
        <v>1</v>
      </c>
      <c r="AH5" s="164">
        <v>1</v>
      </c>
      <c r="AI5" s="164">
        <v>1</v>
      </c>
      <c r="AJ5" s="164">
        <v>1</v>
      </c>
      <c r="AK5" s="164">
        <v>1</v>
      </c>
      <c r="AL5" s="164">
        <v>1</v>
      </c>
      <c r="AM5" s="164">
        <v>1</v>
      </c>
      <c r="AN5" s="164">
        <v>1</v>
      </c>
      <c r="AO5" s="164">
        <v>1</v>
      </c>
      <c r="AP5" s="164">
        <v>1</v>
      </c>
      <c r="AQ5" s="164">
        <v>1</v>
      </c>
      <c r="AR5" s="164">
        <v>1</v>
      </c>
      <c r="AS5" s="164">
        <v>1</v>
      </c>
      <c r="AT5" s="164">
        <v>1</v>
      </c>
      <c r="AU5" s="164">
        <v>1</v>
      </c>
      <c r="AV5" s="164">
        <v>1</v>
      </c>
      <c r="AW5" s="164">
        <v>1</v>
      </c>
      <c r="AX5" s="164">
        <v>1</v>
      </c>
      <c r="AY5" s="164">
        <v>1</v>
      </c>
      <c r="AZ5" s="164">
        <v>1</v>
      </c>
      <c r="BA5" s="164">
        <v>1</v>
      </c>
      <c r="BB5" s="164">
        <v>1</v>
      </c>
      <c r="BC5" s="164">
        <v>1</v>
      </c>
      <c r="BD5" s="164">
        <v>1</v>
      </c>
      <c r="BE5" s="164">
        <v>1</v>
      </c>
      <c r="BF5" s="164">
        <v>1</v>
      </c>
      <c r="BG5" s="164">
        <v>1</v>
      </c>
      <c r="BH5" s="164">
        <v>1</v>
      </c>
      <c r="BI5" s="164">
        <v>1</v>
      </c>
      <c r="BJ5" s="164">
        <v>1</v>
      </c>
      <c r="BK5" s="164">
        <v>1</v>
      </c>
      <c r="BL5" s="164">
        <v>1</v>
      </c>
      <c r="BM5" s="164">
        <v>1</v>
      </c>
      <c r="BN5" s="164">
        <v>1</v>
      </c>
      <c r="BO5" s="164">
        <v>1</v>
      </c>
      <c r="BP5" s="164">
        <v>1</v>
      </c>
      <c r="BQ5" s="164">
        <v>1</v>
      </c>
      <c r="BR5" s="164">
        <v>1</v>
      </c>
      <c r="BS5" s="164">
        <v>1</v>
      </c>
      <c r="BT5" s="161"/>
      <c r="BU5" s="166">
        <f t="shared" ref="BU5:BU21" si="0">SUMPRODUCT(AC5:BS5,$AC$2:$BS$2)</f>
        <v>17599473217726</v>
      </c>
      <c r="BV5" s="163"/>
    </row>
    <row r="6" spans="1:74" ht="14.25" customHeight="1">
      <c r="A6" s="88">
        <v>41</v>
      </c>
      <c r="B6" s="163">
        <v>2200000000000</v>
      </c>
      <c r="C6" s="88">
        <v>11</v>
      </c>
      <c r="D6" s="28" t="s">
        <v>11</v>
      </c>
      <c r="E6" s="164">
        <v>1</v>
      </c>
      <c r="F6" s="164">
        <v>1</v>
      </c>
      <c r="G6" s="164">
        <v>1</v>
      </c>
      <c r="H6" s="164">
        <v>1</v>
      </c>
      <c r="I6" s="164">
        <v>1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161"/>
      <c r="W6" s="88">
        <v>253952</v>
      </c>
      <c r="Z6" s="88">
        <v>16</v>
      </c>
      <c r="AA6" s="88">
        <v>65536</v>
      </c>
      <c r="AB6" s="28" t="s">
        <v>11</v>
      </c>
      <c r="AC6" s="164">
        <v>1</v>
      </c>
      <c r="AD6" s="164">
        <v>1</v>
      </c>
      <c r="AE6" s="164">
        <v>1</v>
      </c>
      <c r="AF6" s="164">
        <v>1</v>
      </c>
      <c r="AG6" s="164">
        <v>1</v>
      </c>
      <c r="AH6" s="164">
        <v>1</v>
      </c>
      <c r="AI6" s="164">
        <v>1</v>
      </c>
      <c r="AJ6" s="164">
        <v>1</v>
      </c>
      <c r="AK6" s="164">
        <v>1</v>
      </c>
      <c r="AL6" s="164">
        <v>1</v>
      </c>
      <c r="AM6" s="164">
        <v>1</v>
      </c>
      <c r="AN6" s="164">
        <v>1</v>
      </c>
      <c r="AO6" s="164">
        <v>1</v>
      </c>
      <c r="AP6" s="164">
        <v>1</v>
      </c>
      <c r="AQ6" s="164">
        <v>1</v>
      </c>
      <c r="AR6" s="164">
        <v>1</v>
      </c>
      <c r="AS6" s="164">
        <v>1</v>
      </c>
      <c r="AT6" s="164">
        <v>1</v>
      </c>
      <c r="AU6" s="164">
        <v>1</v>
      </c>
      <c r="AV6" s="164">
        <v>1</v>
      </c>
      <c r="AW6" s="164">
        <v>1</v>
      </c>
      <c r="AX6" s="164">
        <v>1</v>
      </c>
      <c r="AY6" s="164">
        <v>1</v>
      </c>
      <c r="AZ6" s="164">
        <v>1</v>
      </c>
      <c r="BA6" s="164">
        <v>1</v>
      </c>
      <c r="BB6" s="88">
        <v>0</v>
      </c>
      <c r="BC6" s="88">
        <v>0</v>
      </c>
      <c r="BD6" s="88">
        <v>0</v>
      </c>
      <c r="BE6" s="88">
        <v>0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0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0</v>
      </c>
      <c r="BR6" s="88">
        <v>0</v>
      </c>
      <c r="BS6" s="88">
        <v>0</v>
      </c>
      <c r="BT6" s="161"/>
      <c r="BU6" s="166">
        <f t="shared" si="0"/>
        <v>17599472693440</v>
      </c>
      <c r="BV6" s="163"/>
    </row>
    <row r="7" spans="1:74" ht="14.25" customHeight="1">
      <c r="A7" s="88">
        <v>40</v>
      </c>
      <c r="B7" s="163">
        <v>1100000000000</v>
      </c>
      <c r="C7" s="88">
        <v>12</v>
      </c>
      <c r="D7" s="28" t="s">
        <v>11</v>
      </c>
      <c r="E7" s="164">
        <v>1</v>
      </c>
      <c r="F7" s="164">
        <v>1</v>
      </c>
      <c r="G7" s="164">
        <v>1</v>
      </c>
      <c r="H7" s="164">
        <v>1</v>
      </c>
      <c r="I7" s="164">
        <v>1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0</v>
      </c>
      <c r="S7" s="88">
        <v>0</v>
      </c>
      <c r="T7" s="88">
        <v>0</v>
      </c>
      <c r="U7" s="88">
        <v>0</v>
      </c>
      <c r="V7" s="161"/>
      <c r="W7" s="88">
        <v>253952</v>
      </c>
      <c r="Z7" s="88">
        <v>15</v>
      </c>
      <c r="AA7" s="88">
        <v>32768</v>
      </c>
      <c r="AB7" s="28" t="s">
        <v>30</v>
      </c>
      <c r="AC7" s="164">
        <v>1</v>
      </c>
      <c r="AD7" s="164">
        <v>1</v>
      </c>
      <c r="AE7" s="164">
        <v>1</v>
      </c>
      <c r="AF7" s="164">
        <v>1</v>
      </c>
      <c r="AG7" s="164">
        <v>1</v>
      </c>
      <c r="AH7" s="164">
        <v>1</v>
      </c>
      <c r="AI7" s="164">
        <v>1</v>
      </c>
      <c r="AJ7" s="164">
        <v>1</v>
      </c>
      <c r="AK7" s="164">
        <v>1</v>
      </c>
      <c r="AL7" s="164">
        <v>1</v>
      </c>
      <c r="AM7" s="164">
        <v>1</v>
      </c>
      <c r="AN7" s="164">
        <v>1</v>
      </c>
      <c r="AO7" s="164">
        <v>1</v>
      </c>
      <c r="AP7" s="164">
        <v>1</v>
      </c>
      <c r="AQ7" s="164">
        <v>1</v>
      </c>
      <c r="AR7" s="164">
        <v>1</v>
      </c>
      <c r="AS7" s="164">
        <v>1</v>
      </c>
      <c r="AT7" s="164">
        <v>1</v>
      </c>
      <c r="AU7" s="164">
        <v>1</v>
      </c>
      <c r="AV7" s="164">
        <v>1</v>
      </c>
      <c r="AW7" s="164">
        <v>1</v>
      </c>
      <c r="AX7" s="88">
        <v>0</v>
      </c>
      <c r="AY7" s="88">
        <v>0</v>
      </c>
      <c r="AZ7" s="88">
        <v>0</v>
      </c>
      <c r="BA7" s="88">
        <v>0</v>
      </c>
      <c r="BB7" s="164">
        <v>1</v>
      </c>
      <c r="BC7" s="164">
        <v>1</v>
      </c>
      <c r="BD7" s="164">
        <v>1</v>
      </c>
      <c r="BE7" s="164">
        <v>1</v>
      </c>
      <c r="BF7" s="164">
        <v>1</v>
      </c>
      <c r="BG7" s="164">
        <v>1</v>
      </c>
      <c r="BH7" s="164">
        <v>1</v>
      </c>
      <c r="BI7" s="164">
        <v>1</v>
      </c>
      <c r="BJ7" s="164">
        <v>1</v>
      </c>
      <c r="BK7" s="88">
        <v>0</v>
      </c>
      <c r="BL7" s="88">
        <v>0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161"/>
      <c r="BU7" s="166">
        <f t="shared" si="0"/>
        <v>17599465352384</v>
      </c>
      <c r="BV7" s="163"/>
    </row>
    <row r="8" spans="1:74" ht="14.25" customHeight="1">
      <c r="A8" s="88">
        <v>39</v>
      </c>
      <c r="B8" s="163">
        <v>550000000000</v>
      </c>
      <c r="C8" s="88">
        <v>15</v>
      </c>
      <c r="D8" s="28" t="s">
        <v>11</v>
      </c>
      <c r="E8" s="164">
        <v>1</v>
      </c>
      <c r="F8" s="164">
        <v>1</v>
      </c>
      <c r="G8" s="164">
        <v>1</v>
      </c>
      <c r="H8" s="164">
        <v>1</v>
      </c>
      <c r="I8" s="164">
        <v>1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161"/>
      <c r="W8" s="88">
        <v>253952</v>
      </c>
      <c r="Z8" s="88">
        <v>14</v>
      </c>
      <c r="AA8" s="88">
        <v>16384</v>
      </c>
      <c r="AB8" s="28" t="s">
        <v>19</v>
      </c>
      <c r="AC8" s="164">
        <v>1</v>
      </c>
      <c r="AD8" s="164">
        <v>1</v>
      </c>
      <c r="AE8" s="164">
        <v>1</v>
      </c>
      <c r="AF8" s="164">
        <v>1</v>
      </c>
      <c r="AG8" s="164">
        <v>1</v>
      </c>
      <c r="AH8" s="164">
        <v>1</v>
      </c>
      <c r="AI8" s="164">
        <v>1</v>
      </c>
      <c r="AJ8" s="164">
        <v>1</v>
      </c>
      <c r="AK8" s="164">
        <v>1</v>
      </c>
      <c r="AL8" s="88">
        <v>0</v>
      </c>
      <c r="AM8" s="88">
        <v>0</v>
      </c>
      <c r="AN8" s="88">
        <v>0</v>
      </c>
      <c r="AO8" s="88">
        <v>0</v>
      </c>
      <c r="AP8" s="88">
        <v>0</v>
      </c>
      <c r="AQ8" s="88">
        <v>0</v>
      </c>
      <c r="AR8" s="88">
        <v>0</v>
      </c>
      <c r="AS8" s="88">
        <v>0</v>
      </c>
      <c r="AT8" s="88">
        <v>0</v>
      </c>
      <c r="AU8" s="88">
        <v>0</v>
      </c>
      <c r="AV8" s="88">
        <v>0</v>
      </c>
      <c r="AW8" s="88">
        <v>0</v>
      </c>
      <c r="AX8" s="164">
        <v>1</v>
      </c>
      <c r="AY8" s="164">
        <v>1</v>
      </c>
      <c r="AZ8" s="164">
        <v>1</v>
      </c>
      <c r="BA8" s="164">
        <v>1</v>
      </c>
      <c r="BB8" s="164">
        <v>1</v>
      </c>
      <c r="BC8" s="88">
        <v>0</v>
      </c>
      <c r="BD8" s="88">
        <v>0</v>
      </c>
      <c r="BE8" s="88">
        <v>0</v>
      </c>
      <c r="BF8" s="88">
        <v>0</v>
      </c>
      <c r="BG8" s="88">
        <v>0</v>
      </c>
      <c r="BH8" s="88">
        <v>0</v>
      </c>
      <c r="BI8" s="88">
        <v>0</v>
      </c>
      <c r="BJ8" s="88">
        <v>0</v>
      </c>
      <c r="BK8" s="164">
        <v>1</v>
      </c>
      <c r="BL8" s="164">
        <v>1</v>
      </c>
      <c r="BM8" s="164">
        <v>1</v>
      </c>
      <c r="BN8" s="164">
        <v>1</v>
      </c>
      <c r="BO8" s="164">
        <v>1</v>
      </c>
      <c r="BP8" s="164">
        <v>1</v>
      </c>
      <c r="BQ8" s="88">
        <v>0</v>
      </c>
      <c r="BR8" s="88">
        <v>0</v>
      </c>
      <c r="BS8" s="88">
        <v>0</v>
      </c>
      <c r="BT8" s="161"/>
      <c r="BU8" s="166">
        <f t="shared" si="0"/>
        <v>17565108127472</v>
      </c>
      <c r="BV8" s="163"/>
    </row>
    <row r="9" spans="1:74" ht="14.25" customHeight="1">
      <c r="A9" s="88">
        <v>38</v>
      </c>
      <c r="B9" s="163">
        <v>275000000000</v>
      </c>
      <c r="C9" s="88">
        <v>37</v>
      </c>
      <c r="D9" s="28" t="s">
        <v>12</v>
      </c>
      <c r="E9" s="164">
        <v>1</v>
      </c>
      <c r="F9" s="164">
        <v>1</v>
      </c>
      <c r="G9" s="164">
        <v>1</v>
      </c>
      <c r="H9" s="164">
        <v>1</v>
      </c>
      <c r="I9" s="164">
        <v>1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161"/>
      <c r="W9" s="88">
        <v>253952</v>
      </c>
      <c r="Z9" s="88">
        <v>13</v>
      </c>
      <c r="AA9" s="88">
        <v>8192</v>
      </c>
      <c r="AB9" s="28" t="s">
        <v>17</v>
      </c>
      <c r="AC9" s="164">
        <v>1</v>
      </c>
      <c r="AD9" s="164">
        <v>1</v>
      </c>
      <c r="AE9" s="164">
        <v>1</v>
      </c>
      <c r="AF9" s="164">
        <v>1</v>
      </c>
      <c r="AG9" s="164">
        <v>1</v>
      </c>
      <c r="AH9" s="164">
        <v>1</v>
      </c>
      <c r="AI9" s="164">
        <v>1</v>
      </c>
      <c r="AJ9" s="88">
        <v>0</v>
      </c>
      <c r="AK9" s="88">
        <v>0</v>
      </c>
      <c r="AL9" s="88">
        <v>0</v>
      </c>
      <c r="AM9" s="88">
        <v>0</v>
      </c>
      <c r="AN9" s="88">
        <v>0</v>
      </c>
      <c r="AO9" s="88">
        <v>0</v>
      </c>
      <c r="AP9" s="88">
        <v>0</v>
      </c>
      <c r="AQ9" s="88">
        <v>0</v>
      </c>
      <c r="AR9" s="88">
        <v>0</v>
      </c>
      <c r="AS9" s="88">
        <v>0</v>
      </c>
      <c r="AT9" s="88">
        <v>0</v>
      </c>
      <c r="AU9" s="88">
        <v>0</v>
      </c>
      <c r="AV9" s="88">
        <v>0</v>
      </c>
      <c r="AW9" s="88">
        <v>0</v>
      </c>
      <c r="AX9" s="88">
        <v>0</v>
      </c>
      <c r="AY9" s="88">
        <v>0</v>
      </c>
      <c r="AZ9" s="88">
        <v>0</v>
      </c>
      <c r="BA9" s="88">
        <v>0</v>
      </c>
      <c r="BB9" s="88">
        <v>0</v>
      </c>
      <c r="BC9" s="164">
        <v>1</v>
      </c>
      <c r="BD9" s="88">
        <v>0</v>
      </c>
      <c r="BE9" s="88">
        <v>0</v>
      </c>
      <c r="BF9" s="88">
        <v>0</v>
      </c>
      <c r="BG9" s="88">
        <v>0</v>
      </c>
      <c r="BH9" s="88">
        <v>0</v>
      </c>
      <c r="BI9" s="88">
        <v>0</v>
      </c>
      <c r="BJ9" s="88">
        <v>0</v>
      </c>
      <c r="BK9" s="88">
        <v>0</v>
      </c>
      <c r="BL9" s="88">
        <v>0</v>
      </c>
      <c r="BM9" s="88">
        <v>0</v>
      </c>
      <c r="BN9" s="88">
        <v>0</v>
      </c>
      <c r="BO9" s="88">
        <v>0</v>
      </c>
      <c r="BP9" s="88">
        <v>0</v>
      </c>
      <c r="BQ9" s="164">
        <v>1</v>
      </c>
      <c r="BR9" s="164">
        <v>1</v>
      </c>
      <c r="BS9" s="164">
        <v>1</v>
      </c>
      <c r="BT9" s="161"/>
      <c r="BU9" s="166">
        <f t="shared" si="0"/>
        <v>17462000131086</v>
      </c>
      <c r="BV9" s="163"/>
    </row>
    <row r="10" spans="1:74" ht="14.25" customHeight="1">
      <c r="A10" s="88">
        <v>37</v>
      </c>
      <c r="B10" s="163">
        <v>137000000000</v>
      </c>
      <c r="C10" s="88">
        <v>40</v>
      </c>
      <c r="D10" s="28" t="s">
        <v>12</v>
      </c>
      <c r="E10" s="164">
        <v>1</v>
      </c>
      <c r="F10" s="164">
        <v>1</v>
      </c>
      <c r="G10" s="164">
        <v>1</v>
      </c>
      <c r="H10" s="164">
        <v>1</v>
      </c>
      <c r="I10" s="164">
        <v>1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161"/>
      <c r="W10" s="88">
        <v>253952</v>
      </c>
      <c r="Z10" s="88">
        <v>12</v>
      </c>
      <c r="AA10" s="88">
        <v>4096</v>
      </c>
      <c r="AB10" s="28" t="s">
        <v>12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s="88">
        <v>0</v>
      </c>
      <c r="AI10" s="88">
        <v>0</v>
      </c>
      <c r="AJ10" s="164">
        <v>1</v>
      </c>
      <c r="AK10" s="164">
        <v>1</v>
      </c>
      <c r="AL10" s="164">
        <v>1</v>
      </c>
      <c r="AM10" s="164">
        <v>1</v>
      </c>
      <c r="AN10" s="164">
        <v>1</v>
      </c>
      <c r="AO10" s="164">
        <v>1</v>
      </c>
      <c r="AP10" s="164">
        <v>1</v>
      </c>
      <c r="AQ10" s="164">
        <v>1</v>
      </c>
      <c r="AR10" s="164">
        <v>1</v>
      </c>
      <c r="AS10" s="164">
        <v>1</v>
      </c>
      <c r="AT10" s="164">
        <v>1</v>
      </c>
      <c r="AU10" s="164">
        <v>1</v>
      </c>
      <c r="AV10" s="164">
        <v>1</v>
      </c>
      <c r="AW10" s="164">
        <v>1</v>
      </c>
      <c r="AX10" s="164">
        <v>1</v>
      </c>
      <c r="AY10" s="164">
        <v>1</v>
      </c>
      <c r="AZ10" s="164">
        <v>1</v>
      </c>
      <c r="BA10" s="164">
        <v>1</v>
      </c>
      <c r="BB10" s="88">
        <v>0</v>
      </c>
      <c r="BC10" s="88">
        <v>0</v>
      </c>
      <c r="BD10" s="88">
        <v>0</v>
      </c>
      <c r="BE10" s="88">
        <v>0</v>
      </c>
      <c r="BF10" s="88">
        <v>0</v>
      </c>
      <c r="BG10" s="88">
        <v>0</v>
      </c>
      <c r="BH10" s="88">
        <v>0</v>
      </c>
      <c r="BI10" s="88">
        <v>0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161"/>
      <c r="BU10" s="166">
        <f t="shared" si="0"/>
        <v>137472693440</v>
      </c>
      <c r="BV10" s="163"/>
    </row>
    <row r="11" spans="1:74" ht="14.25" customHeight="1">
      <c r="A11" s="88">
        <v>36</v>
      </c>
      <c r="B11" s="163">
        <v>68700000000</v>
      </c>
      <c r="C11" s="88">
        <v>10</v>
      </c>
      <c r="D11" s="28" t="s">
        <v>11</v>
      </c>
      <c r="E11" s="164">
        <v>1</v>
      </c>
      <c r="F11" s="164">
        <v>1</v>
      </c>
      <c r="G11" s="164">
        <v>1</v>
      </c>
      <c r="H11" s="164">
        <v>1</v>
      </c>
      <c r="I11" s="88">
        <v>0</v>
      </c>
      <c r="J11" s="164">
        <v>1</v>
      </c>
      <c r="K11" s="164">
        <v>1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  <c r="V11" s="161"/>
      <c r="W11" s="88">
        <v>251904</v>
      </c>
      <c r="Z11" s="88">
        <v>11</v>
      </c>
      <c r="AA11" s="88">
        <v>2048</v>
      </c>
      <c r="AB11" s="28" t="s">
        <v>25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s="88">
        <v>0</v>
      </c>
      <c r="AI11" s="88">
        <v>0</v>
      </c>
      <c r="AJ11" s="164">
        <v>1</v>
      </c>
      <c r="AK11" s="164">
        <v>1</v>
      </c>
      <c r="AL11" s="88">
        <v>0</v>
      </c>
      <c r="AM11" s="88">
        <v>0</v>
      </c>
      <c r="AN11" s="88">
        <v>0</v>
      </c>
      <c r="AO11" s="88">
        <v>0</v>
      </c>
      <c r="AP11" s="88">
        <v>0</v>
      </c>
      <c r="AQ11" s="88">
        <v>0</v>
      </c>
      <c r="AR11" s="88">
        <v>0</v>
      </c>
      <c r="AS11" s="88">
        <v>0</v>
      </c>
      <c r="AT11" s="88">
        <v>0</v>
      </c>
      <c r="AU11" s="88">
        <v>0</v>
      </c>
      <c r="AV11" s="88">
        <v>0</v>
      </c>
      <c r="AW11" s="88">
        <v>0</v>
      </c>
      <c r="AX11" s="164">
        <v>1</v>
      </c>
      <c r="AY11" s="88">
        <v>0</v>
      </c>
      <c r="AZ11" s="88">
        <v>0</v>
      </c>
      <c r="BA11" s="88">
        <v>0</v>
      </c>
      <c r="BB11" s="88">
        <v>0</v>
      </c>
      <c r="BC11" s="88">
        <v>0</v>
      </c>
      <c r="BD11" s="88">
        <v>0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161"/>
      <c r="BU11" s="166">
        <f t="shared" si="0"/>
        <v>103104194304</v>
      </c>
      <c r="BV11" s="163"/>
    </row>
    <row r="12" spans="1:74" ht="14.25" customHeight="1">
      <c r="A12" s="88">
        <v>35</v>
      </c>
      <c r="B12" s="163">
        <v>34400000000</v>
      </c>
      <c r="C12" s="88">
        <v>14</v>
      </c>
      <c r="D12" s="28" t="s">
        <v>11</v>
      </c>
      <c r="E12" s="164">
        <v>1</v>
      </c>
      <c r="F12" s="164">
        <v>1</v>
      </c>
      <c r="G12" s="164">
        <v>1</v>
      </c>
      <c r="H12" s="164">
        <v>1</v>
      </c>
      <c r="I12" s="88">
        <v>0</v>
      </c>
      <c r="J12" s="164">
        <v>1</v>
      </c>
      <c r="K12" s="164">
        <v>1</v>
      </c>
      <c r="L12" s="88">
        <v>0</v>
      </c>
      <c r="M12" s="88">
        <v>0</v>
      </c>
      <c r="N12" s="88">
        <v>0</v>
      </c>
      <c r="O12" s="88">
        <v>0</v>
      </c>
      <c r="P12" s="88">
        <v>0</v>
      </c>
      <c r="Q12" s="88">
        <v>0</v>
      </c>
      <c r="R12" s="88">
        <v>0</v>
      </c>
      <c r="S12" s="88">
        <v>0</v>
      </c>
      <c r="T12" s="88">
        <v>0</v>
      </c>
      <c r="U12" s="88">
        <v>0</v>
      </c>
      <c r="V12" s="161"/>
      <c r="W12" s="88">
        <v>251904</v>
      </c>
      <c r="Z12" s="88">
        <v>10</v>
      </c>
      <c r="AA12" s="88">
        <v>1024</v>
      </c>
      <c r="AB12" s="28" t="s">
        <v>18</v>
      </c>
      <c r="AC12" s="88">
        <v>0</v>
      </c>
      <c r="AD12" s="88">
        <v>0</v>
      </c>
      <c r="AE12" s="88">
        <v>0</v>
      </c>
      <c r="AF12" s="88">
        <v>0</v>
      </c>
      <c r="AG12" s="88">
        <v>0</v>
      </c>
      <c r="AH12" s="88">
        <v>0</v>
      </c>
      <c r="AI12" s="88">
        <v>0</v>
      </c>
      <c r="AJ12" s="88">
        <v>0</v>
      </c>
      <c r="AK12" s="88">
        <v>0</v>
      </c>
      <c r="AL12" s="164">
        <v>1</v>
      </c>
      <c r="AM12" s="164">
        <v>1</v>
      </c>
      <c r="AN12" s="164">
        <v>1</v>
      </c>
      <c r="AO12" s="164">
        <v>1</v>
      </c>
      <c r="AP12" s="164">
        <v>1</v>
      </c>
      <c r="AQ12" s="164">
        <v>1</v>
      </c>
      <c r="AR12" s="164">
        <v>1</v>
      </c>
      <c r="AS12" s="164">
        <v>1</v>
      </c>
      <c r="AT12" s="164">
        <v>1</v>
      </c>
      <c r="AU12" s="164">
        <v>1</v>
      </c>
      <c r="AV12" s="164">
        <v>1</v>
      </c>
      <c r="AW12" s="164">
        <v>1</v>
      </c>
      <c r="AX12" s="88">
        <v>0</v>
      </c>
      <c r="AY12" s="88">
        <v>0</v>
      </c>
      <c r="AZ12" s="88">
        <v>0</v>
      </c>
      <c r="BA12" s="88">
        <v>0</v>
      </c>
      <c r="BB12" s="164">
        <v>1</v>
      </c>
      <c r="BC12" s="88">
        <v>0</v>
      </c>
      <c r="BD12" s="88">
        <v>0</v>
      </c>
      <c r="BE12" s="88">
        <v>0</v>
      </c>
      <c r="BF12" s="88">
        <v>0</v>
      </c>
      <c r="BG12" s="88">
        <v>0</v>
      </c>
      <c r="BH12" s="88">
        <v>0</v>
      </c>
      <c r="BI12" s="88">
        <v>0</v>
      </c>
      <c r="BJ12" s="88">
        <v>0</v>
      </c>
      <c r="BK12" s="164">
        <v>1</v>
      </c>
      <c r="BL12" s="164">
        <v>1</v>
      </c>
      <c r="BM12" s="164">
        <v>1</v>
      </c>
      <c r="BN12" s="164">
        <v>1</v>
      </c>
      <c r="BO12" s="164">
        <v>1</v>
      </c>
      <c r="BP12" s="164">
        <v>1</v>
      </c>
      <c r="BQ12" s="88">
        <v>0</v>
      </c>
      <c r="BR12" s="88">
        <v>0</v>
      </c>
      <c r="BS12" s="88">
        <v>0</v>
      </c>
      <c r="BT12" s="161"/>
      <c r="BU12" s="166">
        <f t="shared" si="0"/>
        <v>34365092272</v>
      </c>
      <c r="BV12" s="163"/>
    </row>
    <row r="13" spans="1:74" ht="14.25" customHeight="1">
      <c r="A13" s="88">
        <v>34</v>
      </c>
      <c r="B13" s="163">
        <v>17200000000</v>
      </c>
      <c r="C13" s="88">
        <v>4</v>
      </c>
      <c r="D13" s="28" t="s">
        <v>11</v>
      </c>
      <c r="E13" s="164">
        <v>1</v>
      </c>
      <c r="F13" s="164">
        <v>1</v>
      </c>
      <c r="G13" s="164">
        <v>1</v>
      </c>
      <c r="H13" s="88">
        <v>0</v>
      </c>
      <c r="I13" s="88">
        <v>0</v>
      </c>
      <c r="J13" s="164">
        <v>1</v>
      </c>
      <c r="K13" s="88">
        <v>0</v>
      </c>
      <c r="L13" s="164">
        <v>1</v>
      </c>
      <c r="M13" s="164">
        <v>1</v>
      </c>
      <c r="N13" s="88">
        <v>0</v>
      </c>
      <c r="O13" s="88">
        <v>0</v>
      </c>
      <c r="P13" s="88">
        <v>0</v>
      </c>
      <c r="Q13" s="88">
        <v>0</v>
      </c>
      <c r="R13" s="88">
        <v>0</v>
      </c>
      <c r="S13" s="88">
        <v>0</v>
      </c>
      <c r="T13" s="88">
        <v>0</v>
      </c>
      <c r="U13" s="88">
        <v>0</v>
      </c>
      <c r="V13" s="161"/>
      <c r="W13" s="88">
        <v>235008</v>
      </c>
      <c r="Z13" s="88">
        <v>9</v>
      </c>
      <c r="AA13" s="88">
        <v>512</v>
      </c>
      <c r="AB13" s="28" t="s">
        <v>24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s="88">
        <v>0</v>
      </c>
      <c r="AI13" s="88">
        <v>0</v>
      </c>
      <c r="AJ13" s="88">
        <v>0</v>
      </c>
      <c r="AK13" s="88">
        <v>0</v>
      </c>
      <c r="AL13" s="164">
        <v>1</v>
      </c>
      <c r="AM13" s="164">
        <v>1</v>
      </c>
      <c r="AN13" s="164">
        <v>1</v>
      </c>
      <c r="AO13" s="164">
        <v>1</v>
      </c>
      <c r="AP13" s="164">
        <v>1</v>
      </c>
      <c r="AQ13" s="164">
        <v>1</v>
      </c>
      <c r="AR13" s="164">
        <v>1</v>
      </c>
      <c r="AS13" s="164">
        <v>1</v>
      </c>
      <c r="AT13" s="164">
        <v>1</v>
      </c>
      <c r="AU13" s="164">
        <v>1</v>
      </c>
      <c r="AV13" s="164">
        <v>1</v>
      </c>
      <c r="AW13" s="164">
        <v>1</v>
      </c>
      <c r="AX13" s="88">
        <v>0</v>
      </c>
      <c r="AY13" s="88">
        <v>0</v>
      </c>
      <c r="AZ13" s="88">
        <v>0</v>
      </c>
      <c r="BA13" s="88">
        <v>0</v>
      </c>
      <c r="BB13" s="88">
        <v>0</v>
      </c>
      <c r="BC13" s="88">
        <v>0</v>
      </c>
      <c r="BD13" s="88">
        <v>0</v>
      </c>
      <c r="BE13" s="88">
        <v>0</v>
      </c>
      <c r="BF13" s="88">
        <v>0</v>
      </c>
      <c r="BG13" s="88">
        <v>0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161"/>
      <c r="BU13" s="166">
        <f t="shared" si="0"/>
        <v>34364829120</v>
      </c>
      <c r="BV13" s="163"/>
    </row>
    <row r="14" spans="1:74" ht="14.25" customHeight="1">
      <c r="A14" s="88">
        <v>33</v>
      </c>
      <c r="B14" s="163">
        <v>8590000000</v>
      </c>
      <c r="C14" s="88">
        <v>1</v>
      </c>
      <c r="D14" s="28" t="s">
        <v>11</v>
      </c>
      <c r="E14" s="164">
        <v>1</v>
      </c>
      <c r="F14" s="164">
        <v>1</v>
      </c>
      <c r="G14" s="164">
        <v>1</v>
      </c>
      <c r="H14" s="88">
        <v>0</v>
      </c>
      <c r="I14" s="88">
        <v>0</v>
      </c>
      <c r="J14" s="164">
        <v>1</v>
      </c>
      <c r="K14" s="88">
        <v>0</v>
      </c>
      <c r="L14" s="164">
        <v>1</v>
      </c>
      <c r="M14" s="164">
        <v>1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0</v>
      </c>
      <c r="V14" s="161"/>
      <c r="W14" s="88">
        <v>235008</v>
      </c>
      <c r="Z14" s="88">
        <v>8</v>
      </c>
      <c r="AA14" s="88">
        <v>256</v>
      </c>
      <c r="AB14" s="28" t="s">
        <v>31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s="88">
        <v>0</v>
      </c>
      <c r="AI14" s="88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88">
        <v>0</v>
      </c>
      <c r="AQ14" s="88">
        <v>0</v>
      </c>
      <c r="AR14" s="88">
        <v>0</v>
      </c>
      <c r="AS14" s="88">
        <v>0</v>
      </c>
      <c r="AT14" s="88">
        <v>0</v>
      </c>
      <c r="AU14" s="88">
        <v>0</v>
      </c>
      <c r="AV14" s="88">
        <v>0</v>
      </c>
      <c r="AW14" s="88">
        <v>0</v>
      </c>
      <c r="AX14" s="164">
        <v>1</v>
      </c>
      <c r="AY14" s="164">
        <v>1</v>
      </c>
      <c r="AZ14" s="164">
        <v>1</v>
      </c>
      <c r="BA14" s="164">
        <v>1</v>
      </c>
      <c r="BB14" s="88">
        <v>0</v>
      </c>
      <c r="BC14" s="88">
        <v>0</v>
      </c>
      <c r="BD14" s="164">
        <v>1</v>
      </c>
      <c r="BE14" s="164">
        <v>1</v>
      </c>
      <c r="BF14" s="164">
        <v>1</v>
      </c>
      <c r="BG14" s="88">
        <v>0</v>
      </c>
      <c r="BH14" s="88">
        <v>0</v>
      </c>
      <c r="BI14" s="88">
        <v>0</v>
      </c>
      <c r="BJ14" s="88">
        <v>0</v>
      </c>
      <c r="BK14" s="164">
        <v>1</v>
      </c>
      <c r="BL14" s="164">
        <v>1</v>
      </c>
      <c r="BM14" s="164">
        <v>1</v>
      </c>
      <c r="BN14" s="164">
        <v>1</v>
      </c>
      <c r="BO14" s="164">
        <v>1</v>
      </c>
      <c r="BP14" s="88">
        <v>0</v>
      </c>
      <c r="BQ14" s="88">
        <v>0</v>
      </c>
      <c r="BR14" s="88">
        <v>0</v>
      </c>
      <c r="BS14" s="88">
        <v>0</v>
      </c>
      <c r="BT14" s="161"/>
      <c r="BU14" s="166">
        <f t="shared" si="0"/>
        <v>7980000</v>
      </c>
      <c r="BV14" s="88"/>
    </row>
    <row r="15" spans="1:74" ht="14.25" customHeight="1">
      <c r="A15" s="88">
        <v>32</v>
      </c>
      <c r="B15" s="163">
        <v>4290000000</v>
      </c>
      <c r="C15" s="88">
        <v>8</v>
      </c>
      <c r="D15" s="28" t="s">
        <v>11</v>
      </c>
      <c r="E15" s="164">
        <v>1</v>
      </c>
      <c r="F15" s="164">
        <v>1</v>
      </c>
      <c r="G15" s="164">
        <v>1</v>
      </c>
      <c r="H15" s="88">
        <v>0</v>
      </c>
      <c r="I15" s="88">
        <v>0</v>
      </c>
      <c r="J15" s="164">
        <v>1</v>
      </c>
      <c r="K15" s="88">
        <v>0</v>
      </c>
      <c r="L15" s="164">
        <v>1</v>
      </c>
      <c r="M15" s="164">
        <v>1</v>
      </c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161"/>
      <c r="W15" s="88">
        <v>235008</v>
      </c>
      <c r="Z15" s="88">
        <v>7</v>
      </c>
      <c r="AA15" s="88">
        <v>128</v>
      </c>
      <c r="AB15" s="28" t="s">
        <v>28</v>
      </c>
      <c r="AC15" s="88">
        <v>0</v>
      </c>
      <c r="AD15" s="88">
        <v>0</v>
      </c>
      <c r="AE15" s="88">
        <v>0</v>
      </c>
      <c r="AF15" s="88">
        <v>0</v>
      </c>
      <c r="AG15" s="88">
        <v>0</v>
      </c>
      <c r="AH15" s="88">
        <v>0</v>
      </c>
      <c r="AI15" s="88">
        <v>0</v>
      </c>
      <c r="AJ15" s="88">
        <v>0</v>
      </c>
      <c r="AK15" s="88">
        <v>0</v>
      </c>
      <c r="AL15" s="88">
        <v>0</v>
      </c>
      <c r="AM15" s="88">
        <v>0</v>
      </c>
      <c r="AN15" s="88">
        <v>0</v>
      </c>
      <c r="AO15" s="88">
        <v>0</v>
      </c>
      <c r="AP15" s="88">
        <v>0</v>
      </c>
      <c r="AQ15" s="88">
        <v>0</v>
      </c>
      <c r="AR15" s="88">
        <v>0</v>
      </c>
      <c r="AS15" s="88">
        <v>0</v>
      </c>
      <c r="AT15" s="88">
        <v>0</v>
      </c>
      <c r="AU15" s="88">
        <v>0</v>
      </c>
      <c r="AV15" s="88">
        <v>0</v>
      </c>
      <c r="AW15" s="88">
        <v>0</v>
      </c>
      <c r="AX15" s="88">
        <v>0</v>
      </c>
      <c r="AY15" s="164">
        <v>1</v>
      </c>
      <c r="AZ15" s="164">
        <v>1</v>
      </c>
      <c r="BA15" s="164">
        <v>1</v>
      </c>
      <c r="BB15" s="88">
        <v>0</v>
      </c>
      <c r="BC15" s="88">
        <v>0</v>
      </c>
      <c r="BD15" s="88">
        <v>0</v>
      </c>
      <c r="BE15" s="88">
        <v>0</v>
      </c>
      <c r="BF15" s="88">
        <v>0</v>
      </c>
      <c r="BG15" s="88">
        <v>0</v>
      </c>
      <c r="BH15" s="88">
        <v>0</v>
      </c>
      <c r="BI15" s="88">
        <v>0</v>
      </c>
      <c r="BJ15" s="88">
        <v>0</v>
      </c>
      <c r="BK15" s="88">
        <v>0</v>
      </c>
      <c r="BL15" s="88">
        <v>0</v>
      </c>
      <c r="BM15" s="88">
        <v>0</v>
      </c>
      <c r="BN15" s="88">
        <v>0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161"/>
      <c r="BU15" s="166">
        <f t="shared" si="0"/>
        <v>3670016</v>
      </c>
      <c r="BV15" s="88"/>
    </row>
    <row r="16" spans="1:74" ht="14.25" customHeight="1">
      <c r="A16" s="88">
        <v>31</v>
      </c>
      <c r="B16" s="163">
        <v>2150000000</v>
      </c>
      <c r="C16" s="88">
        <v>9</v>
      </c>
      <c r="D16" s="28" t="s">
        <v>11</v>
      </c>
      <c r="E16" s="164">
        <v>1</v>
      </c>
      <c r="F16" s="164">
        <v>1</v>
      </c>
      <c r="G16" s="164">
        <v>1</v>
      </c>
      <c r="H16" s="88">
        <v>0</v>
      </c>
      <c r="I16" s="88">
        <v>0</v>
      </c>
      <c r="J16" s="164">
        <v>1</v>
      </c>
      <c r="K16" s="88">
        <v>0</v>
      </c>
      <c r="L16" s="164">
        <v>1</v>
      </c>
      <c r="M16" s="164">
        <v>1</v>
      </c>
      <c r="N16" s="88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161"/>
      <c r="W16" s="88">
        <v>235008</v>
      </c>
      <c r="Z16" s="88">
        <v>6</v>
      </c>
      <c r="AA16" s="88">
        <v>64</v>
      </c>
      <c r="AB16" s="28" t="s">
        <v>29</v>
      </c>
      <c r="AC16" s="88">
        <v>0</v>
      </c>
      <c r="AD16" s="88">
        <v>0</v>
      </c>
      <c r="AE16" s="88">
        <v>0</v>
      </c>
      <c r="AF16" s="88">
        <v>0</v>
      </c>
      <c r="AG16" s="88">
        <v>0</v>
      </c>
      <c r="AH16" s="88">
        <v>0</v>
      </c>
      <c r="AI16" s="88">
        <v>0</v>
      </c>
      <c r="AJ16" s="88">
        <v>0</v>
      </c>
      <c r="AK16" s="88">
        <v>0</v>
      </c>
      <c r="AL16" s="88">
        <v>0</v>
      </c>
      <c r="AM16" s="88">
        <v>0</v>
      </c>
      <c r="AN16" s="88">
        <v>0</v>
      </c>
      <c r="AO16" s="88">
        <v>0</v>
      </c>
      <c r="AP16" s="88">
        <v>0</v>
      </c>
      <c r="AQ16" s="88">
        <v>0</v>
      </c>
      <c r="AR16" s="88">
        <v>0</v>
      </c>
      <c r="AS16" s="88">
        <v>0</v>
      </c>
      <c r="AT16" s="88">
        <v>0</v>
      </c>
      <c r="AU16" s="88">
        <v>0</v>
      </c>
      <c r="AV16" s="88">
        <v>0</v>
      </c>
      <c r="AW16" s="88">
        <v>0</v>
      </c>
      <c r="AX16" s="88">
        <v>0</v>
      </c>
      <c r="AY16" s="88">
        <v>0</v>
      </c>
      <c r="AZ16" s="88">
        <v>0</v>
      </c>
      <c r="BA16" s="88">
        <v>0</v>
      </c>
      <c r="BB16" s="164">
        <v>1</v>
      </c>
      <c r="BC16" s="88">
        <v>0</v>
      </c>
      <c r="BD16" s="88">
        <v>0</v>
      </c>
      <c r="BE16" s="88">
        <v>0</v>
      </c>
      <c r="BF16" s="88">
        <v>0</v>
      </c>
      <c r="BG16" s="164">
        <v>1</v>
      </c>
      <c r="BH16" s="88">
        <v>0</v>
      </c>
      <c r="BI16" s="88">
        <v>0</v>
      </c>
      <c r="BJ16" s="88">
        <v>0</v>
      </c>
      <c r="BK16" s="164">
        <v>1</v>
      </c>
      <c r="BL16" s="164">
        <v>1</v>
      </c>
      <c r="BM16" s="164">
        <v>1</v>
      </c>
      <c r="BN16" s="88">
        <v>0</v>
      </c>
      <c r="BO16" s="88">
        <v>0</v>
      </c>
      <c r="BP16" s="164">
        <v>1</v>
      </c>
      <c r="BQ16" s="88">
        <v>0</v>
      </c>
      <c r="BR16" s="88">
        <v>0</v>
      </c>
      <c r="BS16" s="88">
        <v>0</v>
      </c>
      <c r="BT16" s="161"/>
      <c r="BU16" s="166">
        <f t="shared" si="0"/>
        <v>271248</v>
      </c>
      <c r="BV16" s="88"/>
    </row>
    <row r="17" spans="1:74" ht="14.25" customHeight="1">
      <c r="A17" s="88">
        <v>30</v>
      </c>
      <c r="B17" s="163">
        <v>1070000000</v>
      </c>
      <c r="C17" s="88">
        <v>13</v>
      </c>
      <c r="D17" s="28" t="s">
        <v>11</v>
      </c>
      <c r="E17" s="164">
        <v>1</v>
      </c>
      <c r="F17" s="164">
        <v>1</v>
      </c>
      <c r="G17" s="164">
        <v>1</v>
      </c>
      <c r="H17" s="88">
        <v>0</v>
      </c>
      <c r="I17" s="88">
        <v>0</v>
      </c>
      <c r="J17" s="164">
        <v>1</v>
      </c>
      <c r="K17" s="88">
        <v>0</v>
      </c>
      <c r="L17" s="164">
        <v>1</v>
      </c>
      <c r="M17" s="164">
        <v>1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161"/>
      <c r="W17" s="88">
        <v>235008</v>
      </c>
      <c r="Z17" s="88">
        <v>5</v>
      </c>
      <c r="AA17" s="88">
        <v>32</v>
      </c>
      <c r="AB17" s="28" t="s">
        <v>21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88">
        <v>0</v>
      </c>
      <c r="AI17" s="88">
        <v>0</v>
      </c>
      <c r="AJ17" s="88">
        <v>0</v>
      </c>
      <c r="AK17" s="88">
        <v>0</v>
      </c>
      <c r="AL17" s="88">
        <v>0</v>
      </c>
      <c r="AM17" s="88">
        <v>0</v>
      </c>
      <c r="AN17" s="88">
        <v>0</v>
      </c>
      <c r="AO17" s="88">
        <v>0</v>
      </c>
      <c r="AP17" s="88">
        <v>0</v>
      </c>
      <c r="AQ17" s="88">
        <v>0</v>
      </c>
      <c r="AR17" s="88">
        <v>0</v>
      </c>
      <c r="AS17" s="88">
        <v>0</v>
      </c>
      <c r="AT17" s="88">
        <v>0</v>
      </c>
      <c r="AU17" s="88">
        <v>0</v>
      </c>
      <c r="AV17" s="88">
        <v>0</v>
      </c>
      <c r="AW17" s="88">
        <v>0</v>
      </c>
      <c r="AX17" s="88">
        <v>0</v>
      </c>
      <c r="AY17" s="88">
        <v>0</v>
      </c>
      <c r="AZ17" s="88">
        <v>0</v>
      </c>
      <c r="BA17" s="88">
        <v>0</v>
      </c>
      <c r="BB17" s="88">
        <v>0</v>
      </c>
      <c r="BC17" s="164">
        <v>1</v>
      </c>
      <c r="BD17" s="164">
        <v>1</v>
      </c>
      <c r="BE17" s="164">
        <v>1</v>
      </c>
      <c r="BF17" s="164">
        <v>1</v>
      </c>
      <c r="BG17" s="164">
        <v>1</v>
      </c>
      <c r="BH17" s="164">
        <v>1</v>
      </c>
      <c r="BI17" s="164">
        <v>1</v>
      </c>
      <c r="BJ17" s="164">
        <v>1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164">
        <v>1</v>
      </c>
      <c r="BR17" s="164">
        <v>1</v>
      </c>
      <c r="BS17" s="164">
        <v>1</v>
      </c>
      <c r="BT17" s="161"/>
      <c r="BU17" s="166">
        <f t="shared" si="0"/>
        <v>261134</v>
      </c>
      <c r="BV17" s="88"/>
    </row>
    <row r="18" spans="1:74" ht="14.25" customHeight="1">
      <c r="A18" s="88">
        <v>29</v>
      </c>
      <c r="B18" s="163">
        <v>537000000</v>
      </c>
      <c r="C18" s="88">
        <v>18</v>
      </c>
      <c r="D18" s="28" t="s">
        <v>11</v>
      </c>
      <c r="E18" s="164">
        <v>1</v>
      </c>
      <c r="F18" s="164">
        <v>1</v>
      </c>
      <c r="G18" s="164">
        <v>1</v>
      </c>
      <c r="H18" s="88">
        <v>0</v>
      </c>
      <c r="I18" s="88">
        <v>0</v>
      </c>
      <c r="J18" s="164">
        <v>1</v>
      </c>
      <c r="K18" s="88">
        <v>0</v>
      </c>
      <c r="L18" s="164">
        <v>1</v>
      </c>
      <c r="M18" s="164">
        <v>1</v>
      </c>
      <c r="N18" s="88">
        <v>0</v>
      </c>
      <c r="O18" s="88">
        <v>0</v>
      </c>
      <c r="P18" s="88">
        <v>0</v>
      </c>
      <c r="Q18" s="88">
        <v>0</v>
      </c>
      <c r="R18" s="88">
        <v>0</v>
      </c>
      <c r="S18" s="88">
        <v>0</v>
      </c>
      <c r="T18" s="88">
        <v>0</v>
      </c>
      <c r="U18" s="88">
        <v>0</v>
      </c>
      <c r="V18" s="161"/>
      <c r="W18" s="88">
        <v>235008</v>
      </c>
      <c r="Z18" s="88">
        <v>4</v>
      </c>
      <c r="AA18" s="88">
        <v>16</v>
      </c>
      <c r="AB18" s="28" t="s">
        <v>23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s="88">
        <v>0</v>
      </c>
      <c r="AI18" s="88">
        <v>0</v>
      </c>
      <c r="AJ18" s="88">
        <v>0</v>
      </c>
      <c r="AK18" s="88">
        <v>0</v>
      </c>
      <c r="AL18" s="88">
        <v>0</v>
      </c>
      <c r="AM18" s="88">
        <v>0</v>
      </c>
      <c r="AN18" s="88">
        <v>0</v>
      </c>
      <c r="AO18" s="88">
        <v>0</v>
      </c>
      <c r="AP18" s="88">
        <v>0</v>
      </c>
      <c r="AQ18" s="88">
        <v>0</v>
      </c>
      <c r="AR18" s="88">
        <v>0</v>
      </c>
      <c r="AS18" s="88">
        <v>0</v>
      </c>
      <c r="AT18" s="88">
        <v>0</v>
      </c>
      <c r="AU18" s="88">
        <v>0</v>
      </c>
      <c r="AV18" s="88">
        <v>0</v>
      </c>
      <c r="AW18" s="88">
        <v>0</v>
      </c>
      <c r="AX18" s="88">
        <v>0</v>
      </c>
      <c r="AY18" s="88">
        <v>0</v>
      </c>
      <c r="AZ18" s="88">
        <v>0</v>
      </c>
      <c r="BA18" s="88">
        <v>0</v>
      </c>
      <c r="BB18" s="88">
        <v>0</v>
      </c>
      <c r="BC18" s="164">
        <v>1</v>
      </c>
      <c r="BD18" s="88">
        <v>0</v>
      </c>
      <c r="BE18" s="88">
        <v>0</v>
      </c>
      <c r="BF18" s="88">
        <v>0</v>
      </c>
      <c r="BG18" s="88">
        <v>0</v>
      </c>
      <c r="BH18" s="88">
        <v>0</v>
      </c>
      <c r="BI18" s="88">
        <v>0</v>
      </c>
      <c r="BJ18" s="88">
        <v>0</v>
      </c>
      <c r="BK18" s="88">
        <v>0</v>
      </c>
      <c r="BL18" s="88">
        <v>0</v>
      </c>
      <c r="BM18" s="88">
        <v>0</v>
      </c>
      <c r="BN18" s="164">
        <v>1</v>
      </c>
      <c r="BO18" s="164">
        <v>1</v>
      </c>
      <c r="BP18" s="88">
        <v>0</v>
      </c>
      <c r="BQ18" s="164">
        <v>1</v>
      </c>
      <c r="BR18" s="164">
        <v>1</v>
      </c>
      <c r="BS18" s="164">
        <v>1</v>
      </c>
      <c r="BT18" s="161"/>
      <c r="BU18" s="166">
        <f t="shared" si="0"/>
        <v>131182</v>
      </c>
      <c r="BV18" s="88"/>
    </row>
    <row r="19" spans="1:74" ht="14.25" customHeight="1">
      <c r="A19" s="88">
        <v>28</v>
      </c>
      <c r="B19" s="163">
        <v>268000000</v>
      </c>
      <c r="C19" s="88">
        <v>24</v>
      </c>
      <c r="D19" s="28" t="s">
        <v>17</v>
      </c>
      <c r="E19" s="164">
        <v>1</v>
      </c>
      <c r="F19" s="164">
        <v>1</v>
      </c>
      <c r="G19" s="164">
        <v>1</v>
      </c>
      <c r="H19" s="88">
        <v>0</v>
      </c>
      <c r="I19" s="88">
        <v>0</v>
      </c>
      <c r="J19" s="164">
        <v>1</v>
      </c>
      <c r="K19" s="88">
        <v>0</v>
      </c>
      <c r="L19" s="164">
        <v>1</v>
      </c>
      <c r="M19" s="164">
        <v>1</v>
      </c>
      <c r="N19" s="88">
        <v>0</v>
      </c>
      <c r="O19" s="88">
        <v>0</v>
      </c>
      <c r="P19" s="88">
        <v>0</v>
      </c>
      <c r="Q19" s="88">
        <v>0</v>
      </c>
      <c r="R19" s="88">
        <v>0</v>
      </c>
      <c r="S19" s="88">
        <v>0</v>
      </c>
      <c r="T19" s="88">
        <v>0</v>
      </c>
      <c r="U19" s="88">
        <v>0</v>
      </c>
      <c r="V19" s="161"/>
      <c r="W19" s="88">
        <v>235008</v>
      </c>
      <c r="Z19" s="88">
        <v>3</v>
      </c>
      <c r="AA19" s="88">
        <v>8</v>
      </c>
      <c r="AB19" s="28" t="s">
        <v>22</v>
      </c>
      <c r="AC19" s="88">
        <v>0</v>
      </c>
      <c r="AD19" s="88">
        <v>0</v>
      </c>
      <c r="AE19" s="88">
        <v>0</v>
      </c>
      <c r="AF19" s="88">
        <v>0</v>
      </c>
      <c r="AG19" s="88">
        <v>0</v>
      </c>
      <c r="AH19" s="88">
        <v>0</v>
      </c>
      <c r="AI19" s="88">
        <v>0</v>
      </c>
      <c r="AJ19" s="88">
        <v>0</v>
      </c>
      <c r="AK19" s="88">
        <v>0</v>
      </c>
      <c r="AL19" s="88">
        <v>0</v>
      </c>
      <c r="AM19" s="88">
        <v>0</v>
      </c>
      <c r="AN19" s="88">
        <v>0</v>
      </c>
      <c r="AO19" s="88">
        <v>0</v>
      </c>
      <c r="AP19" s="88">
        <v>0</v>
      </c>
      <c r="AQ19" s="88">
        <v>0</v>
      </c>
      <c r="AR19" s="88">
        <v>0</v>
      </c>
      <c r="AS19" s="88">
        <v>0</v>
      </c>
      <c r="AT19" s="88">
        <v>0</v>
      </c>
      <c r="AU19" s="88">
        <v>0</v>
      </c>
      <c r="AV19" s="88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164">
        <v>1</v>
      </c>
      <c r="BD19" s="88">
        <v>0</v>
      </c>
      <c r="BE19" s="88">
        <v>0</v>
      </c>
      <c r="BF19" s="88">
        <v>0</v>
      </c>
      <c r="BG19" s="88">
        <v>0</v>
      </c>
      <c r="BH19" s="88">
        <v>0</v>
      </c>
      <c r="BI19" s="88">
        <v>0</v>
      </c>
      <c r="BJ19" s="88">
        <v>0</v>
      </c>
      <c r="BK19" s="88">
        <v>0</v>
      </c>
      <c r="BL19" s="88">
        <v>0</v>
      </c>
      <c r="BM19" s="88">
        <v>0</v>
      </c>
      <c r="BN19" s="88">
        <v>0</v>
      </c>
      <c r="BO19" s="88">
        <v>0</v>
      </c>
      <c r="BP19" s="88">
        <v>0</v>
      </c>
      <c r="BQ19" s="164">
        <v>1</v>
      </c>
      <c r="BR19" s="164">
        <v>1</v>
      </c>
      <c r="BS19" s="164">
        <v>1</v>
      </c>
      <c r="BT19" s="161"/>
      <c r="BU19" s="166">
        <f t="shared" si="0"/>
        <v>131086</v>
      </c>
      <c r="BV19" s="88"/>
    </row>
    <row r="20" spans="1:74" ht="14.25" customHeight="1">
      <c r="A20" s="88">
        <v>27</v>
      </c>
      <c r="B20" s="163">
        <v>134000000</v>
      </c>
      <c r="C20" s="88">
        <v>25</v>
      </c>
      <c r="D20" s="28" t="s">
        <v>17</v>
      </c>
      <c r="E20" s="164">
        <v>1</v>
      </c>
      <c r="F20" s="164">
        <v>1</v>
      </c>
      <c r="G20" s="164">
        <v>1</v>
      </c>
      <c r="H20" s="88">
        <v>0</v>
      </c>
      <c r="I20" s="88">
        <v>0</v>
      </c>
      <c r="J20" s="164">
        <v>1</v>
      </c>
      <c r="K20" s="88">
        <v>0</v>
      </c>
      <c r="L20" s="164">
        <v>1</v>
      </c>
      <c r="M20" s="164">
        <v>1</v>
      </c>
      <c r="N20" s="88">
        <v>0</v>
      </c>
      <c r="O20" s="88">
        <v>0</v>
      </c>
      <c r="P20" s="88">
        <v>0</v>
      </c>
      <c r="Q20" s="88">
        <v>0</v>
      </c>
      <c r="R20" s="88">
        <v>0</v>
      </c>
      <c r="S20" s="88">
        <v>0</v>
      </c>
      <c r="T20" s="88">
        <v>0</v>
      </c>
      <c r="U20" s="88">
        <v>0</v>
      </c>
      <c r="V20" s="161"/>
      <c r="W20" s="88">
        <v>235008</v>
      </c>
      <c r="Z20" s="88">
        <v>2</v>
      </c>
      <c r="AA20" s="88">
        <v>4</v>
      </c>
      <c r="AB20" s="28" t="s">
        <v>20</v>
      </c>
      <c r="AC20" s="88">
        <v>0</v>
      </c>
      <c r="AD20" s="88">
        <v>0</v>
      </c>
      <c r="AE20" s="88">
        <v>0</v>
      </c>
      <c r="AF20" s="88">
        <v>0</v>
      </c>
      <c r="AG20" s="88">
        <v>0</v>
      </c>
      <c r="AH20" s="88">
        <v>0</v>
      </c>
      <c r="AI20" s="88">
        <v>0</v>
      </c>
      <c r="AJ20" s="88">
        <v>0</v>
      </c>
      <c r="AK20" s="88">
        <v>0</v>
      </c>
      <c r="AL20" s="88">
        <v>0</v>
      </c>
      <c r="AM20" s="88">
        <v>0</v>
      </c>
      <c r="AN20" s="88">
        <v>0</v>
      </c>
      <c r="AO20" s="88">
        <v>0</v>
      </c>
      <c r="AP20" s="88">
        <v>0</v>
      </c>
      <c r="AQ20" s="88">
        <v>0</v>
      </c>
      <c r="AR20" s="88">
        <v>0</v>
      </c>
      <c r="AS20" s="88">
        <v>0</v>
      </c>
      <c r="AT20" s="88">
        <v>0</v>
      </c>
      <c r="AU20" s="88">
        <v>0</v>
      </c>
      <c r="AV20" s="88">
        <v>0</v>
      </c>
      <c r="AW20" s="88">
        <v>0</v>
      </c>
      <c r="AX20" s="88">
        <v>0</v>
      </c>
      <c r="AY20" s="88">
        <v>0</v>
      </c>
      <c r="AZ20" s="88">
        <v>0</v>
      </c>
      <c r="BA20" s="88">
        <v>0</v>
      </c>
      <c r="BB20" s="88">
        <v>0</v>
      </c>
      <c r="BC20" s="88">
        <v>0</v>
      </c>
      <c r="BD20" s="164">
        <v>1</v>
      </c>
      <c r="BE20" s="164">
        <v>1</v>
      </c>
      <c r="BF20" s="164">
        <v>1</v>
      </c>
      <c r="BG20" s="164">
        <v>1</v>
      </c>
      <c r="BH20" s="164">
        <v>1</v>
      </c>
      <c r="BI20" s="164">
        <v>1</v>
      </c>
      <c r="BJ20" s="164">
        <v>1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161"/>
      <c r="BU20" s="166">
        <f t="shared" si="0"/>
        <v>130048</v>
      </c>
      <c r="BV20" s="88"/>
    </row>
    <row r="21" spans="1:74" ht="14.25" customHeight="1">
      <c r="A21" s="88">
        <v>26</v>
      </c>
      <c r="B21" s="88">
        <v>67108864</v>
      </c>
      <c r="C21" s="88">
        <v>30</v>
      </c>
      <c r="D21" s="28" t="s">
        <v>12</v>
      </c>
      <c r="E21" s="164">
        <v>1</v>
      </c>
      <c r="F21" s="164">
        <v>1</v>
      </c>
      <c r="G21" s="164">
        <v>1</v>
      </c>
      <c r="H21" s="88">
        <v>0</v>
      </c>
      <c r="I21" s="88">
        <v>0</v>
      </c>
      <c r="J21" s="164">
        <v>1</v>
      </c>
      <c r="K21" s="88">
        <v>0</v>
      </c>
      <c r="L21" s="164">
        <v>1</v>
      </c>
      <c r="M21" s="164">
        <v>1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  <c r="U21" s="88">
        <v>0</v>
      </c>
      <c r="V21" s="161"/>
      <c r="W21" s="88">
        <v>235008</v>
      </c>
      <c r="Z21" s="88">
        <v>1</v>
      </c>
      <c r="AA21" s="88">
        <v>2</v>
      </c>
      <c r="AB21" s="28" t="s">
        <v>27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s="88">
        <v>0</v>
      </c>
      <c r="AI21" s="88">
        <v>0</v>
      </c>
      <c r="AJ21" s="88">
        <v>0</v>
      </c>
      <c r="AK21" s="88">
        <v>0</v>
      </c>
      <c r="AL21" s="88">
        <v>0</v>
      </c>
      <c r="AM21" s="88">
        <v>0</v>
      </c>
      <c r="AN21" s="88">
        <v>0</v>
      </c>
      <c r="AO21" s="88">
        <v>0</v>
      </c>
      <c r="AP21" s="88">
        <v>0</v>
      </c>
      <c r="AQ21" s="88">
        <v>0</v>
      </c>
      <c r="AR21" s="88">
        <v>0</v>
      </c>
      <c r="AS21" s="88">
        <v>0</v>
      </c>
      <c r="AT21" s="88">
        <v>0</v>
      </c>
      <c r="AU21" s="88">
        <v>0</v>
      </c>
      <c r="AV21" s="88">
        <v>0</v>
      </c>
      <c r="AW21" s="88">
        <v>0</v>
      </c>
      <c r="AX21" s="88">
        <v>0</v>
      </c>
      <c r="AY21" s="88">
        <v>0</v>
      </c>
      <c r="AZ21" s="88">
        <v>0</v>
      </c>
      <c r="BA21" s="88">
        <v>0</v>
      </c>
      <c r="BB21" s="88">
        <v>0</v>
      </c>
      <c r="BC21" s="88">
        <v>0</v>
      </c>
      <c r="BD21" s="88">
        <v>0</v>
      </c>
      <c r="BE21" s="88">
        <v>0</v>
      </c>
      <c r="BF21" s="88">
        <v>0</v>
      </c>
      <c r="BG21" s="88">
        <v>0</v>
      </c>
      <c r="BH21" s="88">
        <v>0</v>
      </c>
      <c r="BI21" s="88">
        <v>0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161"/>
      <c r="BU21" s="166">
        <f t="shared" si="0"/>
        <v>0</v>
      </c>
      <c r="BV21" s="88"/>
    </row>
    <row r="22" spans="1:74" ht="14.25" customHeight="1">
      <c r="A22" s="88">
        <v>25</v>
      </c>
      <c r="B22" s="88">
        <v>33554432</v>
      </c>
      <c r="C22" s="88">
        <v>33</v>
      </c>
      <c r="D22" s="28" t="s">
        <v>12</v>
      </c>
      <c r="E22" s="164">
        <v>1</v>
      </c>
      <c r="F22" s="164">
        <v>1</v>
      </c>
      <c r="G22" s="164">
        <v>1</v>
      </c>
      <c r="H22" s="88">
        <v>0</v>
      </c>
      <c r="I22" s="88">
        <v>0</v>
      </c>
      <c r="J22" s="164">
        <v>1</v>
      </c>
      <c r="K22" s="88">
        <v>0</v>
      </c>
      <c r="L22" s="164">
        <v>1</v>
      </c>
      <c r="M22" s="164">
        <v>1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  <c r="U22" s="88">
        <v>0</v>
      </c>
      <c r="V22" s="161"/>
      <c r="W22" s="88">
        <v>235008</v>
      </c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2"/>
      <c r="BV22" s="161"/>
    </row>
    <row r="23" spans="1:74" ht="14.25" customHeight="1">
      <c r="A23" s="88">
        <v>24</v>
      </c>
      <c r="B23" s="88">
        <v>16777216</v>
      </c>
      <c r="C23" s="88">
        <v>36</v>
      </c>
      <c r="D23" s="28" t="s">
        <v>12</v>
      </c>
      <c r="E23" s="164">
        <v>1</v>
      </c>
      <c r="F23" s="164">
        <v>1</v>
      </c>
      <c r="G23" s="164">
        <v>1</v>
      </c>
      <c r="H23" s="88">
        <v>0</v>
      </c>
      <c r="I23" s="88">
        <v>0</v>
      </c>
      <c r="J23" s="164">
        <v>1</v>
      </c>
      <c r="K23" s="88">
        <v>0</v>
      </c>
      <c r="L23" s="164">
        <v>1</v>
      </c>
      <c r="M23" s="164">
        <v>1</v>
      </c>
      <c r="N23" s="88">
        <v>0</v>
      </c>
      <c r="O23" s="88">
        <v>0</v>
      </c>
      <c r="P23" s="88">
        <v>0</v>
      </c>
      <c r="Q23" s="88">
        <v>0</v>
      </c>
      <c r="R23" s="88">
        <v>0</v>
      </c>
      <c r="S23" s="88">
        <v>0</v>
      </c>
      <c r="T23" s="88">
        <v>0</v>
      </c>
      <c r="U23" s="88">
        <v>0</v>
      </c>
      <c r="V23" s="161"/>
      <c r="W23" s="88">
        <v>235008</v>
      </c>
      <c r="Z23" s="161"/>
      <c r="AA23" s="161"/>
      <c r="AB23" s="28" t="s">
        <v>108</v>
      </c>
      <c r="AC23" s="88">
        <v>253952</v>
      </c>
      <c r="AD23" s="88">
        <v>253952</v>
      </c>
      <c r="AE23" s="88">
        <v>253952</v>
      </c>
      <c r="AF23" s="88">
        <v>253952</v>
      </c>
      <c r="AG23" s="88">
        <v>253952</v>
      </c>
      <c r="AH23" s="88">
        <v>253952</v>
      </c>
      <c r="AI23" s="88">
        <v>253952</v>
      </c>
      <c r="AJ23" s="88">
        <v>251904</v>
      </c>
      <c r="AK23" s="88">
        <v>251904</v>
      </c>
      <c r="AL23" s="88">
        <v>235008</v>
      </c>
      <c r="AM23" s="88">
        <v>235008</v>
      </c>
      <c r="AN23" s="88">
        <v>235008</v>
      </c>
      <c r="AO23" s="88">
        <v>235008</v>
      </c>
      <c r="AP23" s="88">
        <v>235008</v>
      </c>
      <c r="AQ23" s="88">
        <v>235008</v>
      </c>
      <c r="AR23" s="88">
        <v>235008</v>
      </c>
      <c r="AS23" s="88">
        <v>235008</v>
      </c>
      <c r="AT23" s="88">
        <v>235008</v>
      </c>
      <c r="AU23" s="88">
        <v>235008</v>
      </c>
      <c r="AV23" s="88">
        <v>235008</v>
      </c>
      <c r="AW23" s="88">
        <v>235008</v>
      </c>
      <c r="AX23" s="88">
        <v>219392</v>
      </c>
      <c r="AY23" s="88">
        <v>217472</v>
      </c>
      <c r="AZ23" s="88">
        <v>217472</v>
      </c>
      <c r="BA23" s="88">
        <v>217472</v>
      </c>
      <c r="BB23" s="88">
        <v>181312</v>
      </c>
      <c r="BC23" s="88">
        <v>172088</v>
      </c>
      <c r="BD23" s="88">
        <v>164132</v>
      </c>
      <c r="BE23" s="88">
        <v>164132</v>
      </c>
      <c r="BF23" s="88">
        <v>164132</v>
      </c>
      <c r="BG23" s="88">
        <v>163940</v>
      </c>
      <c r="BH23" s="88">
        <v>163876</v>
      </c>
      <c r="BI23" s="88">
        <v>163876</v>
      </c>
      <c r="BJ23" s="88">
        <v>163876</v>
      </c>
      <c r="BK23" s="88">
        <v>148800</v>
      </c>
      <c r="BL23" s="88">
        <v>148800</v>
      </c>
      <c r="BM23" s="88">
        <v>148800</v>
      </c>
      <c r="BN23" s="88">
        <v>148752</v>
      </c>
      <c r="BO23" s="88">
        <v>148752</v>
      </c>
      <c r="BP23" s="88">
        <v>148544</v>
      </c>
      <c r="BQ23" s="88">
        <v>139320</v>
      </c>
      <c r="BR23" s="88">
        <v>139320</v>
      </c>
      <c r="BS23" s="88">
        <v>139320</v>
      </c>
      <c r="BT23" s="161"/>
      <c r="BU23" s="162"/>
      <c r="BV23" s="161"/>
    </row>
    <row r="24" spans="1:74" ht="14.25" customHeight="1">
      <c r="A24" s="88">
        <v>23</v>
      </c>
      <c r="B24" s="88">
        <v>8388608</v>
      </c>
      <c r="C24" s="88">
        <v>38</v>
      </c>
      <c r="D24" s="28" t="s">
        <v>12</v>
      </c>
      <c r="E24" s="164">
        <v>1</v>
      </c>
      <c r="F24" s="164">
        <v>1</v>
      </c>
      <c r="G24" s="164">
        <v>1</v>
      </c>
      <c r="H24" s="88">
        <v>0</v>
      </c>
      <c r="I24" s="88">
        <v>0</v>
      </c>
      <c r="J24" s="164">
        <v>1</v>
      </c>
      <c r="K24" s="88">
        <v>0</v>
      </c>
      <c r="L24" s="164">
        <v>1</v>
      </c>
      <c r="M24" s="164">
        <v>1</v>
      </c>
      <c r="N24" s="88">
        <v>0</v>
      </c>
      <c r="O24" s="88">
        <v>0</v>
      </c>
      <c r="P24" s="88">
        <v>0</v>
      </c>
      <c r="Q24" s="88">
        <v>0</v>
      </c>
      <c r="R24" s="88">
        <v>0</v>
      </c>
      <c r="S24" s="88">
        <v>0</v>
      </c>
      <c r="T24" s="88">
        <v>0</v>
      </c>
      <c r="U24" s="88">
        <v>0</v>
      </c>
      <c r="V24" s="161"/>
      <c r="W24" s="88">
        <v>235008</v>
      </c>
      <c r="AD24">
        <f t="shared" ref="AD24:BS24" si="1">IF(AD23&lt;=AC23,1,0)</f>
        <v>1</v>
      </c>
      <c r="AE24">
        <f t="shared" si="1"/>
        <v>1</v>
      </c>
      <c r="AF24">
        <f t="shared" si="1"/>
        <v>1</v>
      </c>
      <c r="AG24">
        <f t="shared" si="1"/>
        <v>1</v>
      </c>
      <c r="AH24">
        <f t="shared" si="1"/>
        <v>1</v>
      </c>
      <c r="AI24">
        <f t="shared" si="1"/>
        <v>1</v>
      </c>
      <c r="AJ24">
        <f t="shared" si="1"/>
        <v>1</v>
      </c>
      <c r="AK24">
        <f t="shared" si="1"/>
        <v>1</v>
      </c>
      <c r="AL24">
        <f t="shared" si="1"/>
        <v>1</v>
      </c>
      <c r="AM24">
        <f t="shared" si="1"/>
        <v>1</v>
      </c>
      <c r="AN24">
        <f t="shared" si="1"/>
        <v>1</v>
      </c>
      <c r="AO24">
        <f t="shared" si="1"/>
        <v>1</v>
      </c>
      <c r="AP24">
        <f t="shared" si="1"/>
        <v>1</v>
      </c>
      <c r="AQ24">
        <f t="shared" si="1"/>
        <v>1</v>
      </c>
      <c r="AR24">
        <f t="shared" si="1"/>
        <v>1</v>
      </c>
      <c r="AS24">
        <f t="shared" si="1"/>
        <v>1</v>
      </c>
      <c r="AT24">
        <f t="shared" si="1"/>
        <v>1</v>
      </c>
      <c r="AU24">
        <f t="shared" si="1"/>
        <v>1</v>
      </c>
      <c r="AV24">
        <f t="shared" si="1"/>
        <v>1</v>
      </c>
      <c r="AW24">
        <f t="shared" si="1"/>
        <v>1</v>
      </c>
      <c r="AX24">
        <f t="shared" si="1"/>
        <v>1</v>
      </c>
      <c r="AY24">
        <f t="shared" si="1"/>
        <v>1</v>
      </c>
      <c r="AZ24">
        <f t="shared" si="1"/>
        <v>1</v>
      </c>
      <c r="BA24">
        <f t="shared" si="1"/>
        <v>1</v>
      </c>
      <c r="BB24">
        <f t="shared" si="1"/>
        <v>1</v>
      </c>
      <c r="BC24">
        <f t="shared" si="1"/>
        <v>1</v>
      </c>
      <c r="BD24">
        <f t="shared" si="1"/>
        <v>1</v>
      </c>
      <c r="BE24">
        <f t="shared" si="1"/>
        <v>1</v>
      </c>
      <c r="BF24">
        <f t="shared" si="1"/>
        <v>1</v>
      </c>
      <c r="BG24">
        <f t="shared" si="1"/>
        <v>1</v>
      </c>
      <c r="BH24">
        <f t="shared" si="1"/>
        <v>1</v>
      </c>
      <c r="BI24">
        <f t="shared" si="1"/>
        <v>1</v>
      </c>
      <c r="BJ24">
        <f t="shared" si="1"/>
        <v>1</v>
      </c>
      <c r="BK24">
        <f t="shared" si="1"/>
        <v>1</v>
      </c>
      <c r="BL24">
        <f t="shared" si="1"/>
        <v>1</v>
      </c>
      <c r="BM24">
        <f t="shared" si="1"/>
        <v>1</v>
      </c>
      <c r="BN24">
        <f t="shared" si="1"/>
        <v>1</v>
      </c>
      <c r="BO24">
        <f t="shared" si="1"/>
        <v>1</v>
      </c>
      <c r="BP24">
        <f t="shared" si="1"/>
        <v>1</v>
      </c>
      <c r="BQ24">
        <f t="shared" si="1"/>
        <v>1</v>
      </c>
      <c r="BR24">
        <f t="shared" si="1"/>
        <v>1</v>
      </c>
      <c r="BS24">
        <f t="shared" si="1"/>
        <v>1</v>
      </c>
      <c r="BU24" s="167"/>
    </row>
    <row r="25" spans="1:74" ht="14.25" customHeight="1">
      <c r="A25" s="88">
        <v>22</v>
      </c>
      <c r="B25" s="88">
        <v>4194304</v>
      </c>
      <c r="C25" s="88">
        <v>6</v>
      </c>
      <c r="D25" s="28" t="s">
        <v>11</v>
      </c>
      <c r="E25" s="164">
        <v>1</v>
      </c>
      <c r="F25" s="164">
        <v>1</v>
      </c>
      <c r="G25" s="88">
        <v>0</v>
      </c>
      <c r="H25" s="164">
        <v>1</v>
      </c>
      <c r="I25" s="88">
        <v>0</v>
      </c>
      <c r="J25" s="164">
        <v>1</v>
      </c>
      <c r="K25" s="164">
        <v>1</v>
      </c>
      <c r="L25" s="88">
        <v>0</v>
      </c>
      <c r="M25" s="88">
        <v>0</v>
      </c>
      <c r="N25" s="164">
        <v>1</v>
      </c>
      <c r="O25" s="88">
        <v>0</v>
      </c>
      <c r="P25" s="88">
        <v>0</v>
      </c>
      <c r="Q25" s="88">
        <v>0</v>
      </c>
      <c r="R25" s="88">
        <v>0</v>
      </c>
      <c r="S25" s="88">
        <v>0</v>
      </c>
      <c r="T25" s="88">
        <v>0</v>
      </c>
      <c r="U25" s="88">
        <v>0</v>
      </c>
      <c r="V25" s="161"/>
      <c r="W25" s="88">
        <v>219392</v>
      </c>
      <c r="BU25" s="167"/>
    </row>
    <row r="26" spans="1:74" ht="14.25" customHeight="1">
      <c r="A26" s="88">
        <v>21</v>
      </c>
      <c r="B26" s="88">
        <v>2097152</v>
      </c>
      <c r="C26" s="88">
        <v>22</v>
      </c>
      <c r="D26" s="28" t="s">
        <v>17</v>
      </c>
      <c r="E26" s="164">
        <v>1</v>
      </c>
      <c r="F26" s="164">
        <v>1</v>
      </c>
      <c r="G26" s="88">
        <v>0</v>
      </c>
      <c r="H26" s="164">
        <v>1</v>
      </c>
      <c r="I26" s="88">
        <v>0</v>
      </c>
      <c r="J26" s="164">
        <v>1</v>
      </c>
      <c r="K26" s="88">
        <v>0</v>
      </c>
      <c r="L26" s="88">
        <v>0</v>
      </c>
      <c r="M26" s="88">
        <v>0</v>
      </c>
      <c r="N26" s="164">
        <v>1</v>
      </c>
      <c r="O26" s="164">
        <v>1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161"/>
      <c r="W26" s="88">
        <v>217472</v>
      </c>
      <c r="BU26" s="167"/>
    </row>
    <row r="27" spans="1:74" ht="14.25" customHeight="1">
      <c r="A27" s="88">
        <v>20</v>
      </c>
      <c r="B27" s="88">
        <v>1048576</v>
      </c>
      <c r="C27" s="88">
        <v>23</v>
      </c>
      <c r="D27" s="28" t="s">
        <v>17</v>
      </c>
      <c r="E27" s="164">
        <v>1</v>
      </c>
      <c r="F27" s="164">
        <v>1</v>
      </c>
      <c r="G27" s="88">
        <v>0</v>
      </c>
      <c r="H27" s="164">
        <v>1</v>
      </c>
      <c r="I27" s="88">
        <v>0</v>
      </c>
      <c r="J27" s="164">
        <v>1</v>
      </c>
      <c r="K27" s="88">
        <v>0</v>
      </c>
      <c r="L27" s="88">
        <v>0</v>
      </c>
      <c r="M27" s="88">
        <v>0</v>
      </c>
      <c r="N27" s="164">
        <v>1</v>
      </c>
      <c r="O27" s="164">
        <v>1</v>
      </c>
      <c r="P27" s="88">
        <v>0</v>
      </c>
      <c r="Q27" s="88">
        <v>0</v>
      </c>
      <c r="R27" s="88">
        <v>0</v>
      </c>
      <c r="S27" s="88">
        <v>0</v>
      </c>
      <c r="T27" s="88">
        <v>0</v>
      </c>
      <c r="U27" s="88">
        <v>0</v>
      </c>
      <c r="V27" s="161"/>
      <c r="W27" s="88">
        <v>217472</v>
      </c>
      <c r="BU27" s="167"/>
    </row>
    <row r="28" spans="1:74" ht="14.25" customHeight="1">
      <c r="A28" s="88">
        <v>19</v>
      </c>
      <c r="B28" s="88">
        <v>524288</v>
      </c>
      <c r="C28" s="88">
        <v>28</v>
      </c>
      <c r="D28" s="28" t="s">
        <v>17</v>
      </c>
      <c r="E28" s="164">
        <v>1</v>
      </c>
      <c r="F28" s="164">
        <v>1</v>
      </c>
      <c r="G28" s="88">
        <v>0</v>
      </c>
      <c r="H28" s="164">
        <v>1</v>
      </c>
      <c r="I28" s="88">
        <v>0</v>
      </c>
      <c r="J28" s="164">
        <v>1</v>
      </c>
      <c r="K28" s="88">
        <v>0</v>
      </c>
      <c r="L28" s="88">
        <v>0</v>
      </c>
      <c r="M28" s="88">
        <v>0</v>
      </c>
      <c r="N28" s="164">
        <v>1</v>
      </c>
      <c r="O28" s="164">
        <v>1</v>
      </c>
      <c r="P28" s="88">
        <v>0</v>
      </c>
      <c r="Q28" s="88">
        <v>0</v>
      </c>
      <c r="R28" s="88">
        <v>0</v>
      </c>
      <c r="S28" s="88">
        <v>0</v>
      </c>
      <c r="T28" s="88">
        <v>0</v>
      </c>
      <c r="U28" s="88">
        <v>0</v>
      </c>
      <c r="V28" s="161"/>
      <c r="W28" s="88">
        <v>217472</v>
      </c>
      <c r="BU28" s="167"/>
    </row>
    <row r="29" spans="1:74" ht="14.25" customHeight="1">
      <c r="A29" s="88">
        <v>18</v>
      </c>
      <c r="B29" s="88">
        <v>262144</v>
      </c>
      <c r="C29" s="88">
        <v>17</v>
      </c>
      <c r="D29" s="28" t="s">
        <v>11</v>
      </c>
      <c r="E29" s="164">
        <v>1</v>
      </c>
      <c r="F29" s="88">
        <v>0</v>
      </c>
      <c r="G29" s="164">
        <v>1</v>
      </c>
      <c r="H29" s="164">
        <v>1</v>
      </c>
      <c r="I29" s="88">
        <v>0</v>
      </c>
      <c r="J29" s="88">
        <v>0</v>
      </c>
      <c r="K29" s="88">
        <v>0</v>
      </c>
      <c r="L29" s="164">
        <v>1</v>
      </c>
      <c r="M29" s="88">
        <v>0</v>
      </c>
      <c r="N29" s="88">
        <v>0</v>
      </c>
      <c r="O29" s="88">
        <v>0</v>
      </c>
      <c r="P29" s="164">
        <v>1</v>
      </c>
      <c r="Q29" s="88">
        <v>0</v>
      </c>
      <c r="R29" s="88">
        <v>0</v>
      </c>
      <c r="S29" s="88">
        <v>0</v>
      </c>
      <c r="T29" s="88">
        <v>0</v>
      </c>
      <c r="U29" s="88">
        <v>0</v>
      </c>
      <c r="V29" s="161"/>
      <c r="W29" s="88">
        <v>181312</v>
      </c>
      <c r="BU29" s="167"/>
    </row>
    <row r="30" spans="1:74" ht="14.25" customHeight="1">
      <c r="A30" s="88">
        <v>17</v>
      </c>
      <c r="B30" s="88">
        <v>131072</v>
      </c>
      <c r="C30" s="28" t="s">
        <v>50</v>
      </c>
      <c r="D30" s="28" t="s">
        <v>12</v>
      </c>
      <c r="E30" s="164">
        <v>1</v>
      </c>
      <c r="F30" s="88">
        <v>0</v>
      </c>
      <c r="G30" s="164">
        <v>1</v>
      </c>
      <c r="H30" s="88">
        <v>0</v>
      </c>
      <c r="I30" s="164">
        <v>1</v>
      </c>
      <c r="J30" s="88">
        <v>0</v>
      </c>
      <c r="K30" s="88">
        <v>0</v>
      </c>
      <c r="L30" s="88">
        <v>0</v>
      </c>
      <c r="M30" s="88">
        <v>0</v>
      </c>
      <c r="N30" s="88">
        <v>0</v>
      </c>
      <c r="O30" s="88">
        <v>0</v>
      </c>
      <c r="P30" s="88">
        <v>0</v>
      </c>
      <c r="Q30" s="164">
        <v>1</v>
      </c>
      <c r="R30" s="164">
        <v>1</v>
      </c>
      <c r="S30" s="164">
        <v>1</v>
      </c>
      <c r="T30" s="88">
        <v>0</v>
      </c>
      <c r="U30" s="88">
        <v>0</v>
      </c>
      <c r="V30" s="161"/>
      <c r="W30" s="88">
        <v>172088</v>
      </c>
      <c r="BU30" s="167"/>
    </row>
    <row r="31" spans="1:74" ht="14.25" customHeight="1">
      <c r="A31" s="88">
        <v>16</v>
      </c>
      <c r="B31" s="88">
        <v>65536</v>
      </c>
      <c r="C31" s="88">
        <v>35</v>
      </c>
      <c r="D31" s="28" t="s">
        <v>12</v>
      </c>
      <c r="E31" s="164">
        <v>1</v>
      </c>
      <c r="F31" s="88">
        <v>0</v>
      </c>
      <c r="G31" s="164">
        <v>1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164">
        <v>1</v>
      </c>
      <c r="O31" s="88">
        <v>0</v>
      </c>
      <c r="P31" s="88">
        <v>0</v>
      </c>
      <c r="Q31" s="164">
        <v>1</v>
      </c>
      <c r="R31" s="88">
        <v>0</v>
      </c>
      <c r="S31" s="88">
        <v>0</v>
      </c>
      <c r="T31" s="164">
        <v>1</v>
      </c>
      <c r="U31" s="88">
        <v>0</v>
      </c>
      <c r="V31" s="161"/>
      <c r="W31" s="88">
        <v>164132</v>
      </c>
      <c r="BU31" s="167"/>
    </row>
    <row r="32" spans="1:74" ht="14.25" customHeight="1">
      <c r="A32" s="88">
        <v>15</v>
      </c>
      <c r="B32" s="88">
        <v>32768</v>
      </c>
      <c r="C32" s="88">
        <v>34</v>
      </c>
      <c r="D32" s="28" t="s">
        <v>12</v>
      </c>
      <c r="E32" s="164">
        <v>1</v>
      </c>
      <c r="F32" s="88">
        <v>0</v>
      </c>
      <c r="G32" s="164">
        <v>1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164">
        <v>1</v>
      </c>
      <c r="O32" s="88">
        <v>0</v>
      </c>
      <c r="P32" s="88">
        <v>0</v>
      </c>
      <c r="Q32" s="164">
        <v>1</v>
      </c>
      <c r="R32" s="88">
        <v>0</v>
      </c>
      <c r="S32" s="88">
        <v>0</v>
      </c>
      <c r="T32" s="164">
        <v>1</v>
      </c>
      <c r="U32" s="88">
        <v>0</v>
      </c>
      <c r="V32" s="161"/>
      <c r="W32" s="88">
        <v>164132</v>
      </c>
      <c r="BU32" s="167"/>
    </row>
    <row r="33" spans="1:73" ht="14.25" customHeight="1">
      <c r="A33" s="88">
        <v>14</v>
      </c>
      <c r="B33" s="88">
        <v>16384</v>
      </c>
      <c r="C33" s="88">
        <v>41</v>
      </c>
      <c r="D33" s="28" t="s">
        <v>12</v>
      </c>
      <c r="E33" s="164">
        <v>1</v>
      </c>
      <c r="F33" s="88">
        <v>0</v>
      </c>
      <c r="G33" s="164">
        <v>1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164">
        <v>1</v>
      </c>
      <c r="O33" s="88">
        <v>0</v>
      </c>
      <c r="P33" s="88">
        <v>0</v>
      </c>
      <c r="Q33" s="164">
        <v>1</v>
      </c>
      <c r="R33" s="88">
        <v>0</v>
      </c>
      <c r="S33" s="88">
        <v>0</v>
      </c>
      <c r="T33" s="164">
        <v>1</v>
      </c>
      <c r="U33" s="88">
        <v>0</v>
      </c>
      <c r="V33" s="161"/>
      <c r="W33" s="88">
        <v>164132</v>
      </c>
      <c r="BU33" s="167"/>
    </row>
    <row r="34" spans="1:73" ht="14.25" customHeight="1">
      <c r="A34" s="88">
        <v>13</v>
      </c>
      <c r="B34" s="88">
        <v>8192</v>
      </c>
      <c r="C34" s="88">
        <v>21</v>
      </c>
      <c r="D34" s="28" t="s">
        <v>11</v>
      </c>
      <c r="E34" s="164">
        <v>1</v>
      </c>
      <c r="F34" s="88">
        <v>0</v>
      </c>
      <c r="G34" s="164">
        <v>1</v>
      </c>
      <c r="H34" s="88">
        <v>0</v>
      </c>
      <c r="I34" s="88">
        <v>0</v>
      </c>
      <c r="J34" s="88">
        <v>0</v>
      </c>
      <c r="K34" s="88">
        <v>0</v>
      </c>
      <c r="L34" s="88">
        <v>0</v>
      </c>
      <c r="M34" s="88">
        <v>0</v>
      </c>
      <c r="N34" s="88">
        <v>0</v>
      </c>
      <c r="O34" s="88">
        <v>0</v>
      </c>
      <c r="P34" s="164">
        <v>1</v>
      </c>
      <c r="Q34" s="164">
        <v>1</v>
      </c>
      <c r="R34" s="88">
        <v>0</v>
      </c>
      <c r="S34" s="88">
        <v>0</v>
      </c>
      <c r="T34" s="164">
        <v>1</v>
      </c>
      <c r="U34" s="88">
        <v>0</v>
      </c>
      <c r="V34" s="161"/>
      <c r="W34" s="88">
        <v>163940</v>
      </c>
      <c r="BU34" s="167"/>
    </row>
    <row r="35" spans="1:73" ht="14.25" customHeight="1">
      <c r="A35" s="88">
        <v>12</v>
      </c>
      <c r="B35" s="88">
        <v>4096</v>
      </c>
      <c r="C35" s="88">
        <v>3</v>
      </c>
      <c r="D35" s="28" t="s">
        <v>11</v>
      </c>
      <c r="E35" s="164">
        <v>1</v>
      </c>
      <c r="F35" s="88">
        <v>0</v>
      </c>
      <c r="G35" s="164">
        <v>1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>
        <v>0</v>
      </c>
      <c r="P35" s="88">
        <v>0</v>
      </c>
      <c r="Q35" s="164">
        <v>1</v>
      </c>
      <c r="R35" s="88">
        <v>0</v>
      </c>
      <c r="S35" s="88">
        <v>0</v>
      </c>
      <c r="T35" s="164">
        <v>1</v>
      </c>
      <c r="U35" s="88">
        <v>0</v>
      </c>
      <c r="V35" s="161"/>
      <c r="W35" s="88">
        <v>163876</v>
      </c>
      <c r="BU35" s="167"/>
    </row>
    <row r="36" spans="1:73" ht="14.25" customHeight="1">
      <c r="A36" s="88">
        <v>11</v>
      </c>
      <c r="B36" s="88">
        <v>2048</v>
      </c>
      <c r="C36" s="88">
        <v>7</v>
      </c>
      <c r="D36" s="28" t="s">
        <v>11</v>
      </c>
      <c r="E36" s="164">
        <v>1</v>
      </c>
      <c r="F36" s="88">
        <v>0</v>
      </c>
      <c r="G36" s="164">
        <v>1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>
        <v>0</v>
      </c>
      <c r="P36" s="88">
        <v>0</v>
      </c>
      <c r="Q36" s="164">
        <v>1</v>
      </c>
      <c r="R36" s="88">
        <v>0</v>
      </c>
      <c r="S36" s="88">
        <v>0</v>
      </c>
      <c r="T36" s="164">
        <v>1</v>
      </c>
      <c r="U36" s="88">
        <v>0</v>
      </c>
      <c r="V36" s="161"/>
      <c r="W36" s="88">
        <v>163876</v>
      </c>
      <c r="BU36" s="167"/>
    </row>
    <row r="37" spans="1:73" ht="14.25" customHeight="1">
      <c r="A37" s="88">
        <v>10</v>
      </c>
      <c r="B37" s="88">
        <v>1024</v>
      </c>
      <c r="C37" s="88">
        <v>31</v>
      </c>
      <c r="D37" s="28" t="s">
        <v>12</v>
      </c>
      <c r="E37" s="164">
        <v>1</v>
      </c>
      <c r="F37" s="88">
        <v>0</v>
      </c>
      <c r="G37" s="164">
        <v>1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8">
        <v>0</v>
      </c>
      <c r="Q37" s="164">
        <v>1</v>
      </c>
      <c r="R37" s="88">
        <v>0</v>
      </c>
      <c r="S37" s="88">
        <v>0</v>
      </c>
      <c r="T37" s="164">
        <v>1</v>
      </c>
      <c r="U37" s="88">
        <v>0</v>
      </c>
      <c r="V37" s="161"/>
      <c r="W37" s="88">
        <v>163876</v>
      </c>
      <c r="BU37" s="167"/>
    </row>
    <row r="38" spans="1:73" ht="14.25" customHeight="1">
      <c r="A38" s="88">
        <v>9</v>
      </c>
      <c r="B38" s="88">
        <v>512</v>
      </c>
      <c r="C38" s="88">
        <v>26</v>
      </c>
      <c r="D38" s="28" t="s">
        <v>17</v>
      </c>
      <c r="E38" s="164">
        <v>1</v>
      </c>
      <c r="F38" s="88">
        <v>0</v>
      </c>
      <c r="G38" s="88">
        <v>0</v>
      </c>
      <c r="H38" s="164">
        <v>1</v>
      </c>
      <c r="I38" s="88">
        <v>0</v>
      </c>
      <c r="J38" s="88">
        <v>0</v>
      </c>
      <c r="K38" s="88">
        <v>0</v>
      </c>
      <c r="L38" s="164">
        <v>1</v>
      </c>
      <c r="M38" s="88">
        <v>0</v>
      </c>
      <c r="N38" s="164">
        <v>1</v>
      </c>
      <c r="O38" s="88">
        <v>0</v>
      </c>
      <c r="P38" s="164">
        <v>1</v>
      </c>
      <c r="Q38" s="88">
        <v>0</v>
      </c>
      <c r="R38" s="88">
        <v>0</v>
      </c>
      <c r="S38" s="88">
        <v>0</v>
      </c>
      <c r="T38" s="88">
        <v>0</v>
      </c>
      <c r="U38" s="88">
        <v>0</v>
      </c>
      <c r="V38" s="161"/>
      <c r="W38" s="88">
        <v>148800</v>
      </c>
      <c r="BU38" s="167"/>
    </row>
    <row r="39" spans="1:73" ht="14.25" customHeight="1">
      <c r="A39" s="88">
        <v>8</v>
      </c>
      <c r="B39" s="88">
        <v>256</v>
      </c>
      <c r="C39" s="88">
        <v>27</v>
      </c>
      <c r="D39" s="28" t="s">
        <v>17</v>
      </c>
      <c r="E39" s="164">
        <v>1</v>
      </c>
      <c r="F39" s="88">
        <v>0</v>
      </c>
      <c r="G39" s="88">
        <v>0</v>
      </c>
      <c r="H39" s="164">
        <v>1</v>
      </c>
      <c r="I39" s="88">
        <v>0</v>
      </c>
      <c r="J39" s="88">
        <v>0</v>
      </c>
      <c r="K39" s="88">
        <v>0</v>
      </c>
      <c r="L39" s="164">
        <v>1</v>
      </c>
      <c r="M39" s="88">
        <v>0</v>
      </c>
      <c r="N39" s="164">
        <v>1</v>
      </c>
      <c r="O39" s="88">
        <v>0</v>
      </c>
      <c r="P39" s="164">
        <v>1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161"/>
      <c r="W39" s="88">
        <v>148800</v>
      </c>
      <c r="BU39" s="167"/>
    </row>
    <row r="40" spans="1:73" ht="14.25" customHeight="1">
      <c r="A40" s="88">
        <v>7</v>
      </c>
      <c r="B40" s="88">
        <v>128</v>
      </c>
      <c r="C40" s="88">
        <v>29</v>
      </c>
      <c r="D40" s="28" t="s">
        <v>17</v>
      </c>
      <c r="E40" s="164">
        <v>1</v>
      </c>
      <c r="F40" s="88">
        <v>0</v>
      </c>
      <c r="G40" s="88">
        <v>0</v>
      </c>
      <c r="H40" s="164">
        <v>1</v>
      </c>
      <c r="I40" s="88">
        <v>0</v>
      </c>
      <c r="J40" s="88">
        <v>0</v>
      </c>
      <c r="K40" s="88">
        <v>0</v>
      </c>
      <c r="L40" s="164">
        <v>1</v>
      </c>
      <c r="M40" s="88">
        <v>0</v>
      </c>
      <c r="N40" s="164">
        <v>1</v>
      </c>
      <c r="O40" s="88">
        <v>0</v>
      </c>
      <c r="P40" s="164">
        <v>1</v>
      </c>
      <c r="Q40" s="88">
        <v>0</v>
      </c>
      <c r="R40" s="88">
        <v>0</v>
      </c>
      <c r="S40" s="88">
        <v>0</v>
      </c>
      <c r="T40" s="88">
        <v>0</v>
      </c>
      <c r="U40" s="88">
        <v>0</v>
      </c>
      <c r="V40" s="161"/>
      <c r="W40" s="88">
        <v>148800</v>
      </c>
      <c r="BU40" s="167"/>
    </row>
    <row r="41" spans="1:73" ht="14.25" customHeight="1">
      <c r="A41" s="88">
        <v>6</v>
      </c>
      <c r="B41" s="88">
        <v>64</v>
      </c>
      <c r="C41" s="88">
        <v>32</v>
      </c>
      <c r="D41" s="28" t="s">
        <v>12</v>
      </c>
      <c r="E41" s="164">
        <v>1</v>
      </c>
      <c r="F41" s="88">
        <v>0</v>
      </c>
      <c r="G41" s="88">
        <v>0</v>
      </c>
      <c r="H41" s="164">
        <v>1</v>
      </c>
      <c r="I41" s="88">
        <v>0</v>
      </c>
      <c r="J41" s="88">
        <v>0</v>
      </c>
      <c r="K41" s="88">
        <v>0</v>
      </c>
      <c r="L41" s="164">
        <v>1</v>
      </c>
      <c r="M41" s="88">
        <v>0</v>
      </c>
      <c r="N41" s="164">
        <v>1</v>
      </c>
      <c r="O41" s="88">
        <v>0</v>
      </c>
      <c r="P41" s="88">
        <v>0</v>
      </c>
      <c r="Q41" s="88">
        <v>0</v>
      </c>
      <c r="R41" s="164">
        <v>1</v>
      </c>
      <c r="S41" s="88">
        <v>0</v>
      </c>
      <c r="T41" s="88">
        <v>0</v>
      </c>
      <c r="U41" s="88">
        <v>0</v>
      </c>
      <c r="V41" s="161"/>
      <c r="W41" s="88">
        <v>148752</v>
      </c>
      <c r="BU41" s="167"/>
    </row>
    <row r="42" spans="1:73" ht="14.25" customHeight="1">
      <c r="A42" s="88">
        <v>5</v>
      </c>
      <c r="B42" s="88">
        <v>32</v>
      </c>
      <c r="C42" s="88">
        <v>39</v>
      </c>
      <c r="D42" s="28" t="s">
        <v>12</v>
      </c>
      <c r="E42" s="164">
        <v>1</v>
      </c>
      <c r="F42" s="88">
        <v>0</v>
      </c>
      <c r="G42" s="88">
        <v>0</v>
      </c>
      <c r="H42" s="164">
        <v>1</v>
      </c>
      <c r="I42" s="88">
        <v>0</v>
      </c>
      <c r="J42" s="88">
        <v>0</v>
      </c>
      <c r="K42" s="88">
        <v>0</v>
      </c>
      <c r="L42" s="164">
        <v>1</v>
      </c>
      <c r="M42" s="88">
        <v>0</v>
      </c>
      <c r="N42" s="164">
        <v>1</v>
      </c>
      <c r="O42" s="88">
        <v>0</v>
      </c>
      <c r="P42" s="88">
        <v>0</v>
      </c>
      <c r="Q42" s="88">
        <v>0</v>
      </c>
      <c r="R42" s="164">
        <v>1</v>
      </c>
      <c r="S42" s="88">
        <v>0</v>
      </c>
      <c r="T42" s="88">
        <v>0</v>
      </c>
      <c r="U42" s="88">
        <v>0</v>
      </c>
      <c r="V42" s="161"/>
      <c r="W42" s="88">
        <v>148752</v>
      </c>
      <c r="BU42" s="167"/>
    </row>
    <row r="43" spans="1:73" ht="14.25" customHeight="1">
      <c r="A43" s="88">
        <v>4</v>
      </c>
      <c r="B43" s="88">
        <v>16</v>
      </c>
      <c r="C43" s="88">
        <v>20</v>
      </c>
      <c r="D43" s="28" t="s">
        <v>11</v>
      </c>
      <c r="E43" s="164">
        <v>1</v>
      </c>
      <c r="F43" s="88">
        <v>0</v>
      </c>
      <c r="G43" s="88">
        <v>0</v>
      </c>
      <c r="H43" s="164">
        <v>1</v>
      </c>
      <c r="I43" s="88">
        <v>0</v>
      </c>
      <c r="J43" s="88">
        <v>0</v>
      </c>
      <c r="K43" s="88">
        <v>0</v>
      </c>
      <c r="L43" s="164">
        <v>1</v>
      </c>
      <c r="M43" s="88">
        <v>0</v>
      </c>
      <c r="N43" s="88">
        <v>0</v>
      </c>
      <c r="O43" s="88">
        <v>0</v>
      </c>
      <c r="P43" s="164">
        <v>1</v>
      </c>
      <c r="Q43" s="88">
        <v>0</v>
      </c>
      <c r="R43" s="88">
        <v>0</v>
      </c>
      <c r="S43" s="88">
        <v>0</v>
      </c>
      <c r="T43" s="88">
        <v>0</v>
      </c>
      <c r="U43" s="88">
        <v>0</v>
      </c>
      <c r="V43" s="161"/>
      <c r="W43" s="88">
        <v>148544</v>
      </c>
      <c r="BU43" s="167"/>
    </row>
    <row r="44" spans="1:73" ht="14.25" customHeight="1">
      <c r="A44" s="88">
        <v>3</v>
      </c>
      <c r="B44" s="88">
        <v>8</v>
      </c>
      <c r="C44" s="88">
        <v>16</v>
      </c>
      <c r="D44" s="28" t="s">
        <v>11</v>
      </c>
      <c r="E44" s="164">
        <v>1</v>
      </c>
      <c r="F44" s="88">
        <v>0</v>
      </c>
      <c r="G44" s="88">
        <v>0</v>
      </c>
      <c r="H44" s="88">
        <v>0</v>
      </c>
      <c r="I44" s="164">
        <v>1</v>
      </c>
      <c r="J44" s="88">
        <v>0</v>
      </c>
      <c r="K44" s="88">
        <v>0</v>
      </c>
      <c r="L44" s="88">
        <v>0</v>
      </c>
      <c r="M44" s="88">
        <v>0</v>
      </c>
      <c r="N44" s="88">
        <v>0</v>
      </c>
      <c r="O44" s="88">
        <v>0</v>
      </c>
      <c r="P44" s="88">
        <v>0</v>
      </c>
      <c r="Q44" s="164">
        <v>1</v>
      </c>
      <c r="R44" s="164">
        <v>1</v>
      </c>
      <c r="S44" s="164">
        <v>1</v>
      </c>
      <c r="T44" s="88">
        <v>0</v>
      </c>
      <c r="U44" s="88">
        <v>0</v>
      </c>
      <c r="V44" s="161"/>
      <c r="W44" s="88">
        <v>139320</v>
      </c>
      <c r="BU44" s="167"/>
    </row>
    <row r="45" spans="1:73" ht="14.25" customHeight="1">
      <c r="A45" s="88">
        <v>2</v>
      </c>
      <c r="B45" s="88">
        <v>4</v>
      </c>
      <c r="C45" s="88">
        <v>19</v>
      </c>
      <c r="D45" s="28" t="s">
        <v>11</v>
      </c>
      <c r="E45" s="164">
        <v>1</v>
      </c>
      <c r="F45" s="88">
        <v>0</v>
      </c>
      <c r="G45" s="88">
        <v>0</v>
      </c>
      <c r="H45" s="88">
        <v>0</v>
      </c>
      <c r="I45" s="164">
        <v>1</v>
      </c>
      <c r="J45" s="88">
        <v>0</v>
      </c>
      <c r="K45" s="88">
        <v>0</v>
      </c>
      <c r="L45" s="88">
        <v>0</v>
      </c>
      <c r="M45" s="88">
        <v>0</v>
      </c>
      <c r="N45" s="88">
        <v>0</v>
      </c>
      <c r="O45" s="88">
        <v>0</v>
      </c>
      <c r="P45" s="88">
        <v>0</v>
      </c>
      <c r="Q45" s="164">
        <v>1</v>
      </c>
      <c r="R45" s="164">
        <v>1</v>
      </c>
      <c r="S45" s="164">
        <v>1</v>
      </c>
      <c r="T45" s="88">
        <v>0</v>
      </c>
      <c r="U45" s="88">
        <v>0</v>
      </c>
      <c r="V45" s="161"/>
      <c r="W45" s="88">
        <v>139320</v>
      </c>
      <c r="BU45" s="167"/>
    </row>
    <row r="46" spans="1:73" ht="14.25" customHeight="1">
      <c r="A46" s="88">
        <v>1</v>
      </c>
      <c r="B46" s="88">
        <v>2</v>
      </c>
      <c r="C46" s="88">
        <v>42</v>
      </c>
      <c r="D46" s="28" t="s">
        <v>12</v>
      </c>
      <c r="E46" s="164">
        <v>1</v>
      </c>
      <c r="F46" s="88">
        <v>0</v>
      </c>
      <c r="G46" s="88">
        <v>0</v>
      </c>
      <c r="H46" s="88">
        <v>0</v>
      </c>
      <c r="I46" s="164">
        <v>1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>
        <v>0</v>
      </c>
      <c r="P46" s="88">
        <v>0</v>
      </c>
      <c r="Q46" s="164">
        <v>1</v>
      </c>
      <c r="R46" s="164">
        <v>1</v>
      </c>
      <c r="S46" s="164">
        <v>1</v>
      </c>
      <c r="T46" s="88">
        <v>0</v>
      </c>
      <c r="U46" s="88">
        <v>0</v>
      </c>
      <c r="V46" s="161"/>
      <c r="W46" s="88">
        <v>139320</v>
      </c>
      <c r="BU46" s="167"/>
    </row>
    <row r="47" spans="1:73" ht="14.25" customHeight="1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BU47" s="167"/>
    </row>
    <row r="48" spans="1:73" ht="14.25" customHeight="1">
      <c r="A48" s="161"/>
      <c r="B48" s="161"/>
      <c r="C48" s="161"/>
      <c r="D48" s="28" t="s">
        <v>108</v>
      </c>
      <c r="E48" s="163">
        <v>17592200000000</v>
      </c>
      <c r="F48" s="163">
        <v>17600000000000</v>
      </c>
      <c r="G48" s="163">
        <v>17600000000000</v>
      </c>
      <c r="H48" s="163">
        <v>17600000000000</v>
      </c>
      <c r="I48" s="163">
        <v>17500000000000</v>
      </c>
      <c r="J48" s="163">
        <v>137000000000</v>
      </c>
      <c r="K48" s="163">
        <v>103000000000</v>
      </c>
      <c r="L48" s="163">
        <v>34400000000</v>
      </c>
      <c r="M48" s="163">
        <v>34400000000</v>
      </c>
      <c r="N48" s="88">
        <v>7980000</v>
      </c>
      <c r="O48" s="88">
        <v>3670016</v>
      </c>
      <c r="P48" s="88">
        <v>271248</v>
      </c>
      <c r="Q48" s="88">
        <v>261134</v>
      </c>
      <c r="R48" s="88">
        <v>131182</v>
      </c>
      <c r="S48" s="88">
        <v>131086</v>
      </c>
      <c r="T48" s="88">
        <v>130048</v>
      </c>
      <c r="U48" s="88">
        <v>0</v>
      </c>
      <c r="V48" s="161"/>
      <c r="W48" s="161"/>
      <c r="BU48" s="167"/>
    </row>
    <row r="49" spans="73:73" ht="14.25" customHeight="1">
      <c r="BU49" s="167"/>
    </row>
    <row r="50" spans="73:73" ht="14.25" customHeight="1">
      <c r="BU50" s="167"/>
    </row>
    <row r="51" spans="73:73" ht="14.25" customHeight="1">
      <c r="BU51" s="167"/>
    </row>
    <row r="52" spans="73:73" ht="14.25" customHeight="1">
      <c r="BU52" s="167"/>
    </row>
    <row r="53" spans="73:73" ht="14.25" customHeight="1">
      <c r="BU53" s="167"/>
    </row>
    <row r="54" spans="73:73" ht="14.25" customHeight="1">
      <c r="BU54" s="167"/>
    </row>
    <row r="55" spans="73:73" ht="14.25" customHeight="1">
      <c r="BU55" s="167"/>
    </row>
    <row r="56" spans="73:73" ht="14.25" customHeight="1">
      <c r="BU56" s="167"/>
    </row>
    <row r="57" spans="73:73" ht="14.25" customHeight="1">
      <c r="BU57" s="167"/>
    </row>
    <row r="58" spans="73:73" ht="14.25" customHeight="1">
      <c r="BU58" s="167"/>
    </row>
    <row r="59" spans="73:73" ht="14.25" customHeight="1">
      <c r="BU59" s="167"/>
    </row>
    <row r="60" spans="73:73" ht="14.25" customHeight="1">
      <c r="BU60" s="167"/>
    </row>
    <row r="61" spans="73:73" ht="14.25" customHeight="1">
      <c r="BU61" s="167"/>
    </row>
    <row r="62" spans="73:73" ht="14.25" customHeight="1">
      <c r="BU62" s="167"/>
    </row>
    <row r="63" spans="73:73" ht="14.25" customHeight="1">
      <c r="BU63" s="167"/>
    </row>
    <row r="64" spans="73:73" ht="14.25" customHeight="1">
      <c r="BU64" s="167"/>
    </row>
    <row r="65" spans="73:73" ht="14.25" customHeight="1">
      <c r="BU65" s="167"/>
    </row>
    <row r="66" spans="73:73" ht="14.25" customHeight="1">
      <c r="BU66" s="167"/>
    </row>
    <row r="67" spans="73:73" ht="14.25" customHeight="1">
      <c r="BU67" s="167"/>
    </row>
    <row r="68" spans="73:73" ht="14.25" customHeight="1">
      <c r="BU68" s="167"/>
    </row>
    <row r="69" spans="73:73" ht="14.25" customHeight="1">
      <c r="BU69" s="167"/>
    </row>
    <row r="70" spans="73:73" ht="14.25" customHeight="1">
      <c r="BU70" s="167"/>
    </row>
    <row r="71" spans="73:73" ht="14.25" customHeight="1">
      <c r="BU71" s="167"/>
    </row>
    <row r="72" spans="73:73" ht="14.25" customHeight="1">
      <c r="BU72" s="167"/>
    </row>
    <row r="73" spans="73:73" ht="14.25" customHeight="1">
      <c r="BU73" s="167"/>
    </row>
    <row r="74" spans="73:73" ht="14.25" customHeight="1">
      <c r="BU74" s="167"/>
    </row>
    <row r="75" spans="73:73" ht="14.25" customHeight="1">
      <c r="BU75" s="167"/>
    </row>
    <row r="76" spans="73:73" ht="14.25" customHeight="1">
      <c r="BU76" s="167"/>
    </row>
    <row r="77" spans="73:73" ht="14.25" customHeight="1">
      <c r="BU77" s="167"/>
    </row>
    <row r="78" spans="73:73" ht="14.25" customHeight="1">
      <c r="BU78" s="167"/>
    </row>
    <row r="79" spans="73:73" ht="14.25" customHeight="1">
      <c r="BU79" s="167"/>
    </row>
    <row r="80" spans="73:73" ht="14.25" customHeight="1">
      <c r="BU80" s="167"/>
    </row>
    <row r="81" spans="73:73" ht="14.25" customHeight="1">
      <c r="BU81" s="167"/>
    </row>
    <row r="82" spans="73:73" ht="14.25" customHeight="1">
      <c r="BU82" s="167"/>
    </row>
    <row r="83" spans="73:73" ht="14.25" customHeight="1">
      <c r="BU83" s="167"/>
    </row>
    <row r="84" spans="73:73" ht="14.25" customHeight="1">
      <c r="BU84" s="167"/>
    </row>
    <row r="85" spans="73:73" ht="14.25" customHeight="1">
      <c r="BU85" s="167"/>
    </row>
    <row r="86" spans="73:73" ht="14.25" customHeight="1">
      <c r="BU86" s="167"/>
    </row>
    <row r="87" spans="73:73" ht="14.25" customHeight="1">
      <c r="BU87" s="167"/>
    </row>
    <row r="88" spans="73:73" ht="14.25" customHeight="1">
      <c r="BU88" s="167"/>
    </row>
    <row r="89" spans="73:73" ht="14.25" customHeight="1">
      <c r="BU89" s="167"/>
    </row>
    <row r="90" spans="73:73" ht="14.25" customHeight="1">
      <c r="BU90" s="167"/>
    </row>
    <row r="91" spans="73:73" ht="14.25" customHeight="1">
      <c r="BU91" s="167"/>
    </row>
    <row r="92" spans="73:73" ht="14.25" customHeight="1">
      <c r="BU92" s="167"/>
    </row>
    <row r="93" spans="73:73" ht="14.25" customHeight="1">
      <c r="BU93" s="167"/>
    </row>
    <row r="94" spans="73:73" ht="14.25" customHeight="1">
      <c r="BU94" s="167"/>
    </row>
    <row r="95" spans="73:73" ht="14.25" customHeight="1">
      <c r="BU95" s="167"/>
    </row>
    <row r="96" spans="73:73" ht="14.25" customHeight="1">
      <c r="BU96" s="167"/>
    </row>
    <row r="97" spans="73:73" ht="14.25" customHeight="1">
      <c r="BU97" s="167"/>
    </row>
    <row r="98" spans="73:73" ht="14.25" customHeight="1">
      <c r="BU98" s="167"/>
    </row>
    <row r="99" spans="73:73" ht="14.25" customHeight="1">
      <c r="BU99" s="167"/>
    </row>
    <row r="100" spans="73:73" ht="14.25" customHeight="1">
      <c r="BU100" s="167"/>
    </row>
    <row r="101" spans="73:73" ht="14.25" customHeight="1">
      <c r="BU101" s="167"/>
    </row>
    <row r="102" spans="73:73" ht="14.25" customHeight="1">
      <c r="BU102" s="167"/>
    </row>
    <row r="103" spans="73:73" ht="14.25" customHeight="1">
      <c r="BU103" s="167"/>
    </row>
    <row r="104" spans="73:73" ht="14.25" customHeight="1">
      <c r="BU104" s="167"/>
    </row>
    <row r="105" spans="73:73" ht="14.25" customHeight="1">
      <c r="BU105" s="167"/>
    </row>
    <row r="106" spans="73:73" ht="14.25" customHeight="1">
      <c r="BU106" s="167"/>
    </row>
    <row r="107" spans="73:73" ht="14.25" customHeight="1">
      <c r="BU107" s="167"/>
    </row>
    <row r="108" spans="73:73" ht="14.25" customHeight="1">
      <c r="BU108" s="167"/>
    </row>
    <row r="109" spans="73:73" ht="14.25" customHeight="1">
      <c r="BU109" s="167"/>
    </row>
    <row r="110" spans="73:73" ht="14.25" customHeight="1">
      <c r="BU110" s="167"/>
    </row>
    <row r="111" spans="73:73" ht="14.25" customHeight="1">
      <c r="BU111" s="167"/>
    </row>
    <row r="112" spans="73:73" ht="14.25" customHeight="1">
      <c r="BU112" s="167"/>
    </row>
    <row r="113" spans="73:73" ht="14.25" customHeight="1">
      <c r="BU113" s="167"/>
    </row>
    <row r="114" spans="73:73" ht="14.25" customHeight="1">
      <c r="BU114" s="167"/>
    </row>
    <row r="115" spans="73:73" ht="14.25" customHeight="1">
      <c r="BU115" s="167"/>
    </row>
    <row r="116" spans="73:73" ht="14.25" customHeight="1">
      <c r="BU116" s="167"/>
    </row>
    <row r="117" spans="73:73" ht="14.25" customHeight="1">
      <c r="BU117" s="167"/>
    </row>
    <row r="118" spans="73:73" ht="14.25" customHeight="1">
      <c r="BU118" s="167"/>
    </row>
    <row r="119" spans="73:73" ht="14.25" customHeight="1">
      <c r="BU119" s="167"/>
    </row>
    <row r="120" spans="73:73" ht="14.25" customHeight="1">
      <c r="BU120" s="167"/>
    </row>
    <row r="121" spans="73:73" ht="14.25" customHeight="1">
      <c r="BU121" s="167"/>
    </row>
    <row r="122" spans="73:73" ht="14.25" customHeight="1">
      <c r="BU122" s="167"/>
    </row>
    <row r="123" spans="73:73" ht="14.25" customHeight="1">
      <c r="BU123" s="167"/>
    </row>
    <row r="124" spans="73:73" ht="14.25" customHeight="1">
      <c r="BU124" s="167"/>
    </row>
    <row r="125" spans="73:73" ht="14.25" customHeight="1">
      <c r="BU125" s="167"/>
    </row>
    <row r="126" spans="73:73" ht="14.25" customHeight="1">
      <c r="BU126" s="167"/>
    </row>
    <row r="127" spans="73:73" ht="14.25" customHeight="1">
      <c r="BU127" s="167"/>
    </row>
    <row r="128" spans="73:73" ht="14.25" customHeight="1">
      <c r="BU128" s="167"/>
    </row>
    <row r="129" spans="73:73" ht="14.25" customHeight="1">
      <c r="BU129" s="167"/>
    </row>
    <row r="130" spans="73:73" ht="14.25" customHeight="1">
      <c r="BU130" s="167"/>
    </row>
    <row r="131" spans="73:73" ht="14.25" customHeight="1">
      <c r="BU131" s="167"/>
    </row>
    <row r="132" spans="73:73" ht="14.25" customHeight="1">
      <c r="BU132" s="167"/>
    </row>
    <row r="133" spans="73:73" ht="14.25" customHeight="1">
      <c r="BU133" s="167"/>
    </row>
    <row r="134" spans="73:73" ht="14.25" customHeight="1">
      <c r="BU134" s="167"/>
    </row>
    <row r="135" spans="73:73" ht="14.25" customHeight="1">
      <c r="BU135" s="167"/>
    </row>
    <row r="136" spans="73:73" ht="14.25" customHeight="1">
      <c r="BU136" s="167"/>
    </row>
    <row r="137" spans="73:73" ht="14.25" customHeight="1">
      <c r="BU137" s="167"/>
    </row>
    <row r="138" spans="73:73" ht="14.25" customHeight="1">
      <c r="BU138" s="167"/>
    </row>
    <row r="139" spans="73:73" ht="14.25" customHeight="1">
      <c r="BU139" s="167"/>
    </row>
    <row r="140" spans="73:73" ht="14.25" customHeight="1">
      <c r="BU140" s="167"/>
    </row>
    <row r="141" spans="73:73" ht="14.25" customHeight="1">
      <c r="BU141" s="167"/>
    </row>
    <row r="142" spans="73:73" ht="14.25" customHeight="1">
      <c r="BU142" s="167"/>
    </row>
    <row r="143" spans="73:73" ht="14.25" customHeight="1">
      <c r="BU143" s="167"/>
    </row>
    <row r="144" spans="73:73" ht="14.25" customHeight="1">
      <c r="BU144" s="167"/>
    </row>
    <row r="145" spans="73:73" ht="14.25" customHeight="1">
      <c r="BU145" s="167"/>
    </row>
    <row r="146" spans="73:73" ht="14.25" customHeight="1">
      <c r="BU146" s="167"/>
    </row>
    <row r="147" spans="73:73" ht="14.25" customHeight="1">
      <c r="BU147" s="167"/>
    </row>
    <row r="148" spans="73:73" ht="14.25" customHeight="1">
      <c r="BU148" s="167"/>
    </row>
    <row r="149" spans="73:73" ht="14.25" customHeight="1">
      <c r="BU149" s="167"/>
    </row>
    <row r="150" spans="73:73" ht="14.25" customHeight="1">
      <c r="BU150" s="167"/>
    </row>
    <row r="151" spans="73:73" ht="14.25" customHeight="1">
      <c r="BU151" s="167"/>
    </row>
    <row r="152" spans="73:73" ht="14.25" customHeight="1">
      <c r="BU152" s="167"/>
    </row>
    <row r="153" spans="73:73" ht="14.25" customHeight="1">
      <c r="BU153" s="167"/>
    </row>
    <row r="154" spans="73:73" ht="14.25" customHeight="1">
      <c r="BU154" s="167"/>
    </row>
    <row r="155" spans="73:73" ht="14.25" customHeight="1">
      <c r="BU155" s="167"/>
    </row>
    <row r="156" spans="73:73" ht="14.25" customHeight="1">
      <c r="BU156" s="167"/>
    </row>
    <row r="157" spans="73:73" ht="14.25" customHeight="1">
      <c r="BU157" s="167"/>
    </row>
    <row r="158" spans="73:73" ht="14.25" customHeight="1">
      <c r="BU158" s="167"/>
    </row>
    <row r="159" spans="73:73" ht="14.25" customHeight="1">
      <c r="BU159" s="167"/>
    </row>
    <row r="160" spans="73:73" ht="14.25" customHeight="1">
      <c r="BU160" s="167"/>
    </row>
    <row r="161" spans="73:73" ht="14.25" customHeight="1">
      <c r="BU161" s="167"/>
    </row>
    <row r="162" spans="73:73" ht="14.25" customHeight="1">
      <c r="BU162" s="167"/>
    </row>
    <row r="163" spans="73:73" ht="14.25" customHeight="1">
      <c r="BU163" s="167"/>
    </row>
    <row r="164" spans="73:73" ht="14.25" customHeight="1">
      <c r="BU164" s="167"/>
    </row>
    <row r="165" spans="73:73" ht="14.25" customHeight="1">
      <c r="BU165" s="167"/>
    </row>
    <row r="166" spans="73:73" ht="14.25" customHeight="1">
      <c r="BU166" s="167"/>
    </row>
    <row r="167" spans="73:73" ht="14.25" customHeight="1">
      <c r="BU167" s="167"/>
    </row>
    <row r="168" spans="73:73" ht="14.25" customHeight="1">
      <c r="BU168" s="167"/>
    </row>
    <row r="169" spans="73:73" ht="14.25" customHeight="1">
      <c r="BU169" s="167"/>
    </row>
    <row r="170" spans="73:73" ht="14.25" customHeight="1">
      <c r="BU170" s="167"/>
    </row>
    <row r="171" spans="73:73" ht="14.25" customHeight="1">
      <c r="BU171" s="167"/>
    </row>
    <row r="172" spans="73:73" ht="14.25" customHeight="1">
      <c r="BU172" s="167"/>
    </row>
    <row r="173" spans="73:73" ht="14.25" customHeight="1">
      <c r="BU173" s="167"/>
    </row>
    <row r="174" spans="73:73" ht="14.25" customHeight="1">
      <c r="BU174" s="167"/>
    </row>
    <row r="175" spans="73:73" ht="14.25" customHeight="1">
      <c r="BU175" s="167"/>
    </row>
    <row r="176" spans="73:73" ht="14.25" customHeight="1">
      <c r="BU176" s="167"/>
    </row>
    <row r="177" spans="73:73" ht="14.25" customHeight="1">
      <c r="BU177" s="167"/>
    </row>
    <row r="178" spans="73:73" ht="14.25" customHeight="1">
      <c r="BU178" s="167"/>
    </row>
    <row r="179" spans="73:73" ht="14.25" customHeight="1">
      <c r="BU179" s="167"/>
    </row>
    <row r="180" spans="73:73" ht="14.25" customHeight="1">
      <c r="BU180" s="167"/>
    </row>
    <row r="181" spans="73:73" ht="14.25" customHeight="1">
      <c r="BU181" s="167"/>
    </row>
    <row r="182" spans="73:73" ht="14.25" customHeight="1">
      <c r="BU182" s="167"/>
    </row>
    <row r="183" spans="73:73" ht="14.25" customHeight="1">
      <c r="BU183" s="167"/>
    </row>
    <row r="184" spans="73:73" ht="14.25" customHeight="1">
      <c r="BU184" s="167"/>
    </row>
    <row r="185" spans="73:73" ht="14.25" customHeight="1">
      <c r="BU185" s="167"/>
    </row>
    <row r="186" spans="73:73" ht="14.25" customHeight="1">
      <c r="BU186" s="167"/>
    </row>
    <row r="187" spans="73:73" ht="14.25" customHeight="1">
      <c r="BU187" s="167"/>
    </row>
    <row r="188" spans="73:73" ht="14.25" customHeight="1">
      <c r="BU188" s="167"/>
    </row>
    <row r="189" spans="73:73" ht="14.25" customHeight="1">
      <c r="BU189" s="167"/>
    </row>
    <row r="190" spans="73:73" ht="14.25" customHeight="1">
      <c r="BU190" s="167"/>
    </row>
    <row r="191" spans="73:73" ht="14.25" customHeight="1">
      <c r="BU191" s="167"/>
    </row>
    <row r="192" spans="73:73" ht="14.25" customHeight="1">
      <c r="BU192" s="167"/>
    </row>
    <row r="193" spans="73:73" ht="14.25" customHeight="1">
      <c r="BU193" s="167"/>
    </row>
    <row r="194" spans="73:73" ht="14.25" customHeight="1">
      <c r="BU194" s="167"/>
    </row>
    <row r="195" spans="73:73" ht="14.25" customHeight="1">
      <c r="BU195" s="167"/>
    </row>
    <row r="196" spans="73:73" ht="14.25" customHeight="1">
      <c r="BU196" s="167"/>
    </row>
    <row r="197" spans="73:73" ht="14.25" customHeight="1">
      <c r="BU197" s="167"/>
    </row>
    <row r="198" spans="73:73" ht="14.25" customHeight="1">
      <c r="BU198" s="167"/>
    </row>
    <row r="199" spans="73:73" ht="14.25" customHeight="1">
      <c r="BU199" s="167"/>
    </row>
    <row r="200" spans="73:73" ht="14.25" customHeight="1">
      <c r="BU200" s="167"/>
    </row>
    <row r="201" spans="73:73" ht="14.25" customHeight="1">
      <c r="BU201" s="167"/>
    </row>
    <row r="202" spans="73:73" ht="14.25" customHeight="1">
      <c r="BU202" s="167"/>
    </row>
    <row r="203" spans="73:73" ht="14.25" customHeight="1">
      <c r="BU203" s="167"/>
    </row>
    <row r="204" spans="73:73" ht="14.25" customHeight="1">
      <c r="BU204" s="167"/>
    </row>
    <row r="205" spans="73:73" ht="14.25" customHeight="1">
      <c r="BU205" s="167"/>
    </row>
    <row r="206" spans="73:73" ht="14.25" customHeight="1">
      <c r="BU206" s="167"/>
    </row>
    <row r="207" spans="73:73" ht="14.25" customHeight="1">
      <c r="BU207" s="167"/>
    </row>
    <row r="208" spans="73:73" ht="14.25" customHeight="1">
      <c r="BU208" s="167"/>
    </row>
    <row r="209" spans="73:73" ht="14.25" customHeight="1">
      <c r="BU209" s="167"/>
    </row>
    <row r="210" spans="73:73" ht="14.25" customHeight="1">
      <c r="BU210" s="167"/>
    </row>
    <row r="211" spans="73:73" ht="14.25" customHeight="1">
      <c r="BU211" s="167"/>
    </row>
    <row r="212" spans="73:73" ht="14.25" customHeight="1">
      <c r="BU212" s="167"/>
    </row>
    <row r="213" spans="73:73" ht="14.25" customHeight="1">
      <c r="BU213" s="167"/>
    </row>
    <row r="214" spans="73:73" ht="14.25" customHeight="1">
      <c r="BU214" s="167"/>
    </row>
    <row r="215" spans="73:73" ht="14.25" customHeight="1">
      <c r="BU215" s="167"/>
    </row>
    <row r="216" spans="73:73" ht="14.25" customHeight="1">
      <c r="BU216" s="167"/>
    </row>
    <row r="217" spans="73:73" ht="14.25" customHeight="1">
      <c r="BU217" s="167"/>
    </row>
    <row r="218" spans="73:73" ht="14.25" customHeight="1">
      <c r="BU218" s="167"/>
    </row>
    <row r="219" spans="73:73" ht="14.25" customHeight="1">
      <c r="BU219" s="167"/>
    </row>
    <row r="220" spans="73:73" ht="14.25" customHeight="1">
      <c r="BU220" s="167"/>
    </row>
    <row r="221" spans="73:73" ht="14.25" customHeight="1">
      <c r="BU221" s="167"/>
    </row>
    <row r="222" spans="73:73" ht="14.25" customHeight="1">
      <c r="BU222" s="167"/>
    </row>
    <row r="223" spans="73:73" ht="14.25" customHeight="1">
      <c r="BU223" s="167"/>
    </row>
    <row r="224" spans="73:73" ht="14.25" customHeight="1">
      <c r="BU224" s="167"/>
    </row>
    <row r="225" spans="73:73" ht="14.25" customHeight="1">
      <c r="BU225" s="167"/>
    </row>
    <row r="226" spans="73:73" ht="14.25" customHeight="1">
      <c r="BU226" s="167"/>
    </row>
    <row r="227" spans="73:73" ht="14.25" customHeight="1">
      <c r="BU227" s="167"/>
    </row>
    <row r="228" spans="73:73" ht="14.25" customHeight="1">
      <c r="BU228" s="167"/>
    </row>
    <row r="229" spans="73:73" ht="14.25" customHeight="1">
      <c r="BU229" s="167"/>
    </row>
    <row r="230" spans="73:73" ht="14.25" customHeight="1">
      <c r="BU230" s="167"/>
    </row>
    <row r="231" spans="73:73" ht="14.25" customHeight="1">
      <c r="BU231" s="167"/>
    </row>
    <row r="232" spans="73:73" ht="14.25" customHeight="1">
      <c r="BU232" s="167"/>
    </row>
    <row r="233" spans="73:73" ht="14.25" customHeight="1">
      <c r="BU233" s="167"/>
    </row>
    <row r="234" spans="73:73" ht="14.25" customHeight="1">
      <c r="BU234" s="167"/>
    </row>
    <row r="235" spans="73:73" ht="14.25" customHeight="1">
      <c r="BU235" s="167"/>
    </row>
    <row r="236" spans="73:73" ht="14.25" customHeight="1">
      <c r="BU236" s="167"/>
    </row>
    <row r="237" spans="73:73" ht="14.25" customHeight="1">
      <c r="BU237" s="167"/>
    </row>
    <row r="238" spans="73:73" ht="14.25" customHeight="1">
      <c r="BU238" s="167"/>
    </row>
    <row r="239" spans="73:73" ht="14.25" customHeight="1">
      <c r="BU239" s="167"/>
    </row>
    <row r="240" spans="73:73" ht="14.25" customHeight="1">
      <c r="BU240" s="167"/>
    </row>
    <row r="241" spans="73:73" ht="14.25" customHeight="1">
      <c r="BU241" s="167"/>
    </row>
    <row r="242" spans="73:73" ht="14.25" customHeight="1">
      <c r="BU242" s="167"/>
    </row>
    <row r="243" spans="73:73" ht="14.25" customHeight="1">
      <c r="BU243" s="167"/>
    </row>
    <row r="244" spans="73:73" ht="14.25" customHeight="1">
      <c r="BU244" s="167"/>
    </row>
    <row r="245" spans="73:73" ht="14.25" customHeight="1">
      <c r="BU245" s="167"/>
    </row>
    <row r="246" spans="73:73" ht="14.25" customHeight="1">
      <c r="BU246" s="167"/>
    </row>
    <row r="247" spans="73:73" ht="14.25" customHeight="1">
      <c r="BU247" s="167"/>
    </row>
    <row r="248" spans="73:73" ht="14.25" customHeight="1">
      <c r="BU248" s="167"/>
    </row>
    <row r="249" spans="73:73" ht="14.25" customHeight="1">
      <c r="BU249" s="167"/>
    </row>
    <row r="250" spans="73:73" ht="14.25" customHeight="1">
      <c r="BU250" s="167"/>
    </row>
    <row r="251" spans="73:73" ht="14.25" customHeight="1">
      <c r="BU251" s="167"/>
    </row>
    <row r="252" spans="73:73" ht="14.25" customHeight="1">
      <c r="BU252" s="167"/>
    </row>
    <row r="253" spans="73:73" ht="14.25" customHeight="1">
      <c r="BU253" s="167"/>
    </row>
    <row r="254" spans="73:73" ht="14.25" customHeight="1">
      <c r="BU254" s="167"/>
    </row>
    <row r="255" spans="73:73" ht="14.25" customHeight="1">
      <c r="BU255" s="167"/>
    </row>
    <row r="256" spans="73:73" ht="14.25" customHeight="1">
      <c r="BU256" s="167"/>
    </row>
    <row r="257" spans="73:73" ht="14.25" customHeight="1">
      <c r="BU257" s="167"/>
    </row>
    <row r="258" spans="73:73" ht="14.25" customHeight="1">
      <c r="BU258" s="167"/>
    </row>
    <row r="259" spans="73:73" ht="14.25" customHeight="1">
      <c r="BU259" s="167"/>
    </row>
    <row r="260" spans="73:73" ht="14.25" customHeight="1">
      <c r="BU260" s="167"/>
    </row>
    <row r="261" spans="73:73" ht="14.25" customHeight="1">
      <c r="BU261" s="167"/>
    </row>
    <row r="262" spans="73:73" ht="14.25" customHeight="1">
      <c r="BU262" s="167"/>
    </row>
    <row r="263" spans="73:73" ht="14.25" customHeight="1">
      <c r="BU263" s="167"/>
    </row>
    <row r="264" spans="73:73" ht="14.25" customHeight="1">
      <c r="BU264" s="167"/>
    </row>
    <row r="265" spans="73:73" ht="14.25" customHeight="1">
      <c r="BU265" s="167"/>
    </row>
    <row r="266" spans="73:73" ht="14.25" customHeight="1">
      <c r="BU266" s="167"/>
    </row>
    <row r="267" spans="73:73" ht="14.25" customHeight="1">
      <c r="BU267" s="167"/>
    </row>
    <row r="268" spans="73:73" ht="14.25" customHeight="1">
      <c r="BU268" s="167"/>
    </row>
    <row r="269" spans="73:73" ht="14.25" customHeight="1">
      <c r="BU269" s="167"/>
    </row>
    <row r="270" spans="73:73" ht="14.25" customHeight="1">
      <c r="BU270" s="167"/>
    </row>
    <row r="271" spans="73:73" ht="14.25" customHeight="1">
      <c r="BU271" s="167"/>
    </row>
    <row r="272" spans="73:73" ht="14.25" customHeight="1">
      <c r="BU272" s="167"/>
    </row>
    <row r="273" spans="73:73" ht="14.25" customHeight="1">
      <c r="BU273" s="167"/>
    </row>
    <row r="274" spans="73:73" ht="14.25" customHeight="1">
      <c r="BU274" s="167"/>
    </row>
    <row r="275" spans="73:73" ht="14.25" customHeight="1">
      <c r="BU275" s="167"/>
    </row>
    <row r="276" spans="73:73" ht="14.25" customHeight="1">
      <c r="BU276" s="167"/>
    </row>
    <row r="277" spans="73:73" ht="14.25" customHeight="1">
      <c r="BU277" s="167"/>
    </row>
    <row r="278" spans="73:73" ht="14.25" customHeight="1">
      <c r="BU278" s="167"/>
    </row>
    <row r="279" spans="73:73" ht="14.25" customHeight="1">
      <c r="BU279" s="167"/>
    </row>
    <row r="280" spans="73:73" ht="14.25" customHeight="1">
      <c r="BU280" s="167"/>
    </row>
    <row r="281" spans="73:73" ht="14.25" customHeight="1">
      <c r="BU281" s="167"/>
    </row>
    <row r="282" spans="73:73" ht="14.25" customHeight="1">
      <c r="BU282" s="167"/>
    </row>
    <row r="283" spans="73:73" ht="14.25" customHeight="1">
      <c r="BU283" s="167"/>
    </row>
    <row r="284" spans="73:73" ht="14.25" customHeight="1">
      <c r="BU284" s="167"/>
    </row>
    <row r="285" spans="73:73" ht="14.25" customHeight="1">
      <c r="BU285" s="167"/>
    </row>
    <row r="286" spans="73:73" ht="14.25" customHeight="1">
      <c r="BU286" s="167"/>
    </row>
    <row r="287" spans="73:73" ht="14.25" customHeight="1">
      <c r="BU287" s="167"/>
    </row>
    <row r="288" spans="73:73" ht="14.25" customHeight="1">
      <c r="BU288" s="167"/>
    </row>
    <row r="289" spans="73:73" ht="14.25" customHeight="1">
      <c r="BU289" s="167"/>
    </row>
    <row r="290" spans="73:73" ht="14.25" customHeight="1">
      <c r="BU290" s="167"/>
    </row>
    <row r="291" spans="73:73" ht="14.25" customHeight="1">
      <c r="BU291" s="167"/>
    </row>
    <row r="292" spans="73:73" ht="14.25" customHeight="1">
      <c r="BU292" s="167"/>
    </row>
    <row r="293" spans="73:73" ht="14.25" customHeight="1">
      <c r="BU293" s="167"/>
    </row>
    <row r="294" spans="73:73" ht="14.25" customHeight="1">
      <c r="BU294" s="167"/>
    </row>
    <row r="295" spans="73:73" ht="14.25" customHeight="1">
      <c r="BU295" s="167"/>
    </row>
    <row r="296" spans="73:73" ht="14.25" customHeight="1">
      <c r="BU296" s="167"/>
    </row>
    <row r="297" spans="73:73" ht="14.25" customHeight="1">
      <c r="BU297" s="167"/>
    </row>
    <row r="298" spans="73:73" ht="14.25" customHeight="1">
      <c r="BU298" s="167"/>
    </row>
    <row r="299" spans="73:73" ht="14.25" customHeight="1">
      <c r="BU299" s="167"/>
    </row>
    <row r="300" spans="73:73" ht="14.25" customHeight="1">
      <c r="BU300" s="167"/>
    </row>
    <row r="301" spans="73:73" ht="14.25" customHeight="1">
      <c r="BU301" s="167"/>
    </row>
    <row r="302" spans="73:73" ht="14.25" customHeight="1">
      <c r="BU302" s="167"/>
    </row>
    <row r="303" spans="73:73" ht="14.25" customHeight="1">
      <c r="BU303" s="167"/>
    </row>
    <row r="304" spans="73:73" ht="14.25" customHeight="1">
      <c r="BU304" s="167"/>
    </row>
    <row r="305" spans="73:73" ht="14.25" customHeight="1">
      <c r="BU305" s="167"/>
    </row>
    <row r="306" spans="73:73" ht="14.25" customHeight="1">
      <c r="BU306" s="167"/>
    </row>
    <row r="307" spans="73:73" ht="14.25" customHeight="1">
      <c r="BU307" s="167"/>
    </row>
    <row r="308" spans="73:73" ht="14.25" customHeight="1">
      <c r="BU308" s="167"/>
    </row>
    <row r="309" spans="73:73" ht="14.25" customHeight="1">
      <c r="BU309" s="167"/>
    </row>
    <row r="310" spans="73:73" ht="14.25" customHeight="1">
      <c r="BU310" s="167"/>
    </row>
    <row r="311" spans="73:73" ht="14.25" customHeight="1">
      <c r="BU311" s="167"/>
    </row>
    <row r="312" spans="73:73" ht="14.25" customHeight="1">
      <c r="BU312" s="167"/>
    </row>
    <row r="313" spans="73:73" ht="14.25" customHeight="1">
      <c r="BU313" s="167"/>
    </row>
    <row r="314" spans="73:73" ht="14.25" customHeight="1">
      <c r="BU314" s="167"/>
    </row>
    <row r="315" spans="73:73" ht="14.25" customHeight="1">
      <c r="BU315" s="167"/>
    </row>
    <row r="316" spans="73:73" ht="14.25" customHeight="1">
      <c r="BU316" s="167"/>
    </row>
    <row r="317" spans="73:73" ht="14.25" customHeight="1">
      <c r="BU317" s="167"/>
    </row>
    <row r="318" spans="73:73" ht="14.25" customHeight="1">
      <c r="BU318" s="167"/>
    </row>
    <row r="319" spans="73:73" ht="14.25" customHeight="1">
      <c r="BU319" s="167"/>
    </row>
    <row r="320" spans="73:73" ht="14.25" customHeight="1">
      <c r="BU320" s="167"/>
    </row>
    <row r="321" spans="73:73" ht="14.25" customHeight="1">
      <c r="BU321" s="167"/>
    </row>
    <row r="322" spans="73:73" ht="14.25" customHeight="1">
      <c r="BU322" s="167"/>
    </row>
    <row r="323" spans="73:73" ht="14.25" customHeight="1">
      <c r="BU323" s="167"/>
    </row>
    <row r="324" spans="73:73" ht="14.25" customHeight="1">
      <c r="BU324" s="167"/>
    </row>
    <row r="325" spans="73:73" ht="14.25" customHeight="1">
      <c r="BU325" s="167"/>
    </row>
    <row r="326" spans="73:73" ht="14.25" customHeight="1">
      <c r="BU326" s="167"/>
    </row>
    <row r="327" spans="73:73" ht="14.25" customHeight="1">
      <c r="BU327" s="167"/>
    </row>
    <row r="328" spans="73:73" ht="14.25" customHeight="1">
      <c r="BU328" s="167"/>
    </row>
    <row r="329" spans="73:73" ht="14.25" customHeight="1">
      <c r="BU329" s="167"/>
    </row>
    <row r="330" spans="73:73" ht="14.25" customHeight="1">
      <c r="BU330" s="167"/>
    </row>
    <row r="331" spans="73:73" ht="14.25" customHeight="1">
      <c r="BU331" s="167"/>
    </row>
    <row r="332" spans="73:73" ht="14.25" customHeight="1">
      <c r="BU332" s="167"/>
    </row>
    <row r="333" spans="73:73" ht="14.25" customHeight="1">
      <c r="BU333" s="167"/>
    </row>
    <row r="334" spans="73:73" ht="14.25" customHeight="1">
      <c r="BU334" s="167"/>
    </row>
    <row r="335" spans="73:73" ht="14.25" customHeight="1">
      <c r="BU335" s="167"/>
    </row>
    <row r="336" spans="73:73" ht="14.25" customHeight="1">
      <c r="BU336" s="167"/>
    </row>
    <row r="337" spans="73:73" ht="14.25" customHeight="1">
      <c r="BU337" s="167"/>
    </row>
    <row r="338" spans="73:73" ht="14.25" customHeight="1">
      <c r="BU338" s="167"/>
    </row>
    <row r="339" spans="73:73" ht="14.25" customHeight="1">
      <c r="BU339" s="167"/>
    </row>
    <row r="340" spans="73:73" ht="14.25" customHeight="1">
      <c r="BU340" s="167"/>
    </row>
    <row r="341" spans="73:73" ht="14.25" customHeight="1">
      <c r="BU341" s="167"/>
    </row>
    <row r="342" spans="73:73" ht="14.25" customHeight="1">
      <c r="BU342" s="167"/>
    </row>
    <row r="343" spans="73:73" ht="14.25" customHeight="1">
      <c r="BU343" s="167"/>
    </row>
    <row r="344" spans="73:73" ht="14.25" customHeight="1">
      <c r="BU344" s="167"/>
    </row>
    <row r="345" spans="73:73" ht="14.25" customHeight="1">
      <c r="BU345" s="167"/>
    </row>
    <row r="346" spans="73:73" ht="14.25" customHeight="1">
      <c r="BU346" s="167"/>
    </row>
    <row r="347" spans="73:73" ht="14.25" customHeight="1">
      <c r="BU347" s="167"/>
    </row>
    <row r="348" spans="73:73" ht="14.25" customHeight="1">
      <c r="BU348" s="167"/>
    </row>
    <row r="349" spans="73:73" ht="14.25" customHeight="1">
      <c r="BU349" s="167"/>
    </row>
    <row r="350" spans="73:73" ht="14.25" customHeight="1">
      <c r="BU350" s="167"/>
    </row>
    <row r="351" spans="73:73" ht="14.25" customHeight="1">
      <c r="BU351" s="167"/>
    </row>
    <row r="352" spans="73:73" ht="14.25" customHeight="1">
      <c r="BU352" s="167"/>
    </row>
    <row r="353" spans="73:73" ht="14.25" customHeight="1">
      <c r="BU353" s="167"/>
    </row>
    <row r="354" spans="73:73" ht="14.25" customHeight="1">
      <c r="BU354" s="167"/>
    </row>
    <row r="355" spans="73:73" ht="14.25" customHeight="1">
      <c r="BU355" s="167"/>
    </row>
    <row r="356" spans="73:73" ht="14.25" customHeight="1">
      <c r="BU356" s="167"/>
    </row>
    <row r="357" spans="73:73" ht="14.25" customHeight="1">
      <c r="BU357" s="167"/>
    </row>
    <row r="358" spans="73:73" ht="14.25" customHeight="1">
      <c r="BU358" s="167"/>
    </row>
    <row r="359" spans="73:73" ht="14.25" customHeight="1">
      <c r="BU359" s="167"/>
    </row>
    <row r="360" spans="73:73" ht="14.25" customHeight="1">
      <c r="BU360" s="167"/>
    </row>
    <row r="361" spans="73:73" ht="14.25" customHeight="1">
      <c r="BU361" s="167"/>
    </row>
    <row r="362" spans="73:73" ht="14.25" customHeight="1">
      <c r="BU362" s="167"/>
    </row>
    <row r="363" spans="73:73" ht="14.25" customHeight="1">
      <c r="BU363" s="167"/>
    </row>
    <row r="364" spans="73:73" ht="14.25" customHeight="1">
      <c r="BU364" s="167"/>
    </row>
    <row r="365" spans="73:73" ht="14.25" customHeight="1">
      <c r="BU365" s="167"/>
    </row>
    <row r="366" spans="73:73" ht="14.25" customHeight="1">
      <c r="BU366" s="167"/>
    </row>
    <row r="367" spans="73:73" ht="14.25" customHeight="1">
      <c r="BU367" s="167"/>
    </row>
    <row r="368" spans="73:73" ht="14.25" customHeight="1">
      <c r="BU368" s="167"/>
    </row>
    <row r="369" spans="73:73" ht="14.25" customHeight="1">
      <c r="BU369" s="167"/>
    </row>
    <row r="370" spans="73:73" ht="14.25" customHeight="1">
      <c r="BU370" s="167"/>
    </row>
    <row r="371" spans="73:73" ht="14.25" customHeight="1">
      <c r="BU371" s="167"/>
    </row>
    <row r="372" spans="73:73" ht="14.25" customHeight="1">
      <c r="BU372" s="167"/>
    </row>
    <row r="373" spans="73:73" ht="14.25" customHeight="1">
      <c r="BU373" s="167"/>
    </row>
    <row r="374" spans="73:73" ht="14.25" customHeight="1">
      <c r="BU374" s="167"/>
    </row>
    <row r="375" spans="73:73" ht="14.25" customHeight="1">
      <c r="BU375" s="167"/>
    </row>
    <row r="376" spans="73:73" ht="14.25" customHeight="1">
      <c r="BU376" s="167"/>
    </row>
    <row r="377" spans="73:73" ht="14.25" customHeight="1">
      <c r="BU377" s="167"/>
    </row>
    <row r="378" spans="73:73" ht="14.25" customHeight="1">
      <c r="BU378" s="167"/>
    </row>
    <row r="379" spans="73:73" ht="14.25" customHeight="1">
      <c r="BU379" s="167"/>
    </row>
    <row r="380" spans="73:73" ht="14.25" customHeight="1">
      <c r="BU380" s="167"/>
    </row>
    <row r="381" spans="73:73" ht="14.25" customHeight="1">
      <c r="BU381" s="167"/>
    </row>
    <row r="382" spans="73:73" ht="14.25" customHeight="1">
      <c r="BU382" s="167"/>
    </row>
    <row r="383" spans="73:73" ht="14.25" customHeight="1">
      <c r="BU383" s="167"/>
    </row>
    <row r="384" spans="73:73" ht="14.25" customHeight="1">
      <c r="BU384" s="167"/>
    </row>
    <row r="385" spans="73:73" ht="14.25" customHeight="1">
      <c r="BU385" s="167"/>
    </row>
    <row r="386" spans="73:73" ht="14.25" customHeight="1">
      <c r="BU386" s="167"/>
    </row>
    <row r="387" spans="73:73" ht="14.25" customHeight="1">
      <c r="BU387" s="167"/>
    </row>
    <row r="388" spans="73:73" ht="14.25" customHeight="1">
      <c r="BU388" s="167"/>
    </row>
    <row r="389" spans="73:73" ht="14.25" customHeight="1">
      <c r="BU389" s="167"/>
    </row>
    <row r="390" spans="73:73" ht="14.25" customHeight="1">
      <c r="BU390" s="167"/>
    </row>
    <row r="391" spans="73:73" ht="14.25" customHeight="1">
      <c r="BU391" s="167"/>
    </row>
    <row r="392" spans="73:73" ht="14.25" customHeight="1">
      <c r="BU392" s="167"/>
    </row>
    <row r="393" spans="73:73" ht="14.25" customHeight="1">
      <c r="BU393" s="167"/>
    </row>
    <row r="394" spans="73:73" ht="14.25" customHeight="1">
      <c r="BU394" s="167"/>
    </row>
    <row r="395" spans="73:73" ht="14.25" customHeight="1">
      <c r="BU395" s="167"/>
    </row>
    <row r="396" spans="73:73" ht="14.25" customHeight="1">
      <c r="BU396" s="167"/>
    </row>
    <row r="397" spans="73:73" ht="14.25" customHeight="1">
      <c r="BU397" s="167"/>
    </row>
    <row r="398" spans="73:73" ht="14.25" customHeight="1">
      <c r="BU398" s="167"/>
    </row>
    <row r="399" spans="73:73" ht="14.25" customHeight="1">
      <c r="BU399" s="167"/>
    </row>
    <row r="400" spans="73:73" ht="14.25" customHeight="1">
      <c r="BU400" s="167"/>
    </row>
    <row r="401" spans="73:73" ht="14.25" customHeight="1">
      <c r="BU401" s="167"/>
    </row>
    <row r="402" spans="73:73" ht="14.25" customHeight="1">
      <c r="BU402" s="167"/>
    </row>
    <row r="403" spans="73:73" ht="14.25" customHeight="1">
      <c r="BU403" s="167"/>
    </row>
    <row r="404" spans="73:73" ht="14.25" customHeight="1">
      <c r="BU404" s="167"/>
    </row>
    <row r="405" spans="73:73" ht="14.25" customHeight="1">
      <c r="BU405" s="167"/>
    </row>
    <row r="406" spans="73:73" ht="14.25" customHeight="1">
      <c r="BU406" s="167"/>
    </row>
    <row r="407" spans="73:73" ht="14.25" customHeight="1">
      <c r="BU407" s="167"/>
    </row>
    <row r="408" spans="73:73" ht="14.25" customHeight="1">
      <c r="BU408" s="167"/>
    </row>
    <row r="409" spans="73:73" ht="14.25" customHeight="1">
      <c r="BU409" s="167"/>
    </row>
    <row r="410" spans="73:73" ht="14.25" customHeight="1">
      <c r="BU410" s="167"/>
    </row>
    <row r="411" spans="73:73" ht="14.25" customHeight="1">
      <c r="BU411" s="167"/>
    </row>
    <row r="412" spans="73:73" ht="14.25" customHeight="1">
      <c r="BU412" s="167"/>
    </row>
    <row r="413" spans="73:73" ht="14.25" customHeight="1">
      <c r="BU413" s="167"/>
    </row>
    <row r="414" spans="73:73" ht="14.25" customHeight="1">
      <c r="BU414" s="167"/>
    </row>
    <row r="415" spans="73:73" ht="14.25" customHeight="1">
      <c r="BU415" s="167"/>
    </row>
    <row r="416" spans="73:73" ht="14.25" customHeight="1">
      <c r="BU416" s="167"/>
    </row>
    <row r="417" spans="73:73" ht="14.25" customHeight="1">
      <c r="BU417" s="167"/>
    </row>
    <row r="418" spans="73:73" ht="14.25" customHeight="1">
      <c r="BU418" s="167"/>
    </row>
    <row r="419" spans="73:73" ht="14.25" customHeight="1">
      <c r="BU419" s="167"/>
    </row>
    <row r="420" spans="73:73" ht="14.25" customHeight="1">
      <c r="BU420" s="167"/>
    </row>
    <row r="421" spans="73:73" ht="14.25" customHeight="1">
      <c r="BU421" s="167"/>
    </row>
    <row r="422" spans="73:73" ht="14.25" customHeight="1">
      <c r="BU422" s="167"/>
    </row>
    <row r="423" spans="73:73" ht="14.25" customHeight="1">
      <c r="BU423" s="167"/>
    </row>
    <row r="424" spans="73:73" ht="14.25" customHeight="1">
      <c r="BU424" s="167"/>
    </row>
    <row r="425" spans="73:73" ht="14.25" customHeight="1">
      <c r="BU425" s="167"/>
    </row>
    <row r="426" spans="73:73" ht="14.25" customHeight="1">
      <c r="BU426" s="167"/>
    </row>
    <row r="427" spans="73:73" ht="14.25" customHeight="1">
      <c r="BU427" s="167"/>
    </row>
    <row r="428" spans="73:73" ht="14.25" customHeight="1">
      <c r="BU428" s="167"/>
    </row>
    <row r="429" spans="73:73" ht="14.25" customHeight="1">
      <c r="BU429" s="167"/>
    </row>
    <row r="430" spans="73:73" ht="14.25" customHeight="1">
      <c r="BU430" s="167"/>
    </row>
    <row r="431" spans="73:73" ht="14.25" customHeight="1">
      <c r="BU431" s="167"/>
    </row>
    <row r="432" spans="73:73" ht="14.25" customHeight="1">
      <c r="BU432" s="167"/>
    </row>
    <row r="433" spans="73:73" ht="14.25" customHeight="1">
      <c r="BU433" s="167"/>
    </row>
    <row r="434" spans="73:73" ht="14.25" customHeight="1">
      <c r="BU434" s="167"/>
    </row>
    <row r="435" spans="73:73" ht="14.25" customHeight="1">
      <c r="BU435" s="167"/>
    </row>
    <row r="436" spans="73:73" ht="14.25" customHeight="1">
      <c r="BU436" s="167"/>
    </row>
    <row r="437" spans="73:73" ht="14.25" customHeight="1">
      <c r="BU437" s="167"/>
    </row>
    <row r="438" spans="73:73" ht="14.25" customHeight="1">
      <c r="BU438" s="167"/>
    </row>
    <row r="439" spans="73:73" ht="14.25" customHeight="1">
      <c r="BU439" s="167"/>
    </row>
    <row r="440" spans="73:73" ht="14.25" customHeight="1">
      <c r="BU440" s="167"/>
    </row>
    <row r="441" spans="73:73" ht="14.25" customHeight="1">
      <c r="BU441" s="167"/>
    </row>
    <row r="442" spans="73:73" ht="14.25" customHeight="1">
      <c r="BU442" s="167"/>
    </row>
    <row r="443" spans="73:73" ht="14.25" customHeight="1">
      <c r="BU443" s="167"/>
    </row>
    <row r="444" spans="73:73" ht="14.25" customHeight="1">
      <c r="BU444" s="167"/>
    </row>
    <row r="445" spans="73:73" ht="14.25" customHeight="1">
      <c r="BU445" s="167"/>
    </row>
    <row r="446" spans="73:73" ht="14.25" customHeight="1">
      <c r="BU446" s="167"/>
    </row>
    <row r="447" spans="73:73" ht="14.25" customHeight="1">
      <c r="BU447" s="167"/>
    </row>
    <row r="448" spans="73:73" ht="14.25" customHeight="1">
      <c r="BU448" s="167"/>
    </row>
    <row r="449" spans="73:73" ht="14.25" customHeight="1">
      <c r="BU449" s="167"/>
    </row>
    <row r="450" spans="73:73" ht="14.25" customHeight="1">
      <c r="BU450" s="167"/>
    </row>
    <row r="451" spans="73:73" ht="14.25" customHeight="1">
      <c r="BU451" s="167"/>
    </row>
    <row r="452" spans="73:73" ht="14.25" customHeight="1">
      <c r="BU452" s="167"/>
    </row>
    <row r="453" spans="73:73" ht="14.25" customHeight="1">
      <c r="BU453" s="167"/>
    </row>
    <row r="454" spans="73:73" ht="14.25" customHeight="1">
      <c r="BU454" s="167"/>
    </row>
    <row r="455" spans="73:73" ht="14.25" customHeight="1">
      <c r="BU455" s="167"/>
    </row>
    <row r="456" spans="73:73" ht="14.25" customHeight="1">
      <c r="BU456" s="167"/>
    </row>
    <row r="457" spans="73:73" ht="14.25" customHeight="1">
      <c r="BU457" s="167"/>
    </row>
    <row r="458" spans="73:73" ht="14.25" customHeight="1">
      <c r="BU458" s="167"/>
    </row>
    <row r="459" spans="73:73" ht="14.25" customHeight="1">
      <c r="BU459" s="167"/>
    </row>
    <row r="460" spans="73:73" ht="14.25" customHeight="1">
      <c r="BU460" s="167"/>
    </row>
    <row r="461" spans="73:73" ht="14.25" customHeight="1">
      <c r="BU461" s="167"/>
    </row>
    <row r="462" spans="73:73" ht="14.25" customHeight="1">
      <c r="BU462" s="167"/>
    </row>
    <row r="463" spans="73:73" ht="14.25" customHeight="1">
      <c r="BU463" s="167"/>
    </row>
    <row r="464" spans="73:73" ht="14.25" customHeight="1">
      <c r="BU464" s="167"/>
    </row>
    <row r="465" spans="73:73" ht="14.25" customHeight="1">
      <c r="BU465" s="167"/>
    </row>
    <row r="466" spans="73:73" ht="14.25" customHeight="1">
      <c r="BU466" s="167"/>
    </row>
    <row r="467" spans="73:73" ht="14.25" customHeight="1">
      <c r="BU467" s="167"/>
    </row>
    <row r="468" spans="73:73" ht="14.25" customHeight="1">
      <c r="BU468" s="167"/>
    </row>
    <row r="469" spans="73:73" ht="14.25" customHeight="1">
      <c r="BU469" s="167"/>
    </row>
    <row r="470" spans="73:73" ht="14.25" customHeight="1">
      <c r="BU470" s="167"/>
    </row>
    <row r="471" spans="73:73" ht="14.25" customHeight="1">
      <c r="BU471" s="167"/>
    </row>
    <row r="472" spans="73:73" ht="14.25" customHeight="1">
      <c r="BU472" s="167"/>
    </row>
    <row r="473" spans="73:73" ht="14.25" customHeight="1">
      <c r="BU473" s="167"/>
    </row>
    <row r="474" spans="73:73" ht="14.25" customHeight="1">
      <c r="BU474" s="167"/>
    </row>
    <row r="475" spans="73:73" ht="14.25" customHeight="1">
      <c r="BU475" s="167"/>
    </row>
    <row r="476" spans="73:73" ht="14.25" customHeight="1">
      <c r="BU476" s="167"/>
    </row>
    <row r="477" spans="73:73" ht="14.25" customHeight="1">
      <c r="BU477" s="167"/>
    </row>
    <row r="478" spans="73:73" ht="14.25" customHeight="1">
      <c r="BU478" s="167"/>
    </row>
    <row r="479" spans="73:73" ht="14.25" customHeight="1">
      <c r="BU479" s="167"/>
    </row>
    <row r="480" spans="73:73" ht="14.25" customHeight="1">
      <c r="BU480" s="167"/>
    </row>
    <row r="481" spans="73:73" ht="14.25" customHeight="1">
      <c r="BU481" s="167"/>
    </row>
    <row r="482" spans="73:73" ht="14.25" customHeight="1">
      <c r="BU482" s="167"/>
    </row>
    <row r="483" spans="73:73" ht="14.25" customHeight="1">
      <c r="BU483" s="167"/>
    </row>
    <row r="484" spans="73:73" ht="14.25" customHeight="1">
      <c r="BU484" s="167"/>
    </row>
    <row r="485" spans="73:73" ht="14.25" customHeight="1">
      <c r="BU485" s="167"/>
    </row>
    <row r="486" spans="73:73" ht="14.25" customHeight="1">
      <c r="BU486" s="167"/>
    </row>
    <row r="487" spans="73:73" ht="14.25" customHeight="1">
      <c r="BU487" s="167"/>
    </row>
    <row r="488" spans="73:73" ht="14.25" customHeight="1">
      <c r="BU488" s="167"/>
    </row>
    <row r="489" spans="73:73" ht="14.25" customHeight="1">
      <c r="BU489" s="167"/>
    </row>
    <row r="490" spans="73:73" ht="14.25" customHeight="1">
      <c r="BU490" s="167"/>
    </row>
    <row r="491" spans="73:73" ht="14.25" customHeight="1">
      <c r="BU491" s="167"/>
    </row>
    <row r="492" spans="73:73" ht="14.25" customHeight="1">
      <c r="BU492" s="167"/>
    </row>
    <row r="493" spans="73:73" ht="14.25" customHeight="1">
      <c r="BU493" s="167"/>
    </row>
    <row r="494" spans="73:73" ht="14.25" customHeight="1">
      <c r="BU494" s="167"/>
    </row>
    <row r="495" spans="73:73" ht="14.25" customHeight="1">
      <c r="BU495" s="167"/>
    </row>
    <row r="496" spans="73:73" ht="14.25" customHeight="1">
      <c r="BU496" s="167"/>
    </row>
    <row r="497" spans="73:73" ht="14.25" customHeight="1">
      <c r="BU497" s="167"/>
    </row>
    <row r="498" spans="73:73" ht="14.25" customHeight="1">
      <c r="BU498" s="167"/>
    </row>
    <row r="499" spans="73:73" ht="14.25" customHeight="1">
      <c r="BU499" s="167"/>
    </row>
    <row r="500" spans="73:73" ht="14.25" customHeight="1">
      <c r="BU500" s="167"/>
    </row>
    <row r="501" spans="73:73" ht="14.25" customHeight="1">
      <c r="BU501" s="167"/>
    </row>
    <row r="502" spans="73:73" ht="14.25" customHeight="1">
      <c r="BU502" s="167"/>
    </row>
    <row r="503" spans="73:73" ht="14.25" customHeight="1">
      <c r="BU503" s="167"/>
    </row>
    <row r="504" spans="73:73" ht="14.25" customHeight="1">
      <c r="BU504" s="167"/>
    </row>
    <row r="505" spans="73:73" ht="14.25" customHeight="1">
      <c r="BU505" s="167"/>
    </row>
    <row r="506" spans="73:73" ht="14.25" customHeight="1">
      <c r="BU506" s="167"/>
    </row>
    <row r="507" spans="73:73" ht="14.25" customHeight="1">
      <c r="BU507" s="167"/>
    </row>
    <row r="508" spans="73:73" ht="14.25" customHeight="1">
      <c r="BU508" s="167"/>
    </row>
    <row r="509" spans="73:73" ht="14.25" customHeight="1">
      <c r="BU509" s="167"/>
    </row>
    <row r="510" spans="73:73" ht="14.25" customHeight="1">
      <c r="BU510" s="167"/>
    </row>
    <row r="511" spans="73:73" ht="14.25" customHeight="1">
      <c r="BU511" s="167"/>
    </row>
    <row r="512" spans="73:73" ht="14.25" customHeight="1">
      <c r="BU512" s="167"/>
    </row>
    <row r="513" spans="73:73" ht="14.25" customHeight="1">
      <c r="BU513" s="167"/>
    </row>
    <row r="514" spans="73:73" ht="14.25" customHeight="1">
      <c r="BU514" s="167"/>
    </row>
    <row r="515" spans="73:73" ht="14.25" customHeight="1">
      <c r="BU515" s="167"/>
    </row>
    <row r="516" spans="73:73" ht="14.25" customHeight="1">
      <c r="BU516" s="167"/>
    </row>
    <row r="517" spans="73:73" ht="14.25" customHeight="1">
      <c r="BU517" s="167"/>
    </row>
    <row r="518" spans="73:73" ht="14.25" customHeight="1">
      <c r="BU518" s="167"/>
    </row>
    <row r="519" spans="73:73" ht="14.25" customHeight="1">
      <c r="BU519" s="167"/>
    </row>
    <row r="520" spans="73:73" ht="14.25" customHeight="1">
      <c r="BU520" s="167"/>
    </row>
    <row r="521" spans="73:73" ht="14.25" customHeight="1">
      <c r="BU521" s="167"/>
    </row>
    <row r="522" spans="73:73" ht="14.25" customHeight="1">
      <c r="BU522" s="167"/>
    </row>
    <row r="523" spans="73:73" ht="14.25" customHeight="1">
      <c r="BU523" s="167"/>
    </row>
    <row r="524" spans="73:73" ht="14.25" customHeight="1">
      <c r="BU524" s="167"/>
    </row>
    <row r="525" spans="73:73" ht="14.25" customHeight="1">
      <c r="BU525" s="167"/>
    </row>
    <row r="526" spans="73:73" ht="14.25" customHeight="1">
      <c r="BU526" s="167"/>
    </row>
    <row r="527" spans="73:73" ht="14.25" customHeight="1">
      <c r="BU527" s="167"/>
    </row>
    <row r="528" spans="73:73" ht="14.25" customHeight="1">
      <c r="BU528" s="167"/>
    </row>
    <row r="529" spans="73:73" ht="14.25" customHeight="1">
      <c r="BU529" s="167"/>
    </row>
    <row r="530" spans="73:73" ht="14.25" customHeight="1">
      <c r="BU530" s="167"/>
    </row>
    <row r="531" spans="73:73" ht="14.25" customHeight="1">
      <c r="BU531" s="167"/>
    </row>
    <row r="532" spans="73:73" ht="14.25" customHeight="1">
      <c r="BU532" s="167"/>
    </row>
    <row r="533" spans="73:73" ht="14.25" customHeight="1">
      <c r="BU533" s="167"/>
    </row>
    <row r="534" spans="73:73" ht="14.25" customHeight="1">
      <c r="BU534" s="167"/>
    </row>
    <row r="535" spans="73:73" ht="14.25" customHeight="1">
      <c r="BU535" s="167"/>
    </row>
    <row r="536" spans="73:73" ht="14.25" customHeight="1">
      <c r="BU536" s="167"/>
    </row>
    <row r="537" spans="73:73" ht="14.25" customHeight="1">
      <c r="BU537" s="167"/>
    </row>
    <row r="538" spans="73:73" ht="14.25" customHeight="1">
      <c r="BU538" s="167"/>
    </row>
    <row r="539" spans="73:73" ht="14.25" customHeight="1">
      <c r="BU539" s="167"/>
    </row>
    <row r="540" spans="73:73" ht="14.25" customHeight="1">
      <c r="BU540" s="167"/>
    </row>
    <row r="541" spans="73:73" ht="14.25" customHeight="1">
      <c r="BU541" s="167"/>
    </row>
    <row r="542" spans="73:73" ht="14.25" customHeight="1">
      <c r="BU542" s="167"/>
    </row>
    <row r="543" spans="73:73" ht="14.25" customHeight="1">
      <c r="BU543" s="167"/>
    </row>
    <row r="544" spans="73:73" ht="14.25" customHeight="1">
      <c r="BU544" s="167"/>
    </row>
    <row r="545" spans="73:73" ht="14.25" customHeight="1">
      <c r="BU545" s="167"/>
    </row>
    <row r="546" spans="73:73" ht="14.25" customHeight="1">
      <c r="BU546" s="167"/>
    </row>
    <row r="547" spans="73:73" ht="14.25" customHeight="1">
      <c r="BU547" s="167"/>
    </row>
    <row r="548" spans="73:73" ht="14.25" customHeight="1">
      <c r="BU548" s="167"/>
    </row>
    <row r="549" spans="73:73" ht="14.25" customHeight="1">
      <c r="BU549" s="167"/>
    </row>
    <row r="550" spans="73:73" ht="14.25" customHeight="1">
      <c r="BU550" s="167"/>
    </row>
    <row r="551" spans="73:73" ht="14.25" customHeight="1">
      <c r="BU551" s="167"/>
    </row>
    <row r="552" spans="73:73" ht="14.25" customHeight="1">
      <c r="BU552" s="167"/>
    </row>
    <row r="553" spans="73:73" ht="14.25" customHeight="1">
      <c r="BU553" s="167"/>
    </row>
    <row r="554" spans="73:73" ht="14.25" customHeight="1">
      <c r="BU554" s="167"/>
    </row>
    <row r="555" spans="73:73" ht="14.25" customHeight="1">
      <c r="BU555" s="167"/>
    </row>
    <row r="556" spans="73:73" ht="14.25" customHeight="1">
      <c r="BU556" s="167"/>
    </row>
    <row r="557" spans="73:73" ht="14.25" customHeight="1">
      <c r="BU557" s="167"/>
    </row>
    <row r="558" spans="73:73" ht="14.25" customHeight="1">
      <c r="BU558" s="167"/>
    </row>
    <row r="559" spans="73:73" ht="14.25" customHeight="1">
      <c r="BU559" s="167"/>
    </row>
    <row r="560" spans="73:73" ht="14.25" customHeight="1">
      <c r="BU560" s="167"/>
    </row>
    <row r="561" spans="73:73" ht="14.25" customHeight="1">
      <c r="BU561" s="167"/>
    </row>
    <row r="562" spans="73:73" ht="14.25" customHeight="1">
      <c r="BU562" s="167"/>
    </row>
    <row r="563" spans="73:73" ht="14.25" customHeight="1">
      <c r="BU563" s="167"/>
    </row>
    <row r="564" spans="73:73" ht="14.25" customHeight="1">
      <c r="BU564" s="167"/>
    </row>
    <row r="565" spans="73:73" ht="14.25" customHeight="1">
      <c r="BU565" s="167"/>
    </row>
    <row r="566" spans="73:73" ht="14.25" customHeight="1">
      <c r="BU566" s="167"/>
    </row>
    <row r="567" spans="73:73" ht="14.25" customHeight="1">
      <c r="BU567" s="167"/>
    </row>
    <row r="568" spans="73:73" ht="14.25" customHeight="1">
      <c r="BU568" s="167"/>
    </row>
    <row r="569" spans="73:73" ht="14.25" customHeight="1">
      <c r="BU569" s="167"/>
    </row>
    <row r="570" spans="73:73" ht="14.25" customHeight="1">
      <c r="BU570" s="167"/>
    </row>
    <row r="571" spans="73:73" ht="14.25" customHeight="1">
      <c r="BU571" s="167"/>
    </row>
    <row r="572" spans="73:73" ht="14.25" customHeight="1">
      <c r="BU572" s="167"/>
    </row>
    <row r="573" spans="73:73" ht="14.25" customHeight="1">
      <c r="BU573" s="167"/>
    </row>
    <row r="574" spans="73:73" ht="14.25" customHeight="1">
      <c r="BU574" s="167"/>
    </row>
    <row r="575" spans="73:73" ht="14.25" customHeight="1">
      <c r="BU575" s="167"/>
    </row>
    <row r="576" spans="73:73" ht="14.25" customHeight="1">
      <c r="BU576" s="167"/>
    </row>
    <row r="577" spans="73:73" ht="14.25" customHeight="1">
      <c r="BU577" s="167"/>
    </row>
    <row r="578" spans="73:73" ht="14.25" customHeight="1">
      <c r="BU578" s="167"/>
    </row>
    <row r="579" spans="73:73" ht="14.25" customHeight="1">
      <c r="BU579" s="167"/>
    </row>
    <row r="580" spans="73:73" ht="14.25" customHeight="1">
      <c r="BU580" s="167"/>
    </row>
    <row r="581" spans="73:73" ht="14.25" customHeight="1">
      <c r="BU581" s="167"/>
    </row>
    <row r="582" spans="73:73" ht="14.25" customHeight="1">
      <c r="BU582" s="167"/>
    </row>
    <row r="583" spans="73:73" ht="14.25" customHeight="1">
      <c r="BU583" s="167"/>
    </row>
    <row r="584" spans="73:73" ht="14.25" customHeight="1">
      <c r="BU584" s="167"/>
    </row>
    <row r="585" spans="73:73" ht="14.25" customHeight="1">
      <c r="BU585" s="167"/>
    </row>
    <row r="586" spans="73:73" ht="14.25" customHeight="1">
      <c r="BU586" s="167"/>
    </row>
    <row r="587" spans="73:73" ht="14.25" customHeight="1">
      <c r="BU587" s="167"/>
    </row>
    <row r="588" spans="73:73" ht="14.25" customHeight="1">
      <c r="BU588" s="167"/>
    </row>
    <row r="589" spans="73:73" ht="14.25" customHeight="1">
      <c r="BU589" s="167"/>
    </row>
    <row r="590" spans="73:73" ht="14.25" customHeight="1">
      <c r="BU590" s="167"/>
    </row>
    <row r="591" spans="73:73" ht="14.25" customHeight="1">
      <c r="BU591" s="167"/>
    </row>
    <row r="592" spans="73:73" ht="14.25" customHeight="1">
      <c r="BU592" s="167"/>
    </row>
    <row r="593" spans="73:73" ht="14.25" customHeight="1">
      <c r="BU593" s="167"/>
    </row>
    <row r="594" spans="73:73" ht="14.25" customHeight="1">
      <c r="BU594" s="167"/>
    </row>
    <row r="595" spans="73:73" ht="14.25" customHeight="1">
      <c r="BU595" s="167"/>
    </row>
    <row r="596" spans="73:73" ht="14.25" customHeight="1">
      <c r="BU596" s="167"/>
    </row>
    <row r="597" spans="73:73" ht="14.25" customHeight="1">
      <c r="BU597" s="167"/>
    </row>
    <row r="598" spans="73:73" ht="14.25" customHeight="1">
      <c r="BU598" s="167"/>
    </row>
    <row r="599" spans="73:73" ht="14.25" customHeight="1">
      <c r="BU599" s="167"/>
    </row>
    <row r="600" spans="73:73" ht="14.25" customHeight="1">
      <c r="BU600" s="167"/>
    </row>
    <row r="601" spans="73:73" ht="14.25" customHeight="1">
      <c r="BU601" s="167"/>
    </row>
    <row r="602" spans="73:73" ht="14.25" customHeight="1">
      <c r="BU602" s="167"/>
    </row>
    <row r="603" spans="73:73" ht="14.25" customHeight="1">
      <c r="BU603" s="167"/>
    </row>
    <row r="604" spans="73:73" ht="14.25" customHeight="1">
      <c r="BU604" s="167"/>
    </row>
    <row r="605" spans="73:73" ht="14.25" customHeight="1">
      <c r="BU605" s="167"/>
    </row>
    <row r="606" spans="73:73" ht="14.25" customHeight="1">
      <c r="BU606" s="167"/>
    </row>
    <row r="607" spans="73:73" ht="14.25" customHeight="1">
      <c r="BU607" s="167"/>
    </row>
    <row r="608" spans="73:73" ht="14.25" customHeight="1">
      <c r="BU608" s="167"/>
    </row>
    <row r="609" spans="73:73" ht="14.25" customHeight="1">
      <c r="BU609" s="167"/>
    </row>
    <row r="610" spans="73:73" ht="14.25" customHeight="1">
      <c r="BU610" s="167"/>
    </row>
    <row r="611" spans="73:73" ht="14.25" customHeight="1">
      <c r="BU611" s="167"/>
    </row>
    <row r="612" spans="73:73" ht="14.25" customHeight="1">
      <c r="BU612" s="167"/>
    </row>
    <row r="613" spans="73:73" ht="14.25" customHeight="1">
      <c r="BU613" s="167"/>
    </row>
    <row r="614" spans="73:73" ht="14.25" customHeight="1">
      <c r="BU614" s="167"/>
    </row>
    <row r="615" spans="73:73" ht="14.25" customHeight="1">
      <c r="BU615" s="167"/>
    </row>
    <row r="616" spans="73:73" ht="14.25" customHeight="1">
      <c r="BU616" s="167"/>
    </row>
    <row r="617" spans="73:73" ht="14.25" customHeight="1">
      <c r="BU617" s="167"/>
    </row>
    <row r="618" spans="73:73" ht="14.25" customHeight="1">
      <c r="BU618" s="167"/>
    </row>
    <row r="619" spans="73:73" ht="14.25" customHeight="1">
      <c r="BU619" s="167"/>
    </row>
    <row r="620" spans="73:73" ht="14.25" customHeight="1">
      <c r="BU620" s="167"/>
    </row>
    <row r="621" spans="73:73" ht="14.25" customHeight="1">
      <c r="BU621" s="167"/>
    </row>
    <row r="622" spans="73:73" ht="14.25" customHeight="1">
      <c r="BU622" s="167"/>
    </row>
    <row r="623" spans="73:73" ht="14.25" customHeight="1">
      <c r="BU623" s="167"/>
    </row>
    <row r="624" spans="73:73" ht="14.25" customHeight="1">
      <c r="BU624" s="167"/>
    </row>
    <row r="625" spans="73:73" ht="14.25" customHeight="1">
      <c r="BU625" s="167"/>
    </row>
    <row r="626" spans="73:73" ht="14.25" customHeight="1">
      <c r="BU626" s="167"/>
    </row>
    <row r="627" spans="73:73" ht="14.25" customHeight="1">
      <c r="BU627" s="167"/>
    </row>
    <row r="628" spans="73:73" ht="14.25" customHeight="1">
      <c r="BU628" s="167"/>
    </row>
    <row r="629" spans="73:73" ht="14.25" customHeight="1">
      <c r="BU629" s="167"/>
    </row>
    <row r="630" spans="73:73" ht="14.25" customHeight="1">
      <c r="BU630" s="167"/>
    </row>
    <row r="631" spans="73:73" ht="14.25" customHeight="1">
      <c r="BU631" s="167"/>
    </row>
    <row r="632" spans="73:73" ht="14.25" customHeight="1">
      <c r="BU632" s="167"/>
    </row>
    <row r="633" spans="73:73" ht="14.25" customHeight="1">
      <c r="BU633" s="167"/>
    </row>
    <row r="634" spans="73:73" ht="14.25" customHeight="1">
      <c r="BU634" s="167"/>
    </row>
    <row r="635" spans="73:73" ht="14.25" customHeight="1">
      <c r="BU635" s="167"/>
    </row>
    <row r="636" spans="73:73" ht="14.25" customHeight="1">
      <c r="BU636" s="167"/>
    </row>
    <row r="637" spans="73:73" ht="14.25" customHeight="1">
      <c r="BU637" s="167"/>
    </row>
    <row r="638" spans="73:73" ht="14.25" customHeight="1">
      <c r="BU638" s="167"/>
    </row>
    <row r="639" spans="73:73" ht="14.25" customHeight="1">
      <c r="BU639" s="167"/>
    </row>
    <row r="640" spans="73:73" ht="14.25" customHeight="1">
      <c r="BU640" s="167"/>
    </row>
    <row r="641" spans="73:73" ht="14.25" customHeight="1">
      <c r="BU641" s="167"/>
    </row>
    <row r="642" spans="73:73" ht="14.25" customHeight="1">
      <c r="BU642" s="167"/>
    </row>
    <row r="643" spans="73:73" ht="14.25" customHeight="1">
      <c r="BU643" s="167"/>
    </row>
    <row r="644" spans="73:73" ht="14.25" customHeight="1">
      <c r="BU644" s="167"/>
    </row>
    <row r="645" spans="73:73" ht="14.25" customHeight="1">
      <c r="BU645" s="167"/>
    </row>
    <row r="646" spans="73:73" ht="14.25" customHeight="1">
      <c r="BU646" s="167"/>
    </row>
    <row r="647" spans="73:73" ht="14.25" customHeight="1">
      <c r="BU647" s="167"/>
    </row>
    <row r="648" spans="73:73" ht="14.25" customHeight="1">
      <c r="BU648" s="167"/>
    </row>
    <row r="649" spans="73:73" ht="14.25" customHeight="1">
      <c r="BU649" s="167"/>
    </row>
    <row r="650" spans="73:73" ht="14.25" customHeight="1">
      <c r="BU650" s="167"/>
    </row>
    <row r="651" spans="73:73" ht="14.25" customHeight="1">
      <c r="BU651" s="167"/>
    </row>
    <row r="652" spans="73:73" ht="14.25" customHeight="1">
      <c r="BU652" s="167"/>
    </row>
    <row r="653" spans="73:73" ht="14.25" customHeight="1">
      <c r="BU653" s="167"/>
    </row>
    <row r="654" spans="73:73" ht="14.25" customHeight="1">
      <c r="BU654" s="167"/>
    </row>
    <row r="655" spans="73:73" ht="14.25" customHeight="1">
      <c r="BU655" s="167"/>
    </row>
    <row r="656" spans="73:73" ht="14.25" customHeight="1">
      <c r="BU656" s="167"/>
    </row>
    <row r="657" spans="73:73" ht="14.25" customHeight="1">
      <c r="BU657" s="167"/>
    </row>
    <row r="658" spans="73:73" ht="14.25" customHeight="1">
      <c r="BU658" s="167"/>
    </row>
    <row r="659" spans="73:73" ht="14.25" customHeight="1">
      <c r="BU659" s="167"/>
    </row>
    <row r="660" spans="73:73" ht="14.25" customHeight="1">
      <c r="BU660" s="167"/>
    </row>
    <row r="661" spans="73:73" ht="14.25" customHeight="1">
      <c r="BU661" s="167"/>
    </row>
    <row r="662" spans="73:73" ht="14.25" customHeight="1">
      <c r="BU662" s="167"/>
    </row>
    <row r="663" spans="73:73" ht="14.25" customHeight="1">
      <c r="BU663" s="167"/>
    </row>
    <row r="664" spans="73:73" ht="14.25" customHeight="1">
      <c r="BU664" s="167"/>
    </row>
    <row r="665" spans="73:73" ht="14.25" customHeight="1">
      <c r="BU665" s="167"/>
    </row>
    <row r="666" spans="73:73" ht="14.25" customHeight="1">
      <c r="BU666" s="167"/>
    </row>
    <row r="667" spans="73:73" ht="14.25" customHeight="1">
      <c r="BU667" s="167"/>
    </row>
    <row r="668" spans="73:73" ht="14.25" customHeight="1">
      <c r="BU668" s="167"/>
    </row>
    <row r="669" spans="73:73" ht="14.25" customHeight="1">
      <c r="BU669" s="167"/>
    </row>
    <row r="670" spans="73:73" ht="14.25" customHeight="1">
      <c r="BU670" s="167"/>
    </row>
    <row r="671" spans="73:73" ht="14.25" customHeight="1">
      <c r="BU671" s="167"/>
    </row>
    <row r="672" spans="73:73" ht="14.25" customHeight="1">
      <c r="BU672" s="167"/>
    </row>
    <row r="673" spans="73:73" ht="14.25" customHeight="1">
      <c r="BU673" s="167"/>
    </row>
    <row r="674" spans="73:73" ht="14.25" customHeight="1">
      <c r="BU674" s="167"/>
    </row>
    <row r="675" spans="73:73" ht="14.25" customHeight="1">
      <c r="BU675" s="167"/>
    </row>
    <row r="676" spans="73:73" ht="14.25" customHeight="1">
      <c r="BU676" s="167"/>
    </row>
    <row r="677" spans="73:73" ht="14.25" customHeight="1">
      <c r="BU677" s="167"/>
    </row>
    <row r="678" spans="73:73" ht="14.25" customHeight="1">
      <c r="BU678" s="167"/>
    </row>
    <row r="679" spans="73:73" ht="14.25" customHeight="1">
      <c r="BU679" s="167"/>
    </row>
    <row r="680" spans="73:73" ht="14.25" customHeight="1">
      <c r="BU680" s="167"/>
    </row>
    <row r="681" spans="73:73" ht="14.25" customHeight="1">
      <c r="BU681" s="167"/>
    </row>
    <row r="682" spans="73:73" ht="14.25" customHeight="1">
      <c r="BU682" s="167"/>
    </row>
    <row r="683" spans="73:73" ht="14.25" customHeight="1">
      <c r="BU683" s="167"/>
    </row>
    <row r="684" spans="73:73" ht="14.25" customHeight="1">
      <c r="BU684" s="167"/>
    </row>
    <row r="685" spans="73:73" ht="14.25" customHeight="1">
      <c r="BU685" s="167"/>
    </row>
    <row r="686" spans="73:73" ht="14.25" customHeight="1">
      <c r="BU686" s="167"/>
    </row>
    <row r="687" spans="73:73" ht="14.25" customHeight="1">
      <c r="BU687" s="167"/>
    </row>
    <row r="688" spans="73:73" ht="14.25" customHeight="1">
      <c r="BU688" s="167"/>
    </row>
    <row r="689" spans="73:73" ht="14.25" customHeight="1">
      <c r="BU689" s="167"/>
    </row>
    <row r="690" spans="73:73" ht="14.25" customHeight="1">
      <c r="BU690" s="167"/>
    </row>
    <row r="691" spans="73:73" ht="14.25" customHeight="1">
      <c r="BU691" s="167"/>
    </row>
    <row r="692" spans="73:73" ht="14.25" customHeight="1">
      <c r="BU692" s="167"/>
    </row>
    <row r="693" spans="73:73" ht="14.25" customHeight="1">
      <c r="BU693" s="167"/>
    </row>
    <row r="694" spans="73:73" ht="14.25" customHeight="1">
      <c r="BU694" s="167"/>
    </row>
    <row r="695" spans="73:73" ht="14.25" customHeight="1">
      <c r="BU695" s="167"/>
    </row>
    <row r="696" spans="73:73" ht="14.25" customHeight="1">
      <c r="BU696" s="167"/>
    </row>
    <row r="697" spans="73:73" ht="14.25" customHeight="1">
      <c r="BU697" s="167"/>
    </row>
    <row r="698" spans="73:73" ht="14.25" customHeight="1">
      <c r="BU698" s="167"/>
    </row>
    <row r="699" spans="73:73" ht="14.25" customHeight="1">
      <c r="BU699" s="167"/>
    </row>
    <row r="700" spans="73:73" ht="14.25" customHeight="1">
      <c r="BU700" s="167"/>
    </row>
    <row r="701" spans="73:73" ht="14.25" customHeight="1">
      <c r="BU701" s="167"/>
    </row>
    <row r="702" spans="73:73" ht="14.25" customHeight="1">
      <c r="BU702" s="167"/>
    </row>
    <row r="703" spans="73:73" ht="14.25" customHeight="1">
      <c r="BU703" s="167"/>
    </row>
    <row r="704" spans="73:73" ht="14.25" customHeight="1">
      <c r="BU704" s="167"/>
    </row>
    <row r="705" spans="73:73" ht="14.25" customHeight="1">
      <c r="BU705" s="167"/>
    </row>
    <row r="706" spans="73:73" ht="14.25" customHeight="1">
      <c r="BU706" s="167"/>
    </row>
    <row r="707" spans="73:73" ht="14.25" customHeight="1">
      <c r="BU707" s="167"/>
    </row>
    <row r="708" spans="73:73" ht="14.25" customHeight="1">
      <c r="BU708" s="167"/>
    </row>
    <row r="709" spans="73:73" ht="14.25" customHeight="1">
      <c r="BU709" s="167"/>
    </row>
    <row r="710" spans="73:73" ht="14.25" customHeight="1">
      <c r="BU710" s="167"/>
    </row>
    <row r="711" spans="73:73" ht="14.25" customHeight="1">
      <c r="BU711" s="167"/>
    </row>
    <row r="712" spans="73:73" ht="14.25" customHeight="1">
      <c r="BU712" s="167"/>
    </row>
    <row r="713" spans="73:73" ht="14.25" customHeight="1">
      <c r="BU713" s="167"/>
    </row>
    <row r="714" spans="73:73" ht="14.25" customHeight="1">
      <c r="BU714" s="167"/>
    </row>
    <row r="715" spans="73:73" ht="14.25" customHeight="1">
      <c r="BU715" s="167"/>
    </row>
    <row r="716" spans="73:73" ht="14.25" customHeight="1">
      <c r="BU716" s="167"/>
    </row>
    <row r="717" spans="73:73" ht="14.25" customHeight="1">
      <c r="BU717" s="167"/>
    </row>
    <row r="718" spans="73:73" ht="14.25" customHeight="1">
      <c r="BU718" s="167"/>
    </row>
    <row r="719" spans="73:73" ht="14.25" customHeight="1">
      <c r="BU719" s="167"/>
    </row>
    <row r="720" spans="73:73" ht="14.25" customHeight="1">
      <c r="BU720" s="167"/>
    </row>
    <row r="721" spans="73:73" ht="14.25" customHeight="1">
      <c r="BU721" s="167"/>
    </row>
    <row r="722" spans="73:73" ht="14.25" customHeight="1">
      <c r="BU722" s="167"/>
    </row>
    <row r="723" spans="73:73" ht="14.25" customHeight="1">
      <c r="BU723" s="167"/>
    </row>
    <row r="724" spans="73:73" ht="14.25" customHeight="1">
      <c r="BU724" s="167"/>
    </row>
    <row r="725" spans="73:73" ht="14.25" customHeight="1">
      <c r="BU725" s="167"/>
    </row>
    <row r="726" spans="73:73" ht="14.25" customHeight="1">
      <c r="BU726" s="167"/>
    </row>
    <row r="727" spans="73:73" ht="14.25" customHeight="1">
      <c r="BU727" s="167"/>
    </row>
    <row r="728" spans="73:73" ht="14.25" customHeight="1">
      <c r="BU728" s="167"/>
    </row>
    <row r="729" spans="73:73" ht="14.25" customHeight="1">
      <c r="BU729" s="167"/>
    </row>
    <row r="730" spans="73:73" ht="14.25" customHeight="1">
      <c r="BU730" s="167"/>
    </row>
    <row r="731" spans="73:73" ht="14.25" customHeight="1">
      <c r="BU731" s="167"/>
    </row>
    <row r="732" spans="73:73" ht="14.25" customHeight="1">
      <c r="BU732" s="167"/>
    </row>
    <row r="733" spans="73:73" ht="14.25" customHeight="1">
      <c r="BU733" s="167"/>
    </row>
    <row r="734" spans="73:73" ht="14.25" customHeight="1">
      <c r="BU734" s="167"/>
    </row>
    <row r="735" spans="73:73" ht="14.25" customHeight="1">
      <c r="BU735" s="167"/>
    </row>
    <row r="736" spans="73:73" ht="14.25" customHeight="1">
      <c r="BU736" s="167"/>
    </row>
    <row r="737" spans="73:73" ht="14.25" customHeight="1">
      <c r="BU737" s="167"/>
    </row>
    <row r="738" spans="73:73" ht="14.25" customHeight="1">
      <c r="BU738" s="167"/>
    </row>
    <row r="739" spans="73:73" ht="14.25" customHeight="1">
      <c r="BU739" s="167"/>
    </row>
    <row r="740" spans="73:73" ht="14.25" customHeight="1">
      <c r="BU740" s="167"/>
    </row>
    <row r="741" spans="73:73" ht="14.25" customHeight="1">
      <c r="BU741" s="167"/>
    </row>
    <row r="742" spans="73:73" ht="14.25" customHeight="1">
      <c r="BU742" s="167"/>
    </row>
    <row r="743" spans="73:73" ht="14.25" customHeight="1">
      <c r="BU743" s="167"/>
    </row>
    <row r="744" spans="73:73" ht="14.25" customHeight="1">
      <c r="BU744" s="167"/>
    </row>
    <row r="745" spans="73:73" ht="14.25" customHeight="1">
      <c r="BU745" s="167"/>
    </row>
    <row r="746" spans="73:73" ht="14.25" customHeight="1">
      <c r="BU746" s="167"/>
    </row>
    <row r="747" spans="73:73" ht="14.25" customHeight="1">
      <c r="BU747" s="167"/>
    </row>
    <row r="748" spans="73:73" ht="14.25" customHeight="1">
      <c r="BU748" s="167"/>
    </row>
    <row r="749" spans="73:73" ht="14.25" customHeight="1">
      <c r="BU749" s="167"/>
    </row>
    <row r="750" spans="73:73" ht="14.25" customHeight="1">
      <c r="BU750" s="167"/>
    </row>
    <row r="751" spans="73:73" ht="14.25" customHeight="1">
      <c r="BU751" s="167"/>
    </row>
    <row r="752" spans="73:73" ht="14.25" customHeight="1">
      <c r="BU752" s="167"/>
    </row>
    <row r="753" spans="73:73" ht="14.25" customHeight="1">
      <c r="BU753" s="167"/>
    </row>
    <row r="754" spans="73:73" ht="14.25" customHeight="1">
      <c r="BU754" s="167"/>
    </row>
    <row r="755" spans="73:73" ht="14.25" customHeight="1">
      <c r="BU755" s="167"/>
    </row>
    <row r="756" spans="73:73" ht="14.25" customHeight="1">
      <c r="BU756" s="167"/>
    </row>
    <row r="757" spans="73:73" ht="14.25" customHeight="1">
      <c r="BU757" s="167"/>
    </row>
    <row r="758" spans="73:73" ht="14.25" customHeight="1">
      <c r="BU758" s="167"/>
    </row>
    <row r="759" spans="73:73" ht="14.25" customHeight="1">
      <c r="BU759" s="167"/>
    </row>
    <row r="760" spans="73:73" ht="14.25" customHeight="1">
      <c r="BU760" s="167"/>
    </row>
    <row r="761" spans="73:73" ht="14.25" customHeight="1">
      <c r="BU761" s="167"/>
    </row>
    <row r="762" spans="73:73" ht="14.25" customHeight="1">
      <c r="BU762" s="167"/>
    </row>
    <row r="763" spans="73:73" ht="14.25" customHeight="1">
      <c r="BU763" s="167"/>
    </row>
    <row r="764" spans="73:73" ht="14.25" customHeight="1">
      <c r="BU764" s="167"/>
    </row>
    <row r="765" spans="73:73" ht="14.25" customHeight="1">
      <c r="BU765" s="167"/>
    </row>
    <row r="766" spans="73:73" ht="14.25" customHeight="1">
      <c r="BU766" s="167"/>
    </row>
    <row r="767" spans="73:73" ht="14.25" customHeight="1">
      <c r="BU767" s="167"/>
    </row>
    <row r="768" spans="73:73" ht="14.25" customHeight="1">
      <c r="BU768" s="167"/>
    </row>
    <row r="769" spans="73:73" ht="14.25" customHeight="1">
      <c r="BU769" s="167"/>
    </row>
    <row r="770" spans="73:73" ht="14.25" customHeight="1">
      <c r="BU770" s="167"/>
    </row>
    <row r="771" spans="73:73" ht="14.25" customHeight="1">
      <c r="BU771" s="167"/>
    </row>
    <row r="772" spans="73:73" ht="14.25" customHeight="1">
      <c r="BU772" s="167"/>
    </row>
    <row r="773" spans="73:73" ht="14.25" customHeight="1">
      <c r="BU773" s="167"/>
    </row>
    <row r="774" spans="73:73" ht="14.25" customHeight="1">
      <c r="BU774" s="167"/>
    </row>
    <row r="775" spans="73:73" ht="14.25" customHeight="1">
      <c r="BU775" s="167"/>
    </row>
    <row r="776" spans="73:73" ht="14.25" customHeight="1">
      <c r="BU776" s="167"/>
    </row>
    <row r="777" spans="73:73" ht="14.25" customHeight="1">
      <c r="BU777" s="167"/>
    </row>
    <row r="778" spans="73:73" ht="14.25" customHeight="1">
      <c r="BU778" s="167"/>
    </row>
    <row r="779" spans="73:73" ht="14.25" customHeight="1">
      <c r="BU779" s="167"/>
    </row>
    <row r="780" spans="73:73" ht="14.25" customHeight="1">
      <c r="BU780" s="167"/>
    </row>
    <row r="781" spans="73:73" ht="14.25" customHeight="1">
      <c r="BU781" s="167"/>
    </row>
    <row r="782" spans="73:73" ht="14.25" customHeight="1">
      <c r="BU782" s="167"/>
    </row>
    <row r="783" spans="73:73" ht="14.25" customHeight="1">
      <c r="BU783" s="167"/>
    </row>
    <row r="784" spans="73:73" ht="14.25" customHeight="1">
      <c r="BU784" s="167"/>
    </row>
    <row r="785" spans="73:73" ht="14.25" customHeight="1">
      <c r="BU785" s="167"/>
    </row>
    <row r="786" spans="73:73" ht="14.25" customHeight="1">
      <c r="BU786" s="167"/>
    </row>
    <row r="787" spans="73:73" ht="14.25" customHeight="1">
      <c r="BU787" s="167"/>
    </row>
    <row r="788" spans="73:73" ht="14.25" customHeight="1">
      <c r="BU788" s="167"/>
    </row>
    <row r="789" spans="73:73" ht="14.25" customHeight="1">
      <c r="BU789" s="167"/>
    </row>
    <row r="790" spans="73:73" ht="14.25" customHeight="1">
      <c r="BU790" s="167"/>
    </row>
    <row r="791" spans="73:73" ht="14.25" customHeight="1">
      <c r="BU791" s="167"/>
    </row>
    <row r="792" spans="73:73" ht="14.25" customHeight="1">
      <c r="BU792" s="167"/>
    </row>
    <row r="793" spans="73:73" ht="14.25" customHeight="1">
      <c r="BU793" s="167"/>
    </row>
    <row r="794" spans="73:73" ht="14.25" customHeight="1">
      <c r="BU794" s="167"/>
    </row>
    <row r="795" spans="73:73" ht="14.25" customHeight="1">
      <c r="BU795" s="167"/>
    </row>
    <row r="796" spans="73:73" ht="14.25" customHeight="1">
      <c r="BU796" s="167"/>
    </row>
    <row r="797" spans="73:73" ht="14.25" customHeight="1">
      <c r="BU797" s="167"/>
    </row>
    <row r="798" spans="73:73" ht="14.25" customHeight="1">
      <c r="BU798" s="167"/>
    </row>
    <row r="799" spans="73:73" ht="14.25" customHeight="1">
      <c r="BU799" s="167"/>
    </row>
    <row r="800" spans="73:73" ht="14.25" customHeight="1">
      <c r="BU800" s="167"/>
    </row>
    <row r="801" spans="73:73" ht="14.25" customHeight="1">
      <c r="BU801" s="167"/>
    </row>
    <row r="802" spans="73:73" ht="14.25" customHeight="1">
      <c r="BU802" s="167"/>
    </row>
    <row r="803" spans="73:73" ht="14.25" customHeight="1">
      <c r="BU803" s="167"/>
    </row>
    <row r="804" spans="73:73" ht="14.25" customHeight="1">
      <c r="BU804" s="167"/>
    </row>
    <row r="805" spans="73:73" ht="14.25" customHeight="1">
      <c r="BU805" s="167"/>
    </row>
    <row r="806" spans="73:73" ht="14.25" customHeight="1">
      <c r="BU806" s="167"/>
    </row>
    <row r="807" spans="73:73" ht="14.25" customHeight="1">
      <c r="BU807" s="167"/>
    </row>
    <row r="808" spans="73:73" ht="14.25" customHeight="1">
      <c r="BU808" s="167"/>
    </row>
    <row r="809" spans="73:73" ht="14.25" customHeight="1">
      <c r="BU809" s="167"/>
    </row>
    <row r="810" spans="73:73" ht="14.25" customHeight="1">
      <c r="BU810" s="167"/>
    </row>
    <row r="811" spans="73:73" ht="14.25" customHeight="1">
      <c r="BU811" s="167"/>
    </row>
    <row r="812" spans="73:73" ht="14.25" customHeight="1">
      <c r="BU812" s="167"/>
    </row>
    <row r="813" spans="73:73" ht="14.25" customHeight="1">
      <c r="BU813" s="167"/>
    </row>
    <row r="814" spans="73:73" ht="14.25" customHeight="1">
      <c r="BU814" s="167"/>
    </row>
    <row r="815" spans="73:73" ht="14.25" customHeight="1">
      <c r="BU815" s="167"/>
    </row>
    <row r="816" spans="73:73" ht="14.25" customHeight="1">
      <c r="BU816" s="167"/>
    </row>
    <row r="817" spans="73:73" ht="14.25" customHeight="1">
      <c r="BU817" s="167"/>
    </row>
    <row r="818" spans="73:73" ht="14.25" customHeight="1">
      <c r="BU818" s="167"/>
    </row>
    <row r="819" spans="73:73" ht="14.25" customHeight="1">
      <c r="BU819" s="167"/>
    </row>
    <row r="820" spans="73:73" ht="14.25" customHeight="1">
      <c r="BU820" s="167"/>
    </row>
    <row r="821" spans="73:73" ht="14.25" customHeight="1">
      <c r="BU821" s="167"/>
    </row>
    <row r="822" spans="73:73" ht="14.25" customHeight="1">
      <c r="BU822" s="167"/>
    </row>
    <row r="823" spans="73:73" ht="14.25" customHeight="1">
      <c r="BU823" s="167"/>
    </row>
    <row r="824" spans="73:73" ht="14.25" customHeight="1">
      <c r="BU824" s="167"/>
    </row>
    <row r="825" spans="73:73" ht="14.25" customHeight="1">
      <c r="BU825" s="167"/>
    </row>
    <row r="826" spans="73:73" ht="14.25" customHeight="1">
      <c r="BU826" s="167"/>
    </row>
    <row r="827" spans="73:73" ht="14.25" customHeight="1">
      <c r="BU827" s="167"/>
    </row>
    <row r="828" spans="73:73" ht="14.25" customHeight="1">
      <c r="BU828" s="167"/>
    </row>
    <row r="829" spans="73:73" ht="14.25" customHeight="1">
      <c r="BU829" s="167"/>
    </row>
    <row r="830" spans="73:73" ht="14.25" customHeight="1">
      <c r="BU830" s="167"/>
    </row>
    <row r="831" spans="73:73" ht="14.25" customHeight="1">
      <c r="BU831" s="167"/>
    </row>
    <row r="832" spans="73:73" ht="14.25" customHeight="1">
      <c r="BU832" s="167"/>
    </row>
    <row r="833" spans="73:73" ht="14.25" customHeight="1">
      <c r="BU833" s="167"/>
    </row>
    <row r="834" spans="73:73" ht="14.25" customHeight="1">
      <c r="BU834" s="167"/>
    </row>
    <row r="835" spans="73:73" ht="14.25" customHeight="1">
      <c r="BU835" s="167"/>
    </row>
    <row r="836" spans="73:73" ht="14.25" customHeight="1">
      <c r="BU836" s="167"/>
    </row>
    <row r="837" spans="73:73" ht="14.25" customHeight="1">
      <c r="BU837" s="167"/>
    </row>
    <row r="838" spans="73:73" ht="14.25" customHeight="1">
      <c r="BU838" s="167"/>
    </row>
    <row r="839" spans="73:73" ht="14.25" customHeight="1">
      <c r="BU839" s="167"/>
    </row>
    <row r="840" spans="73:73" ht="14.25" customHeight="1">
      <c r="BU840" s="167"/>
    </row>
    <row r="841" spans="73:73" ht="14.25" customHeight="1">
      <c r="BU841" s="167"/>
    </row>
    <row r="842" spans="73:73" ht="14.25" customHeight="1">
      <c r="BU842" s="167"/>
    </row>
    <row r="843" spans="73:73" ht="14.25" customHeight="1">
      <c r="BU843" s="167"/>
    </row>
    <row r="844" spans="73:73" ht="14.25" customHeight="1">
      <c r="BU844" s="167"/>
    </row>
    <row r="845" spans="73:73" ht="14.25" customHeight="1">
      <c r="BU845" s="167"/>
    </row>
    <row r="846" spans="73:73" ht="14.25" customHeight="1">
      <c r="BU846" s="167"/>
    </row>
    <row r="847" spans="73:73" ht="14.25" customHeight="1">
      <c r="BU847" s="167"/>
    </row>
    <row r="848" spans="73:73" ht="14.25" customHeight="1">
      <c r="BU848" s="167"/>
    </row>
    <row r="849" spans="73:73" ht="14.25" customHeight="1">
      <c r="BU849" s="167"/>
    </row>
    <row r="850" spans="73:73" ht="14.25" customHeight="1">
      <c r="BU850" s="167"/>
    </row>
    <row r="851" spans="73:73" ht="14.25" customHeight="1">
      <c r="BU851" s="167"/>
    </row>
    <row r="852" spans="73:73" ht="14.25" customHeight="1">
      <c r="BU852" s="167"/>
    </row>
    <row r="853" spans="73:73" ht="14.25" customHeight="1">
      <c r="BU853" s="167"/>
    </row>
    <row r="854" spans="73:73" ht="14.25" customHeight="1">
      <c r="BU854" s="167"/>
    </row>
    <row r="855" spans="73:73" ht="14.25" customHeight="1">
      <c r="BU855" s="167"/>
    </row>
    <row r="856" spans="73:73" ht="14.25" customHeight="1">
      <c r="BU856" s="167"/>
    </row>
    <row r="857" spans="73:73" ht="14.25" customHeight="1">
      <c r="BU857" s="167"/>
    </row>
    <row r="858" spans="73:73" ht="14.25" customHeight="1">
      <c r="BU858" s="167"/>
    </row>
    <row r="859" spans="73:73" ht="14.25" customHeight="1">
      <c r="BU859" s="167"/>
    </row>
    <row r="860" spans="73:73" ht="14.25" customHeight="1">
      <c r="BU860" s="167"/>
    </row>
    <row r="861" spans="73:73" ht="14.25" customHeight="1">
      <c r="BU861" s="167"/>
    </row>
    <row r="862" spans="73:73" ht="14.25" customHeight="1">
      <c r="BU862" s="167"/>
    </row>
    <row r="863" spans="73:73" ht="14.25" customHeight="1">
      <c r="BU863" s="167"/>
    </row>
    <row r="864" spans="73:73" ht="14.25" customHeight="1">
      <c r="BU864" s="167"/>
    </row>
    <row r="865" spans="73:73" ht="14.25" customHeight="1">
      <c r="BU865" s="167"/>
    </row>
    <row r="866" spans="73:73" ht="14.25" customHeight="1">
      <c r="BU866" s="167"/>
    </row>
    <row r="867" spans="73:73" ht="14.25" customHeight="1">
      <c r="BU867" s="167"/>
    </row>
    <row r="868" spans="73:73" ht="14.25" customHeight="1">
      <c r="BU868" s="167"/>
    </row>
    <row r="869" spans="73:73" ht="14.25" customHeight="1">
      <c r="BU869" s="167"/>
    </row>
    <row r="870" spans="73:73" ht="14.25" customHeight="1">
      <c r="BU870" s="167"/>
    </row>
    <row r="871" spans="73:73" ht="14.25" customHeight="1">
      <c r="BU871" s="167"/>
    </row>
    <row r="872" spans="73:73" ht="14.25" customHeight="1">
      <c r="BU872" s="167"/>
    </row>
    <row r="873" spans="73:73" ht="14.25" customHeight="1">
      <c r="BU873" s="167"/>
    </row>
    <row r="874" spans="73:73" ht="14.25" customHeight="1">
      <c r="BU874" s="167"/>
    </row>
    <row r="875" spans="73:73" ht="14.25" customHeight="1">
      <c r="BU875" s="167"/>
    </row>
    <row r="876" spans="73:73" ht="14.25" customHeight="1">
      <c r="BU876" s="167"/>
    </row>
    <row r="877" spans="73:73" ht="14.25" customHeight="1">
      <c r="BU877" s="167"/>
    </row>
    <row r="878" spans="73:73" ht="14.25" customHeight="1">
      <c r="BU878" s="167"/>
    </row>
    <row r="879" spans="73:73" ht="14.25" customHeight="1">
      <c r="BU879" s="167"/>
    </row>
    <row r="880" spans="73:73" ht="14.25" customHeight="1">
      <c r="BU880" s="167"/>
    </row>
    <row r="881" spans="73:73" ht="14.25" customHeight="1">
      <c r="BU881" s="167"/>
    </row>
    <row r="882" spans="73:73" ht="14.25" customHeight="1">
      <c r="BU882" s="167"/>
    </row>
    <row r="883" spans="73:73" ht="14.25" customHeight="1">
      <c r="BU883" s="167"/>
    </row>
    <row r="884" spans="73:73" ht="14.25" customHeight="1">
      <c r="BU884" s="167"/>
    </row>
    <row r="885" spans="73:73" ht="14.25" customHeight="1">
      <c r="BU885" s="167"/>
    </row>
    <row r="886" spans="73:73" ht="14.25" customHeight="1">
      <c r="BU886" s="167"/>
    </row>
    <row r="887" spans="73:73" ht="14.25" customHeight="1">
      <c r="BU887" s="167"/>
    </row>
    <row r="888" spans="73:73" ht="14.25" customHeight="1">
      <c r="BU888" s="167"/>
    </row>
    <row r="889" spans="73:73" ht="14.25" customHeight="1">
      <c r="BU889" s="167"/>
    </row>
    <row r="890" spans="73:73" ht="14.25" customHeight="1">
      <c r="BU890" s="167"/>
    </row>
    <row r="891" spans="73:73" ht="14.25" customHeight="1">
      <c r="BU891" s="167"/>
    </row>
    <row r="892" spans="73:73" ht="14.25" customHeight="1">
      <c r="BU892" s="167"/>
    </row>
    <row r="893" spans="73:73" ht="14.25" customHeight="1">
      <c r="BU893" s="167"/>
    </row>
    <row r="894" spans="73:73" ht="14.25" customHeight="1">
      <c r="BU894" s="167"/>
    </row>
    <row r="895" spans="73:73" ht="14.25" customHeight="1">
      <c r="BU895" s="167"/>
    </row>
    <row r="896" spans="73:73" ht="14.25" customHeight="1">
      <c r="BU896" s="167"/>
    </row>
    <row r="897" spans="73:73" ht="14.25" customHeight="1">
      <c r="BU897" s="167"/>
    </row>
    <row r="898" spans="73:73" ht="14.25" customHeight="1">
      <c r="BU898" s="167"/>
    </row>
    <row r="899" spans="73:73" ht="14.25" customHeight="1">
      <c r="BU899" s="167"/>
    </row>
    <row r="900" spans="73:73" ht="14.25" customHeight="1">
      <c r="BU900" s="167"/>
    </row>
    <row r="901" spans="73:73" ht="14.25" customHeight="1">
      <c r="BU901" s="167"/>
    </row>
    <row r="902" spans="73:73" ht="14.25" customHeight="1">
      <c r="BU902" s="167"/>
    </row>
    <row r="903" spans="73:73" ht="14.25" customHeight="1">
      <c r="BU903" s="167"/>
    </row>
    <row r="904" spans="73:73" ht="14.25" customHeight="1">
      <c r="BU904" s="167"/>
    </row>
    <row r="905" spans="73:73" ht="14.25" customHeight="1">
      <c r="BU905" s="167"/>
    </row>
    <row r="906" spans="73:73" ht="14.25" customHeight="1">
      <c r="BU906" s="167"/>
    </row>
    <row r="907" spans="73:73" ht="14.25" customHeight="1">
      <c r="BU907" s="167"/>
    </row>
    <row r="908" spans="73:73" ht="14.25" customHeight="1">
      <c r="BU908" s="167"/>
    </row>
    <row r="909" spans="73:73" ht="14.25" customHeight="1">
      <c r="BU909" s="167"/>
    </row>
    <row r="910" spans="73:73" ht="14.25" customHeight="1">
      <c r="BU910" s="167"/>
    </row>
    <row r="911" spans="73:73" ht="14.25" customHeight="1">
      <c r="BU911" s="167"/>
    </row>
    <row r="912" spans="73:73" ht="14.25" customHeight="1">
      <c r="BU912" s="167"/>
    </row>
    <row r="913" spans="73:73" ht="14.25" customHeight="1">
      <c r="BU913" s="167"/>
    </row>
    <row r="914" spans="73:73" ht="14.25" customHeight="1">
      <c r="BU914" s="167"/>
    </row>
    <row r="915" spans="73:73" ht="14.25" customHeight="1">
      <c r="BU915" s="167"/>
    </row>
    <row r="916" spans="73:73" ht="14.25" customHeight="1">
      <c r="BU916" s="167"/>
    </row>
    <row r="917" spans="73:73" ht="14.25" customHeight="1">
      <c r="BU917" s="167"/>
    </row>
    <row r="918" spans="73:73" ht="14.25" customHeight="1">
      <c r="BU918" s="167"/>
    </row>
    <row r="919" spans="73:73" ht="14.25" customHeight="1">
      <c r="BU919" s="167"/>
    </row>
    <row r="920" spans="73:73" ht="14.25" customHeight="1">
      <c r="BU920" s="167"/>
    </row>
    <row r="921" spans="73:73" ht="14.25" customHeight="1">
      <c r="BU921" s="167"/>
    </row>
    <row r="922" spans="73:73" ht="14.25" customHeight="1">
      <c r="BU922" s="167"/>
    </row>
    <row r="923" spans="73:73" ht="14.25" customHeight="1">
      <c r="BU923" s="167"/>
    </row>
    <row r="924" spans="73:73" ht="14.25" customHeight="1">
      <c r="BU924" s="167"/>
    </row>
    <row r="925" spans="73:73" ht="14.25" customHeight="1">
      <c r="BU925" s="167"/>
    </row>
    <row r="926" spans="73:73" ht="14.25" customHeight="1">
      <c r="BU926" s="167"/>
    </row>
    <row r="927" spans="73:73" ht="14.25" customHeight="1">
      <c r="BU927" s="167"/>
    </row>
    <row r="928" spans="73:73" ht="14.25" customHeight="1">
      <c r="BU928" s="167"/>
    </row>
    <row r="929" spans="73:73" ht="14.25" customHeight="1">
      <c r="BU929" s="167"/>
    </row>
    <row r="930" spans="73:73" ht="14.25" customHeight="1">
      <c r="BU930" s="167"/>
    </row>
    <row r="931" spans="73:73" ht="14.25" customHeight="1">
      <c r="BU931" s="167"/>
    </row>
    <row r="932" spans="73:73" ht="14.25" customHeight="1">
      <c r="BU932" s="167"/>
    </row>
    <row r="933" spans="73:73" ht="14.25" customHeight="1">
      <c r="BU933" s="167"/>
    </row>
    <row r="934" spans="73:73" ht="14.25" customHeight="1">
      <c r="BU934" s="167"/>
    </row>
    <row r="935" spans="73:73" ht="14.25" customHeight="1">
      <c r="BU935" s="167"/>
    </row>
    <row r="936" spans="73:73" ht="14.25" customHeight="1">
      <c r="BU936" s="167"/>
    </row>
    <row r="937" spans="73:73" ht="14.25" customHeight="1">
      <c r="BU937" s="167"/>
    </row>
    <row r="938" spans="73:73" ht="14.25" customHeight="1">
      <c r="BU938" s="167"/>
    </row>
    <row r="939" spans="73:73" ht="14.25" customHeight="1">
      <c r="BU939" s="167"/>
    </row>
    <row r="940" spans="73:73" ht="14.25" customHeight="1">
      <c r="BU940" s="167"/>
    </row>
    <row r="941" spans="73:73" ht="14.25" customHeight="1">
      <c r="BU941" s="167"/>
    </row>
    <row r="942" spans="73:73" ht="14.25" customHeight="1">
      <c r="BU942" s="167"/>
    </row>
    <row r="943" spans="73:73" ht="14.25" customHeight="1">
      <c r="BU943" s="167"/>
    </row>
    <row r="944" spans="73:73" ht="14.25" customHeight="1">
      <c r="BU944" s="167"/>
    </row>
    <row r="945" spans="73:73" ht="14.25" customHeight="1">
      <c r="BU945" s="167"/>
    </row>
    <row r="946" spans="73:73" ht="14.25" customHeight="1">
      <c r="BU946" s="167"/>
    </row>
    <row r="947" spans="73:73" ht="14.25" customHeight="1">
      <c r="BU947" s="167"/>
    </row>
    <row r="948" spans="73:73" ht="14.25" customHeight="1">
      <c r="BU948" s="167"/>
    </row>
    <row r="949" spans="73:73" ht="14.25" customHeight="1">
      <c r="BU949" s="167"/>
    </row>
    <row r="950" spans="73:73" ht="14.25" customHeight="1">
      <c r="BU950" s="167"/>
    </row>
    <row r="951" spans="73:73" ht="14.25" customHeight="1">
      <c r="BU951" s="167"/>
    </row>
    <row r="952" spans="73:73" ht="14.25" customHeight="1">
      <c r="BU952" s="167"/>
    </row>
    <row r="953" spans="73:73" ht="14.25" customHeight="1">
      <c r="BU953" s="167"/>
    </row>
    <row r="954" spans="73:73" ht="14.25" customHeight="1">
      <c r="BU954" s="167"/>
    </row>
    <row r="955" spans="73:73" ht="14.25" customHeight="1">
      <c r="BU955" s="167"/>
    </row>
    <row r="956" spans="73:73" ht="14.25" customHeight="1">
      <c r="BU956" s="167"/>
    </row>
    <row r="957" spans="73:73" ht="14.25" customHeight="1">
      <c r="BU957" s="167"/>
    </row>
    <row r="958" spans="73:73" ht="14.25" customHeight="1">
      <c r="BU958" s="167"/>
    </row>
    <row r="959" spans="73:73" ht="14.25" customHeight="1">
      <c r="BU959" s="167"/>
    </row>
    <row r="960" spans="73:73" ht="14.25" customHeight="1">
      <c r="BU960" s="167"/>
    </row>
    <row r="961" spans="73:73" ht="14.25" customHeight="1">
      <c r="BU961" s="167"/>
    </row>
    <row r="962" spans="73:73" ht="14.25" customHeight="1">
      <c r="BU962" s="167"/>
    </row>
    <row r="963" spans="73:73" ht="14.25" customHeight="1">
      <c r="BU963" s="167"/>
    </row>
    <row r="964" spans="73:73" ht="14.25" customHeight="1">
      <c r="BU964" s="167"/>
    </row>
    <row r="965" spans="73:73" ht="14.25" customHeight="1">
      <c r="BU965" s="167"/>
    </row>
    <row r="966" spans="73:73" ht="14.25" customHeight="1">
      <c r="BU966" s="167"/>
    </row>
    <row r="967" spans="73:73" ht="14.25" customHeight="1">
      <c r="BU967" s="167"/>
    </row>
    <row r="968" spans="73:73" ht="14.25" customHeight="1">
      <c r="BU968" s="167"/>
    </row>
    <row r="969" spans="73:73" ht="14.25" customHeight="1">
      <c r="BU969" s="167"/>
    </row>
    <row r="970" spans="73:73" ht="14.25" customHeight="1">
      <c r="BU970" s="167"/>
    </row>
    <row r="971" spans="73:73" ht="14.25" customHeight="1">
      <c r="BU971" s="167"/>
    </row>
    <row r="972" spans="73:73" ht="14.25" customHeight="1">
      <c r="BU972" s="167"/>
    </row>
    <row r="973" spans="73:73" ht="14.25" customHeight="1">
      <c r="BU973" s="167"/>
    </row>
    <row r="974" spans="73:73" ht="14.25" customHeight="1">
      <c r="BU974" s="167"/>
    </row>
    <row r="975" spans="73:73" ht="14.25" customHeight="1">
      <c r="BU975" s="167"/>
    </row>
    <row r="976" spans="73:73" ht="14.25" customHeight="1">
      <c r="BU976" s="167"/>
    </row>
    <row r="977" spans="73:73" ht="14.25" customHeight="1">
      <c r="BU977" s="167"/>
    </row>
    <row r="978" spans="73:73" ht="14.25" customHeight="1">
      <c r="BU978" s="167"/>
    </row>
    <row r="979" spans="73:73" ht="14.25" customHeight="1">
      <c r="BU979" s="167"/>
    </row>
    <row r="980" spans="73:73" ht="14.25" customHeight="1">
      <c r="BU980" s="167"/>
    </row>
    <row r="981" spans="73:73" ht="14.25" customHeight="1">
      <c r="BU981" s="167"/>
    </row>
    <row r="982" spans="73:73" ht="14.25" customHeight="1">
      <c r="BU982" s="167"/>
    </row>
    <row r="983" spans="73:73" ht="14.25" customHeight="1">
      <c r="BU983" s="167"/>
    </row>
    <row r="984" spans="73:73" ht="14.25" customHeight="1">
      <c r="BU984" s="167"/>
    </row>
    <row r="985" spans="73:73" ht="14.25" customHeight="1">
      <c r="BU985" s="167"/>
    </row>
    <row r="986" spans="73:73" ht="14.25" customHeight="1">
      <c r="BU986" s="167"/>
    </row>
    <row r="987" spans="73:73" ht="14.25" customHeight="1">
      <c r="BU987" s="167"/>
    </row>
    <row r="988" spans="73:73" ht="14.25" customHeight="1">
      <c r="BU988" s="167"/>
    </row>
    <row r="989" spans="73:73" ht="14.25" customHeight="1">
      <c r="BU989" s="167"/>
    </row>
    <row r="990" spans="73:73" ht="14.25" customHeight="1">
      <c r="BU990" s="167"/>
    </row>
    <row r="991" spans="73:73" ht="14.25" customHeight="1">
      <c r="BU991" s="167"/>
    </row>
    <row r="992" spans="73:73" ht="14.25" customHeight="1">
      <c r="BU992" s="167"/>
    </row>
    <row r="993" spans="73:73" ht="14.25" customHeight="1">
      <c r="BU993" s="167"/>
    </row>
    <row r="994" spans="73:73" ht="14.25" customHeight="1">
      <c r="BU994" s="167"/>
    </row>
    <row r="995" spans="73:73" ht="14.25" customHeight="1">
      <c r="BU995" s="167"/>
    </row>
    <row r="996" spans="73:73" ht="14.25" customHeight="1">
      <c r="BU996" s="167"/>
    </row>
    <row r="997" spans="73:73" ht="14.25" customHeight="1">
      <c r="BU997" s="167"/>
    </row>
    <row r="998" spans="73:73" ht="14.25" customHeight="1">
      <c r="BU998" s="167"/>
    </row>
    <row r="999" spans="73:73" ht="14.25" customHeight="1">
      <c r="BU999" s="167"/>
    </row>
    <row r="1000" spans="73:73" ht="14.25" customHeight="1">
      <c r="BU1000" s="167"/>
    </row>
  </sheetData>
  <conditionalFormatting sqref="E4:U46 AC5:BS21">
    <cfRule type="cellIs" dxfId="3" priority="1" operator="equal">
      <formula>1</formula>
    </cfRule>
  </conditionalFormatting>
  <conditionalFormatting sqref="AC5:BS21">
    <cfRule type="cellIs" dxfId="2" priority="2" operator="equal">
      <formula>1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1000"/>
  <sheetViews>
    <sheetView workbookViewId="0"/>
  </sheetViews>
  <sheetFormatPr defaultColWidth="14.42578125" defaultRowHeight="15" customHeight="1"/>
  <cols>
    <col min="1" max="6" width="14.140625" customWidth="1"/>
    <col min="7" max="50" width="8.7109375" customWidth="1"/>
  </cols>
  <sheetData>
    <row r="1" spans="1:50" ht="14.25" customHeight="1">
      <c r="A1" s="106" t="s">
        <v>52</v>
      </c>
      <c r="B1" s="106" t="s">
        <v>56</v>
      </c>
      <c r="C1" s="106" t="s">
        <v>143</v>
      </c>
      <c r="D1" s="106" t="s">
        <v>144</v>
      </c>
      <c r="E1" s="106" t="s">
        <v>145</v>
      </c>
      <c r="F1" s="106" t="s">
        <v>146</v>
      </c>
      <c r="G1" s="168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50" ht="14.25" customHeight="1">
      <c r="A2" s="106">
        <v>1</v>
      </c>
      <c r="B2" s="106" t="s">
        <v>11</v>
      </c>
      <c r="C2" s="106">
        <v>4</v>
      </c>
      <c r="D2" s="106">
        <v>3447</v>
      </c>
      <c r="E2" s="106">
        <v>2014</v>
      </c>
      <c r="F2" s="106">
        <v>4164</v>
      </c>
      <c r="G2" s="168"/>
      <c r="H2">
        <v>2</v>
      </c>
      <c r="I2">
        <v>5</v>
      </c>
      <c r="J2">
        <v>11</v>
      </c>
      <c r="K2">
        <v>12</v>
      </c>
      <c r="L2">
        <v>15</v>
      </c>
      <c r="M2">
        <v>37</v>
      </c>
      <c r="N2">
        <v>40</v>
      </c>
      <c r="O2">
        <v>6</v>
      </c>
      <c r="P2">
        <v>10</v>
      </c>
      <c r="Q2">
        <v>14</v>
      </c>
      <c r="R2">
        <v>22</v>
      </c>
      <c r="S2">
        <v>23</v>
      </c>
      <c r="T2">
        <v>28</v>
      </c>
      <c r="U2">
        <v>1</v>
      </c>
      <c r="V2">
        <v>4</v>
      </c>
      <c r="W2">
        <v>8</v>
      </c>
      <c r="X2">
        <v>9</v>
      </c>
      <c r="Y2">
        <v>13</v>
      </c>
      <c r="Z2">
        <v>18</v>
      </c>
      <c r="AA2">
        <v>24</v>
      </c>
      <c r="AB2">
        <v>25</v>
      </c>
      <c r="AC2">
        <v>30</v>
      </c>
      <c r="AD2">
        <v>33</v>
      </c>
      <c r="AE2">
        <v>36</v>
      </c>
      <c r="AF2">
        <v>38</v>
      </c>
      <c r="AG2">
        <v>32</v>
      </c>
      <c r="AH2">
        <v>39</v>
      </c>
      <c r="AI2">
        <v>26</v>
      </c>
      <c r="AJ2">
        <v>27</v>
      </c>
      <c r="AK2">
        <v>29</v>
      </c>
      <c r="AL2">
        <v>17</v>
      </c>
      <c r="AM2">
        <v>20</v>
      </c>
      <c r="AN2">
        <v>16</v>
      </c>
      <c r="AO2">
        <v>19</v>
      </c>
      <c r="AP2">
        <v>42</v>
      </c>
      <c r="AQ2" t="s">
        <v>50</v>
      </c>
      <c r="AR2">
        <v>35</v>
      </c>
      <c r="AS2">
        <v>3</v>
      </c>
      <c r="AT2">
        <v>7</v>
      </c>
      <c r="AU2">
        <v>21</v>
      </c>
      <c r="AV2">
        <v>31</v>
      </c>
      <c r="AW2">
        <v>34</v>
      </c>
      <c r="AX2">
        <v>41</v>
      </c>
    </row>
    <row r="3" spans="1:50" ht="14.25" customHeight="1">
      <c r="A3" s="106">
        <v>2</v>
      </c>
      <c r="B3" s="106" t="s">
        <v>11</v>
      </c>
      <c r="C3" s="106">
        <v>4</v>
      </c>
      <c r="D3" s="106">
        <v>9716</v>
      </c>
      <c r="E3" s="106">
        <v>8797</v>
      </c>
      <c r="F3" s="106">
        <v>14675</v>
      </c>
      <c r="G3" s="168"/>
      <c r="H3" s="169">
        <f t="shared" ref="H3:AP3" si="0">VLOOKUP(H2,$A$2:$F$43,6,FALSE)</f>
        <v>14675</v>
      </c>
      <c r="I3" s="169">
        <f t="shared" si="0"/>
        <v>14137</v>
      </c>
      <c r="J3" s="169">
        <f t="shared" si="0"/>
        <v>5913</v>
      </c>
      <c r="K3" s="169">
        <f t="shared" si="0"/>
        <v>10805</v>
      </c>
      <c r="L3" s="169">
        <f t="shared" si="0"/>
        <v>10437</v>
      </c>
      <c r="M3" s="169">
        <f t="shared" si="0"/>
        <v>8562</v>
      </c>
      <c r="N3" s="169">
        <f t="shared" si="0"/>
        <v>7767</v>
      </c>
      <c r="O3" s="169">
        <f t="shared" si="0"/>
        <v>15717</v>
      </c>
      <c r="P3" s="169">
        <f t="shared" si="0"/>
        <v>11716</v>
      </c>
      <c r="Q3" s="169">
        <f t="shared" si="0"/>
        <v>1380</v>
      </c>
      <c r="R3" s="169">
        <f t="shared" si="0"/>
        <v>1772</v>
      </c>
      <c r="S3" s="169">
        <f t="shared" si="0"/>
        <v>2146</v>
      </c>
      <c r="T3" s="169">
        <f t="shared" si="0"/>
        <v>1669</v>
      </c>
      <c r="U3" s="169">
        <f t="shared" si="0"/>
        <v>4164</v>
      </c>
      <c r="V3" s="169">
        <f t="shared" si="0"/>
        <v>6530</v>
      </c>
      <c r="W3" s="169">
        <f t="shared" si="0"/>
        <v>2176</v>
      </c>
      <c r="X3" s="169">
        <f t="shared" si="0"/>
        <v>16281</v>
      </c>
      <c r="Y3" s="169">
        <f t="shared" si="0"/>
        <v>12041</v>
      </c>
      <c r="Z3" s="169">
        <f t="shared" si="0"/>
        <v>14778</v>
      </c>
      <c r="AA3" s="169">
        <f t="shared" si="0"/>
        <v>3958</v>
      </c>
      <c r="AB3" s="169">
        <f t="shared" si="0"/>
        <v>2812</v>
      </c>
      <c r="AC3" s="169">
        <f t="shared" si="0"/>
        <v>1291</v>
      </c>
      <c r="AD3" s="169">
        <f t="shared" si="0"/>
        <v>6129</v>
      </c>
      <c r="AE3" s="169">
        <f t="shared" si="0"/>
        <v>9078</v>
      </c>
      <c r="AF3" s="169">
        <f t="shared" si="0"/>
        <v>3990</v>
      </c>
      <c r="AG3" s="169">
        <f t="shared" si="0"/>
        <v>5846</v>
      </c>
      <c r="AH3" s="169">
        <f t="shared" si="0"/>
        <v>1874</v>
      </c>
      <c r="AI3" s="169">
        <f t="shared" si="0"/>
        <v>2943</v>
      </c>
      <c r="AJ3" s="169">
        <f t="shared" si="0"/>
        <v>2629</v>
      </c>
      <c r="AK3" s="169">
        <f t="shared" si="0"/>
        <v>2567</v>
      </c>
      <c r="AL3" s="169">
        <f t="shared" si="0"/>
        <v>5342</v>
      </c>
      <c r="AM3" s="169">
        <f t="shared" si="0"/>
        <v>228</v>
      </c>
      <c r="AN3" s="169">
        <f t="shared" si="0"/>
        <v>3342</v>
      </c>
      <c r="AO3" s="169">
        <f t="shared" si="0"/>
        <v>8117</v>
      </c>
      <c r="AP3" s="169">
        <f t="shared" si="0"/>
        <v>6574</v>
      </c>
      <c r="AQ3" s="169">
        <v>1188</v>
      </c>
      <c r="AR3" s="169">
        <f t="shared" ref="AR3:AX3" si="1">VLOOKUP(AR2,$A$2:$F$43,6,FALSE)</f>
        <v>7484</v>
      </c>
      <c r="AS3" s="169">
        <f t="shared" si="1"/>
        <v>1773</v>
      </c>
      <c r="AT3" s="169">
        <f t="shared" si="1"/>
        <v>12559</v>
      </c>
      <c r="AU3" s="169">
        <f t="shared" si="1"/>
        <v>16197</v>
      </c>
      <c r="AV3" s="169">
        <f t="shared" si="1"/>
        <v>7980</v>
      </c>
      <c r="AW3" s="169">
        <f t="shared" si="1"/>
        <v>7463</v>
      </c>
      <c r="AX3" s="169">
        <f t="shared" si="1"/>
        <v>2245</v>
      </c>
    </row>
    <row r="4" spans="1:50" ht="14.25" customHeight="1">
      <c r="A4" s="106">
        <v>3</v>
      </c>
      <c r="B4" s="106" t="s">
        <v>11</v>
      </c>
      <c r="C4" s="106">
        <v>4</v>
      </c>
      <c r="D4" s="106">
        <v>1335</v>
      </c>
      <c r="E4" s="106">
        <v>1260</v>
      </c>
      <c r="F4" s="106">
        <v>1773</v>
      </c>
      <c r="G4" s="168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50" ht="14.25" customHeight="1">
      <c r="A5" s="106">
        <v>4</v>
      </c>
      <c r="B5" s="106" t="s">
        <v>11</v>
      </c>
      <c r="C5" s="106">
        <v>4</v>
      </c>
      <c r="D5" s="106">
        <v>7237</v>
      </c>
      <c r="E5" s="106">
        <v>8651</v>
      </c>
      <c r="F5" s="106">
        <v>6530</v>
      </c>
      <c r="G5" s="168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50" ht="14.25" customHeight="1">
      <c r="A6" s="106">
        <v>5</v>
      </c>
      <c r="B6" s="106" t="s">
        <v>11</v>
      </c>
      <c r="C6" s="106">
        <v>4</v>
      </c>
      <c r="D6" s="106">
        <v>12556</v>
      </c>
      <c r="E6" s="106">
        <v>9393</v>
      </c>
      <c r="F6" s="106">
        <v>14137</v>
      </c>
      <c r="G6" s="168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50" ht="14.25" customHeight="1">
      <c r="A7" s="106">
        <v>6</v>
      </c>
      <c r="B7" s="106" t="s">
        <v>11</v>
      </c>
      <c r="C7" s="106">
        <v>4</v>
      </c>
      <c r="D7" s="106">
        <v>2271</v>
      </c>
      <c r="E7" s="106">
        <v>5379</v>
      </c>
      <c r="F7" s="106">
        <v>15717</v>
      </c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50" ht="14.25" customHeight="1">
      <c r="A8" s="106">
        <v>7</v>
      </c>
      <c r="B8" s="106" t="s">
        <v>11</v>
      </c>
      <c r="C8" s="106">
        <v>4</v>
      </c>
      <c r="D8" s="106">
        <v>11524</v>
      </c>
      <c r="E8" s="106">
        <v>9454</v>
      </c>
      <c r="F8" s="106">
        <v>12559</v>
      </c>
      <c r="G8" s="168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50" ht="14.25" customHeight="1">
      <c r="A9" s="106">
        <v>8</v>
      </c>
      <c r="B9" s="106" t="s">
        <v>11</v>
      </c>
      <c r="C9" s="106">
        <v>4</v>
      </c>
      <c r="D9" s="106">
        <v>1836</v>
      </c>
      <c r="E9" s="106">
        <v>1156</v>
      </c>
      <c r="F9" s="106">
        <v>2176</v>
      </c>
      <c r="G9" s="168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50" ht="14.25" customHeight="1">
      <c r="A10" s="106">
        <v>9</v>
      </c>
      <c r="B10" s="106" t="s">
        <v>11</v>
      </c>
      <c r="C10" s="106">
        <v>4</v>
      </c>
      <c r="D10" s="106">
        <v>12577</v>
      </c>
      <c r="E10" s="106">
        <v>5169</v>
      </c>
      <c r="F10" s="106">
        <v>16281</v>
      </c>
      <c r="G10" s="168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50" ht="14.25" customHeight="1">
      <c r="A11" s="106">
        <v>10</v>
      </c>
      <c r="B11" s="106" t="s">
        <v>11</v>
      </c>
      <c r="C11" s="106">
        <v>4</v>
      </c>
      <c r="D11" s="106">
        <v>12238</v>
      </c>
      <c r="E11" s="106">
        <v>13281</v>
      </c>
      <c r="F11" s="106">
        <v>11716</v>
      </c>
      <c r="G11" s="168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50" ht="14.25" customHeight="1">
      <c r="A12" s="106">
        <v>11</v>
      </c>
      <c r="B12" s="106" t="s">
        <v>11</v>
      </c>
      <c r="C12" s="106">
        <v>2</v>
      </c>
      <c r="D12" s="106">
        <v>5833</v>
      </c>
      <c r="E12" s="106">
        <v>5674</v>
      </c>
      <c r="F12" s="106">
        <v>5913</v>
      </c>
      <c r="G12" s="168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50" ht="14.25" customHeight="1">
      <c r="A13" s="106">
        <v>12</v>
      </c>
      <c r="B13" s="106" t="s">
        <v>11</v>
      </c>
      <c r="C13" s="106">
        <v>2</v>
      </c>
      <c r="D13" s="106">
        <v>8249</v>
      </c>
      <c r="E13" s="106">
        <v>3139</v>
      </c>
      <c r="F13" s="106">
        <v>10805</v>
      </c>
      <c r="G13" s="168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50" ht="14.25" customHeight="1">
      <c r="A14" s="106">
        <v>13</v>
      </c>
      <c r="B14" s="106" t="s">
        <v>11</v>
      </c>
      <c r="C14" s="106">
        <v>2</v>
      </c>
      <c r="D14" s="106">
        <v>9798</v>
      </c>
      <c r="E14" s="106">
        <v>5312</v>
      </c>
      <c r="F14" s="106">
        <v>12041</v>
      </c>
      <c r="G14" s="168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50" ht="14.25" customHeight="1">
      <c r="A15" s="106">
        <v>14</v>
      </c>
      <c r="B15" s="106" t="s">
        <v>11</v>
      </c>
      <c r="C15" s="106">
        <v>2</v>
      </c>
      <c r="D15" s="106">
        <v>1523</v>
      </c>
      <c r="E15" s="106">
        <v>1809</v>
      </c>
      <c r="F15" s="106">
        <v>1380</v>
      </c>
      <c r="G15" s="168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50" ht="14.25" customHeight="1">
      <c r="A16" s="106">
        <v>15</v>
      </c>
      <c r="B16" s="106" t="s">
        <v>11</v>
      </c>
      <c r="C16" s="106">
        <v>2</v>
      </c>
      <c r="D16" s="106">
        <v>10045</v>
      </c>
      <c r="E16" s="106">
        <v>9262</v>
      </c>
      <c r="F16" s="106">
        <v>10437</v>
      </c>
      <c r="G16" s="168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4.25" customHeight="1">
      <c r="A17" s="106">
        <v>16</v>
      </c>
      <c r="B17" s="106" t="s">
        <v>11</v>
      </c>
      <c r="C17" s="106">
        <v>2</v>
      </c>
      <c r="D17" s="106">
        <v>2841</v>
      </c>
      <c r="E17" s="106">
        <v>1837</v>
      </c>
      <c r="F17" s="106">
        <v>3342</v>
      </c>
      <c r="G17" s="168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4.25" customHeight="1">
      <c r="A18" s="106">
        <v>17</v>
      </c>
      <c r="B18" s="106" t="s">
        <v>11</v>
      </c>
      <c r="C18" s="106">
        <v>2</v>
      </c>
      <c r="D18" s="106">
        <v>5196</v>
      </c>
      <c r="E18" s="106">
        <v>4904</v>
      </c>
      <c r="F18" s="106">
        <v>5342</v>
      </c>
      <c r="G18" s="168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4.25" customHeight="1">
      <c r="A19" s="106">
        <v>18</v>
      </c>
      <c r="B19" s="106" t="s">
        <v>11</v>
      </c>
      <c r="C19" s="106">
        <v>2</v>
      </c>
      <c r="D19" s="106">
        <v>15920</v>
      </c>
      <c r="E19" s="106">
        <v>18204</v>
      </c>
      <c r="F19" s="106">
        <v>14778</v>
      </c>
      <c r="G19" s="168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4.25" customHeight="1">
      <c r="A20" s="106">
        <v>19</v>
      </c>
      <c r="B20" s="106" t="s">
        <v>11</v>
      </c>
      <c r="C20" s="106">
        <v>2</v>
      </c>
      <c r="D20" s="106">
        <v>7167</v>
      </c>
      <c r="E20" s="106">
        <v>5266</v>
      </c>
      <c r="F20" s="106">
        <v>8117</v>
      </c>
      <c r="G20" s="168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 spans="1:26" ht="14.25" customHeight="1">
      <c r="A21" s="106">
        <v>20</v>
      </c>
      <c r="B21" s="106" t="s">
        <v>11</v>
      </c>
      <c r="C21" s="106">
        <v>2</v>
      </c>
      <c r="D21" s="106">
        <v>190</v>
      </c>
      <c r="E21" s="106">
        <v>113</v>
      </c>
      <c r="F21" s="106">
        <v>228</v>
      </c>
      <c r="G21" s="168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</row>
    <row r="22" spans="1:26" ht="14.25" customHeight="1">
      <c r="A22" s="106">
        <v>21</v>
      </c>
      <c r="B22" s="106" t="s">
        <v>11</v>
      </c>
      <c r="C22" s="106">
        <v>2</v>
      </c>
      <c r="D22" s="106">
        <v>15247</v>
      </c>
      <c r="E22" s="106">
        <v>15349</v>
      </c>
      <c r="F22" s="106">
        <v>16197</v>
      </c>
      <c r="G22" s="168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spans="1:26" ht="14.25" customHeight="1">
      <c r="A23" s="106">
        <v>22</v>
      </c>
      <c r="B23" s="106" t="s">
        <v>17</v>
      </c>
      <c r="C23" s="106">
        <v>1</v>
      </c>
      <c r="D23" s="106">
        <v>1347</v>
      </c>
      <c r="E23" s="106">
        <v>499</v>
      </c>
      <c r="F23" s="106">
        <v>1772</v>
      </c>
      <c r="G23" s="168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spans="1:26" ht="14.25" customHeight="1">
      <c r="A24" s="106">
        <v>23</v>
      </c>
      <c r="B24" s="106" t="s">
        <v>17</v>
      </c>
      <c r="C24" s="106">
        <v>1</v>
      </c>
      <c r="D24" s="106">
        <v>1880</v>
      </c>
      <c r="E24" s="106">
        <v>1348</v>
      </c>
      <c r="F24" s="106">
        <v>2146</v>
      </c>
      <c r="G24" s="168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 ht="14.25" customHeight="1">
      <c r="A25" s="106">
        <v>24</v>
      </c>
      <c r="B25" s="106" t="s">
        <v>17</v>
      </c>
      <c r="C25" s="106">
        <v>1</v>
      </c>
      <c r="D25" s="106">
        <v>2938</v>
      </c>
      <c r="E25" s="106">
        <v>898</v>
      </c>
      <c r="F25" s="106">
        <v>3958</v>
      </c>
      <c r="G25" s="168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</row>
    <row r="26" spans="1:26" ht="14.25" customHeight="1">
      <c r="A26" s="106">
        <v>25</v>
      </c>
      <c r="B26" s="106" t="s">
        <v>17</v>
      </c>
      <c r="C26" s="106">
        <v>1</v>
      </c>
      <c r="D26" s="106">
        <v>2148</v>
      </c>
      <c r="E26" s="106">
        <v>820</v>
      </c>
      <c r="F26" s="106">
        <v>2812</v>
      </c>
      <c r="G26" s="168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 spans="1:26" ht="14.25" customHeight="1">
      <c r="A27" s="106">
        <v>26</v>
      </c>
      <c r="B27" s="106" t="s">
        <v>17</v>
      </c>
      <c r="C27" s="106">
        <v>2</v>
      </c>
      <c r="D27" s="106">
        <v>2234</v>
      </c>
      <c r="E27" s="106">
        <v>814</v>
      </c>
      <c r="F27" s="106">
        <v>2943</v>
      </c>
      <c r="G27" s="168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ht="14.25" customHeight="1">
      <c r="A28" s="106">
        <v>27</v>
      </c>
      <c r="B28" s="106" t="s">
        <v>17</v>
      </c>
      <c r="C28" s="106">
        <v>2</v>
      </c>
      <c r="D28" s="106">
        <v>2312</v>
      </c>
      <c r="E28" s="106">
        <v>1678</v>
      </c>
      <c r="F28" s="106">
        <v>2629</v>
      </c>
      <c r="G28" s="168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ht="14.25" customHeight="1">
      <c r="A29" s="106">
        <v>28</v>
      </c>
      <c r="B29" s="106" t="s">
        <v>17</v>
      </c>
      <c r="C29" s="106">
        <v>2</v>
      </c>
      <c r="D29" s="106">
        <v>1541</v>
      </c>
      <c r="E29" s="106">
        <v>1286</v>
      </c>
      <c r="F29" s="106">
        <v>1669</v>
      </c>
      <c r="G29" s="168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ht="14.25" customHeight="1">
      <c r="A30" s="106">
        <v>29</v>
      </c>
      <c r="B30" s="106" t="s">
        <v>17</v>
      </c>
      <c r="C30" s="106">
        <v>2</v>
      </c>
      <c r="D30" s="106">
        <v>2469</v>
      </c>
      <c r="E30" s="106">
        <v>2274</v>
      </c>
      <c r="F30" s="106">
        <v>2567</v>
      </c>
      <c r="G30" s="168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</row>
    <row r="31" spans="1:26" ht="14.25" customHeight="1">
      <c r="A31" s="106">
        <v>30</v>
      </c>
      <c r="B31" s="106" t="s">
        <v>12</v>
      </c>
      <c r="C31" s="106">
        <v>6</v>
      </c>
      <c r="D31" s="106">
        <v>1000</v>
      </c>
      <c r="E31" s="106">
        <v>420</v>
      </c>
      <c r="F31" s="106">
        <v>1291</v>
      </c>
      <c r="G31" s="168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</row>
    <row r="32" spans="1:26" ht="14.25" customHeight="1">
      <c r="A32" s="106">
        <v>31</v>
      </c>
      <c r="B32" s="106" t="s">
        <v>12</v>
      </c>
      <c r="C32" s="106">
        <v>6</v>
      </c>
      <c r="D32" s="106">
        <v>8140</v>
      </c>
      <c r="E32" s="106">
        <v>8461</v>
      </c>
      <c r="F32" s="106">
        <v>7980</v>
      </c>
      <c r="G32" s="168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 spans="1:26" ht="14.25" customHeight="1">
      <c r="A33" s="106">
        <v>32</v>
      </c>
      <c r="B33" s="106" t="s">
        <v>12</v>
      </c>
      <c r="C33" s="106">
        <v>6</v>
      </c>
      <c r="D33" s="106">
        <v>5405</v>
      </c>
      <c r="E33" s="106">
        <v>4523</v>
      </c>
      <c r="F33" s="106">
        <v>5846</v>
      </c>
      <c r="G33" s="168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</row>
    <row r="34" spans="1:26" ht="14.25" customHeight="1">
      <c r="A34" s="106">
        <v>33</v>
      </c>
      <c r="B34" s="106" t="s">
        <v>12</v>
      </c>
      <c r="C34" s="106">
        <v>6</v>
      </c>
      <c r="D34" s="106">
        <v>6075</v>
      </c>
      <c r="E34" s="106">
        <v>5967</v>
      </c>
      <c r="F34" s="106">
        <v>6129</v>
      </c>
      <c r="G34" s="168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</row>
    <row r="35" spans="1:26" ht="14.25" customHeight="1">
      <c r="A35" s="106">
        <v>34</v>
      </c>
      <c r="B35" s="106" t="s">
        <v>12</v>
      </c>
      <c r="C35" s="106">
        <v>6</v>
      </c>
      <c r="D35" s="106">
        <v>6070</v>
      </c>
      <c r="E35" s="106">
        <v>3283</v>
      </c>
      <c r="F35" s="106">
        <v>7463</v>
      </c>
      <c r="G35" s="168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ht="14.25" customHeight="1">
      <c r="A36" s="106">
        <v>35</v>
      </c>
      <c r="B36" s="106" t="s">
        <v>12</v>
      </c>
      <c r="C36" s="106">
        <v>6</v>
      </c>
      <c r="D36" s="106">
        <v>6492</v>
      </c>
      <c r="E36" s="106">
        <v>4506</v>
      </c>
      <c r="F36" s="106">
        <v>7484</v>
      </c>
      <c r="G36" s="168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ht="14.25" customHeight="1">
      <c r="A37" s="106">
        <v>36</v>
      </c>
      <c r="B37" s="106" t="s">
        <v>12</v>
      </c>
      <c r="C37" s="106">
        <v>6</v>
      </c>
      <c r="D37" s="106">
        <v>8925</v>
      </c>
      <c r="E37" s="106">
        <v>8619</v>
      </c>
      <c r="F37" s="106">
        <v>9078</v>
      </c>
      <c r="G37" s="168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</row>
    <row r="38" spans="1:26" ht="14.25" customHeight="1">
      <c r="A38" s="106">
        <v>37</v>
      </c>
      <c r="B38" s="106" t="s">
        <v>12</v>
      </c>
      <c r="C38" s="106">
        <v>6</v>
      </c>
      <c r="D38" s="106">
        <v>9802</v>
      </c>
      <c r="E38" s="106">
        <v>12281</v>
      </c>
      <c r="F38" s="106">
        <v>8562</v>
      </c>
      <c r="G38" s="168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</row>
    <row r="39" spans="1:26" ht="14.25" customHeight="1">
      <c r="A39" s="106">
        <v>38</v>
      </c>
      <c r="B39" s="106" t="s">
        <v>12</v>
      </c>
      <c r="C39" s="106">
        <v>6</v>
      </c>
      <c r="D39" s="106">
        <v>4555</v>
      </c>
      <c r="E39" s="106">
        <v>3684</v>
      </c>
      <c r="F39" s="106">
        <v>3990</v>
      </c>
      <c r="G39" s="168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</row>
    <row r="40" spans="1:26" ht="14.25" customHeight="1">
      <c r="A40" s="106">
        <v>39</v>
      </c>
      <c r="B40" s="106" t="s">
        <v>12</v>
      </c>
      <c r="C40" s="106">
        <v>6</v>
      </c>
      <c r="D40" s="106">
        <v>1467</v>
      </c>
      <c r="E40" s="106">
        <v>655</v>
      </c>
      <c r="F40" s="106">
        <v>1874</v>
      </c>
      <c r="G40" s="168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 spans="1:26" ht="14.25" customHeight="1">
      <c r="A41" s="106">
        <v>40</v>
      </c>
      <c r="B41" s="106" t="s">
        <v>12</v>
      </c>
      <c r="C41" s="106">
        <v>6</v>
      </c>
      <c r="D41" s="106">
        <v>5840</v>
      </c>
      <c r="E41" s="106">
        <v>1988</v>
      </c>
      <c r="F41" s="106">
        <v>7767</v>
      </c>
      <c r="G41" s="168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 spans="1:26" ht="14.25" customHeight="1">
      <c r="A42" s="106">
        <v>41</v>
      </c>
      <c r="B42" s="106" t="s">
        <v>12</v>
      </c>
      <c r="C42" s="106">
        <v>6</v>
      </c>
      <c r="D42" s="106">
        <v>2508</v>
      </c>
      <c r="E42" s="106">
        <v>3035</v>
      </c>
      <c r="F42" s="106">
        <v>2245</v>
      </c>
      <c r="G42" s="168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 spans="1:26" ht="14.25" customHeight="1">
      <c r="A43" s="106">
        <v>42</v>
      </c>
      <c r="B43" s="106" t="s">
        <v>12</v>
      </c>
      <c r="C43" s="106">
        <v>6</v>
      </c>
      <c r="D43" s="106">
        <v>6306</v>
      </c>
      <c r="E43" s="106">
        <v>5771</v>
      </c>
      <c r="F43" s="106">
        <v>6574</v>
      </c>
      <c r="G43" s="168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ht="14.25" customHeight="1">
      <c r="A44" s="106" t="s">
        <v>50</v>
      </c>
      <c r="B44" s="106" t="s">
        <v>12</v>
      </c>
      <c r="C44" s="106">
        <v>6</v>
      </c>
      <c r="D44" s="106">
        <v>1330</v>
      </c>
      <c r="E44" s="106">
        <v>1614</v>
      </c>
      <c r="F44" s="106">
        <v>1188</v>
      </c>
      <c r="G44" s="168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ht="14.25" customHeight="1">
      <c r="A45" s="170"/>
      <c r="B45" s="170"/>
      <c r="C45" s="170"/>
      <c r="D45" s="171"/>
      <c r="E45" s="171"/>
      <c r="F45" s="171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ht="14.25" customHeight="1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ht="14.25" customHeight="1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ht="14.25" customHeight="1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1:26" ht="14.25" customHeight="1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26" ht="14.25" customHeight="1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1:26" ht="14.2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1:26" ht="14.2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1:26" ht="14.2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1:26" ht="14.2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spans="1:26" ht="14.2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spans="1:26" ht="14.2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spans="1:26" ht="14.2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26" ht="14.25" customHeight="1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spans="1:26" ht="14.2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spans="1:26" ht="14.25" customHeight="1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spans="1:26" ht="14.25" customHeight="1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spans="1:26" ht="14.2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spans="1:26" ht="14.2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spans="1:26" ht="14.2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1:26" ht="14.2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spans="1:26" ht="14.2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spans="1:26" ht="14.2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spans="1:26" ht="14.25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spans="1:26" ht="14.25" customHeight="1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spans="1:26" ht="14.25" customHeight="1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spans="1:26" ht="14.25" customHeight="1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1:26" ht="14.25" customHeight="1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spans="1:26" ht="14.25" customHeight="1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spans="1:26" ht="14.25" customHeight="1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spans="1:26" ht="14.2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spans="1:26" ht="14.2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spans="1:26" ht="14.2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spans="1:26" ht="14.25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1:26" ht="14.25" customHeight="1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1:26" ht="14.25" customHeight="1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1:26" ht="14.25" customHeight="1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1:26" ht="14.25" customHeight="1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1:26" ht="14.2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1:26" ht="14.25" customHeight="1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1:26" ht="14.25" customHeight="1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1:26" ht="14.25" customHeight="1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1:26" ht="14.25" customHeight="1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1:26" ht="14.25" customHeight="1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1:26" ht="14.2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1:26" ht="14.2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1:26" ht="14.2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1:26" ht="14.25" customHeight="1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1:26" ht="14.25" customHeight="1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 spans="1:26" ht="14.25" customHeight="1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spans="1:26" ht="14.25" customHeight="1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 spans="1:26" ht="14.25" customHeight="1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</row>
    <row r="97" spans="1:26" ht="14.25" customHeight="1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</row>
    <row r="98" spans="1:26" ht="14.25" customHeight="1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</row>
    <row r="99" spans="1:26" ht="14.2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 spans="1:26" ht="14.2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 spans="1:26" ht="14.25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 spans="1:26" ht="14.25" customHeight="1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 spans="1:26" ht="14.25" customHeight="1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 spans="1:26" ht="14.25" customHeight="1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</row>
    <row r="105" spans="1:26" ht="14.25" customHeight="1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</row>
    <row r="106" spans="1:26" ht="14.25" customHeight="1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</row>
    <row r="107" spans="1:26" ht="14.2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</row>
    <row r="108" spans="1:26" ht="14.25" customHeight="1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</row>
    <row r="109" spans="1:26" ht="14.25" customHeight="1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</row>
    <row r="110" spans="1:26" ht="14.25" customHeight="1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</row>
    <row r="111" spans="1:26" ht="14.25" customHeight="1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4.25" customHeight="1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4.25" customHeight="1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4.25" customHeight="1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4.2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4.25" customHeight="1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4.25" customHeight="1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4.25" customHeight="1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4.25" customHeight="1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4.25" customHeight="1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4.25" customHeight="1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4.25" customHeight="1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4.2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4.25" customHeight="1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</row>
    <row r="125" spans="1:26" ht="14.25" customHeight="1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</row>
    <row r="126" spans="1:26" ht="14.25" customHeight="1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</row>
    <row r="127" spans="1:26" ht="14.25" customHeight="1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</row>
    <row r="128" spans="1:26" ht="14.25" customHeight="1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</row>
    <row r="129" spans="1:26" ht="14.25" customHeight="1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</row>
    <row r="130" spans="1:26" ht="14.25" customHeight="1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</row>
    <row r="131" spans="1:26" ht="14.2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4.25" customHeight="1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4.25" customHeight="1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4.25" customHeight="1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4.25" customHeight="1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4.25" customHeight="1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4.25" customHeight="1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4.25" customHeight="1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4.2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4.25" customHeight="1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4.25" customHeight="1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4.25" customHeight="1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4.25" customHeight="1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4.25" customHeight="1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H2:AX2">
    <cfRule type="cellIs" dxfId="1" priority="1" operator="equal">
      <formula>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4" width="8.7109375" customWidth="1"/>
    <col min="15" max="15" width="16.42578125" customWidth="1"/>
    <col min="16" max="35" width="8.7109375" customWidth="1"/>
  </cols>
  <sheetData>
    <row r="1" spans="1:35" ht="14.25" customHeight="1">
      <c r="A1" s="44" t="s">
        <v>52</v>
      </c>
      <c r="B1" s="58" t="s">
        <v>56</v>
      </c>
      <c r="C1" s="59" t="s">
        <v>57</v>
      </c>
      <c r="D1" s="60"/>
      <c r="E1" s="60" t="s">
        <v>58</v>
      </c>
      <c r="F1" s="60"/>
      <c r="G1" s="60" t="s">
        <v>59</v>
      </c>
      <c r="H1" s="60"/>
      <c r="I1" s="60" t="s">
        <v>60</v>
      </c>
      <c r="J1" s="60"/>
      <c r="K1" s="60" t="s">
        <v>61</v>
      </c>
      <c r="L1" s="60"/>
      <c r="M1" s="63" t="s">
        <v>62</v>
      </c>
      <c r="N1" s="72"/>
      <c r="O1" t="s">
        <v>63</v>
      </c>
      <c r="Q1" t="s">
        <v>52</v>
      </c>
      <c r="R1" t="s">
        <v>56</v>
      </c>
      <c r="S1" t="s">
        <v>11</v>
      </c>
      <c r="T1" t="s">
        <v>17</v>
      </c>
      <c r="U1" t="s">
        <v>12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ht="14.25" customHeight="1">
      <c r="A2" s="44">
        <v>1</v>
      </c>
      <c r="B2" s="59" t="s">
        <v>11</v>
      </c>
      <c r="C2" s="59" t="s">
        <v>11</v>
      </c>
      <c r="D2" s="60">
        <v>0.06</v>
      </c>
      <c r="E2" s="60" t="s">
        <v>12</v>
      </c>
      <c r="F2" s="60">
        <v>0.05</v>
      </c>
      <c r="G2" s="60" t="s">
        <v>18</v>
      </c>
      <c r="H2" s="60">
        <v>0.18</v>
      </c>
      <c r="I2" s="60" t="s">
        <v>24</v>
      </c>
      <c r="J2" s="60">
        <v>0.12</v>
      </c>
      <c r="K2" s="60" t="s">
        <v>26</v>
      </c>
      <c r="L2" s="60">
        <v>2</v>
      </c>
      <c r="M2" s="86" t="s">
        <v>30</v>
      </c>
      <c r="N2" s="72">
        <v>0.1</v>
      </c>
      <c r="O2">
        <f t="shared" ref="O2:O44" si="0">SUM(D2,F2,H2,J2,L2,N2)</f>
        <v>2.5100000000000002</v>
      </c>
      <c r="Q2">
        <v>1</v>
      </c>
      <c r="R2" t="s">
        <v>11</v>
      </c>
      <c r="S2">
        <f t="shared" ref="S2:AG2" si="1">IFERROR(IF(LOOKUP(S$1,$C2:$M2)=S$1,1,0),0)</f>
        <v>1</v>
      </c>
      <c r="T2">
        <f t="shared" si="1"/>
        <v>0</v>
      </c>
      <c r="U2">
        <f t="shared" si="1"/>
        <v>1</v>
      </c>
      <c r="V2">
        <f t="shared" si="1"/>
        <v>1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1</v>
      </c>
      <c r="AC2">
        <f t="shared" si="1"/>
        <v>0</v>
      </c>
      <c r="AD2">
        <f t="shared" si="1"/>
        <v>1</v>
      </c>
      <c r="AE2">
        <f t="shared" si="1"/>
        <v>0</v>
      </c>
      <c r="AF2">
        <f t="shared" si="1"/>
        <v>0</v>
      </c>
      <c r="AG2">
        <f t="shared" si="1"/>
        <v>0</v>
      </c>
      <c r="AH2">
        <f>IFERROR(IF(LOOKUP(AH$1,$C2:$N2)=AH$1,1,0),0)</f>
        <v>1</v>
      </c>
      <c r="AI2">
        <f>IFERROR(IF(LOOKUP(AI$1,$C2:$M2)=AI$1,1,0),0)</f>
        <v>0</v>
      </c>
    </row>
    <row r="3" spans="1:35" ht="14.25" customHeight="1">
      <c r="A3" s="44">
        <v>2</v>
      </c>
      <c r="B3" s="59" t="s">
        <v>11</v>
      </c>
      <c r="C3" s="59" t="s">
        <v>11</v>
      </c>
      <c r="D3" s="60">
        <v>0.1</v>
      </c>
      <c r="E3" s="60" t="s">
        <v>17</v>
      </c>
      <c r="F3" s="60">
        <v>0.05</v>
      </c>
      <c r="G3" s="60" t="s">
        <v>19</v>
      </c>
      <c r="H3" s="60">
        <v>0.06</v>
      </c>
      <c r="I3" s="60" t="s">
        <v>26</v>
      </c>
      <c r="J3" s="60">
        <v>1</v>
      </c>
      <c r="K3" s="60" t="s">
        <v>30</v>
      </c>
      <c r="L3" s="60">
        <v>0.05</v>
      </c>
      <c r="M3" s="71"/>
      <c r="N3" s="72"/>
      <c r="O3">
        <f t="shared" si="0"/>
        <v>1.26</v>
      </c>
      <c r="Q3">
        <v>2</v>
      </c>
      <c r="R3" t="s">
        <v>11</v>
      </c>
      <c r="S3">
        <f t="shared" ref="S3:AI3" si="2">IFERROR(IF(LOOKUP(S$1,$C3:$M3)=S$1,1,0),0)</f>
        <v>1</v>
      </c>
      <c r="T3">
        <f t="shared" si="2"/>
        <v>1</v>
      </c>
      <c r="U3">
        <f t="shared" si="2"/>
        <v>0</v>
      </c>
      <c r="V3">
        <f t="shared" si="2"/>
        <v>0</v>
      </c>
      <c r="W3">
        <f t="shared" si="2"/>
        <v>1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1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1</v>
      </c>
      <c r="AI3">
        <f t="shared" si="2"/>
        <v>0</v>
      </c>
    </row>
    <row r="4" spans="1:35" ht="14.25" customHeight="1">
      <c r="A4" s="44">
        <v>3</v>
      </c>
      <c r="B4" s="59" t="s">
        <v>11</v>
      </c>
      <c r="C4" s="59" t="s">
        <v>20</v>
      </c>
      <c r="D4" s="60">
        <v>0.15</v>
      </c>
      <c r="E4" s="60" t="s">
        <v>21</v>
      </c>
      <c r="F4" s="60">
        <v>0.2</v>
      </c>
      <c r="G4" s="60" t="s">
        <v>26</v>
      </c>
      <c r="H4" s="60">
        <v>2</v>
      </c>
      <c r="I4" s="60" t="s">
        <v>30</v>
      </c>
      <c r="J4" s="60">
        <v>0.2</v>
      </c>
      <c r="K4" s="97"/>
      <c r="L4" s="97"/>
      <c r="M4" s="71"/>
      <c r="N4" s="72"/>
      <c r="O4">
        <f t="shared" si="0"/>
        <v>2.5500000000000003</v>
      </c>
      <c r="Q4">
        <v>3</v>
      </c>
      <c r="R4" t="s">
        <v>11</v>
      </c>
      <c r="S4">
        <f t="shared" ref="S4:AI4" si="3">IFERROR(IF(LOOKUP(S$1,$C4:$M4)=S$1,1,0),0)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1</v>
      </c>
      <c r="Y4">
        <f t="shared" si="3"/>
        <v>1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1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1</v>
      </c>
      <c r="AI4">
        <f t="shared" si="3"/>
        <v>0</v>
      </c>
    </row>
    <row r="5" spans="1:35" ht="14.25" customHeight="1">
      <c r="A5" s="44">
        <v>4</v>
      </c>
      <c r="B5" s="59" t="s">
        <v>11</v>
      </c>
      <c r="C5" s="59" t="s">
        <v>11</v>
      </c>
      <c r="D5" s="60">
        <v>0.06</v>
      </c>
      <c r="E5" s="60" t="s">
        <v>12</v>
      </c>
      <c r="F5" s="60">
        <v>0.05</v>
      </c>
      <c r="G5" s="60" t="s">
        <v>18</v>
      </c>
      <c r="H5" s="60">
        <v>0.08</v>
      </c>
      <c r="I5" s="60" t="s">
        <v>24</v>
      </c>
      <c r="J5" s="60">
        <v>0.12</v>
      </c>
      <c r="K5" s="60" t="s">
        <v>26</v>
      </c>
      <c r="L5" s="60">
        <v>2</v>
      </c>
      <c r="M5" s="86" t="s">
        <v>30</v>
      </c>
      <c r="N5" s="72">
        <v>0.1</v>
      </c>
      <c r="O5">
        <f t="shared" si="0"/>
        <v>2.41</v>
      </c>
      <c r="Q5">
        <v>4</v>
      </c>
      <c r="R5" t="s">
        <v>11</v>
      </c>
      <c r="S5">
        <f t="shared" ref="S5:AI5" si="4">IFERROR(IF(LOOKUP(S$1,$C5:$M5)=S$1,1,0),0)</f>
        <v>1</v>
      </c>
      <c r="T5">
        <f t="shared" si="4"/>
        <v>0</v>
      </c>
      <c r="U5">
        <f t="shared" si="4"/>
        <v>1</v>
      </c>
      <c r="V5">
        <f t="shared" si="4"/>
        <v>1</v>
      </c>
      <c r="W5">
        <f t="shared" si="4"/>
        <v>0</v>
      </c>
      <c r="X5">
        <f t="shared" si="4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4"/>
        <v>1</v>
      </c>
      <c r="AC5">
        <f t="shared" si="4"/>
        <v>0</v>
      </c>
      <c r="AD5">
        <f t="shared" si="4"/>
        <v>1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1</v>
      </c>
      <c r="AI5">
        <f t="shared" si="4"/>
        <v>0</v>
      </c>
    </row>
    <row r="6" spans="1:35" ht="14.25" customHeight="1">
      <c r="A6" s="44">
        <v>5</v>
      </c>
      <c r="B6" s="59" t="s">
        <v>11</v>
      </c>
      <c r="C6" s="59" t="s">
        <v>11</v>
      </c>
      <c r="D6" s="60">
        <v>0.1</v>
      </c>
      <c r="E6" s="60" t="s">
        <v>17</v>
      </c>
      <c r="F6" s="60">
        <v>0.05</v>
      </c>
      <c r="G6" s="60" t="s">
        <v>19</v>
      </c>
      <c r="H6" s="60">
        <v>0.06</v>
      </c>
      <c r="I6" s="60" t="s">
        <v>26</v>
      </c>
      <c r="J6" s="60">
        <v>1</v>
      </c>
      <c r="K6" s="60" t="s">
        <v>30</v>
      </c>
      <c r="L6" s="60">
        <v>0.05</v>
      </c>
      <c r="M6" s="71"/>
      <c r="N6" s="72"/>
      <c r="O6">
        <f t="shared" si="0"/>
        <v>1.26</v>
      </c>
      <c r="Q6">
        <v>5</v>
      </c>
      <c r="R6" t="s">
        <v>11</v>
      </c>
      <c r="S6">
        <f t="shared" ref="S6:AI6" si="5">IFERROR(IF(LOOKUP(S$1,$C6:$M6)=S$1,1,0),0)</f>
        <v>1</v>
      </c>
      <c r="T6">
        <f t="shared" si="5"/>
        <v>1</v>
      </c>
      <c r="U6">
        <f t="shared" si="5"/>
        <v>0</v>
      </c>
      <c r="V6">
        <f t="shared" si="5"/>
        <v>0</v>
      </c>
      <c r="W6">
        <f t="shared" si="5"/>
        <v>1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1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1</v>
      </c>
      <c r="AI6">
        <f t="shared" si="5"/>
        <v>0</v>
      </c>
    </row>
    <row r="7" spans="1:35" ht="14.25" customHeight="1">
      <c r="A7" s="44">
        <v>6</v>
      </c>
      <c r="B7" s="59" t="s">
        <v>11</v>
      </c>
      <c r="C7" s="59" t="s">
        <v>11</v>
      </c>
      <c r="D7" s="60">
        <v>0.05</v>
      </c>
      <c r="E7" s="60" t="s">
        <v>12</v>
      </c>
      <c r="F7" s="60">
        <v>0.05</v>
      </c>
      <c r="G7" s="60" t="s">
        <v>19</v>
      </c>
      <c r="H7" s="60">
        <v>0.1</v>
      </c>
      <c r="I7" s="60" t="s">
        <v>25</v>
      </c>
      <c r="J7" s="60">
        <v>0.05</v>
      </c>
      <c r="K7" s="60" t="s">
        <v>26</v>
      </c>
      <c r="L7" s="60">
        <v>2</v>
      </c>
      <c r="M7" s="63" t="s">
        <v>31</v>
      </c>
      <c r="N7" s="72">
        <v>0.03</v>
      </c>
      <c r="O7">
        <f t="shared" si="0"/>
        <v>2.2799999999999998</v>
      </c>
      <c r="Q7">
        <v>6</v>
      </c>
      <c r="R7" t="s">
        <v>11</v>
      </c>
      <c r="S7">
        <f t="shared" ref="S7:AI7" si="6">IFERROR(IF(LOOKUP(S$1,$C7:$M7)=S$1,1,0),0)</f>
        <v>1</v>
      </c>
      <c r="T7">
        <f t="shared" si="6"/>
        <v>0</v>
      </c>
      <c r="U7">
        <f t="shared" si="6"/>
        <v>1</v>
      </c>
      <c r="V7">
        <f t="shared" si="6"/>
        <v>0</v>
      </c>
      <c r="W7">
        <f t="shared" si="6"/>
        <v>1</v>
      </c>
      <c r="X7">
        <f t="shared" si="6"/>
        <v>0</v>
      </c>
      <c r="Y7">
        <f t="shared" si="6"/>
        <v>0</v>
      </c>
      <c r="Z7">
        <f t="shared" si="6"/>
        <v>0</v>
      </c>
      <c r="AA7">
        <f t="shared" si="6"/>
        <v>0</v>
      </c>
      <c r="AB7">
        <f t="shared" si="6"/>
        <v>0</v>
      </c>
      <c r="AC7">
        <f t="shared" si="6"/>
        <v>1</v>
      </c>
      <c r="AD7">
        <f t="shared" si="6"/>
        <v>1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0</v>
      </c>
      <c r="AI7">
        <f t="shared" si="6"/>
        <v>1</v>
      </c>
    </row>
    <row r="8" spans="1:35" ht="14.25" customHeight="1">
      <c r="A8" s="44">
        <v>7</v>
      </c>
      <c r="B8" s="59" t="s">
        <v>11</v>
      </c>
      <c r="C8" s="59" t="s">
        <v>20</v>
      </c>
      <c r="D8" s="60">
        <v>0.15</v>
      </c>
      <c r="E8" s="60" t="s">
        <v>21</v>
      </c>
      <c r="F8" s="60">
        <v>0.2</v>
      </c>
      <c r="G8" s="60" t="s">
        <v>26</v>
      </c>
      <c r="H8" s="60">
        <v>2</v>
      </c>
      <c r="I8" s="60" t="s">
        <v>30</v>
      </c>
      <c r="J8" s="60">
        <v>0.2</v>
      </c>
      <c r="K8" s="97"/>
      <c r="L8" s="97"/>
      <c r="M8" s="71"/>
      <c r="N8" s="72"/>
      <c r="O8">
        <f t="shared" si="0"/>
        <v>2.5500000000000003</v>
      </c>
      <c r="Q8">
        <v>7</v>
      </c>
      <c r="R8" t="s">
        <v>11</v>
      </c>
      <c r="S8">
        <f t="shared" ref="S8:AI8" si="7">IFERROR(IF(LOOKUP(S$1,$C8:$M8)=S$1,1,0),0)</f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1</v>
      </c>
      <c r="Y8">
        <f t="shared" si="7"/>
        <v>1</v>
      </c>
      <c r="Z8">
        <f t="shared" si="7"/>
        <v>0</v>
      </c>
      <c r="AA8">
        <f t="shared" si="7"/>
        <v>0</v>
      </c>
      <c r="AB8">
        <f t="shared" si="7"/>
        <v>0</v>
      </c>
      <c r="AC8">
        <f t="shared" si="7"/>
        <v>0</v>
      </c>
      <c r="AD8">
        <f t="shared" si="7"/>
        <v>1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1</v>
      </c>
      <c r="AI8">
        <f t="shared" si="7"/>
        <v>0</v>
      </c>
    </row>
    <row r="9" spans="1:35" ht="14.25" customHeight="1">
      <c r="A9" s="44">
        <v>8</v>
      </c>
      <c r="B9" s="59" t="s">
        <v>11</v>
      </c>
      <c r="C9" s="59" t="s">
        <v>11</v>
      </c>
      <c r="D9" s="60">
        <v>0.06</v>
      </c>
      <c r="E9" s="60" t="s">
        <v>12</v>
      </c>
      <c r="F9" s="60">
        <v>0.05</v>
      </c>
      <c r="G9" s="60" t="s">
        <v>18</v>
      </c>
      <c r="H9" s="60">
        <v>0.08</v>
      </c>
      <c r="I9" s="60" t="s">
        <v>24</v>
      </c>
      <c r="J9" s="60">
        <v>0.12</v>
      </c>
      <c r="K9" s="60" t="s">
        <v>26</v>
      </c>
      <c r="L9" s="60">
        <v>2</v>
      </c>
      <c r="M9" s="86" t="s">
        <v>30</v>
      </c>
      <c r="N9" s="72">
        <v>0.1</v>
      </c>
      <c r="O9">
        <f t="shared" si="0"/>
        <v>2.41</v>
      </c>
      <c r="Q9">
        <v>8</v>
      </c>
      <c r="R9" t="s">
        <v>11</v>
      </c>
      <c r="S9">
        <f t="shared" ref="S9:AI9" si="8">IFERROR(IF(LOOKUP(S$1,$C9:$M9)=S$1,1,0),0)</f>
        <v>1</v>
      </c>
      <c r="T9">
        <f t="shared" si="8"/>
        <v>0</v>
      </c>
      <c r="U9">
        <f t="shared" si="8"/>
        <v>1</v>
      </c>
      <c r="V9">
        <f t="shared" si="8"/>
        <v>1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8"/>
        <v>1</v>
      </c>
      <c r="AC9">
        <f t="shared" si="8"/>
        <v>0</v>
      </c>
      <c r="AD9">
        <f t="shared" si="8"/>
        <v>1</v>
      </c>
      <c r="AE9">
        <f t="shared" si="8"/>
        <v>0</v>
      </c>
      <c r="AF9">
        <f t="shared" si="8"/>
        <v>0</v>
      </c>
      <c r="AG9">
        <f t="shared" si="8"/>
        <v>0</v>
      </c>
      <c r="AH9">
        <f t="shared" si="8"/>
        <v>1</v>
      </c>
      <c r="AI9">
        <f t="shared" si="8"/>
        <v>0</v>
      </c>
    </row>
    <row r="10" spans="1:35" ht="14.25" customHeight="1">
      <c r="A10" s="44">
        <v>9</v>
      </c>
      <c r="B10" s="59" t="s">
        <v>11</v>
      </c>
      <c r="C10" s="59" t="s">
        <v>11</v>
      </c>
      <c r="D10" s="60">
        <v>0.06</v>
      </c>
      <c r="E10" s="60" t="s">
        <v>12</v>
      </c>
      <c r="F10" s="60">
        <v>0.05</v>
      </c>
      <c r="G10" s="60" t="s">
        <v>18</v>
      </c>
      <c r="H10" s="60">
        <v>0.15</v>
      </c>
      <c r="I10" s="60" t="s">
        <v>24</v>
      </c>
      <c r="J10" s="60">
        <v>0.12</v>
      </c>
      <c r="K10" s="60" t="s">
        <v>26</v>
      </c>
      <c r="L10" s="60">
        <v>2</v>
      </c>
      <c r="M10" s="86" t="s">
        <v>30</v>
      </c>
      <c r="N10" s="72">
        <v>0.1</v>
      </c>
      <c r="O10">
        <f t="shared" si="0"/>
        <v>2.48</v>
      </c>
      <c r="Q10">
        <v>9</v>
      </c>
      <c r="R10" t="s">
        <v>11</v>
      </c>
      <c r="S10">
        <f t="shared" ref="S10:AI10" si="9">IFERROR(IF(LOOKUP(S$1,$C10:$M10)=S$1,1,0),0)</f>
        <v>1</v>
      </c>
      <c r="T10">
        <f t="shared" si="9"/>
        <v>0</v>
      </c>
      <c r="U10">
        <f t="shared" si="9"/>
        <v>1</v>
      </c>
      <c r="V10">
        <f t="shared" si="9"/>
        <v>1</v>
      </c>
      <c r="W10">
        <f t="shared" si="9"/>
        <v>0</v>
      </c>
      <c r="X10">
        <f t="shared" si="9"/>
        <v>0</v>
      </c>
      <c r="Y10">
        <f t="shared" si="9"/>
        <v>0</v>
      </c>
      <c r="Z10">
        <f t="shared" si="9"/>
        <v>0</v>
      </c>
      <c r="AA10">
        <f t="shared" si="9"/>
        <v>0</v>
      </c>
      <c r="AB10">
        <f t="shared" si="9"/>
        <v>1</v>
      </c>
      <c r="AC10">
        <f t="shared" si="9"/>
        <v>0</v>
      </c>
      <c r="AD10">
        <f t="shared" si="9"/>
        <v>1</v>
      </c>
      <c r="AE10">
        <f t="shared" si="9"/>
        <v>0</v>
      </c>
      <c r="AF10">
        <f t="shared" si="9"/>
        <v>0</v>
      </c>
      <c r="AG10">
        <f t="shared" si="9"/>
        <v>0</v>
      </c>
      <c r="AH10">
        <f t="shared" si="9"/>
        <v>1</v>
      </c>
      <c r="AI10">
        <f t="shared" si="9"/>
        <v>0</v>
      </c>
    </row>
    <row r="11" spans="1:35" ht="14.25" customHeight="1">
      <c r="A11" s="44">
        <v>10</v>
      </c>
      <c r="B11" s="59" t="s">
        <v>11</v>
      </c>
      <c r="C11" s="59" t="s">
        <v>11</v>
      </c>
      <c r="D11" s="60">
        <v>0.05</v>
      </c>
      <c r="E11" s="60" t="s">
        <v>12</v>
      </c>
      <c r="F11" s="60">
        <v>0.05</v>
      </c>
      <c r="G11" s="60" t="s">
        <v>19</v>
      </c>
      <c r="H11" s="60">
        <v>0.1</v>
      </c>
      <c r="I11" s="60" t="s">
        <v>25</v>
      </c>
      <c r="J11" s="60">
        <v>0.05</v>
      </c>
      <c r="K11" s="60" t="s">
        <v>26</v>
      </c>
      <c r="L11" s="60">
        <v>2</v>
      </c>
      <c r="M11" s="86" t="s">
        <v>30</v>
      </c>
      <c r="N11" s="72">
        <v>0.03</v>
      </c>
      <c r="O11">
        <f t="shared" si="0"/>
        <v>2.2799999999999998</v>
      </c>
      <c r="Q11">
        <v>10</v>
      </c>
      <c r="R11" t="s">
        <v>11</v>
      </c>
      <c r="S11">
        <f t="shared" ref="S11:AI11" si="10">IFERROR(IF(LOOKUP(S$1,$C11:$M11)=S$1,1,0),0)</f>
        <v>1</v>
      </c>
      <c r="T11">
        <f t="shared" si="10"/>
        <v>0</v>
      </c>
      <c r="U11">
        <f t="shared" si="10"/>
        <v>1</v>
      </c>
      <c r="V11">
        <f t="shared" si="10"/>
        <v>0</v>
      </c>
      <c r="W11">
        <f t="shared" si="10"/>
        <v>1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1</v>
      </c>
      <c r="AD11">
        <f t="shared" si="10"/>
        <v>1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1</v>
      </c>
      <c r="AI11">
        <f t="shared" si="10"/>
        <v>0</v>
      </c>
    </row>
    <row r="12" spans="1:35" ht="14.25" customHeight="1">
      <c r="A12" s="44">
        <v>11</v>
      </c>
      <c r="B12" s="59" t="s">
        <v>11</v>
      </c>
      <c r="C12" s="59" t="s">
        <v>11</v>
      </c>
      <c r="D12" s="60">
        <v>0.1</v>
      </c>
      <c r="E12" s="60" t="s">
        <v>17</v>
      </c>
      <c r="F12" s="60">
        <v>0.05</v>
      </c>
      <c r="G12" s="60" t="s">
        <v>19</v>
      </c>
      <c r="H12" s="60">
        <v>0.06</v>
      </c>
      <c r="I12" s="60" t="s">
        <v>26</v>
      </c>
      <c r="J12" s="60">
        <v>1</v>
      </c>
      <c r="K12" s="60" t="s">
        <v>30</v>
      </c>
      <c r="L12" s="60">
        <v>0.05</v>
      </c>
      <c r="M12" s="71"/>
      <c r="N12" s="72"/>
      <c r="O12">
        <f t="shared" si="0"/>
        <v>1.26</v>
      </c>
      <c r="Q12">
        <v>11</v>
      </c>
      <c r="R12" t="s">
        <v>11</v>
      </c>
      <c r="S12">
        <f t="shared" ref="S12:AI12" si="11">IFERROR(IF(LOOKUP(S$1,$C12:$M12)=S$1,1,0),0)</f>
        <v>1</v>
      </c>
      <c r="T12">
        <f t="shared" si="11"/>
        <v>1</v>
      </c>
      <c r="U12">
        <f t="shared" si="11"/>
        <v>0</v>
      </c>
      <c r="V12">
        <f t="shared" si="11"/>
        <v>0</v>
      </c>
      <c r="W12">
        <f t="shared" si="11"/>
        <v>1</v>
      </c>
      <c r="X12">
        <f t="shared" si="11"/>
        <v>0</v>
      </c>
      <c r="Y12">
        <f t="shared" si="11"/>
        <v>0</v>
      </c>
      <c r="Z12">
        <f t="shared" si="11"/>
        <v>0</v>
      </c>
      <c r="AA12">
        <f t="shared" si="11"/>
        <v>0</v>
      </c>
      <c r="AB12">
        <f t="shared" si="11"/>
        <v>0</v>
      </c>
      <c r="AC12">
        <f t="shared" si="11"/>
        <v>0</v>
      </c>
      <c r="AD12">
        <f t="shared" si="11"/>
        <v>1</v>
      </c>
      <c r="AE12">
        <f t="shared" si="11"/>
        <v>0</v>
      </c>
      <c r="AF12">
        <f t="shared" si="11"/>
        <v>0</v>
      </c>
      <c r="AG12">
        <f t="shared" si="11"/>
        <v>0</v>
      </c>
      <c r="AH12">
        <f t="shared" si="11"/>
        <v>1</v>
      </c>
      <c r="AI12">
        <f t="shared" si="11"/>
        <v>0</v>
      </c>
    </row>
    <row r="13" spans="1:35" ht="14.25" customHeight="1">
      <c r="A13" s="44">
        <v>12</v>
      </c>
      <c r="B13" s="59" t="s">
        <v>11</v>
      </c>
      <c r="C13" s="59" t="s">
        <v>11</v>
      </c>
      <c r="D13" s="60">
        <v>0.1</v>
      </c>
      <c r="E13" s="60" t="s">
        <v>17</v>
      </c>
      <c r="F13" s="60">
        <v>0.05</v>
      </c>
      <c r="G13" s="60" t="s">
        <v>19</v>
      </c>
      <c r="H13" s="60">
        <v>0.06</v>
      </c>
      <c r="I13" s="60" t="s">
        <v>26</v>
      </c>
      <c r="J13" s="60">
        <v>1</v>
      </c>
      <c r="K13" s="60" t="s">
        <v>30</v>
      </c>
      <c r="L13" s="60">
        <v>0.05</v>
      </c>
      <c r="M13" s="71"/>
      <c r="N13" s="72"/>
      <c r="O13">
        <f t="shared" si="0"/>
        <v>1.26</v>
      </c>
      <c r="Q13">
        <v>12</v>
      </c>
      <c r="R13" t="s">
        <v>11</v>
      </c>
      <c r="S13">
        <f t="shared" ref="S13:AI13" si="12">IFERROR(IF(LOOKUP(S$1,$C13:$M13)=S$1,1,0),0)</f>
        <v>1</v>
      </c>
      <c r="T13">
        <f t="shared" si="12"/>
        <v>1</v>
      </c>
      <c r="U13">
        <f t="shared" si="12"/>
        <v>0</v>
      </c>
      <c r="V13">
        <f t="shared" si="12"/>
        <v>0</v>
      </c>
      <c r="W13">
        <f t="shared" si="12"/>
        <v>1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1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1</v>
      </c>
      <c r="AI13">
        <f t="shared" si="12"/>
        <v>0</v>
      </c>
    </row>
    <row r="14" spans="1:35" ht="14.25" customHeight="1">
      <c r="A14" s="44">
        <v>13</v>
      </c>
      <c r="B14" s="59" t="s">
        <v>11</v>
      </c>
      <c r="C14" s="59" t="s">
        <v>11</v>
      </c>
      <c r="D14" s="60">
        <v>0.06</v>
      </c>
      <c r="E14" s="60" t="s">
        <v>12</v>
      </c>
      <c r="F14" s="60">
        <v>0.05</v>
      </c>
      <c r="G14" s="60" t="s">
        <v>18</v>
      </c>
      <c r="H14" s="60">
        <v>0.2</v>
      </c>
      <c r="I14" s="60" t="s">
        <v>24</v>
      </c>
      <c r="J14" s="60">
        <v>0.12</v>
      </c>
      <c r="K14" s="60" t="s">
        <v>26</v>
      </c>
      <c r="L14" s="60">
        <v>2</v>
      </c>
      <c r="M14" s="63" t="s">
        <v>30</v>
      </c>
      <c r="N14" s="72">
        <v>0.1</v>
      </c>
      <c r="O14">
        <f t="shared" si="0"/>
        <v>2.5300000000000002</v>
      </c>
      <c r="Q14">
        <v>13</v>
      </c>
      <c r="R14" t="s">
        <v>11</v>
      </c>
      <c r="S14">
        <f t="shared" ref="S14:AI14" si="13">IFERROR(IF(LOOKUP(S$1,$C14:$M14)=S$1,1,0),0)</f>
        <v>1</v>
      </c>
      <c r="T14">
        <f t="shared" si="13"/>
        <v>0</v>
      </c>
      <c r="U14">
        <f t="shared" si="13"/>
        <v>1</v>
      </c>
      <c r="V14">
        <f t="shared" si="13"/>
        <v>1</v>
      </c>
      <c r="W14">
        <f t="shared" si="13"/>
        <v>0</v>
      </c>
      <c r="X14">
        <f t="shared" si="13"/>
        <v>0</v>
      </c>
      <c r="Y14">
        <f t="shared" si="13"/>
        <v>0</v>
      </c>
      <c r="Z14">
        <f t="shared" si="13"/>
        <v>0</v>
      </c>
      <c r="AA14">
        <f t="shared" si="13"/>
        <v>0</v>
      </c>
      <c r="AB14">
        <f t="shared" si="13"/>
        <v>1</v>
      </c>
      <c r="AC14">
        <f t="shared" si="13"/>
        <v>0</v>
      </c>
      <c r="AD14">
        <f t="shared" si="13"/>
        <v>1</v>
      </c>
      <c r="AE14">
        <f t="shared" si="13"/>
        <v>0</v>
      </c>
      <c r="AF14">
        <f t="shared" si="13"/>
        <v>0</v>
      </c>
      <c r="AG14">
        <f t="shared" si="13"/>
        <v>0</v>
      </c>
      <c r="AH14">
        <f t="shared" si="13"/>
        <v>1</v>
      </c>
      <c r="AI14">
        <f t="shared" si="13"/>
        <v>0</v>
      </c>
    </row>
    <row r="15" spans="1:35" ht="14.25" customHeight="1">
      <c r="A15" s="44">
        <v>14</v>
      </c>
      <c r="B15" s="59" t="s">
        <v>11</v>
      </c>
      <c r="C15" s="59" t="s">
        <v>11</v>
      </c>
      <c r="D15" s="60">
        <v>0.05</v>
      </c>
      <c r="E15" s="60" t="s">
        <v>12</v>
      </c>
      <c r="F15" s="60">
        <v>0.05</v>
      </c>
      <c r="G15" s="60" t="s">
        <v>19</v>
      </c>
      <c r="H15" s="60">
        <v>0.1</v>
      </c>
      <c r="I15" s="60" t="s">
        <v>25</v>
      </c>
      <c r="J15" s="60">
        <v>0.05</v>
      </c>
      <c r="K15" s="60" t="s">
        <v>26</v>
      </c>
      <c r="L15" s="60">
        <v>2</v>
      </c>
      <c r="M15" s="63" t="s">
        <v>30</v>
      </c>
      <c r="N15" s="72">
        <v>0.03</v>
      </c>
      <c r="O15">
        <f t="shared" si="0"/>
        <v>2.2799999999999998</v>
      </c>
      <c r="Q15">
        <v>14</v>
      </c>
      <c r="R15" t="s">
        <v>11</v>
      </c>
      <c r="S15">
        <f t="shared" ref="S15:AI15" si="14">IFERROR(IF(LOOKUP(S$1,$C15:$M15)=S$1,1,0),0)</f>
        <v>1</v>
      </c>
      <c r="T15">
        <f t="shared" si="14"/>
        <v>0</v>
      </c>
      <c r="U15">
        <f t="shared" si="14"/>
        <v>1</v>
      </c>
      <c r="V15">
        <f t="shared" si="14"/>
        <v>0</v>
      </c>
      <c r="W15">
        <f t="shared" si="14"/>
        <v>1</v>
      </c>
      <c r="X15">
        <f t="shared" si="14"/>
        <v>0</v>
      </c>
      <c r="Y15">
        <f t="shared" si="14"/>
        <v>0</v>
      </c>
      <c r="Z15">
        <f t="shared" si="14"/>
        <v>0</v>
      </c>
      <c r="AA15">
        <f t="shared" si="14"/>
        <v>0</v>
      </c>
      <c r="AB15">
        <f t="shared" si="14"/>
        <v>0</v>
      </c>
      <c r="AC15">
        <f t="shared" si="14"/>
        <v>1</v>
      </c>
      <c r="AD15">
        <f t="shared" si="14"/>
        <v>1</v>
      </c>
      <c r="AE15">
        <f t="shared" si="14"/>
        <v>0</v>
      </c>
      <c r="AF15">
        <f t="shared" si="14"/>
        <v>0</v>
      </c>
      <c r="AG15">
        <f t="shared" si="14"/>
        <v>0</v>
      </c>
      <c r="AH15">
        <f t="shared" si="14"/>
        <v>1</v>
      </c>
      <c r="AI15">
        <f t="shared" si="14"/>
        <v>0</v>
      </c>
    </row>
    <row r="16" spans="1:35" ht="14.25" customHeight="1">
      <c r="A16" s="44">
        <v>15</v>
      </c>
      <c r="B16" s="59" t="s">
        <v>11</v>
      </c>
      <c r="C16" s="59" t="s">
        <v>11</v>
      </c>
      <c r="D16" s="60">
        <v>0.1</v>
      </c>
      <c r="E16" s="60" t="s">
        <v>17</v>
      </c>
      <c r="F16" s="60">
        <v>0.05</v>
      </c>
      <c r="G16" s="60" t="s">
        <v>19</v>
      </c>
      <c r="H16" s="60">
        <v>0.06</v>
      </c>
      <c r="I16" s="60" t="s">
        <v>26</v>
      </c>
      <c r="J16" s="60">
        <v>1</v>
      </c>
      <c r="K16" s="60" t="s">
        <v>30</v>
      </c>
      <c r="L16" s="60">
        <v>0.05</v>
      </c>
      <c r="M16" s="71"/>
      <c r="N16" s="72"/>
      <c r="O16">
        <f t="shared" si="0"/>
        <v>1.26</v>
      </c>
      <c r="Q16">
        <v>15</v>
      </c>
      <c r="R16" t="s">
        <v>11</v>
      </c>
      <c r="S16">
        <f t="shared" ref="S16:AI16" si="15">IFERROR(IF(LOOKUP(S$1,$C16:$M16)=S$1,1,0),0)</f>
        <v>1</v>
      </c>
      <c r="T16">
        <f t="shared" si="15"/>
        <v>1</v>
      </c>
      <c r="U16">
        <f t="shared" si="15"/>
        <v>0</v>
      </c>
      <c r="V16">
        <f t="shared" si="15"/>
        <v>0</v>
      </c>
      <c r="W16">
        <f t="shared" si="15"/>
        <v>1</v>
      </c>
      <c r="X16">
        <f t="shared" si="15"/>
        <v>0</v>
      </c>
      <c r="Y16">
        <f t="shared" si="15"/>
        <v>0</v>
      </c>
      <c r="Z16">
        <f t="shared" si="15"/>
        <v>0</v>
      </c>
      <c r="AA16">
        <f t="shared" si="15"/>
        <v>0</v>
      </c>
      <c r="AB16">
        <f t="shared" si="15"/>
        <v>0</v>
      </c>
      <c r="AC16">
        <f t="shared" si="15"/>
        <v>0</v>
      </c>
      <c r="AD16">
        <f t="shared" si="15"/>
        <v>1</v>
      </c>
      <c r="AE16">
        <f t="shared" si="15"/>
        <v>0</v>
      </c>
      <c r="AF16">
        <f t="shared" si="15"/>
        <v>0</v>
      </c>
      <c r="AG16">
        <f t="shared" si="15"/>
        <v>0</v>
      </c>
      <c r="AH16">
        <f t="shared" si="15"/>
        <v>1</v>
      </c>
      <c r="AI16">
        <f t="shared" si="15"/>
        <v>0</v>
      </c>
    </row>
    <row r="17" spans="1:35" ht="14.25" customHeight="1">
      <c r="A17" s="44">
        <v>16</v>
      </c>
      <c r="B17" s="59" t="s">
        <v>11</v>
      </c>
      <c r="C17" s="59" t="s">
        <v>17</v>
      </c>
      <c r="D17" s="60">
        <v>0.1</v>
      </c>
      <c r="E17" s="60" t="s">
        <v>21</v>
      </c>
      <c r="F17" s="60">
        <v>0.25</v>
      </c>
      <c r="G17" s="60" t="s">
        <v>22</v>
      </c>
      <c r="H17" s="60">
        <v>0.05</v>
      </c>
      <c r="I17" s="60" t="s">
        <v>23</v>
      </c>
      <c r="J17" s="60">
        <v>0.06</v>
      </c>
      <c r="K17" s="60" t="s">
        <v>26</v>
      </c>
      <c r="L17" s="60">
        <v>1.2</v>
      </c>
      <c r="M17" s="71"/>
      <c r="N17" s="72"/>
      <c r="O17">
        <f t="shared" si="0"/>
        <v>1.66</v>
      </c>
      <c r="Q17">
        <v>16</v>
      </c>
      <c r="R17" t="s">
        <v>11</v>
      </c>
      <c r="S17">
        <f t="shared" ref="S17:AI17" si="16">IFERROR(IF(LOOKUP(S$1,$C17:$M17)=S$1,1,0),0)</f>
        <v>0</v>
      </c>
      <c r="T17">
        <f t="shared" si="16"/>
        <v>1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1</v>
      </c>
      <c r="Z17">
        <f t="shared" si="16"/>
        <v>1</v>
      </c>
      <c r="AA17">
        <f t="shared" si="16"/>
        <v>1</v>
      </c>
      <c r="AB17">
        <f t="shared" si="16"/>
        <v>0</v>
      </c>
      <c r="AC17">
        <f t="shared" si="16"/>
        <v>0</v>
      </c>
      <c r="AD17">
        <f t="shared" si="16"/>
        <v>1</v>
      </c>
      <c r="AE17">
        <f t="shared" si="16"/>
        <v>0</v>
      </c>
      <c r="AF17">
        <f t="shared" si="16"/>
        <v>0</v>
      </c>
      <c r="AG17">
        <f t="shared" si="16"/>
        <v>0</v>
      </c>
      <c r="AH17">
        <f t="shared" si="16"/>
        <v>0</v>
      </c>
      <c r="AI17">
        <f t="shared" si="16"/>
        <v>0</v>
      </c>
    </row>
    <row r="18" spans="1:35" ht="14.25" customHeight="1">
      <c r="A18" s="44">
        <v>17</v>
      </c>
      <c r="B18" s="59" t="s">
        <v>11</v>
      </c>
      <c r="C18" s="59" t="s">
        <v>18</v>
      </c>
      <c r="D18" s="60">
        <v>0.05</v>
      </c>
      <c r="E18" s="60" t="s">
        <v>19</v>
      </c>
      <c r="F18" s="60">
        <v>0.08</v>
      </c>
      <c r="G18" s="60" t="s">
        <v>26</v>
      </c>
      <c r="H18" s="60">
        <v>2</v>
      </c>
      <c r="I18" s="60" t="s">
        <v>29</v>
      </c>
      <c r="J18" s="60">
        <v>0.1</v>
      </c>
      <c r="K18" s="60" t="s">
        <v>30</v>
      </c>
      <c r="L18" s="60">
        <v>0.05</v>
      </c>
      <c r="M18" s="71"/>
      <c r="N18" s="72"/>
      <c r="O18">
        <f t="shared" si="0"/>
        <v>2.2799999999999998</v>
      </c>
      <c r="Q18">
        <v>17</v>
      </c>
      <c r="R18" t="s">
        <v>11</v>
      </c>
      <c r="S18">
        <f t="shared" ref="S18:AI18" si="17">IFERROR(IF(LOOKUP(S$1,$C18:$M18)=S$1,1,0),0)</f>
        <v>0</v>
      </c>
      <c r="T18">
        <f t="shared" si="17"/>
        <v>0</v>
      </c>
      <c r="U18">
        <f t="shared" si="17"/>
        <v>0</v>
      </c>
      <c r="V18">
        <f t="shared" si="17"/>
        <v>1</v>
      </c>
      <c r="W18">
        <f t="shared" si="17"/>
        <v>1</v>
      </c>
      <c r="X18">
        <f t="shared" si="17"/>
        <v>0</v>
      </c>
      <c r="Y18">
        <f t="shared" si="17"/>
        <v>0</v>
      </c>
      <c r="Z18">
        <f t="shared" si="17"/>
        <v>0</v>
      </c>
      <c r="AA18">
        <f t="shared" si="17"/>
        <v>0</v>
      </c>
      <c r="AB18">
        <f t="shared" si="17"/>
        <v>0</v>
      </c>
      <c r="AC18">
        <f t="shared" si="17"/>
        <v>0</v>
      </c>
      <c r="AD18">
        <f t="shared" si="17"/>
        <v>1</v>
      </c>
      <c r="AE18">
        <f t="shared" si="17"/>
        <v>0</v>
      </c>
      <c r="AF18">
        <f t="shared" si="17"/>
        <v>0</v>
      </c>
      <c r="AG18">
        <f t="shared" si="17"/>
        <v>1</v>
      </c>
      <c r="AH18">
        <f t="shared" si="17"/>
        <v>1</v>
      </c>
      <c r="AI18">
        <f t="shared" si="17"/>
        <v>0</v>
      </c>
    </row>
    <row r="19" spans="1:35" ht="14.25" customHeight="1">
      <c r="A19" s="44">
        <v>18</v>
      </c>
      <c r="B19" s="59" t="s">
        <v>11</v>
      </c>
      <c r="C19" s="59" t="s">
        <v>11</v>
      </c>
      <c r="D19" s="60">
        <v>0.06</v>
      </c>
      <c r="E19" s="60" t="s">
        <v>12</v>
      </c>
      <c r="F19" s="60">
        <v>0.05</v>
      </c>
      <c r="G19" s="60" t="s">
        <v>18</v>
      </c>
      <c r="H19" s="60">
        <v>0.18</v>
      </c>
      <c r="I19" s="60" t="s">
        <v>24</v>
      </c>
      <c r="J19" s="60">
        <v>0.12</v>
      </c>
      <c r="K19" s="60" t="s">
        <v>26</v>
      </c>
      <c r="L19" s="60">
        <v>2</v>
      </c>
      <c r="M19" s="63" t="s">
        <v>30</v>
      </c>
      <c r="N19" s="72">
        <v>0.1</v>
      </c>
      <c r="O19">
        <f t="shared" si="0"/>
        <v>2.5100000000000002</v>
      </c>
      <c r="Q19">
        <v>18</v>
      </c>
      <c r="R19" t="s">
        <v>11</v>
      </c>
      <c r="S19">
        <f t="shared" ref="S19:AI19" si="18">IFERROR(IF(LOOKUP(S$1,$C19:$M19)=S$1,1,0),0)</f>
        <v>1</v>
      </c>
      <c r="T19">
        <f t="shared" si="18"/>
        <v>0</v>
      </c>
      <c r="U19">
        <f t="shared" si="18"/>
        <v>1</v>
      </c>
      <c r="V19">
        <f t="shared" si="18"/>
        <v>1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1</v>
      </c>
      <c r="AC19">
        <f t="shared" si="18"/>
        <v>0</v>
      </c>
      <c r="AD19">
        <f t="shared" si="18"/>
        <v>1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1</v>
      </c>
      <c r="AI19">
        <f t="shared" si="18"/>
        <v>0</v>
      </c>
    </row>
    <row r="20" spans="1:35" ht="14.25" customHeight="1">
      <c r="A20" s="44">
        <v>19</v>
      </c>
      <c r="B20" s="59" t="s">
        <v>11</v>
      </c>
      <c r="C20" s="59" t="s">
        <v>17</v>
      </c>
      <c r="D20" s="60">
        <v>0.1</v>
      </c>
      <c r="E20" s="60" t="s">
        <v>21</v>
      </c>
      <c r="F20" s="60">
        <v>0.25</v>
      </c>
      <c r="G20" s="60" t="s">
        <v>22</v>
      </c>
      <c r="H20" s="60">
        <v>0.05</v>
      </c>
      <c r="I20" s="60" t="s">
        <v>23</v>
      </c>
      <c r="J20" s="60">
        <v>0.06</v>
      </c>
      <c r="K20" s="60" t="s">
        <v>26</v>
      </c>
      <c r="L20" s="60">
        <v>1.2</v>
      </c>
      <c r="M20" s="71"/>
      <c r="N20" s="72"/>
      <c r="O20">
        <f t="shared" si="0"/>
        <v>1.66</v>
      </c>
      <c r="Q20">
        <v>19</v>
      </c>
      <c r="R20" t="s">
        <v>11</v>
      </c>
      <c r="S20">
        <f t="shared" ref="S20:AI20" si="19">IFERROR(IF(LOOKUP(S$1,$C20:$M20)=S$1,1,0),0)</f>
        <v>0</v>
      </c>
      <c r="T20">
        <f t="shared" si="19"/>
        <v>1</v>
      </c>
      <c r="U20">
        <f t="shared" si="19"/>
        <v>0</v>
      </c>
      <c r="V20">
        <f t="shared" si="19"/>
        <v>0</v>
      </c>
      <c r="W20">
        <f t="shared" si="19"/>
        <v>0</v>
      </c>
      <c r="X20">
        <f t="shared" si="19"/>
        <v>0</v>
      </c>
      <c r="Y20">
        <f t="shared" si="19"/>
        <v>1</v>
      </c>
      <c r="Z20">
        <f t="shared" si="19"/>
        <v>1</v>
      </c>
      <c r="AA20">
        <f t="shared" si="19"/>
        <v>1</v>
      </c>
      <c r="AB20">
        <f t="shared" si="19"/>
        <v>0</v>
      </c>
      <c r="AC20">
        <f t="shared" si="19"/>
        <v>0</v>
      </c>
      <c r="AD20">
        <f t="shared" si="19"/>
        <v>1</v>
      </c>
      <c r="AE20">
        <f t="shared" si="19"/>
        <v>0</v>
      </c>
      <c r="AF20">
        <f t="shared" si="19"/>
        <v>0</v>
      </c>
      <c r="AG20">
        <f t="shared" si="19"/>
        <v>0</v>
      </c>
      <c r="AH20">
        <f t="shared" si="19"/>
        <v>0</v>
      </c>
      <c r="AI20">
        <f t="shared" si="19"/>
        <v>0</v>
      </c>
    </row>
    <row r="21" spans="1:35" ht="14.25" customHeight="1">
      <c r="A21" s="44">
        <v>20</v>
      </c>
      <c r="B21" s="59" t="s">
        <v>11</v>
      </c>
      <c r="C21" s="59" t="s">
        <v>18</v>
      </c>
      <c r="D21" s="60">
        <v>0.05</v>
      </c>
      <c r="E21" s="60" t="s">
        <v>19</v>
      </c>
      <c r="F21" s="60">
        <v>0.08</v>
      </c>
      <c r="G21" s="60" t="s">
        <v>26</v>
      </c>
      <c r="H21" s="60">
        <v>2</v>
      </c>
      <c r="I21" s="60" t="s">
        <v>29</v>
      </c>
      <c r="J21" s="60">
        <v>0.1</v>
      </c>
      <c r="K21" s="97"/>
      <c r="L21" s="97"/>
      <c r="M21" s="71"/>
      <c r="N21" s="72"/>
      <c r="O21">
        <f t="shared" si="0"/>
        <v>2.23</v>
      </c>
      <c r="Q21">
        <v>20</v>
      </c>
      <c r="R21" t="s">
        <v>11</v>
      </c>
      <c r="S21">
        <f t="shared" ref="S21:AI21" si="20">IFERROR(IF(LOOKUP(S$1,$C21:$M21)=S$1,1,0),0)</f>
        <v>0</v>
      </c>
      <c r="T21">
        <f t="shared" si="20"/>
        <v>0</v>
      </c>
      <c r="U21">
        <f t="shared" si="20"/>
        <v>0</v>
      </c>
      <c r="V21">
        <f t="shared" si="20"/>
        <v>1</v>
      </c>
      <c r="W21">
        <f t="shared" si="20"/>
        <v>1</v>
      </c>
      <c r="X21">
        <f t="shared" si="20"/>
        <v>0</v>
      </c>
      <c r="Y21">
        <f t="shared" si="20"/>
        <v>0</v>
      </c>
      <c r="Z21">
        <f t="shared" si="20"/>
        <v>0</v>
      </c>
      <c r="AA21">
        <f t="shared" si="20"/>
        <v>0</v>
      </c>
      <c r="AB21">
        <f t="shared" si="20"/>
        <v>0</v>
      </c>
      <c r="AC21">
        <f t="shared" si="20"/>
        <v>0</v>
      </c>
      <c r="AD21">
        <f t="shared" si="20"/>
        <v>1</v>
      </c>
      <c r="AE21">
        <f t="shared" si="20"/>
        <v>0</v>
      </c>
      <c r="AF21">
        <f t="shared" si="20"/>
        <v>0</v>
      </c>
      <c r="AG21">
        <f t="shared" si="20"/>
        <v>1</v>
      </c>
      <c r="AH21">
        <f t="shared" si="20"/>
        <v>0</v>
      </c>
      <c r="AI21">
        <f t="shared" si="20"/>
        <v>0</v>
      </c>
    </row>
    <row r="22" spans="1:35" ht="14.25" customHeight="1">
      <c r="A22" s="44">
        <v>21</v>
      </c>
      <c r="B22" s="59" t="s">
        <v>11</v>
      </c>
      <c r="C22" s="59" t="s">
        <v>20</v>
      </c>
      <c r="D22" s="60">
        <v>0.15</v>
      </c>
      <c r="E22" s="60" t="s">
        <v>21</v>
      </c>
      <c r="F22" s="60">
        <v>0.2</v>
      </c>
      <c r="G22" s="60" t="s">
        <v>29</v>
      </c>
      <c r="H22" s="60">
        <v>0.05</v>
      </c>
      <c r="I22" s="60" t="s">
        <v>26</v>
      </c>
      <c r="J22" s="60">
        <v>2</v>
      </c>
      <c r="K22" s="60" t="s">
        <v>30</v>
      </c>
      <c r="L22" s="60">
        <v>0.1</v>
      </c>
      <c r="M22" s="71"/>
      <c r="N22" s="72"/>
      <c r="O22">
        <f t="shared" si="0"/>
        <v>2.5</v>
      </c>
      <c r="Q22">
        <v>21</v>
      </c>
      <c r="R22" t="s">
        <v>11</v>
      </c>
      <c r="S22">
        <f t="shared" ref="S22:AI22" si="21">IFERROR(IF(LOOKUP(S$1,$C22:$M22)=S$1,1,0),0)</f>
        <v>0</v>
      </c>
      <c r="T22">
        <f t="shared" si="21"/>
        <v>0</v>
      </c>
      <c r="U22">
        <f t="shared" si="21"/>
        <v>0</v>
      </c>
      <c r="V22">
        <f t="shared" si="21"/>
        <v>0</v>
      </c>
      <c r="W22">
        <f t="shared" si="21"/>
        <v>0</v>
      </c>
      <c r="X22">
        <f t="shared" si="21"/>
        <v>1</v>
      </c>
      <c r="Y22">
        <f t="shared" si="21"/>
        <v>1</v>
      </c>
      <c r="Z22">
        <f t="shared" si="21"/>
        <v>0</v>
      </c>
      <c r="AA22">
        <f t="shared" si="21"/>
        <v>0</v>
      </c>
      <c r="AB22">
        <f t="shared" si="21"/>
        <v>0</v>
      </c>
      <c r="AC22">
        <f t="shared" si="21"/>
        <v>0</v>
      </c>
      <c r="AD22">
        <f t="shared" si="21"/>
        <v>1</v>
      </c>
      <c r="AE22">
        <f t="shared" si="21"/>
        <v>0</v>
      </c>
      <c r="AF22">
        <f t="shared" si="21"/>
        <v>0</v>
      </c>
      <c r="AG22">
        <f t="shared" si="21"/>
        <v>0</v>
      </c>
      <c r="AH22">
        <f t="shared" si="21"/>
        <v>1</v>
      </c>
      <c r="AI22">
        <f t="shared" si="21"/>
        <v>0</v>
      </c>
    </row>
    <row r="23" spans="1:35" ht="14.25" customHeight="1">
      <c r="A23" s="44">
        <v>22</v>
      </c>
      <c r="B23" s="59" t="s">
        <v>17</v>
      </c>
      <c r="C23" s="59" t="s">
        <v>11</v>
      </c>
      <c r="D23" s="60">
        <v>0.05</v>
      </c>
      <c r="E23" s="60" t="s">
        <v>12</v>
      </c>
      <c r="F23" s="60">
        <v>0.05</v>
      </c>
      <c r="G23" s="60" t="s">
        <v>19</v>
      </c>
      <c r="H23" s="60">
        <v>0.1</v>
      </c>
      <c r="I23" s="60" t="s">
        <v>28</v>
      </c>
      <c r="J23" s="60">
        <v>0.05</v>
      </c>
      <c r="K23" s="60" t="s">
        <v>26</v>
      </c>
      <c r="L23" s="60">
        <v>2</v>
      </c>
      <c r="M23" s="63" t="s">
        <v>31</v>
      </c>
      <c r="N23" s="72">
        <v>0.03</v>
      </c>
      <c r="O23">
        <f t="shared" si="0"/>
        <v>2.2799999999999998</v>
      </c>
      <c r="Q23">
        <v>22</v>
      </c>
      <c r="R23" t="s">
        <v>17</v>
      </c>
      <c r="S23">
        <f t="shared" ref="S23:AI23" si="22">IFERROR(IF(LOOKUP(S$1,$C23:$M23)=S$1,1,0),0)</f>
        <v>1</v>
      </c>
      <c r="T23">
        <f t="shared" si="22"/>
        <v>0</v>
      </c>
      <c r="U23">
        <f t="shared" si="22"/>
        <v>1</v>
      </c>
      <c r="V23">
        <f t="shared" si="22"/>
        <v>0</v>
      </c>
      <c r="W23">
        <f t="shared" si="22"/>
        <v>1</v>
      </c>
      <c r="X23">
        <f t="shared" si="22"/>
        <v>0</v>
      </c>
      <c r="Y23">
        <f t="shared" si="22"/>
        <v>0</v>
      </c>
      <c r="Z23">
        <f t="shared" si="22"/>
        <v>0</v>
      </c>
      <c r="AA23">
        <f t="shared" si="22"/>
        <v>0</v>
      </c>
      <c r="AB23">
        <f t="shared" si="22"/>
        <v>0</v>
      </c>
      <c r="AC23">
        <f t="shared" si="22"/>
        <v>0</v>
      </c>
      <c r="AD23">
        <f t="shared" si="22"/>
        <v>0</v>
      </c>
      <c r="AE23">
        <f t="shared" si="22"/>
        <v>0</v>
      </c>
      <c r="AF23">
        <f t="shared" si="22"/>
        <v>1</v>
      </c>
      <c r="AG23">
        <f t="shared" si="22"/>
        <v>0</v>
      </c>
      <c r="AH23">
        <f t="shared" si="22"/>
        <v>0</v>
      </c>
      <c r="AI23">
        <f t="shared" si="22"/>
        <v>1</v>
      </c>
    </row>
    <row r="24" spans="1:35" ht="14.25" customHeight="1">
      <c r="A24" s="44">
        <v>23</v>
      </c>
      <c r="B24" s="59" t="s">
        <v>17</v>
      </c>
      <c r="C24" s="59" t="s">
        <v>11</v>
      </c>
      <c r="D24" s="60">
        <v>0.05</v>
      </c>
      <c r="E24" s="60" t="s">
        <v>12</v>
      </c>
      <c r="F24" s="60">
        <v>0.05</v>
      </c>
      <c r="G24" s="60" t="s">
        <v>19</v>
      </c>
      <c r="H24" s="60">
        <v>0.1</v>
      </c>
      <c r="I24" s="60" t="s">
        <v>28</v>
      </c>
      <c r="J24" s="60">
        <v>0.05</v>
      </c>
      <c r="K24" s="60" t="s">
        <v>26</v>
      </c>
      <c r="L24" s="60">
        <v>2</v>
      </c>
      <c r="M24" s="63" t="s">
        <v>31</v>
      </c>
      <c r="N24" s="72">
        <v>0.03</v>
      </c>
      <c r="O24">
        <f t="shared" si="0"/>
        <v>2.2799999999999998</v>
      </c>
      <c r="Q24">
        <v>23</v>
      </c>
      <c r="R24" t="s">
        <v>17</v>
      </c>
      <c r="S24">
        <f t="shared" ref="S24:AI24" si="23">IFERROR(IF(LOOKUP(S$1,$C24:$M24)=S$1,1,0),0)</f>
        <v>1</v>
      </c>
      <c r="T24">
        <f t="shared" si="23"/>
        <v>0</v>
      </c>
      <c r="U24">
        <f t="shared" si="23"/>
        <v>1</v>
      </c>
      <c r="V24">
        <f t="shared" si="23"/>
        <v>0</v>
      </c>
      <c r="W24">
        <f t="shared" si="23"/>
        <v>1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1</v>
      </c>
      <c r="AG24">
        <f t="shared" si="23"/>
        <v>0</v>
      </c>
      <c r="AH24">
        <f t="shared" si="23"/>
        <v>0</v>
      </c>
      <c r="AI24">
        <f t="shared" si="23"/>
        <v>1</v>
      </c>
    </row>
    <row r="25" spans="1:35" ht="14.25" customHeight="1">
      <c r="A25" s="44">
        <v>24</v>
      </c>
      <c r="B25" s="59" t="s">
        <v>17</v>
      </c>
      <c r="C25" s="59" t="s">
        <v>11</v>
      </c>
      <c r="D25" s="60">
        <v>0.06</v>
      </c>
      <c r="E25" s="60" t="s">
        <v>12</v>
      </c>
      <c r="F25" s="60">
        <v>0.05</v>
      </c>
      <c r="G25" s="60" t="s">
        <v>18</v>
      </c>
      <c r="H25" s="60">
        <v>0.15</v>
      </c>
      <c r="I25" s="60" t="s">
        <v>24</v>
      </c>
      <c r="J25" s="60">
        <v>0.12</v>
      </c>
      <c r="K25" s="60" t="s">
        <v>26</v>
      </c>
      <c r="L25" s="60">
        <v>2</v>
      </c>
      <c r="M25" s="63" t="s">
        <v>136</v>
      </c>
      <c r="N25" s="72">
        <v>0.1</v>
      </c>
      <c r="O25">
        <f t="shared" si="0"/>
        <v>2.48</v>
      </c>
      <c r="Q25">
        <v>24</v>
      </c>
      <c r="R25" t="s">
        <v>17</v>
      </c>
      <c r="S25">
        <f t="shared" ref="S25:AI25" si="24">IFERROR(IF(LOOKUP(S$1,$C25:$M25)=S$1,1,0),0)</f>
        <v>1</v>
      </c>
      <c r="T25">
        <f t="shared" si="24"/>
        <v>0</v>
      </c>
      <c r="U25">
        <f t="shared" si="24"/>
        <v>1</v>
      </c>
      <c r="V25">
        <f t="shared" si="24"/>
        <v>1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1</v>
      </c>
      <c r="AC25">
        <f t="shared" si="24"/>
        <v>0</v>
      </c>
      <c r="AD25">
        <f t="shared" si="24"/>
        <v>1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</row>
    <row r="26" spans="1:35" ht="14.25" customHeight="1">
      <c r="A26" s="44">
        <v>25</v>
      </c>
      <c r="B26" s="59" t="s">
        <v>17</v>
      </c>
      <c r="C26" s="59" t="s">
        <v>11</v>
      </c>
      <c r="D26" s="60">
        <v>0.06</v>
      </c>
      <c r="E26" s="60" t="s">
        <v>12</v>
      </c>
      <c r="F26" s="60">
        <v>0.05</v>
      </c>
      <c r="G26" s="60" t="s">
        <v>18</v>
      </c>
      <c r="H26" s="60">
        <v>0.15</v>
      </c>
      <c r="I26" s="60" t="s">
        <v>24</v>
      </c>
      <c r="J26" s="60">
        <v>0.12</v>
      </c>
      <c r="K26" s="60" t="s">
        <v>26</v>
      </c>
      <c r="L26" s="60">
        <v>2</v>
      </c>
      <c r="M26" s="63" t="s">
        <v>136</v>
      </c>
      <c r="N26" s="72">
        <v>0.1</v>
      </c>
      <c r="O26">
        <f t="shared" si="0"/>
        <v>2.48</v>
      </c>
      <c r="Q26">
        <v>25</v>
      </c>
      <c r="R26" t="s">
        <v>17</v>
      </c>
      <c r="S26">
        <f t="shared" ref="S26:AI26" si="25">IFERROR(IF(LOOKUP(S$1,$C26:$M26)=S$1,1,0),0)</f>
        <v>1</v>
      </c>
      <c r="T26">
        <f t="shared" si="25"/>
        <v>0</v>
      </c>
      <c r="U26">
        <f t="shared" si="25"/>
        <v>1</v>
      </c>
      <c r="V26">
        <f t="shared" si="25"/>
        <v>1</v>
      </c>
      <c r="W26">
        <f t="shared" si="25"/>
        <v>0</v>
      </c>
      <c r="X26">
        <f t="shared" si="25"/>
        <v>0</v>
      </c>
      <c r="Y26">
        <f t="shared" si="25"/>
        <v>0</v>
      </c>
      <c r="Z26">
        <f t="shared" si="25"/>
        <v>0</v>
      </c>
      <c r="AA26">
        <f t="shared" si="25"/>
        <v>0</v>
      </c>
      <c r="AB26">
        <f t="shared" si="25"/>
        <v>1</v>
      </c>
      <c r="AC26">
        <f t="shared" si="25"/>
        <v>0</v>
      </c>
      <c r="AD26">
        <f t="shared" si="25"/>
        <v>1</v>
      </c>
      <c r="AE26">
        <f t="shared" si="25"/>
        <v>0</v>
      </c>
      <c r="AF26">
        <f t="shared" si="25"/>
        <v>0</v>
      </c>
      <c r="AG26">
        <f t="shared" si="25"/>
        <v>0</v>
      </c>
      <c r="AH26">
        <f t="shared" si="25"/>
        <v>0</v>
      </c>
      <c r="AI26">
        <f t="shared" si="25"/>
        <v>0</v>
      </c>
    </row>
    <row r="27" spans="1:35" ht="14.25" customHeight="1">
      <c r="A27" s="44">
        <v>26</v>
      </c>
      <c r="B27" s="59" t="s">
        <v>17</v>
      </c>
      <c r="C27" s="59" t="s">
        <v>18</v>
      </c>
      <c r="D27" s="60">
        <v>0.05</v>
      </c>
      <c r="E27" s="60" t="s">
        <v>19</v>
      </c>
      <c r="F27" s="60">
        <v>0.08</v>
      </c>
      <c r="G27" s="60" t="s">
        <v>26</v>
      </c>
      <c r="H27" s="60">
        <v>2</v>
      </c>
      <c r="I27" s="60" t="s">
        <v>29</v>
      </c>
      <c r="J27" s="60">
        <v>0.1</v>
      </c>
      <c r="K27" s="60" t="s">
        <v>31</v>
      </c>
      <c r="L27" s="60">
        <v>0.04</v>
      </c>
      <c r="M27" s="71"/>
      <c r="N27" s="72"/>
      <c r="O27">
        <f t="shared" si="0"/>
        <v>2.27</v>
      </c>
      <c r="Q27">
        <v>26</v>
      </c>
      <c r="R27" t="s">
        <v>17</v>
      </c>
      <c r="S27">
        <f t="shared" ref="S27:AI27" si="26">IFERROR(IF(LOOKUP(S$1,$C27:$M27)=S$1,1,0),0)</f>
        <v>0</v>
      </c>
      <c r="T27">
        <f t="shared" si="26"/>
        <v>0</v>
      </c>
      <c r="U27">
        <f t="shared" si="26"/>
        <v>0</v>
      </c>
      <c r="V27">
        <f t="shared" si="26"/>
        <v>1</v>
      </c>
      <c r="W27">
        <f t="shared" si="26"/>
        <v>1</v>
      </c>
      <c r="X27">
        <f t="shared" si="26"/>
        <v>0</v>
      </c>
      <c r="Y27">
        <f t="shared" si="26"/>
        <v>0</v>
      </c>
      <c r="Z27">
        <f t="shared" si="26"/>
        <v>0</v>
      </c>
      <c r="AA27">
        <f t="shared" si="26"/>
        <v>0</v>
      </c>
      <c r="AB27">
        <f t="shared" si="26"/>
        <v>0</v>
      </c>
      <c r="AC27">
        <f t="shared" si="26"/>
        <v>0</v>
      </c>
      <c r="AD27">
        <f t="shared" si="26"/>
        <v>1</v>
      </c>
      <c r="AE27">
        <f t="shared" si="26"/>
        <v>0</v>
      </c>
      <c r="AF27">
        <f t="shared" si="26"/>
        <v>0</v>
      </c>
      <c r="AG27">
        <f t="shared" si="26"/>
        <v>1</v>
      </c>
      <c r="AH27">
        <f t="shared" si="26"/>
        <v>0</v>
      </c>
      <c r="AI27">
        <f t="shared" si="26"/>
        <v>1</v>
      </c>
    </row>
    <row r="28" spans="1:35" ht="14.25" customHeight="1">
      <c r="A28" s="44">
        <v>27</v>
      </c>
      <c r="B28" s="59" t="s">
        <v>17</v>
      </c>
      <c r="C28" s="59" t="s">
        <v>18</v>
      </c>
      <c r="D28" s="60">
        <v>0.05</v>
      </c>
      <c r="E28" s="60" t="s">
        <v>19</v>
      </c>
      <c r="F28" s="60">
        <v>0.08</v>
      </c>
      <c r="G28" s="60" t="s">
        <v>26</v>
      </c>
      <c r="H28" s="60">
        <v>2</v>
      </c>
      <c r="I28" s="60" t="s">
        <v>29</v>
      </c>
      <c r="J28" s="60">
        <v>0.1</v>
      </c>
      <c r="K28" s="60" t="s">
        <v>31</v>
      </c>
      <c r="L28" s="60">
        <v>0.04</v>
      </c>
      <c r="M28" s="71"/>
      <c r="N28" s="72"/>
      <c r="O28">
        <f t="shared" si="0"/>
        <v>2.27</v>
      </c>
      <c r="Q28">
        <v>27</v>
      </c>
      <c r="R28" t="s">
        <v>17</v>
      </c>
      <c r="S28">
        <f t="shared" ref="S28:AI28" si="27">IFERROR(IF(LOOKUP(S$1,$C28:$M28)=S$1,1,0),0)</f>
        <v>0</v>
      </c>
      <c r="T28">
        <f t="shared" si="27"/>
        <v>0</v>
      </c>
      <c r="U28">
        <f t="shared" si="27"/>
        <v>0</v>
      </c>
      <c r="V28">
        <f t="shared" si="27"/>
        <v>1</v>
      </c>
      <c r="W28">
        <f t="shared" si="27"/>
        <v>1</v>
      </c>
      <c r="X28">
        <f t="shared" si="27"/>
        <v>0</v>
      </c>
      <c r="Y28">
        <f t="shared" si="27"/>
        <v>0</v>
      </c>
      <c r="Z28">
        <f t="shared" si="27"/>
        <v>0</v>
      </c>
      <c r="AA28">
        <f t="shared" si="27"/>
        <v>0</v>
      </c>
      <c r="AB28">
        <f t="shared" si="27"/>
        <v>0</v>
      </c>
      <c r="AC28">
        <f t="shared" si="27"/>
        <v>0</v>
      </c>
      <c r="AD28">
        <f t="shared" si="27"/>
        <v>1</v>
      </c>
      <c r="AE28">
        <f t="shared" si="27"/>
        <v>0</v>
      </c>
      <c r="AF28">
        <f t="shared" si="27"/>
        <v>0</v>
      </c>
      <c r="AG28">
        <f t="shared" si="27"/>
        <v>1</v>
      </c>
      <c r="AH28">
        <f t="shared" si="27"/>
        <v>0</v>
      </c>
      <c r="AI28">
        <f t="shared" si="27"/>
        <v>1</v>
      </c>
    </row>
    <row r="29" spans="1:35" ht="14.25" customHeight="1">
      <c r="A29" s="44">
        <v>28</v>
      </c>
      <c r="B29" s="59" t="s">
        <v>17</v>
      </c>
      <c r="C29" s="59" t="s">
        <v>11</v>
      </c>
      <c r="D29" s="60">
        <v>0.05</v>
      </c>
      <c r="E29" s="60" t="s">
        <v>12</v>
      </c>
      <c r="F29" s="60">
        <v>0.05</v>
      </c>
      <c r="G29" s="60" t="s">
        <v>19</v>
      </c>
      <c r="H29" s="60">
        <v>0.1</v>
      </c>
      <c r="I29" s="60" t="s">
        <v>28</v>
      </c>
      <c r="J29" s="60">
        <v>0.05</v>
      </c>
      <c r="K29" s="60" t="s">
        <v>26</v>
      </c>
      <c r="L29" s="60">
        <v>2</v>
      </c>
      <c r="M29" s="63" t="s">
        <v>31</v>
      </c>
      <c r="N29" s="72">
        <v>0.03</v>
      </c>
      <c r="O29">
        <f t="shared" si="0"/>
        <v>2.2799999999999998</v>
      </c>
      <c r="Q29">
        <v>28</v>
      </c>
      <c r="R29" t="s">
        <v>17</v>
      </c>
      <c r="S29">
        <f t="shared" ref="S29:AI29" si="28">IFERROR(IF(LOOKUP(S$1,$C29:$M29)=S$1,1,0),0)</f>
        <v>1</v>
      </c>
      <c r="T29">
        <f t="shared" si="28"/>
        <v>0</v>
      </c>
      <c r="U29">
        <f t="shared" si="28"/>
        <v>1</v>
      </c>
      <c r="V29">
        <f t="shared" si="28"/>
        <v>0</v>
      </c>
      <c r="W29">
        <f t="shared" si="28"/>
        <v>1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1</v>
      </c>
      <c r="AG29">
        <f t="shared" si="28"/>
        <v>0</v>
      </c>
      <c r="AH29">
        <f t="shared" si="28"/>
        <v>0</v>
      </c>
      <c r="AI29">
        <f t="shared" si="28"/>
        <v>1</v>
      </c>
    </row>
    <row r="30" spans="1:35" ht="14.25" customHeight="1">
      <c r="A30" s="44">
        <v>29</v>
      </c>
      <c r="B30" s="59" t="s">
        <v>17</v>
      </c>
      <c r="C30" s="59" t="s">
        <v>18</v>
      </c>
      <c r="D30" s="60">
        <v>0.05</v>
      </c>
      <c r="E30" s="60" t="s">
        <v>19</v>
      </c>
      <c r="F30" s="60">
        <v>0.08</v>
      </c>
      <c r="G30" s="60" t="s">
        <v>26</v>
      </c>
      <c r="H30" s="60">
        <v>2</v>
      </c>
      <c r="I30" s="60" t="s">
        <v>29</v>
      </c>
      <c r="J30" s="60">
        <v>0.1</v>
      </c>
      <c r="K30" s="60" t="s">
        <v>31</v>
      </c>
      <c r="L30" s="60">
        <v>0.04</v>
      </c>
      <c r="M30" s="71"/>
      <c r="N30" s="72"/>
      <c r="O30">
        <f t="shared" si="0"/>
        <v>2.27</v>
      </c>
      <c r="Q30">
        <v>29</v>
      </c>
      <c r="R30" t="s">
        <v>17</v>
      </c>
      <c r="S30">
        <f t="shared" ref="S30:AI30" si="29">IFERROR(IF(LOOKUP(S$1,$C30:$M30)=S$1,1,0),0)</f>
        <v>0</v>
      </c>
      <c r="T30">
        <f t="shared" si="29"/>
        <v>0</v>
      </c>
      <c r="U30">
        <f t="shared" si="29"/>
        <v>0</v>
      </c>
      <c r="V30">
        <f t="shared" si="29"/>
        <v>1</v>
      </c>
      <c r="W30">
        <f t="shared" si="29"/>
        <v>1</v>
      </c>
      <c r="X30">
        <f t="shared" si="29"/>
        <v>0</v>
      </c>
      <c r="Y30">
        <f t="shared" si="29"/>
        <v>0</v>
      </c>
      <c r="Z30">
        <f t="shared" si="29"/>
        <v>0</v>
      </c>
      <c r="AA30">
        <f t="shared" si="29"/>
        <v>0</v>
      </c>
      <c r="AB30">
        <f t="shared" si="29"/>
        <v>0</v>
      </c>
      <c r="AC30">
        <f t="shared" si="29"/>
        <v>0</v>
      </c>
      <c r="AD30">
        <f t="shared" si="29"/>
        <v>1</v>
      </c>
      <c r="AE30">
        <f t="shared" si="29"/>
        <v>0</v>
      </c>
      <c r="AF30">
        <f t="shared" si="29"/>
        <v>0</v>
      </c>
      <c r="AG30">
        <f t="shared" si="29"/>
        <v>1</v>
      </c>
      <c r="AH30">
        <f t="shared" si="29"/>
        <v>0</v>
      </c>
      <c r="AI30">
        <f t="shared" si="29"/>
        <v>1</v>
      </c>
    </row>
    <row r="31" spans="1:35" ht="14.25" customHeight="1">
      <c r="A31" s="44">
        <v>30</v>
      </c>
      <c r="B31" s="59" t="s">
        <v>12</v>
      </c>
      <c r="C31" s="59" t="s">
        <v>11</v>
      </c>
      <c r="D31" s="60">
        <v>0.06</v>
      </c>
      <c r="E31" s="60" t="s">
        <v>12</v>
      </c>
      <c r="F31" s="60">
        <v>0.05</v>
      </c>
      <c r="G31" s="60" t="s">
        <v>18</v>
      </c>
      <c r="H31" s="60">
        <v>0.2</v>
      </c>
      <c r="I31" s="60" t="s">
        <v>24</v>
      </c>
      <c r="J31" s="60">
        <v>0.12</v>
      </c>
      <c r="K31" s="60" t="s">
        <v>26</v>
      </c>
      <c r="L31" s="60">
        <v>2</v>
      </c>
      <c r="M31" s="63" t="s">
        <v>136</v>
      </c>
      <c r="N31" s="72">
        <v>0.1</v>
      </c>
      <c r="O31">
        <f t="shared" si="0"/>
        <v>2.5300000000000002</v>
      </c>
      <c r="Q31">
        <v>30</v>
      </c>
      <c r="R31" t="s">
        <v>12</v>
      </c>
      <c r="S31">
        <f t="shared" ref="S31:AI31" si="30">IFERROR(IF(LOOKUP(S$1,$C31:$M31)=S$1,1,0),0)</f>
        <v>1</v>
      </c>
      <c r="T31">
        <f t="shared" si="30"/>
        <v>0</v>
      </c>
      <c r="U31">
        <f t="shared" si="30"/>
        <v>1</v>
      </c>
      <c r="V31">
        <f t="shared" si="30"/>
        <v>1</v>
      </c>
      <c r="W31">
        <f t="shared" si="30"/>
        <v>0</v>
      </c>
      <c r="X31">
        <f t="shared" si="30"/>
        <v>0</v>
      </c>
      <c r="Y31">
        <f t="shared" si="30"/>
        <v>0</v>
      </c>
      <c r="Z31">
        <f t="shared" si="30"/>
        <v>0</v>
      </c>
      <c r="AA31">
        <f t="shared" si="30"/>
        <v>0</v>
      </c>
      <c r="AB31">
        <f t="shared" si="30"/>
        <v>1</v>
      </c>
      <c r="AC31">
        <f t="shared" si="30"/>
        <v>0</v>
      </c>
      <c r="AD31">
        <f t="shared" si="30"/>
        <v>1</v>
      </c>
      <c r="AE31">
        <f t="shared" si="30"/>
        <v>0</v>
      </c>
      <c r="AF31">
        <f t="shared" si="30"/>
        <v>0</v>
      </c>
      <c r="AG31">
        <f t="shared" si="30"/>
        <v>0</v>
      </c>
      <c r="AH31">
        <f t="shared" si="30"/>
        <v>0</v>
      </c>
      <c r="AI31">
        <f t="shared" si="30"/>
        <v>0</v>
      </c>
    </row>
    <row r="32" spans="1:35" ht="14.25" customHeight="1">
      <c r="A32" s="44">
        <v>31</v>
      </c>
      <c r="B32" s="59" t="s">
        <v>12</v>
      </c>
      <c r="C32" s="59" t="s">
        <v>20</v>
      </c>
      <c r="D32" s="60">
        <v>0.15</v>
      </c>
      <c r="E32" s="60" t="s">
        <v>21</v>
      </c>
      <c r="F32" s="60">
        <v>0.2</v>
      </c>
      <c r="G32" s="60" t="s">
        <v>26</v>
      </c>
      <c r="H32" s="60">
        <v>2</v>
      </c>
      <c r="I32" s="60" t="s">
        <v>30</v>
      </c>
      <c r="J32" s="60">
        <v>0.2</v>
      </c>
      <c r="K32" s="97"/>
      <c r="L32" s="97"/>
      <c r="M32" s="71"/>
      <c r="N32" s="72"/>
      <c r="O32">
        <f t="shared" si="0"/>
        <v>2.5500000000000003</v>
      </c>
      <c r="Q32">
        <v>31</v>
      </c>
      <c r="R32" t="s">
        <v>12</v>
      </c>
      <c r="S32">
        <f t="shared" ref="S32:AI32" si="31">IFERROR(IF(LOOKUP(S$1,$C32:$M32)=S$1,1,0),0)</f>
        <v>0</v>
      </c>
      <c r="T32">
        <f t="shared" si="31"/>
        <v>0</v>
      </c>
      <c r="U32">
        <f t="shared" si="31"/>
        <v>0</v>
      </c>
      <c r="V32">
        <f t="shared" si="31"/>
        <v>0</v>
      </c>
      <c r="W32">
        <f t="shared" si="31"/>
        <v>0</v>
      </c>
      <c r="X32">
        <f t="shared" si="31"/>
        <v>1</v>
      </c>
      <c r="Y32">
        <f t="shared" si="31"/>
        <v>1</v>
      </c>
      <c r="Z32">
        <f t="shared" si="31"/>
        <v>0</v>
      </c>
      <c r="AA32">
        <f t="shared" si="31"/>
        <v>0</v>
      </c>
      <c r="AB32">
        <f t="shared" si="31"/>
        <v>0</v>
      </c>
      <c r="AC32">
        <f t="shared" si="31"/>
        <v>0</v>
      </c>
      <c r="AD32">
        <f t="shared" si="31"/>
        <v>1</v>
      </c>
      <c r="AE32">
        <f t="shared" si="31"/>
        <v>0</v>
      </c>
      <c r="AF32">
        <f t="shared" si="31"/>
        <v>0</v>
      </c>
      <c r="AG32">
        <f t="shared" si="31"/>
        <v>0</v>
      </c>
      <c r="AH32">
        <f t="shared" si="31"/>
        <v>1</v>
      </c>
      <c r="AI32">
        <f t="shared" si="31"/>
        <v>0</v>
      </c>
    </row>
    <row r="33" spans="1:35" ht="14.25" customHeight="1">
      <c r="A33" s="44">
        <v>32</v>
      </c>
      <c r="B33" s="59" t="s">
        <v>12</v>
      </c>
      <c r="C33" s="59" t="s">
        <v>18</v>
      </c>
      <c r="D33" s="60">
        <v>0.05</v>
      </c>
      <c r="E33" s="60" t="s">
        <v>19</v>
      </c>
      <c r="F33" s="60">
        <v>0.08</v>
      </c>
      <c r="G33" s="60" t="s">
        <v>26</v>
      </c>
      <c r="H33" s="60">
        <v>2</v>
      </c>
      <c r="I33" s="60" t="s">
        <v>23</v>
      </c>
      <c r="J33" s="60">
        <v>0.1</v>
      </c>
      <c r="K33" s="60" t="s">
        <v>31</v>
      </c>
      <c r="L33" s="60">
        <v>0.04</v>
      </c>
      <c r="M33" s="71"/>
      <c r="N33" s="72"/>
      <c r="O33">
        <f t="shared" si="0"/>
        <v>2.27</v>
      </c>
      <c r="Q33">
        <v>32</v>
      </c>
      <c r="R33" t="s">
        <v>12</v>
      </c>
      <c r="S33">
        <f t="shared" ref="S33:AI33" si="32">IFERROR(IF(LOOKUP(S$1,$C33:$M33)=S$1,1,0),0)</f>
        <v>0</v>
      </c>
      <c r="T33">
        <f t="shared" si="32"/>
        <v>0</v>
      </c>
      <c r="U33">
        <f t="shared" si="32"/>
        <v>0</v>
      </c>
      <c r="V33">
        <f t="shared" si="32"/>
        <v>1</v>
      </c>
      <c r="W33">
        <f t="shared" si="32"/>
        <v>1</v>
      </c>
      <c r="X33">
        <f t="shared" si="32"/>
        <v>0</v>
      </c>
      <c r="Y33">
        <f t="shared" si="32"/>
        <v>0</v>
      </c>
      <c r="Z33">
        <f t="shared" si="32"/>
        <v>0</v>
      </c>
      <c r="AA33">
        <f t="shared" si="32"/>
        <v>1</v>
      </c>
      <c r="AB33">
        <f t="shared" si="32"/>
        <v>0</v>
      </c>
      <c r="AC33">
        <f t="shared" si="32"/>
        <v>0</v>
      </c>
      <c r="AD33">
        <f t="shared" si="32"/>
        <v>0</v>
      </c>
      <c r="AE33">
        <f t="shared" si="32"/>
        <v>0</v>
      </c>
      <c r="AF33">
        <f t="shared" si="32"/>
        <v>0</v>
      </c>
      <c r="AG33">
        <f t="shared" si="32"/>
        <v>0</v>
      </c>
      <c r="AH33">
        <f t="shared" si="32"/>
        <v>0</v>
      </c>
      <c r="AI33">
        <f t="shared" si="32"/>
        <v>1</v>
      </c>
    </row>
    <row r="34" spans="1:35" ht="14.25" customHeight="1">
      <c r="A34" s="44">
        <v>33</v>
      </c>
      <c r="B34" s="59" t="s">
        <v>12</v>
      </c>
      <c r="C34" s="59" t="s">
        <v>11</v>
      </c>
      <c r="D34" s="60">
        <v>0.06</v>
      </c>
      <c r="E34" s="60" t="s">
        <v>12</v>
      </c>
      <c r="F34" s="60">
        <v>0.05</v>
      </c>
      <c r="G34" s="60" t="s">
        <v>18</v>
      </c>
      <c r="H34" s="60">
        <v>0.08</v>
      </c>
      <c r="I34" s="60" t="s">
        <v>24</v>
      </c>
      <c r="J34" s="60">
        <v>0.12</v>
      </c>
      <c r="K34" s="60" t="s">
        <v>26</v>
      </c>
      <c r="L34" s="60">
        <v>2</v>
      </c>
      <c r="M34" s="63" t="s">
        <v>136</v>
      </c>
      <c r="N34" s="72">
        <v>0.1</v>
      </c>
      <c r="O34">
        <f t="shared" si="0"/>
        <v>2.41</v>
      </c>
      <c r="Q34">
        <v>33</v>
      </c>
      <c r="R34" t="s">
        <v>12</v>
      </c>
      <c r="S34">
        <f t="shared" ref="S34:AI34" si="33">IFERROR(IF(LOOKUP(S$1,$C34:$M34)=S$1,1,0),0)</f>
        <v>1</v>
      </c>
      <c r="T34">
        <f t="shared" si="33"/>
        <v>0</v>
      </c>
      <c r="U34">
        <f t="shared" si="33"/>
        <v>1</v>
      </c>
      <c r="V34">
        <f t="shared" si="33"/>
        <v>1</v>
      </c>
      <c r="W34">
        <f t="shared" si="33"/>
        <v>0</v>
      </c>
      <c r="X34">
        <f t="shared" si="33"/>
        <v>0</v>
      </c>
      <c r="Y34">
        <f t="shared" si="33"/>
        <v>0</v>
      </c>
      <c r="Z34">
        <f t="shared" si="33"/>
        <v>0</v>
      </c>
      <c r="AA34">
        <f t="shared" si="33"/>
        <v>0</v>
      </c>
      <c r="AB34">
        <f t="shared" si="33"/>
        <v>1</v>
      </c>
      <c r="AC34">
        <f t="shared" si="33"/>
        <v>0</v>
      </c>
      <c r="AD34">
        <f t="shared" si="33"/>
        <v>1</v>
      </c>
      <c r="AE34">
        <f t="shared" si="33"/>
        <v>0</v>
      </c>
      <c r="AF34">
        <f t="shared" si="33"/>
        <v>0</v>
      </c>
      <c r="AG34">
        <f t="shared" si="33"/>
        <v>0</v>
      </c>
      <c r="AH34">
        <f t="shared" si="33"/>
        <v>0</v>
      </c>
      <c r="AI34">
        <f t="shared" si="33"/>
        <v>0</v>
      </c>
    </row>
    <row r="35" spans="1:35" ht="14.25" customHeight="1">
      <c r="A35" s="44">
        <v>34</v>
      </c>
      <c r="B35" s="59" t="s">
        <v>12</v>
      </c>
      <c r="C35" s="59" t="s">
        <v>20</v>
      </c>
      <c r="D35" s="60">
        <v>0.15</v>
      </c>
      <c r="E35" s="60" t="s">
        <v>21</v>
      </c>
      <c r="F35" s="60">
        <v>0.2</v>
      </c>
      <c r="G35" s="60" t="s">
        <v>31</v>
      </c>
      <c r="H35" s="60">
        <v>0.1</v>
      </c>
      <c r="I35" s="60" t="s">
        <v>26</v>
      </c>
      <c r="J35" s="60">
        <v>2</v>
      </c>
      <c r="K35" s="60" t="s">
        <v>30</v>
      </c>
      <c r="L35" s="60">
        <v>0.15</v>
      </c>
      <c r="M35" s="71"/>
      <c r="N35" s="72"/>
      <c r="O35">
        <f t="shared" si="0"/>
        <v>2.6</v>
      </c>
      <c r="Q35">
        <v>34</v>
      </c>
      <c r="R35" t="s">
        <v>12</v>
      </c>
      <c r="S35">
        <f t="shared" ref="S35:AI35" si="34">IFERROR(IF(LOOKUP(S$1,$C35:$M35)=S$1,1,0),0)</f>
        <v>0</v>
      </c>
      <c r="T35">
        <f t="shared" si="34"/>
        <v>0</v>
      </c>
      <c r="U35">
        <f t="shared" si="34"/>
        <v>0</v>
      </c>
      <c r="V35">
        <f t="shared" si="34"/>
        <v>0</v>
      </c>
      <c r="W35">
        <f t="shared" si="34"/>
        <v>0</v>
      </c>
      <c r="X35">
        <f t="shared" si="34"/>
        <v>1</v>
      </c>
      <c r="Y35">
        <f t="shared" si="34"/>
        <v>1</v>
      </c>
      <c r="Z35">
        <f t="shared" si="34"/>
        <v>0</v>
      </c>
      <c r="AA35">
        <f t="shared" si="34"/>
        <v>0</v>
      </c>
      <c r="AB35">
        <f t="shared" si="34"/>
        <v>0</v>
      </c>
      <c r="AC35">
        <f t="shared" si="34"/>
        <v>0</v>
      </c>
      <c r="AD35">
        <f t="shared" si="34"/>
        <v>1</v>
      </c>
      <c r="AE35">
        <f t="shared" si="34"/>
        <v>0</v>
      </c>
      <c r="AF35">
        <f t="shared" si="34"/>
        <v>0</v>
      </c>
      <c r="AG35">
        <f t="shared" si="34"/>
        <v>0</v>
      </c>
      <c r="AH35">
        <f t="shared" si="34"/>
        <v>1</v>
      </c>
      <c r="AI35">
        <f t="shared" si="34"/>
        <v>0</v>
      </c>
    </row>
    <row r="36" spans="1:35" ht="14.25" customHeight="1">
      <c r="A36" s="44">
        <v>35</v>
      </c>
      <c r="B36" s="59" t="s">
        <v>12</v>
      </c>
      <c r="C36" s="59" t="s">
        <v>20</v>
      </c>
      <c r="D36" s="60">
        <v>0.15</v>
      </c>
      <c r="E36" s="60" t="s">
        <v>21</v>
      </c>
      <c r="F36" s="60">
        <v>0.2</v>
      </c>
      <c r="G36" s="60" t="s">
        <v>26</v>
      </c>
      <c r="H36" s="60">
        <v>2</v>
      </c>
      <c r="I36" s="60" t="s">
        <v>30</v>
      </c>
      <c r="J36" s="60">
        <v>0.2</v>
      </c>
      <c r="K36" s="60" t="s">
        <v>31</v>
      </c>
      <c r="L36" s="60">
        <v>0.3</v>
      </c>
      <c r="M36" s="71"/>
      <c r="N36" s="72"/>
      <c r="O36">
        <f t="shared" si="0"/>
        <v>2.85</v>
      </c>
      <c r="Q36">
        <v>35</v>
      </c>
      <c r="R36" t="s">
        <v>12</v>
      </c>
      <c r="S36">
        <f t="shared" ref="S36:AI36" si="35">IFERROR(IF(LOOKUP(S$1,$C36:$M36)=S$1,1,0),0)</f>
        <v>0</v>
      </c>
      <c r="T36">
        <f t="shared" si="35"/>
        <v>0</v>
      </c>
      <c r="U36">
        <f t="shared" si="35"/>
        <v>0</v>
      </c>
      <c r="V36">
        <f t="shared" si="35"/>
        <v>0</v>
      </c>
      <c r="W36">
        <f t="shared" si="35"/>
        <v>0</v>
      </c>
      <c r="X36">
        <f t="shared" si="35"/>
        <v>1</v>
      </c>
      <c r="Y36">
        <f t="shared" si="35"/>
        <v>1</v>
      </c>
      <c r="Z36">
        <f t="shared" si="35"/>
        <v>0</v>
      </c>
      <c r="AA36">
        <f t="shared" si="35"/>
        <v>0</v>
      </c>
      <c r="AB36">
        <f t="shared" si="35"/>
        <v>0</v>
      </c>
      <c r="AC36">
        <f t="shared" si="35"/>
        <v>0</v>
      </c>
      <c r="AD36">
        <f t="shared" si="35"/>
        <v>1</v>
      </c>
      <c r="AE36">
        <f t="shared" si="35"/>
        <v>0</v>
      </c>
      <c r="AF36">
        <f t="shared" si="35"/>
        <v>0</v>
      </c>
      <c r="AG36">
        <f t="shared" si="35"/>
        <v>0</v>
      </c>
      <c r="AH36">
        <f t="shared" si="35"/>
        <v>1</v>
      </c>
      <c r="AI36">
        <f t="shared" si="35"/>
        <v>1</v>
      </c>
    </row>
    <row r="37" spans="1:35" ht="14.25" customHeight="1">
      <c r="A37" s="44">
        <v>36</v>
      </c>
      <c r="B37" s="59" t="s">
        <v>12</v>
      </c>
      <c r="C37" s="59" t="s">
        <v>11</v>
      </c>
      <c r="D37" s="60">
        <v>0.06</v>
      </c>
      <c r="E37" s="60" t="s">
        <v>12</v>
      </c>
      <c r="F37" s="60">
        <v>0.05</v>
      </c>
      <c r="G37" s="60" t="s">
        <v>18</v>
      </c>
      <c r="H37" s="60">
        <v>0.2</v>
      </c>
      <c r="I37" s="60" t="s">
        <v>24</v>
      </c>
      <c r="J37" s="60">
        <v>0.12</v>
      </c>
      <c r="K37" s="60" t="s">
        <v>26</v>
      </c>
      <c r="L37" s="60">
        <v>2</v>
      </c>
      <c r="M37" s="63" t="s">
        <v>136</v>
      </c>
      <c r="N37" s="72">
        <v>0.1</v>
      </c>
      <c r="O37">
        <f t="shared" si="0"/>
        <v>2.5300000000000002</v>
      </c>
      <c r="Q37">
        <v>36</v>
      </c>
      <c r="R37" t="s">
        <v>12</v>
      </c>
      <c r="S37">
        <f t="shared" ref="S37:AI37" si="36">IFERROR(IF(LOOKUP(S$1,$C37:$M37)=S$1,1,0),0)</f>
        <v>1</v>
      </c>
      <c r="T37">
        <f t="shared" si="36"/>
        <v>0</v>
      </c>
      <c r="U37">
        <f t="shared" si="36"/>
        <v>1</v>
      </c>
      <c r="V37">
        <f t="shared" si="36"/>
        <v>1</v>
      </c>
      <c r="W37">
        <f t="shared" si="36"/>
        <v>0</v>
      </c>
      <c r="X37">
        <f t="shared" si="36"/>
        <v>0</v>
      </c>
      <c r="Y37">
        <f t="shared" si="36"/>
        <v>0</v>
      </c>
      <c r="Z37">
        <f t="shared" si="36"/>
        <v>0</v>
      </c>
      <c r="AA37">
        <f t="shared" si="36"/>
        <v>0</v>
      </c>
      <c r="AB37">
        <f t="shared" si="36"/>
        <v>1</v>
      </c>
      <c r="AC37">
        <f t="shared" si="36"/>
        <v>0</v>
      </c>
      <c r="AD37">
        <f t="shared" si="36"/>
        <v>1</v>
      </c>
      <c r="AE37">
        <f t="shared" si="36"/>
        <v>0</v>
      </c>
      <c r="AF37">
        <f t="shared" si="36"/>
        <v>0</v>
      </c>
      <c r="AG37">
        <f t="shared" si="36"/>
        <v>0</v>
      </c>
      <c r="AH37">
        <f t="shared" si="36"/>
        <v>0</v>
      </c>
      <c r="AI37">
        <f t="shared" si="36"/>
        <v>0</v>
      </c>
    </row>
    <row r="38" spans="1:35" ht="14.25" customHeight="1">
      <c r="A38" s="44">
        <v>37</v>
      </c>
      <c r="B38" s="59" t="s">
        <v>12</v>
      </c>
      <c r="C38" s="59" t="s">
        <v>11</v>
      </c>
      <c r="D38" s="60">
        <v>0.1</v>
      </c>
      <c r="E38" s="60" t="s">
        <v>17</v>
      </c>
      <c r="F38" s="60">
        <v>0.05</v>
      </c>
      <c r="G38" s="60" t="s">
        <v>19</v>
      </c>
      <c r="H38" s="60">
        <v>0.06</v>
      </c>
      <c r="I38" s="60" t="s">
        <v>26</v>
      </c>
      <c r="J38" s="60">
        <v>1</v>
      </c>
      <c r="K38" s="60" t="s">
        <v>30</v>
      </c>
      <c r="L38" s="60">
        <v>0.05</v>
      </c>
      <c r="M38" s="71"/>
      <c r="N38" s="72"/>
      <c r="O38">
        <f t="shared" si="0"/>
        <v>1.26</v>
      </c>
      <c r="Q38">
        <v>37</v>
      </c>
      <c r="R38" t="s">
        <v>12</v>
      </c>
      <c r="S38">
        <f t="shared" ref="S38:AI38" si="37">IFERROR(IF(LOOKUP(S$1,$C38:$M38)=S$1,1,0),0)</f>
        <v>1</v>
      </c>
      <c r="T38">
        <f t="shared" si="37"/>
        <v>1</v>
      </c>
      <c r="U38">
        <f t="shared" si="37"/>
        <v>0</v>
      </c>
      <c r="V38">
        <f t="shared" si="37"/>
        <v>0</v>
      </c>
      <c r="W38">
        <f t="shared" si="37"/>
        <v>1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1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1</v>
      </c>
      <c r="AI38">
        <f t="shared" si="37"/>
        <v>0</v>
      </c>
    </row>
    <row r="39" spans="1:35" ht="14.25" customHeight="1">
      <c r="A39" s="44">
        <v>38</v>
      </c>
      <c r="B39" s="59" t="s">
        <v>12</v>
      </c>
      <c r="C39" s="59" t="s">
        <v>11</v>
      </c>
      <c r="D39" s="60">
        <v>0.06</v>
      </c>
      <c r="E39" s="60" t="s">
        <v>12</v>
      </c>
      <c r="F39" s="60">
        <v>0.05</v>
      </c>
      <c r="G39" s="60" t="s">
        <v>18</v>
      </c>
      <c r="H39" s="60">
        <v>0.2</v>
      </c>
      <c r="I39" s="60" t="s">
        <v>24</v>
      </c>
      <c r="J39" s="60">
        <v>0.12</v>
      </c>
      <c r="K39" s="60" t="s">
        <v>26</v>
      </c>
      <c r="L39" s="60">
        <v>2</v>
      </c>
      <c r="M39" s="63" t="s">
        <v>136</v>
      </c>
      <c r="N39" s="72">
        <v>0.1</v>
      </c>
      <c r="O39">
        <f t="shared" si="0"/>
        <v>2.5300000000000002</v>
      </c>
      <c r="Q39">
        <v>38</v>
      </c>
      <c r="R39" t="s">
        <v>12</v>
      </c>
      <c r="S39">
        <f t="shared" ref="S39:AI39" si="38">IFERROR(IF(LOOKUP(S$1,$C39:$M39)=S$1,1,0),0)</f>
        <v>1</v>
      </c>
      <c r="T39">
        <f t="shared" si="38"/>
        <v>0</v>
      </c>
      <c r="U39">
        <f t="shared" si="38"/>
        <v>1</v>
      </c>
      <c r="V39">
        <f t="shared" si="38"/>
        <v>1</v>
      </c>
      <c r="W39">
        <f t="shared" si="38"/>
        <v>0</v>
      </c>
      <c r="X39">
        <f t="shared" si="38"/>
        <v>0</v>
      </c>
      <c r="Y39">
        <f t="shared" si="38"/>
        <v>0</v>
      </c>
      <c r="Z39">
        <f t="shared" si="38"/>
        <v>0</v>
      </c>
      <c r="AA39">
        <f t="shared" si="38"/>
        <v>0</v>
      </c>
      <c r="AB39">
        <f t="shared" si="38"/>
        <v>1</v>
      </c>
      <c r="AC39">
        <f t="shared" si="38"/>
        <v>0</v>
      </c>
      <c r="AD39">
        <f t="shared" si="38"/>
        <v>1</v>
      </c>
      <c r="AE39">
        <f t="shared" si="38"/>
        <v>0</v>
      </c>
      <c r="AF39">
        <f t="shared" si="38"/>
        <v>0</v>
      </c>
      <c r="AG39">
        <f t="shared" si="38"/>
        <v>0</v>
      </c>
      <c r="AH39">
        <f t="shared" si="38"/>
        <v>0</v>
      </c>
      <c r="AI39">
        <f t="shared" si="38"/>
        <v>0</v>
      </c>
    </row>
    <row r="40" spans="1:35" ht="14.25" customHeight="1">
      <c r="A40" s="44">
        <v>39</v>
      </c>
      <c r="B40" s="59" t="s">
        <v>12</v>
      </c>
      <c r="C40" s="59" t="s">
        <v>18</v>
      </c>
      <c r="D40" s="60">
        <v>0.05</v>
      </c>
      <c r="E40" s="60" t="s">
        <v>19</v>
      </c>
      <c r="F40" s="60">
        <v>0.08</v>
      </c>
      <c r="G40" s="60" t="s">
        <v>26</v>
      </c>
      <c r="H40" s="60">
        <v>2</v>
      </c>
      <c r="I40" s="60" t="s">
        <v>23</v>
      </c>
      <c r="J40" s="60">
        <v>0.1</v>
      </c>
      <c r="K40" s="60" t="s">
        <v>31</v>
      </c>
      <c r="L40" s="60">
        <v>0.04</v>
      </c>
      <c r="M40" s="71"/>
      <c r="N40" s="72"/>
      <c r="O40">
        <f t="shared" si="0"/>
        <v>2.27</v>
      </c>
      <c r="Q40">
        <v>39</v>
      </c>
      <c r="R40" t="s">
        <v>12</v>
      </c>
      <c r="S40">
        <f t="shared" ref="S40:AI40" si="39">IFERROR(IF(LOOKUP(S$1,$C40:$M40)=S$1,1,0),0)</f>
        <v>0</v>
      </c>
      <c r="T40">
        <f t="shared" si="39"/>
        <v>0</v>
      </c>
      <c r="U40">
        <f t="shared" si="39"/>
        <v>0</v>
      </c>
      <c r="V40">
        <f t="shared" si="39"/>
        <v>1</v>
      </c>
      <c r="W40">
        <f t="shared" si="39"/>
        <v>1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1</v>
      </c>
      <c r="AB40">
        <f t="shared" si="39"/>
        <v>0</v>
      </c>
      <c r="AC40">
        <f t="shared" si="39"/>
        <v>0</v>
      </c>
      <c r="AD40">
        <f t="shared" si="39"/>
        <v>0</v>
      </c>
      <c r="AE40">
        <f t="shared" si="39"/>
        <v>0</v>
      </c>
      <c r="AF40">
        <f t="shared" si="39"/>
        <v>0</v>
      </c>
      <c r="AG40">
        <f t="shared" si="39"/>
        <v>0</v>
      </c>
      <c r="AH40">
        <f t="shared" si="39"/>
        <v>0</v>
      </c>
      <c r="AI40">
        <f t="shared" si="39"/>
        <v>1</v>
      </c>
    </row>
    <row r="41" spans="1:35" ht="14.25" customHeight="1">
      <c r="A41" s="44">
        <v>40</v>
      </c>
      <c r="B41" s="59" t="s">
        <v>12</v>
      </c>
      <c r="C41" s="59" t="s">
        <v>11</v>
      </c>
      <c r="D41" s="60">
        <v>0.1</v>
      </c>
      <c r="E41" s="60" t="s">
        <v>17</v>
      </c>
      <c r="F41" s="60">
        <v>0.05</v>
      </c>
      <c r="G41" s="60" t="s">
        <v>19</v>
      </c>
      <c r="H41" s="60">
        <v>0.06</v>
      </c>
      <c r="I41" s="60" t="s">
        <v>26</v>
      </c>
      <c r="J41" s="60">
        <v>1</v>
      </c>
      <c r="K41" s="60" t="s">
        <v>30</v>
      </c>
      <c r="L41" s="60">
        <v>0.05</v>
      </c>
      <c r="M41" s="71"/>
      <c r="N41" s="72"/>
      <c r="O41">
        <f t="shared" si="0"/>
        <v>1.26</v>
      </c>
      <c r="Q41">
        <v>40</v>
      </c>
      <c r="R41" t="s">
        <v>12</v>
      </c>
      <c r="S41">
        <f t="shared" ref="S41:AI41" si="40">IFERROR(IF(LOOKUP(S$1,$C41:$M41)=S$1,1,0),0)</f>
        <v>1</v>
      </c>
      <c r="T41">
        <f t="shared" si="40"/>
        <v>1</v>
      </c>
      <c r="U41">
        <f t="shared" si="40"/>
        <v>0</v>
      </c>
      <c r="V41">
        <f t="shared" si="40"/>
        <v>0</v>
      </c>
      <c r="W41">
        <f t="shared" si="40"/>
        <v>1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0</v>
      </c>
      <c r="AD41">
        <f t="shared" si="40"/>
        <v>1</v>
      </c>
      <c r="AE41">
        <f t="shared" si="40"/>
        <v>0</v>
      </c>
      <c r="AF41">
        <f t="shared" si="40"/>
        <v>0</v>
      </c>
      <c r="AG41">
        <f t="shared" si="40"/>
        <v>0</v>
      </c>
      <c r="AH41">
        <f t="shared" si="40"/>
        <v>1</v>
      </c>
      <c r="AI41">
        <f t="shared" si="40"/>
        <v>0</v>
      </c>
    </row>
    <row r="42" spans="1:35" ht="14.25" customHeight="1">
      <c r="A42" s="44">
        <v>41</v>
      </c>
      <c r="B42" s="59" t="s">
        <v>12</v>
      </c>
      <c r="C42" s="59" t="s">
        <v>20</v>
      </c>
      <c r="D42" s="60">
        <v>0.15</v>
      </c>
      <c r="E42" s="60" t="s">
        <v>21</v>
      </c>
      <c r="F42" s="60">
        <v>0.2</v>
      </c>
      <c r="G42" s="60" t="s">
        <v>31</v>
      </c>
      <c r="H42" s="60">
        <v>0.1</v>
      </c>
      <c r="I42" s="60" t="s">
        <v>26</v>
      </c>
      <c r="J42" s="60">
        <v>1</v>
      </c>
      <c r="K42" s="60" t="s">
        <v>30</v>
      </c>
      <c r="L42" s="60">
        <v>0.1</v>
      </c>
      <c r="M42" s="71"/>
      <c r="N42" s="72"/>
      <c r="O42">
        <f t="shared" si="0"/>
        <v>1.55</v>
      </c>
      <c r="Q42">
        <v>41</v>
      </c>
      <c r="R42" t="s">
        <v>12</v>
      </c>
      <c r="S42">
        <f t="shared" ref="S42:AI42" si="41">IFERROR(IF(LOOKUP(S$1,$C42:$M42)=S$1,1,0),0)</f>
        <v>0</v>
      </c>
      <c r="T42">
        <f t="shared" si="41"/>
        <v>0</v>
      </c>
      <c r="U42">
        <f t="shared" si="41"/>
        <v>0</v>
      </c>
      <c r="V42">
        <f t="shared" si="41"/>
        <v>0</v>
      </c>
      <c r="W42">
        <f t="shared" si="41"/>
        <v>0</v>
      </c>
      <c r="X42">
        <f t="shared" si="41"/>
        <v>1</v>
      </c>
      <c r="Y42">
        <f t="shared" si="41"/>
        <v>1</v>
      </c>
      <c r="Z42">
        <f t="shared" si="41"/>
        <v>0</v>
      </c>
      <c r="AA42">
        <f t="shared" si="41"/>
        <v>0</v>
      </c>
      <c r="AB42">
        <f t="shared" si="41"/>
        <v>0</v>
      </c>
      <c r="AC42">
        <f t="shared" si="41"/>
        <v>0</v>
      </c>
      <c r="AD42">
        <f t="shared" si="41"/>
        <v>1</v>
      </c>
      <c r="AE42">
        <f t="shared" si="41"/>
        <v>0</v>
      </c>
      <c r="AF42">
        <f t="shared" si="41"/>
        <v>0</v>
      </c>
      <c r="AG42">
        <f t="shared" si="41"/>
        <v>0</v>
      </c>
      <c r="AH42">
        <f t="shared" si="41"/>
        <v>1</v>
      </c>
      <c r="AI42">
        <f t="shared" si="41"/>
        <v>0</v>
      </c>
    </row>
    <row r="43" spans="1:35" ht="14.25" customHeight="1">
      <c r="A43" s="44">
        <v>42</v>
      </c>
      <c r="B43" s="59" t="s">
        <v>12</v>
      </c>
      <c r="C43" s="59" t="s">
        <v>17</v>
      </c>
      <c r="D43" s="60">
        <v>0.1</v>
      </c>
      <c r="E43" s="60" t="s">
        <v>21</v>
      </c>
      <c r="F43" s="60">
        <v>0.25</v>
      </c>
      <c r="G43" s="60" t="s">
        <v>22</v>
      </c>
      <c r="H43" s="60">
        <v>0.05</v>
      </c>
      <c r="I43" s="60" t="s">
        <v>23</v>
      </c>
      <c r="J43" s="60">
        <v>0.06</v>
      </c>
      <c r="K43" s="60" t="s">
        <v>26</v>
      </c>
      <c r="L43" s="60">
        <v>1.2</v>
      </c>
      <c r="M43" s="71"/>
      <c r="N43" s="72"/>
      <c r="O43">
        <f t="shared" si="0"/>
        <v>1.66</v>
      </c>
      <c r="Q43">
        <v>42</v>
      </c>
      <c r="R43" t="s">
        <v>12</v>
      </c>
      <c r="S43">
        <f t="shared" ref="S43:AI43" si="42">IFERROR(IF(LOOKUP(S$1,$C43:$M43)=S$1,1,0),0)</f>
        <v>0</v>
      </c>
      <c r="T43">
        <f t="shared" si="42"/>
        <v>1</v>
      </c>
      <c r="U43">
        <f t="shared" si="42"/>
        <v>0</v>
      </c>
      <c r="V43">
        <f t="shared" si="42"/>
        <v>0</v>
      </c>
      <c r="W43">
        <f t="shared" si="42"/>
        <v>0</v>
      </c>
      <c r="X43">
        <f t="shared" si="42"/>
        <v>0</v>
      </c>
      <c r="Y43">
        <f t="shared" si="42"/>
        <v>1</v>
      </c>
      <c r="Z43">
        <f t="shared" si="42"/>
        <v>1</v>
      </c>
      <c r="AA43">
        <f t="shared" si="42"/>
        <v>1</v>
      </c>
      <c r="AB43">
        <f t="shared" si="42"/>
        <v>0</v>
      </c>
      <c r="AC43">
        <f t="shared" si="42"/>
        <v>0</v>
      </c>
      <c r="AD43">
        <f t="shared" si="42"/>
        <v>1</v>
      </c>
      <c r="AE43">
        <f t="shared" si="42"/>
        <v>0</v>
      </c>
      <c r="AF43">
        <f t="shared" si="42"/>
        <v>0</v>
      </c>
      <c r="AG43">
        <f t="shared" si="42"/>
        <v>0</v>
      </c>
      <c r="AH43">
        <f t="shared" si="42"/>
        <v>0</v>
      </c>
      <c r="AI43">
        <f t="shared" si="42"/>
        <v>0</v>
      </c>
    </row>
    <row r="44" spans="1:35" ht="14.25" customHeight="1">
      <c r="A44" s="44" t="s">
        <v>50</v>
      </c>
      <c r="B44" s="59" t="s">
        <v>12</v>
      </c>
      <c r="C44" s="59" t="s">
        <v>17</v>
      </c>
      <c r="D44" s="60">
        <v>0.1</v>
      </c>
      <c r="E44" s="60" t="s">
        <v>21</v>
      </c>
      <c r="F44" s="60">
        <v>0.25</v>
      </c>
      <c r="G44" s="60" t="s">
        <v>22</v>
      </c>
      <c r="H44" s="60">
        <v>0.05</v>
      </c>
      <c r="I44" s="60" t="s">
        <v>23</v>
      </c>
      <c r="J44" s="60">
        <v>0.06</v>
      </c>
      <c r="K44" s="60" t="s">
        <v>26</v>
      </c>
      <c r="L44" s="60">
        <v>1.2</v>
      </c>
      <c r="M44" s="63" t="s">
        <v>30</v>
      </c>
      <c r="N44" s="72">
        <v>0.05</v>
      </c>
      <c r="O44">
        <f t="shared" si="0"/>
        <v>1.71</v>
      </c>
      <c r="Q44" t="s">
        <v>50</v>
      </c>
      <c r="R44" t="s">
        <v>12</v>
      </c>
      <c r="S44">
        <f t="shared" ref="S44:AI44" si="43">IFERROR(IF(LOOKUP(S$1,$C44:$M44)=S$1,1,0),0)</f>
        <v>0</v>
      </c>
      <c r="T44">
        <f t="shared" si="43"/>
        <v>1</v>
      </c>
      <c r="U44">
        <f t="shared" si="43"/>
        <v>0</v>
      </c>
      <c r="V44">
        <f t="shared" si="43"/>
        <v>0</v>
      </c>
      <c r="W44">
        <f t="shared" si="43"/>
        <v>0</v>
      </c>
      <c r="X44">
        <f t="shared" si="43"/>
        <v>0</v>
      </c>
      <c r="Y44">
        <f t="shared" si="43"/>
        <v>1</v>
      </c>
      <c r="Z44">
        <f t="shared" si="43"/>
        <v>1</v>
      </c>
      <c r="AA44">
        <f t="shared" si="43"/>
        <v>1</v>
      </c>
      <c r="AB44">
        <f t="shared" si="43"/>
        <v>0</v>
      </c>
      <c r="AC44">
        <f t="shared" si="43"/>
        <v>0</v>
      </c>
      <c r="AD44">
        <f t="shared" si="43"/>
        <v>1</v>
      </c>
      <c r="AE44">
        <f t="shared" si="43"/>
        <v>0</v>
      </c>
      <c r="AF44">
        <f t="shared" si="43"/>
        <v>0</v>
      </c>
      <c r="AG44">
        <f t="shared" si="43"/>
        <v>0</v>
      </c>
      <c r="AH44">
        <f t="shared" si="43"/>
        <v>1</v>
      </c>
      <c r="AI44">
        <f t="shared" si="43"/>
        <v>0</v>
      </c>
    </row>
    <row r="45" spans="1:35" ht="14.25" customHeight="1">
      <c r="B45" s="115"/>
      <c r="C45" s="115"/>
      <c r="N45" s="72"/>
    </row>
    <row r="46" spans="1:35" ht="14.25" customHeight="1">
      <c r="B46" s="115"/>
      <c r="C46" s="115"/>
      <c r="N46" s="72"/>
    </row>
    <row r="47" spans="1:35" ht="14.25" customHeight="1">
      <c r="B47" s="115"/>
      <c r="C47" s="115"/>
      <c r="N47" s="72"/>
    </row>
    <row r="48" spans="1:35" ht="14.25" customHeight="1">
      <c r="B48" s="115"/>
      <c r="C48" s="115"/>
      <c r="N48" s="72"/>
    </row>
    <row r="49" spans="2:14" ht="14.25" customHeight="1">
      <c r="B49" s="115"/>
      <c r="C49" s="115"/>
      <c r="N49" s="72"/>
    </row>
    <row r="50" spans="2:14" ht="14.25" customHeight="1">
      <c r="B50" s="115"/>
      <c r="C50" s="115"/>
      <c r="N50" s="72"/>
    </row>
    <row r="51" spans="2:14" ht="14.25" customHeight="1">
      <c r="B51" s="115"/>
      <c r="C51" s="115"/>
      <c r="N51" s="72"/>
    </row>
    <row r="52" spans="2:14" ht="14.25" customHeight="1">
      <c r="B52" s="115"/>
      <c r="C52" s="115"/>
      <c r="N52" s="72"/>
    </row>
    <row r="53" spans="2:14" ht="14.25" customHeight="1">
      <c r="B53" s="115"/>
      <c r="C53" s="115"/>
      <c r="N53" s="72"/>
    </row>
    <row r="54" spans="2:14" ht="14.25" customHeight="1">
      <c r="B54" s="115"/>
      <c r="C54" s="115"/>
      <c r="N54" s="72"/>
    </row>
    <row r="55" spans="2:14" ht="14.25" customHeight="1">
      <c r="B55" s="115"/>
      <c r="C55" s="115"/>
      <c r="N55" s="72"/>
    </row>
    <row r="56" spans="2:14" ht="14.25" customHeight="1">
      <c r="B56" s="115"/>
      <c r="C56" s="115"/>
      <c r="N56" s="72"/>
    </row>
    <row r="57" spans="2:14" ht="14.25" customHeight="1">
      <c r="B57" s="115"/>
      <c r="C57" s="115"/>
      <c r="N57" s="72"/>
    </row>
    <row r="58" spans="2:14" ht="14.25" customHeight="1">
      <c r="B58" s="115"/>
      <c r="C58" s="115"/>
      <c r="N58" s="72"/>
    </row>
    <row r="59" spans="2:14" ht="14.25" customHeight="1">
      <c r="B59" s="115"/>
      <c r="C59" s="115"/>
      <c r="N59" s="72"/>
    </row>
    <row r="60" spans="2:14" ht="14.25" customHeight="1">
      <c r="B60" s="115"/>
      <c r="C60" s="115"/>
      <c r="N60" s="72"/>
    </row>
    <row r="61" spans="2:14" ht="14.25" customHeight="1">
      <c r="B61" s="115"/>
      <c r="C61" s="115"/>
      <c r="N61" s="72"/>
    </row>
    <row r="62" spans="2:14" ht="14.25" customHeight="1">
      <c r="B62" s="115"/>
      <c r="C62" s="115"/>
      <c r="N62" s="72"/>
    </row>
    <row r="63" spans="2:14" ht="14.25" customHeight="1">
      <c r="B63" s="115"/>
      <c r="C63" s="115"/>
      <c r="N63" s="72"/>
    </row>
    <row r="64" spans="2:14" ht="14.25" customHeight="1">
      <c r="B64" s="115"/>
      <c r="C64" s="115"/>
      <c r="N64" s="72"/>
    </row>
    <row r="65" spans="2:14" ht="14.25" customHeight="1">
      <c r="B65" s="115"/>
      <c r="C65" s="115"/>
      <c r="N65" s="72"/>
    </row>
    <row r="66" spans="2:14" ht="14.25" customHeight="1">
      <c r="B66" s="115"/>
      <c r="C66" s="115"/>
      <c r="N66" s="72"/>
    </row>
    <row r="67" spans="2:14" ht="14.25" customHeight="1">
      <c r="B67" s="115"/>
      <c r="C67" s="115"/>
      <c r="N67" s="72"/>
    </row>
    <row r="68" spans="2:14" ht="14.25" customHeight="1">
      <c r="B68" s="115"/>
      <c r="C68" s="115"/>
      <c r="N68" s="72"/>
    </row>
    <row r="69" spans="2:14" ht="14.25" customHeight="1">
      <c r="B69" s="115"/>
      <c r="C69" s="115"/>
      <c r="N69" s="72"/>
    </row>
    <row r="70" spans="2:14" ht="14.25" customHeight="1">
      <c r="B70" s="115"/>
      <c r="C70" s="115"/>
      <c r="N70" s="72"/>
    </row>
    <row r="71" spans="2:14" ht="14.25" customHeight="1">
      <c r="B71" s="115"/>
      <c r="C71" s="115"/>
      <c r="N71" s="72"/>
    </row>
    <row r="72" spans="2:14" ht="14.25" customHeight="1">
      <c r="B72" s="115"/>
      <c r="C72" s="115"/>
      <c r="N72" s="72"/>
    </row>
    <row r="73" spans="2:14" ht="14.25" customHeight="1">
      <c r="B73" s="115"/>
      <c r="C73" s="115"/>
      <c r="N73" s="72"/>
    </row>
    <row r="74" spans="2:14" ht="14.25" customHeight="1">
      <c r="B74" s="115"/>
      <c r="C74" s="115"/>
      <c r="N74" s="72"/>
    </row>
    <row r="75" spans="2:14" ht="14.25" customHeight="1">
      <c r="B75" s="115"/>
      <c r="C75" s="115"/>
      <c r="N75" s="72"/>
    </row>
    <row r="76" spans="2:14" ht="14.25" customHeight="1">
      <c r="B76" s="115"/>
      <c r="C76" s="115"/>
      <c r="N76" s="72"/>
    </row>
    <row r="77" spans="2:14" ht="14.25" customHeight="1">
      <c r="B77" s="115"/>
      <c r="C77" s="115"/>
      <c r="N77" s="72"/>
    </row>
    <row r="78" spans="2:14" ht="14.25" customHeight="1">
      <c r="B78" s="115"/>
      <c r="C78" s="115"/>
      <c r="N78" s="72"/>
    </row>
    <row r="79" spans="2:14" ht="14.25" customHeight="1">
      <c r="B79" s="115"/>
      <c r="C79" s="115"/>
      <c r="N79" s="72"/>
    </row>
    <row r="80" spans="2:14" ht="14.25" customHeight="1">
      <c r="B80" s="115"/>
      <c r="C80" s="115"/>
      <c r="N80" s="72"/>
    </row>
    <row r="81" spans="2:14" ht="14.25" customHeight="1">
      <c r="B81" s="115"/>
      <c r="C81" s="115"/>
      <c r="N81" s="72"/>
    </row>
    <row r="82" spans="2:14" ht="14.25" customHeight="1">
      <c r="B82" s="115"/>
      <c r="C82" s="115"/>
      <c r="N82" s="72"/>
    </row>
    <row r="83" spans="2:14" ht="14.25" customHeight="1">
      <c r="B83" s="115"/>
      <c r="C83" s="115"/>
      <c r="N83" s="72"/>
    </row>
    <row r="84" spans="2:14" ht="14.25" customHeight="1">
      <c r="B84" s="115"/>
      <c r="C84" s="115"/>
      <c r="N84" s="72"/>
    </row>
    <row r="85" spans="2:14" ht="14.25" customHeight="1">
      <c r="B85" s="115"/>
      <c r="C85" s="115"/>
      <c r="N85" s="72"/>
    </row>
    <row r="86" spans="2:14" ht="14.25" customHeight="1">
      <c r="B86" s="115"/>
      <c r="C86" s="115"/>
      <c r="N86" s="72"/>
    </row>
    <row r="87" spans="2:14" ht="14.25" customHeight="1">
      <c r="B87" s="115"/>
      <c r="C87" s="115"/>
      <c r="N87" s="72"/>
    </row>
    <row r="88" spans="2:14" ht="14.25" customHeight="1">
      <c r="B88" s="115"/>
      <c r="C88" s="115"/>
      <c r="N88" s="72"/>
    </row>
    <row r="89" spans="2:14" ht="14.25" customHeight="1">
      <c r="B89" s="115"/>
      <c r="C89" s="115"/>
      <c r="N89" s="72"/>
    </row>
    <row r="90" spans="2:14" ht="14.25" customHeight="1">
      <c r="B90" s="115"/>
      <c r="C90" s="115"/>
      <c r="N90" s="72"/>
    </row>
    <row r="91" spans="2:14" ht="14.25" customHeight="1">
      <c r="B91" s="115"/>
      <c r="C91" s="115"/>
      <c r="N91" s="72"/>
    </row>
    <row r="92" spans="2:14" ht="14.25" customHeight="1">
      <c r="B92" s="115"/>
      <c r="C92" s="115"/>
      <c r="N92" s="72"/>
    </row>
    <row r="93" spans="2:14" ht="14.25" customHeight="1">
      <c r="B93" s="115"/>
      <c r="C93" s="115"/>
      <c r="N93" s="72"/>
    </row>
    <row r="94" spans="2:14" ht="14.25" customHeight="1">
      <c r="B94" s="115"/>
      <c r="C94" s="115"/>
      <c r="N94" s="72"/>
    </row>
    <row r="95" spans="2:14" ht="14.25" customHeight="1">
      <c r="B95" s="115"/>
      <c r="C95" s="115"/>
      <c r="N95" s="72"/>
    </row>
    <row r="96" spans="2:14" ht="14.25" customHeight="1">
      <c r="B96" s="115"/>
      <c r="C96" s="115"/>
      <c r="N96" s="72"/>
    </row>
    <row r="97" spans="2:14" ht="14.25" customHeight="1">
      <c r="B97" s="115"/>
      <c r="C97" s="115"/>
      <c r="N97" s="72"/>
    </row>
    <row r="98" spans="2:14" ht="14.25" customHeight="1">
      <c r="B98" s="115"/>
      <c r="C98" s="115"/>
      <c r="N98" s="72"/>
    </row>
    <row r="99" spans="2:14" ht="14.25" customHeight="1">
      <c r="B99" s="115"/>
      <c r="C99" s="115"/>
      <c r="N99" s="72"/>
    </row>
    <row r="100" spans="2:14" ht="14.25" customHeight="1">
      <c r="B100" s="115"/>
      <c r="C100" s="115"/>
      <c r="N100" s="72"/>
    </row>
    <row r="101" spans="2:14" ht="14.25" customHeight="1">
      <c r="B101" s="115"/>
      <c r="C101" s="115"/>
      <c r="N101" s="72"/>
    </row>
    <row r="102" spans="2:14" ht="14.25" customHeight="1">
      <c r="B102" s="115"/>
      <c r="C102" s="115"/>
      <c r="N102" s="72"/>
    </row>
    <row r="103" spans="2:14" ht="14.25" customHeight="1">
      <c r="B103" s="115"/>
      <c r="C103" s="115"/>
      <c r="N103" s="72"/>
    </row>
    <row r="104" spans="2:14" ht="14.25" customHeight="1">
      <c r="B104" s="115"/>
      <c r="C104" s="115"/>
      <c r="N104" s="72"/>
    </row>
    <row r="105" spans="2:14" ht="14.25" customHeight="1">
      <c r="B105" s="115"/>
      <c r="C105" s="115"/>
      <c r="N105" s="72"/>
    </row>
    <row r="106" spans="2:14" ht="14.25" customHeight="1">
      <c r="B106" s="115"/>
      <c r="C106" s="115"/>
      <c r="N106" s="72"/>
    </row>
    <row r="107" spans="2:14" ht="14.25" customHeight="1">
      <c r="B107" s="115"/>
      <c r="C107" s="115"/>
      <c r="N107" s="72"/>
    </row>
    <row r="108" spans="2:14" ht="14.25" customHeight="1">
      <c r="B108" s="115"/>
      <c r="C108" s="115"/>
      <c r="N108" s="72"/>
    </row>
    <row r="109" spans="2:14" ht="14.25" customHeight="1">
      <c r="B109" s="115"/>
      <c r="C109" s="115"/>
      <c r="N109" s="72"/>
    </row>
    <row r="110" spans="2:14" ht="14.25" customHeight="1">
      <c r="B110" s="115"/>
      <c r="C110" s="115"/>
      <c r="N110" s="72"/>
    </row>
    <row r="111" spans="2:14" ht="14.25" customHeight="1">
      <c r="B111" s="115"/>
      <c r="C111" s="115"/>
      <c r="N111" s="72"/>
    </row>
    <row r="112" spans="2:14" ht="14.25" customHeight="1">
      <c r="B112" s="115"/>
      <c r="C112" s="115"/>
      <c r="N112" s="72"/>
    </row>
    <row r="113" spans="2:14" ht="14.25" customHeight="1">
      <c r="B113" s="115"/>
      <c r="C113" s="115"/>
      <c r="N113" s="72"/>
    </row>
    <row r="114" spans="2:14" ht="14.25" customHeight="1">
      <c r="B114" s="115"/>
      <c r="C114" s="115"/>
      <c r="N114" s="72"/>
    </row>
    <row r="115" spans="2:14" ht="14.25" customHeight="1">
      <c r="B115" s="115"/>
      <c r="C115" s="115"/>
      <c r="N115" s="72"/>
    </row>
    <row r="116" spans="2:14" ht="14.25" customHeight="1">
      <c r="B116" s="115"/>
      <c r="C116" s="115"/>
      <c r="N116" s="72"/>
    </row>
    <row r="117" spans="2:14" ht="14.25" customHeight="1">
      <c r="B117" s="115"/>
      <c r="C117" s="115"/>
      <c r="N117" s="72"/>
    </row>
    <row r="118" spans="2:14" ht="14.25" customHeight="1">
      <c r="B118" s="115"/>
      <c r="C118" s="115"/>
      <c r="N118" s="72"/>
    </row>
    <row r="119" spans="2:14" ht="14.25" customHeight="1">
      <c r="B119" s="115"/>
      <c r="C119" s="115"/>
      <c r="N119" s="72"/>
    </row>
    <row r="120" spans="2:14" ht="14.25" customHeight="1">
      <c r="B120" s="115"/>
      <c r="C120" s="115"/>
      <c r="N120" s="72"/>
    </row>
    <row r="121" spans="2:14" ht="14.25" customHeight="1">
      <c r="B121" s="115"/>
      <c r="C121" s="115"/>
      <c r="N121" s="72"/>
    </row>
    <row r="122" spans="2:14" ht="14.25" customHeight="1">
      <c r="B122" s="115"/>
      <c r="C122" s="115"/>
      <c r="N122" s="72"/>
    </row>
    <row r="123" spans="2:14" ht="14.25" customHeight="1">
      <c r="B123" s="115"/>
      <c r="C123" s="115"/>
      <c r="N123" s="72"/>
    </row>
    <row r="124" spans="2:14" ht="14.25" customHeight="1">
      <c r="B124" s="115"/>
      <c r="C124" s="115"/>
      <c r="N124" s="72"/>
    </row>
    <row r="125" spans="2:14" ht="14.25" customHeight="1">
      <c r="B125" s="115"/>
      <c r="C125" s="115"/>
      <c r="N125" s="72"/>
    </row>
    <row r="126" spans="2:14" ht="14.25" customHeight="1">
      <c r="B126" s="115"/>
      <c r="C126" s="115"/>
      <c r="N126" s="72"/>
    </row>
    <row r="127" spans="2:14" ht="14.25" customHeight="1">
      <c r="B127" s="115"/>
      <c r="C127" s="115"/>
      <c r="N127" s="72"/>
    </row>
    <row r="128" spans="2:14" ht="14.25" customHeight="1">
      <c r="B128" s="115"/>
      <c r="C128" s="115"/>
      <c r="N128" s="72"/>
    </row>
    <row r="129" spans="2:14" ht="14.25" customHeight="1">
      <c r="B129" s="115"/>
      <c r="C129" s="115"/>
      <c r="N129" s="72"/>
    </row>
    <row r="130" spans="2:14" ht="14.25" customHeight="1">
      <c r="B130" s="115"/>
      <c r="C130" s="115"/>
      <c r="N130" s="72"/>
    </row>
    <row r="131" spans="2:14" ht="14.25" customHeight="1">
      <c r="B131" s="115"/>
      <c r="C131" s="115"/>
      <c r="N131" s="72"/>
    </row>
    <row r="132" spans="2:14" ht="14.25" customHeight="1">
      <c r="B132" s="115"/>
      <c r="C132" s="115"/>
      <c r="N132" s="72"/>
    </row>
    <row r="133" spans="2:14" ht="14.25" customHeight="1">
      <c r="B133" s="115"/>
      <c r="C133" s="115"/>
      <c r="N133" s="72"/>
    </row>
    <row r="134" spans="2:14" ht="14.25" customHeight="1">
      <c r="B134" s="115"/>
      <c r="C134" s="115"/>
      <c r="N134" s="72"/>
    </row>
    <row r="135" spans="2:14" ht="14.25" customHeight="1">
      <c r="B135" s="115"/>
      <c r="C135" s="115"/>
      <c r="N135" s="72"/>
    </row>
    <row r="136" spans="2:14" ht="14.25" customHeight="1">
      <c r="B136" s="115"/>
      <c r="C136" s="115"/>
      <c r="N136" s="72"/>
    </row>
    <row r="137" spans="2:14" ht="14.25" customHeight="1">
      <c r="B137" s="115"/>
      <c r="C137" s="115"/>
      <c r="N137" s="72"/>
    </row>
    <row r="138" spans="2:14" ht="14.25" customHeight="1">
      <c r="B138" s="115"/>
      <c r="C138" s="115"/>
      <c r="N138" s="72"/>
    </row>
    <row r="139" spans="2:14" ht="14.25" customHeight="1">
      <c r="B139" s="115"/>
      <c r="C139" s="115"/>
      <c r="N139" s="72"/>
    </row>
    <row r="140" spans="2:14" ht="14.25" customHeight="1">
      <c r="B140" s="115"/>
      <c r="C140" s="115"/>
      <c r="N140" s="72"/>
    </row>
    <row r="141" spans="2:14" ht="14.25" customHeight="1">
      <c r="B141" s="115"/>
      <c r="C141" s="115"/>
      <c r="N141" s="72"/>
    </row>
    <row r="142" spans="2:14" ht="14.25" customHeight="1">
      <c r="B142" s="115"/>
      <c r="C142" s="115"/>
      <c r="N142" s="72"/>
    </row>
    <row r="143" spans="2:14" ht="14.25" customHeight="1">
      <c r="B143" s="115"/>
      <c r="C143" s="115"/>
      <c r="N143" s="72"/>
    </row>
    <row r="144" spans="2:14" ht="14.25" customHeight="1">
      <c r="B144" s="115"/>
      <c r="C144" s="115"/>
      <c r="N144" s="72"/>
    </row>
    <row r="145" spans="2:14" ht="14.25" customHeight="1">
      <c r="B145" s="115"/>
      <c r="C145" s="115"/>
      <c r="N145" s="72"/>
    </row>
    <row r="146" spans="2:14" ht="14.25" customHeight="1">
      <c r="B146" s="115"/>
      <c r="C146" s="115"/>
      <c r="N146" s="72"/>
    </row>
    <row r="147" spans="2:14" ht="14.25" customHeight="1">
      <c r="B147" s="115"/>
      <c r="C147" s="115"/>
      <c r="N147" s="72"/>
    </row>
    <row r="148" spans="2:14" ht="14.25" customHeight="1">
      <c r="B148" s="115"/>
      <c r="C148" s="115"/>
      <c r="N148" s="72"/>
    </row>
    <row r="149" spans="2:14" ht="14.25" customHeight="1">
      <c r="B149" s="115"/>
      <c r="C149" s="115"/>
      <c r="N149" s="72"/>
    </row>
    <row r="150" spans="2:14" ht="14.25" customHeight="1">
      <c r="B150" s="115"/>
      <c r="C150" s="115"/>
      <c r="N150" s="72"/>
    </row>
    <row r="151" spans="2:14" ht="14.25" customHeight="1">
      <c r="B151" s="115"/>
      <c r="C151" s="115"/>
      <c r="N151" s="72"/>
    </row>
    <row r="152" spans="2:14" ht="14.25" customHeight="1">
      <c r="B152" s="115"/>
      <c r="C152" s="115"/>
      <c r="N152" s="72"/>
    </row>
    <row r="153" spans="2:14" ht="14.25" customHeight="1">
      <c r="B153" s="115"/>
      <c r="C153" s="115"/>
      <c r="N153" s="72"/>
    </row>
    <row r="154" spans="2:14" ht="14.25" customHeight="1">
      <c r="B154" s="115"/>
      <c r="C154" s="115"/>
      <c r="N154" s="72"/>
    </row>
    <row r="155" spans="2:14" ht="14.25" customHeight="1">
      <c r="B155" s="115"/>
      <c r="C155" s="115"/>
      <c r="N155" s="72"/>
    </row>
    <row r="156" spans="2:14" ht="14.25" customHeight="1">
      <c r="B156" s="115"/>
      <c r="C156" s="115"/>
      <c r="N156" s="72"/>
    </row>
    <row r="157" spans="2:14" ht="14.25" customHeight="1">
      <c r="B157" s="115"/>
      <c r="C157" s="115"/>
      <c r="N157" s="72"/>
    </row>
    <row r="158" spans="2:14" ht="14.25" customHeight="1">
      <c r="B158" s="115"/>
      <c r="C158" s="115"/>
      <c r="N158" s="72"/>
    </row>
    <row r="159" spans="2:14" ht="14.25" customHeight="1">
      <c r="B159" s="115"/>
      <c r="C159" s="115"/>
      <c r="N159" s="72"/>
    </row>
    <row r="160" spans="2:14" ht="14.25" customHeight="1">
      <c r="B160" s="115"/>
      <c r="C160" s="115"/>
      <c r="N160" s="72"/>
    </row>
    <row r="161" spans="2:14" ht="14.25" customHeight="1">
      <c r="B161" s="115"/>
      <c r="C161" s="115"/>
      <c r="N161" s="72"/>
    </row>
    <row r="162" spans="2:14" ht="14.25" customHeight="1">
      <c r="B162" s="115"/>
      <c r="C162" s="115"/>
      <c r="N162" s="72"/>
    </row>
    <row r="163" spans="2:14" ht="14.25" customHeight="1">
      <c r="B163" s="115"/>
      <c r="C163" s="115"/>
      <c r="N163" s="72"/>
    </row>
    <row r="164" spans="2:14" ht="14.25" customHeight="1">
      <c r="B164" s="115"/>
      <c r="C164" s="115"/>
      <c r="N164" s="72"/>
    </row>
    <row r="165" spans="2:14" ht="14.25" customHeight="1">
      <c r="B165" s="115"/>
      <c r="C165" s="115"/>
      <c r="N165" s="72"/>
    </row>
    <row r="166" spans="2:14" ht="14.25" customHeight="1">
      <c r="B166" s="115"/>
      <c r="C166" s="115"/>
      <c r="N166" s="72"/>
    </row>
    <row r="167" spans="2:14" ht="14.25" customHeight="1">
      <c r="B167" s="115"/>
      <c r="C167" s="115"/>
      <c r="N167" s="72"/>
    </row>
    <row r="168" spans="2:14" ht="14.25" customHeight="1">
      <c r="B168" s="115"/>
      <c r="C168" s="115"/>
      <c r="N168" s="72"/>
    </row>
    <row r="169" spans="2:14" ht="14.25" customHeight="1">
      <c r="B169" s="115"/>
      <c r="C169" s="115"/>
      <c r="N169" s="72"/>
    </row>
    <row r="170" spans="2:14" ht="14.25" customHeight="1">
      <c r="B170" s="115"/>
      <c r="C170" s="115"/>
      <c r="N170" s="72"/>
    </row>
    <row r="171" spans="2:14" ht="14.25" customHeight="1">
      <c r="B171" s="115"/>
      <c r="C171" s="115"/>
      <c r="N171" s="72"/>
    </row>
    <row r="172" spans="2:14" ht="14.25" customHeight="1">
      <c r="B172" s="115"/>
      <c r="C172" s="115"/>
      <c r="N172" s="72"/>
    </row>
    <row r="173" spans="2:14" ht="14.25" customHeight="1">
      <c r="B173" s="115"/>
      <c r="C173" s="115"/>
      <c r="N173" s="72"/>
    </row>
    <row r="174" spans="2:14" ht="14.25" customHeight="1">
      <c r="B174" s="115"/>
      <c r="C174" s="115"/>
      <c r="N174" s="72"/>
    </row>
    <row r="175" spans="2:14" ht="14.25" customHeight="1">
      <c r="B175" s="115"/>
      <c r="C175" s="115"/>
      <c r="N175" s="72"/>
    </row>
    <row r="176" spans="2:14" ht="14.25" customHeight="1">
      <c r="B176" s="115"/>
      <c r="C176" s="115"/>
      <c r="N176" s="72"/>
    </row>
    <row r="177" spans="2:14" ht="14.25" customHeight="1">
      <c r="B177" s="115"/>
      <c r="C177" s="115"/>
      <c r="N177" s="72"/>
    </row>
    <row r="178" spans="2:14" ht="14.25" customHeight="1">
      <c r="B178" s="115"/>
      <c r="C178" s="115"/>
      <c r="N178" s="72"/>
    </row>
    <row r="179" spans="2:14" ht="14.25" customHeight="1">
      <c r="B179" s="115"/>
      <c r="C179" s="115"/>
      <c r="N179" s="72"/>
    </row>
    <row r="180" spans="2:14" ht="14.25" customHeight="1">
      <c r="B180" s="115"/>
      <c r="C180" s="115"/>
      <c r="N180" s="72"/>
    </row>
    <row r="181" spans="2:14" ht="14.25" customHeight="1">
      <c r="B181" s="115"/>
      <c r="C181" s="115"/>
      <c r="N181" s="72"/>
    </row>
    <row r="182" spans="2:14" ht="14.25" customHeight="1">
      <c r="B182" s="115"/>
      <c r="C182" s="115"/>
      <c r="N182" s="72"/>
    </row>
    <row r="183" spans="2:14" ht="14.25" customHeight="1">
      <c r="B183" s="115"/>
      <c r="C183" s="115"/>
      <c r="N183" s="72"/>
    </row>
    <row r="184" spans="2:14" ht="14.25" customHeight="1">
      <c r="B184" s="115"/>
      <c r="C184" s="115"/>
      <c r="N184" s="72"/>
    </row>
    <row r="185" spans="2:14" ht="14.25" customHeight="1">
      <c r="B185" s="115"/>
      <c r="C185" s="115"/>
      <c r="N185" s="72"/>
    </row>
    <row r="186" spans="2:14" ht="14.25" customHeight="1">
      <c r="B186" s="115"/>
      <c r="C186" s="115"/>
      <c r="N186" s="72"/>
    </row>
    <row r="187" spans="2:14" ht="14.25" customHeight="1">
      <c r="B187" s="115"/>
      <c r="C187" s="115"/>
      <c r="N187" s="72"/>
    </row>
    <row r="188" spans="2:14" ht="14.25" customHeight="1">
      <c r="B188" s="115"/>
      <c r="C188" s="115"/>
      <c r="N188" s="72"/>
    </row>
    <row r="189" spans="2:14" ht="14.25" customHeight="1">
      <c r="B189" s="115"/>
      <c r="C189" s="115"/>
      <c r="N189" s="72"/>
    </row>
    <row r="190" spans="2:14" ht="14.25" customHeight="1">
      <c r="B190" s="115"/>
      <c r="C190" s="115"/>
      <c r="N190" s="72"/>
    </row>
    <row r="191" spans="2:14" ht="14.25" customHeight="1">
      <c r="B191" s="115"/>
      <c r="C191" s="115"/>
      <c r="N191" s="72"/>
    </row>
    <row r="192" spans="2:14" ht="14.25" customHeight="1">
      <c r="B192" s="115"/>
      <c r="C192" s="115"/>
      <c r="N192" s="72"/>
    </row>
    <row r="193" spans="2:14" ht="14.25" customHeight="1">
      <c r="B193" s="115"/>
      <c r="C193" s="115"/>
      <c r="N193" s="72"/>
    </row>
    <row r="194" spans="2:14" ht="14.25" customHeight="1">
      <c r="B194" s="115"/>
      <c r="C194" s="115"/>
      <c r="N194" s="72"/>
    </row>
    <row r="195" spans="2:14" ht="14.25" customHeight="1">
      <c r="B195" s="115"/>
      <c r="C195" s="115"/>
      <c r="N195" s="72"/>
    </row>
    <row r="196" spans="2:14" ht="14.25" customHeight="1">
      <c r="B196" s="115"/>
      <c r="C196" s="115"/>
      <c r="N196" s="72"/>
    </row>
    <row r="197" spans="2:14" ht="14.25" customHeight="1">
      <c r="B197" s="115"/>
      <c r="C197" s="115"/>
      <c r="N197" s="72"/>
    </row>
    <row r="198" spans="2:14" ht="14.25" customHeight="1">
      <c r="B198" s="115"/>
      <c r="C198" s="115"/>
      <c r="N198" s="72"/>
    </row>
    <row r="199" spans="2:14" ht="14.25" customHeight="1">
      <c r="B199" s="115"/>
      <c r="C199" s="115"/>
      <c r="N199" s="72"/>
    </row>
    <row r="200" spans="2:14" ht="14.25" customHeight="1">
      <c r="B200" s="115"/>
      <c r="C200" s="115"/>
      <c r="N200" s="72"/>
    </row>
    <row r="201" spans="2:14" ht="14.25" customHeight="1">
      <c r="B201" s="115"/>
      <c r="C201" s="115"/>
      <c r="N201" s="72"/>
    </row>
    <row r="202" spans="2:14" ht="14.25" customHeight="1">
      <c r="B202" s="115"/>
      <c r="C202" s="115"/>
      <c r="N202" s="72"/>
    </row>
    <row r="203" spans="2:14" ht="14.25" customHeight="1">
      <c r="B203" s="115"/>
      <c r="C203" s="115"/>
      <c r="N203" s="72"/>
    </row>
    <row r="204" spans="2:14" ht="14.25" customHeight="1">
      <c r="B204" s="115"/>
      <c r="C204" s="115"/>
      <c r="N204" s="72"/>
    </row>
    <row r="205" spans="2:14" ht="14.25" customHeight="1">
      <c r="B205" s="115"/>
      <c r="C205" s="115"/>
      <c r="N205" s="72"/>
    </row>
    <row r="206" spans="2:14" ht="14.25" customHeight="1">
      <c r="B206" s="115"/>
      <c r="C206" s="115"/>
      <c r="N206" s="72"/>
    </row>
    <row r="207" spans="2:14" ht="14.25" customHeight="1">
      <c r="B207" s="115"/>
      <c r="C207" s="115"/>
      <c r="N207" s="72"/>
    </row>
    <row r="208" spans="2:14" ht="14.25" customHeight="1">
      <c r="B208" s="115"/>
      <c r="C208" s="115"/>
      <c r="N208" s="72"/>
    </row>
    <row r="209" spans="2:14" ht="14.25" customHeight="1">
      <c r="B209" s="115"/>
      <c r="C209" s="115"/>
      <c r="N209" s="72"/>
    </row>
    <row r="210" spans="2:14" ht="14.25" customHeight="1">
      <c r="B210" s="115"/>
      <c r="C210" s="115"/>
      <c r="N210" s="72"/>
    </row>
    <row r="211" spans="2:14" ht="14.25" customHeight="1">
      <c r="B211" s="115"/>
      <c r="C211" s="115"/>
      <c r="N211" s="72"/>
    </row>
    <row r="212" spans="2:14" ht="14.25" customHeight="1">
      <c r="B212" s="115"/>
      <c r="C212" s="115"/>
      <c r="N212" s="72"/>
    </row>
    <row r="213" spans="2:14" ht="14.25" customHeight="1">
      <c r="B213" s="115"/>
      <c r="C213" s="115"/>
      <c r="N213" s="72"/>
    </row>
    <row r="214" spans="2:14" ht="14.25" customHeight="1">
      <c r="B214" s="115"/>
      <c r="C214" s="115"/>
      <c r="N214" s="72"/>
    </row>
    <row r="215" spans="2:14" ht="14.25" customHeight="1">
      <c r="B215" s="115"/>
      <c r="C215" s="115"/>
      <c r="N215" s="72"/>
    </row>
    <row r="216" spans="2:14" ht="14.25" customHeight="1">
      <c r="B216" s="115"/>
      <c r="C216" s="115"/>
      <c r="N216" s="72"/>
    </row>
    <row r="217" spans="2:14" ht="14.25" customHeight="1">
      <c r="B217" s="115"/>
      <c r="C217" s="115"/>
      <c r="N217" s="72"/>
    </row>
    <row r="218" spans="2:14" ht="14.25" customHeight="1">
      <c r="B218" s="115"/>
      <c r="C218" s="115"/>
      <c r="N218" s="72"/>
    </row>
    <row r="219" spans="2:14" ht="14.25" customHeight="1">
      <c r="B219" s="115"/>
      <c r="C219" s="115"/>
      <c r="N219" s="72"/>
    </row>
    <row r="220" spans="2:14" ht="14.25" customHeight="1">
      <c r="B220" s="115"/>
      <c r="C220" s="115"/>
      <c r="N220" s="72"/>
    </row>
    <row r="221" spans="2:14" ht="14.25" customHeight="1">
      <c r="B221" s="115"/>
      <c r="C221" s="115"/>
      <c r="N221" s="72"/>
    </row>
    <row r="222" spans="2:14" ht="14.25" customHeight="1">
      <c r="B222" s="115"/>
      <c r="C222" s="115"/>
      <c r="N222" s="72"/>
    </row>
    <row r="223" spans="2:14" ht="14.25" customHeight="1">
      <c r="B223" s="115"/>
      <c r="C223" s="115"/>
      <c r="N223" s="72"/>
    </row>
    <row r="224" spans="2:14" ht="14.25" customHeight="1">
      <c r="B224" s="115"/>
      <c r="C224" s="115"/>
      <c r="N224" s="72"/>
    </row>
    <row r="225" spans="2:14" ht="14.25" customHeight="1">
      <c r="B225" s="115"/>
      <c r="C225" s="115"/>
      <c r="N225" s="72"/>
    </row>
    <row r="226" spans="2:14" ht="14.25" customHeight="1">
      <c r="B226" s="115"/>
      <c r="C226" s="115"/>
      <c r="N226" s="72"/>
    </row>
    <row r="227" spans="2:14" ht="14.25" customHeight="1">
      <c r="B227" s="115"/>
      <c r="C227" s="115"/>
      <c r="N227" s="72"/>
    </row>
    <row r="228" spans="2:14" ht="14.25" customHeight="1">
      <c r="B228" s="115"/>
      <c r="C228" s="115"/>
      <c r="N228" s="72"/>
    </row>
    <row r="229" spans="2:14" ht="14.25" customHeight="1">
      <c r="B229" s="115"/>
      <c r="C229" s="115"/>
      <c r="N229" s="72"/>
    </row>
    <row r="230" spans="2:14" ht="14.25" customHeight="1">
      <c r="B230" s="115"/>
      <c r="C230" s="115"/>
      <c r="N230" s="72"/>
    </row>
    <row r="231" spans="2:14" ht="14.25" customHeight="1">
      <c r="B231" s="115"/>
      <c r="C231" s="115"/>
      <c r="N231" s="72"/>
    </row>
    <row r="232" spans="2:14" ht="14.25" customHeight="1">
      <c r="B232" s="115"/>
      <c r="C232" s="115"/>
      <c r="N232" s="72"/>
    </row>
    <row r="233" spans="2:14" ht="14.25" customHeight="1">
      <c r="B233" s="115"/>
      <c r="C233" s="115"/>
      <c r="N233" s="72"/>
    </row>
    <row r="234" spans="2:14" ht="14.25" customHeight="1">
      <c r="B234" s="115"/>
      <c r="C234" s="115"/>
      <c r="N234" s="72"/>
    </row>
    <row r="235" spans="2:14" ht="14.25" customHeight="1">
      <c r="B235" s="115"/>
      <c r="C235" s="115"/>
      <c r="N235" s="72"/>
    </row>
    <row r="236" spans="2:14" ht="14.25" customHeight="1">
      <c r="B236" s="115"/>
      <c r="C236" s="115"/>
      <c r="N236" s="72"/>
    </row>
    <row r="237" spans="2:14" ht="14.25" customHeight="1">
      <c r="B237" s="115"/>
      <c r="C237" s="115"/>
      <c r="N237" s="72"/>
    </row>
    <row r="238" spans="2:14" ht="14.25" customHeight="1">
      <c r="B238" s="115"/>
      <c r="C238" s="115"/>
      <c r="N238" s="72"/>
    </row>
    <row r="239" spans="2:14" ht="14.25" customHeight="1">
      <c r="B239" s="115"/>
      <c r="C239" s="115"/>
      <c r="N239" s="72"/>
    </row>
    <row r="240" spans="2:14" ht="14.25" customHeight="1">
      <c r="B240" s="115"/>
      <c r="C240" s="115"/>
      <c r="N240" s="72"/>
    </row>
    <row r="241" spans="2:14" ht="14.25" customHeight="1">
      <c r="B241" s="115"/>
      <c r="C241" s="115"/>
      <c r="N241" s="72"/>
    </row>
    <row r="242" spans="2:14" ht="14.25" customHeight="1">
      <c r="B242" s="115"/>
      <c r="C242" s="115"/>
      <c r="N242" s="72"/>
    </row>
    <row r="243" spans="2:14" ht="14.25" customHeight="1">
      <c r="B243" s="115"/>
      <c r="C243" s="115"/>
      <c r="N243" s="72"/>
    </row>
    <row r="244" spans="2:14" ht="14.25" customHeight="1">
      <c r="B244" s="115"/>
      <c r="C244" s="115"/>
      <c r="N244" s="72"/>
    </row>
    <row r="245" spans="2:14" ht="14.25" customHeight="1">
      <c r="B245" s="115"/>
      <c r="C245" s="115"/>
      <c r="N245" s="72"/>
    </row>
    <row r="246" spans="2:14" ht="14.25" customHeight="1">
      <c r="B246" s="115"/>
      <c r="C246" s="115"/>
      <c r="N246" s="72"/>
    </row>
    <row r="247" spans="2:14" ht="14.25" customHeight="1">
      <c r="B247" s="115"/>
      <c r="C247" s="115"/>
      <c r="N247" s="72"/>
    </row>
    <row r="248" spans="2:14" ht="14.25" customHeight="1">
      <c r="B248" s="115"/>
      <c r="C248" s="115"/>
      <c r="N248" s="72"/>
    </row>
    <row r="249" spans="2:14" ht="14.25" customHeight="1">
      <c r="B249" s="115"/>
      <c r="C249" s="115"/>
      <c r="N249" s="72"/>
    </row>
    <row r="250" spans="2:14" ht="14.25" customHeight="1">
      <c r="B250" s="115"/>
      <c r="C250" s="115"/>
      <c r="N250" s="72"/>
    </row>
    <row r="251" spans="2:14" ht="14.25" customHeight="1">
      <c r="B251" s="115"/>
      <c r="C251" s="115"/>
      <c r="N251" s="72"/>
    </row>
    <row r="252" spans="2:14" ht="14.25" customHeight="1">
      <c r="B252" s="115"/>
      <c r="C252" s="115"/>
      <c r="N252" s="72"/>
    </row>
    <row r="253" spans="2:14" ht="14.25" customHeight="1">
      <c r="B253" s="115"/>
      <c r="C253" s="115"/>
      <c r="N253" s="72"/>
    </row>
    <row r="254" spans="2:14" ht="14.25" customHeight="1">
      <c r="B254" s="115"/>
      <c r="C254" s="115"/>
      <c r="N254" s="72"/>
    </row>
    <row r="255" spans="2:14" ht="14.25" customHeight="1">
      <c r="B255" s="115"/>
      <c r="C255" s="115"/>
      <c r="N255" s="72"/>
    </row>
    <row r="256" spans="2:14" ht="14.25" customHeight="1">
      <c r="B256" s="115"/>
      <c r="C256" s="115"/>
      <c r="N256" s="72"/>
    </row>
    <row r="257" spans="2:14" ht="14.25" customHeight="1">
      <c r="B257" s="115"/>
      <c r="C257" s="115"/>
      <c r="N257" s="72"/>
    </row>
    <row r="258" spans="2:14" ht="14.25" customHeight="1">
      <c r="B258" s="115"/>
      <c r="C258" s="115"/>
      <c r="N258" s="72"/>
    </row>
    <row r="259" spans="2:14" ht="14.25" customHeight="1">
      <c r="B259" s="115"/>
      <c r="C259" s="115"/>
      <c r="N259" s="72"/>
    </row>
    <row r="260" spans="2:14" ht="14.25" customHeight="1">
      <c r="B260" s="115"/>
      <c r="C260" s="115"/>
      <c r="N260" s="72"/>
    </row>
    <row r="261" spans="2:14" ht="14.25" customHeight="1">
      <c r="B261" s="115"/>
      <c r="C261" s="115"/>
      <c r="N261" s="72"/>
    </row>
    <row r="262" spans="2:14" ht="14.25" customHeight="1">
      <c r="B262" s="115"/>
      <c r="C262" s="115"/>
      <c r="N262" s="72"/>
    </row>
    <row r="263" spans="2:14" ht="14.25" customHeight="1">
      <c r="B263" s="115"/>
      <c r="C263" s="115"/>
      <c r="N263" s="72"/>
    </row>
    <row r="264" spans="2:14" ht="14.25" customHeight="1">
      <c r="B264" s="115"/>
      <c r="C264" s="115"/>
      <c r="N264" s="72"/>
    </row>
    <row r="265" spans="2:14" ht="14.25" customHeight="1">
      <c r="B265" s="115"/>
      <c r="C265" s="115"/>
      <c r="N265" s="72"/>
    </row>
    <row r="266" spans="2:14" ht="14.25" customHeight="1">
      <c r="B266" s="115"/>
      <c r="C266" s="115"/>
      <c r="N266" s="72"/>
    </row>
    <row r="267" spans="2:14" ht="14.25" customHeight="1">
      <c r="B267" s="115"/>
      <c r="C267" s="115"/>
      <c r="N267" s="72"/>
    </row>
    <row r="268" spans="2:14" ht="14.25" customHeight="1">
      <c r="B268" s="115"/>
      <c r="C268" s="115"/>
      <c r="N268" s="72"/>
    </row>
    <row r="269" spans="2:14" ht="14.25" customHeight="1">
      <c r="B269" s="115"/>
      <c r="C269" s="115"/>
      <c r="N269" s="72"/>
    </row>
    <row r="270" spans="2:14" ht="14.25" customHeight="1">
      <c r="B270" s="115"/>
      <c r="C270" s="115"/>
      <c r="N270" s="72"/>
    </row>
    <row r="271" spans="2:14" ht="14.25" customHeight="1">
      <c r="B271" s="115"/>
      <c r="C271" s="115"/>
      <c r="N271" s="72"/>
    </row>
    <row r="272" spans="2:14" ht="14.25" customHeight="1">
      <c r="B272" s="115"/>
      <c r="C272" s="115"/>
      <c r="N272" s="72"/>
    </row>
    <row r="273" spans="2:14" ht="14.25" customHeight="1">
      <c r="B273" s="115"/>
      <c r="C273" s="115"/>
      <c r="N273" s="72"/>
    </row>
    <row r="274" spans="2:14" ht="14.25" customHeight="1">
      <c r="B274" s="115"/>
      <c r="C274" s="115"/>
      <c r="N274" s="72"/>
    </row>
    <row r="275" spans="2:14" ht="14.25" customHeight="1">
      <c r="B275" s="115"/>
      <c r="C275" s="115"/>
      <c r="N275" s="72"/>
    </row>
    <row r="276" spans="2:14" ht="14.25" customHeight="1">
      <c r="B276" s="115"/>
      <c r="C276" s="115"/>
      <c r="N276" s="72"/>
    </row>
    <row r="277" spans="2:14" ht="14.25" customHeight="1">
      <c r="B277" s="115"/>
      <c r="C277" s="115"/>
      <c r="N277" s="72"/>
    </row>
    <row r="278" spans="2:14" ht="14.25" customHeight="1">
      <c r="B278" s="115"/>
      <c r="C278" s="115"/>
      <c r="N278" s="72"/>
    </row>
    <row r="279" spans="2:14" ht="14.25" customHeight="1">
      <c r="B279" s="115"/>
      <c r="C279" s="115"/>
      <c r="N279" s="72"/>
    </row>
    <row r="280" spans="2:14" ht="14.25" customHeight="1">
      <c r="B280" s="115"/>
      <c r="C280" s="115"/>
      <c r="N280" s="72"/>
    </row>
    <row r="281" spans="2:14" ht="14.25" customHeight="1">
      <c r="B281" s="115"/>
      <c r="C281" s="115"/>
      <c r="N281" s="72"/>
    </row>
    <row r="282" spans="2:14" ht="14.25" customHeight="1">
      <c r="B282" s="115"/>
      <c r="C282" s="115"/>
      <c r="N282" s="72"/>
    </row>
    <row r="283" spans="2:14" ht="14.25" customHeight="1">
      <c r="B283" s="115"/>
      <c r="C283" s="115"/>
      <c r="N283" s="72"/>
    </row>
    <row r="284" spans="2:14" ht="14.25" customHeight="1">
      <c r="B284" s="115"/>
      <c r="C284" s="115"/>
      <c r="N284" s="72"/>
    </row>
    <row r="285" spans="2:14" ht="14.25" customHeight="1">
      <c r="B285" s="115"/>
      <c r="C285" s="115"/>
      <c r="N285" s="72"/>
    </row>
    <row r="286" spans="2:14" ht="14.25" customHeight="1">
      <c r="B286" s="115"/>
      <c r="C286" s="115"/>
      <c r="N286" s="72"/>
    </row>
    <row r="287" spans="2:14" ht="14.25" customHeight="1">
      <c r="B287" s="115"/>
      <c r="C287" s="115"/>
      <c r="N287" s="72"/>
    </row>
    <row r="288" spans="2:14" ht="14.25" customHeight="1">
      <c r="B288" s="115"/>
      <c r="C288" s="115"/>
      <c r="N288" s="72"/>
    </row>
    <row r="289" spans="2:14" ht="14.25" customHeight="1">
      <c r="B289" s="115"/>
      <c r="C289" s="115"/>
      <c r="N289" s="72"/>
    </row>
    <row r="290" spans="2:14" ht="14.25" customHeight="1">
      <c r="B290" s="115"/>
      <c r="C290" s="115"/>
      <c r="N290" s="72"/>
    </row>
    <row r="291" spans="2:14" ht="14.25" customHeight="1">
      <c r="B291" s="115"/>
      <c r="C291" s="115"/>
      <c r="N291" s="72"/>
    </row>
    <row r="292" spans="2:14" ht="14.25" customHeight="1">
      <c r="B292" s="115"/>
      <c r="C292" s="115"/>
      <c r="N292" s="72"/>
    </row>
    <row r="293" spans="2:14" ht="14.25" customHeight="1">
      <c r="B293" s="115"/>
      <c r="C293" s="115"/>
      <c r="N293" s="72"/>
    </row>
    <row r="294" spans="2:14" ht="14.25" customHeight="1">
      <c r="B294" s="115"/>
      <c r="C294" s="115"/>
      <c r="N294" s="72"/>
    </row>
    <row r="295" spans="2:14" ht="14.25" customHeight="1">
      <c r="B295" s="115"/>
      <c r="C295" s="115"/>
      <c r="N295" s="72"/>
    </row>
    <row r="296" spans="2:14" ht="14.25" customHeight="1">
      <c r="B296" s="115"/>
      <c r="C296" s="115"/>
      <c r="N296" s="72"/>
    </row>
    <row r="297" spans="2:14" ht="14.25" customHeight="1">
      <c r="B297" s="115"/>
      <c r="C297" s="115"/>
      <c r="N297" s="72"/>
    </row>
    <row r="298" spans="2:14" ht="14.25" customHeight="1">
      <c r="B298" s="115"/>
      <c r="C298" s="115"/>
      <c r="N298" s="72"/>
    </row>
    <row r="299" spans="2:14" ht="14.25" customHeight="1">
      <c r="B299" s="115"/>
      <c r="C299" s="115"/>
      <c r="N299" s="72"/>
    </row>
    <row r="300" spans="2:14" ht="14.25" customHeight="1">
      <c r="B300" s="115"/>
      <c r="C300" s="115"/>
      <c r="N300" s="72"/>
    </row>
    <row r="301" spans="2:14" ht="14.25" customHeight="1">
      <c r="B301" s="115"/>
      <c r="C301" s="115"/>
      <c r="N301" s="72"/>
    </row>
    <row r="302" spans="2:14" ht="14.25" customHeight="1">
      <c r="B302" s="115"/>
      <c r="C302" s="115"/>
      <c r="N302" s="72"/>
    </row>
    <row r="303" spans="2:14" ht="14.25" customHeight="1">
      <c r="B303" s="115"/>
      <c r="C303" s="115"/>
      <c r="N303" s="72"/>
    </row>
    <row r="304" spans="2:14" ht="14.25" customHeight="1">
      <c r="B304" s="115"/>
      <c r="C304" s="115"/>
      <c r="N304" s="72"/>
    </row>
    <row r="305" spans="2:14" ht="14.25" customHeight="1">
      <c r="B305" s="115"/>
      <c r="C305" s="115"/>
      <c r="N305" s="72"/>
    </row>
    <row r="306" spans="2:14" ht="14.25" customHeight="1">
      <c r="B306" s="115"/>
      <c r="C306" s="115"/>
      <c r="N306" s="72"/>
    </row>
    <row r="307" spans="2:14" ht="14.25" customHeight="1">
      <c r="B307" s="115"/>
      <c r="C307" s="115"/>
      <c r="N307" s="72"/>
    </row>
    <row r="308" spans="2:14" ht="14.25" customHeight="1">
      <c r="B308" s="115"/>
      <c r="C308" s="115"/>
      <c r="N308" s="72"/>
    </row>
    <row r="309" spans="2:14" ht="14.25" customHeight="1">
      <c r="B309" s="115"/>
      <c r="C309" s="115"/>
      <c r="N309" s="72"/>
    </row>
    <row r="310" spans="2:14" ht="14.25" customHeight="1">
      <c r="B310" s="115"/>
      <c r="C310" s="115"/>
      <c r="N310" s="72"/>
    </row>
    <row r="311" spans="2:14" ht="14.25" customHeight="1">
      <c r="B311" s="115"/>
      <c r="C311" s="115"/>
      <c r="N311" s="72"/>
    </row>
    <row r="312" spans="2:14" ht="14.25" customHeight="1">
      <c r="B312" s="115"/>
      <c r="C312" s="115"/>
      <c r="N312" s="72"/>
    </row>
    <row r="313" spans="2:14" ht="14.25" customHeight="1">
      <c r="B313" s="115"/>
      <c r="C313" s="115"/>
      <c r="N313" s="72"/>
    </row>
    <row r="314" spans="2:14" ht="14.25" customHeight="1">
      <c r="B314" s="115"/>
      <c r="C314" s="115"/>
      <c r="N314" s="72"/>
    </row>
    <row r="315" spans="2:14" ht="14.25" customHeight="1">
      <c r="B315" s="115"/>
      <c r="C315" s="115"/>
      <c r="N315" s="72"/>
    </row>
    <row r="316" spans="2:14" ht="14.25" customHeight="1">
      <c r="B316" s="115"/>
      <c r="C316" s="115"/>
      <c r="N316" s="72"/>
    </row>
    <row r="317" spans="2:14" ht="14.25" customHeight="1">
      <c r="B317" s="115"/>
      <c r="C317" s="115"/>
      <c r="N317" s="72"/>
    </row>
    <row r="318" spans="2:14" ht="14.25" customHeight="1">
      <c r="B318" s="115"/>
      <c r="C318" s="115"/>
      <c r="N318" s="72"/>
    </row>
    <row r="319" spans="2:14" ht="14.25" customHeight="1">
      <c r="B319" s="115"/>
      <c r="C319" s="115"/>
      <c r="N319" s="72"/>
    </row>
    <row r="320" spans="2:14" ht="14.25" customHeight="1">
      <c r="B320" s="115"/>
      <c r="C320" s="115"/>
      <c r="N320" s="72"/>
    </row>
    <row r="321" spans="2:14" ht="14.25" customHeight="1">
      <c r="B321" s="115"/>
      <c r="C321" s="115"/>
      <c r="N321" s="72"/>
    </row>
    <row r="322" spans="2:14" ht="14.25" customHeight="1">
      <c r="B322" s="115"/>
      <c r="C322" s="115"/>
      <c r="N322" s="72"/>
    </row>
    <row r="323" spans="2:14" ht="14.25" customHeight="1">
      <c r="B323" s="115"/>
      <c r="C323" s="115"/>
      <c r="N323" s="72"/>
    </row>
    <row r="324" spans="2:14" ht="14.25" customHeight="1">
      <c r="B324" s="115"/>
      <c r="C324" s="115"/>
      <c r="N324" s="72"/>
    </row>
    <row r="325" spans="2:14" ht="14.25" customHeight="1">
      <c r="B325" s="115"/>
      <c r="C325" s="115"/>
      <c r="N325" s="72"/>
    </row>
    <row r="326" spans="2:14" ht="14.25" customHeight="1">
      <c r="B326" s="115"/>
      <c r="C326" s="115"/>
      <c r="N326" s="72"/>
    </row>
    <row r="327" spans="2:14" ht="14.25" customHeight="1">
      <c r="B327" s="115"/>
      <c r="C327" s="115"/>
      <c r="N327" s="72"/>
    </row>
    <row r="328" spans="2:14" ht="14.25" customHeight="1">
      <c r="B328" s="115"/>
      <c r="C328" s="115"/>
      <c r="N328" s="72"/>
    </row>
    <row r="329" spans="2:14" ht="14.25" customHeight="1">
      <c r="B329" s="115"/>
      <c r="C329" s="115"/>
      <c r="N329" s="72"/>
    </row>
    <row r="330" spans="2:14" ht="14.25" customHeight="1">
      <c r="B330" s="115"/>
      <c r="C330" s="115"/>
      <c r="N330" s="72"/>
    </row>
    <row r="331" spans="2:14" ht="14.25" customHeight="1">
      <c r="B331" s="115"/>
      <c r="C331" s="115"/>
      <c r="N331" s="72"/>
    </row>
    <row r="332" spans="2:14" ht="14.25" customHeight="1">
      <c r="B332" s="115"/>
      <c r="C332" s="115"/>
      <c r="N332" s="72"/>
    </row>
    <row r="333" spans="2:14" ht="14.25" customHeight="1">
      <c r="B333" s="115"/>
      <c r="C333" s="115"/>
      <c r="N333" s="72"/>
    </row>
    <row r="334" spans="2:14" ht="14.25" customHeight="1">
      <c r="B334" s="115"/>
      <c r="C334" s="115"/>
      <c r="N334" s="72"/>
    </row>
    <row r="335" spans="2:14" ht="14.25" customHeight="1">
      <c r="B335" s="115"/>
      <c r="C335" s="115"/>
      <c r="N335" s="72"/>
    </row>
    <row r="336" spans="2:14" ht="14.25" customHeight="1">
      <c r="B336" s="115"/>
      <c r="C336" s="115"/>
      <c r="N336" s="72"/>
    </row>
    <row r="337" spans="2:14" ht="14.25" customHeight="1">
      <c r="B337" s="115"/>
      <c r="C337" s="115"/>
      <c r="N337" s="72"/>
    </row>
    <row r="338" spans="2:14" ht="14.25" customHeight="1">
      <c r="B338" s="115"/>
      <c r="C338" s="115"/>
      <c r="N338" s="72"/>
    </row>
    <row r="339" spans="2:14" ht="14.25" customHeight="1">
      <c r="B339" s="115"/>
      <c r="C339" s="115"/>
      <c r="N339" s="72"/>
    </row>
    <row r="340" spans="2:14" ht="14.25" customHeight="1">
      <c r="B340" s="115"/>
      <c r="C340" s="115"/>
      <c r="N340" s="72"/>
    </row>
    <row r="341" spans="2:14" ht="14.25" customHeight="1">
      <c r="B341" s="115"/>
      <c r="C341" s="115"/>
      <c r="N341" s="72"/>
    </row>
    <row r="342" spans="2:14" ht="14.25" customHeight="1">
      <c r="B342" s="115"/>
      <c r="C342" s="115"/>
      <c r="N342" s="72"/>
    </row>
    <row r="343" spans="2:14" ht="14.25" customHeight="1">
      <c r="B343" s="115"/>
      <c r="C343" s="115"/>
      <c r="N343" s="72"/>
    </row>
    <row r="344" spans="2:14" ht="14.25" customHeight="1">
      <c r="B344" s="115"/>
      <c r="C344" s="115"/>
      <c r="N344" s="72"/>
    </row>
    <row r="345" spans="2:14" ht="14.25" customHeight="1">
      <c r="B345" s="115"/>
      <c r="C345" s="115"/>
      <c r="N345" s="72"/>
    </row>
    <row r="346" spans="2:14" ht="14.25" customHeight="1">
      <c r="B346" s="115"/>
      <c r="C346" s="115"/>
      <c r="N346" s="72"/>
    </row>
    <row r="347" spans="2:14" ht="14.25" customHeight="1">
      <c r="B347" s="115"/>
      <c r="C347" s="115"/>
      <c r="N347" s="72"/>
    </row>
    <row r="348" spans="2:14" ht="14.25" customHeight="1">
      <c r="B348" s="115"/>
      <c r="C348" s="115"/>
      <c r="N348" s="72"/>
    </row>
    <row r="349" spans="2:14" ht="14.25" customHeight="1">
      <c r="B349" s="115"/>
      <c r="C349" s="115"/>
      <c r="N349" s="72"/>
    </row>
    <row r="350" spans="2:14" ht="14.25" customHeight="1">
      <c r="B350" s="115"/>
      <c r="C350" s="115"/>
      <c r="N350" s="72"/>
    </row>
    <row r="351" spans="2:14" ht="14.25" customHeight="1">
      <c r="B351" s="115"/>
      <c r="C351" s="115"/>
      <c r="N351" s="72"/>
    </row>
    <row r="352" spans="2:14" ht="14.25" customHeight="1">
      <c r="B352" s="115"/>
      <c r="C352" s="115"/>
      <c r="N352" s="72"/>
    </row>
    <row r="353" spans="2:14" ht="14.25" customHeight="1">
      <c r="B353" s="115"/>
      <c r="C353" s="115"/>
      <c r="N353" s="72"/>
    </row>
    <row r="354" spans="2:14" ht="14.25" customHeight="1">
      <c r="B354" s="115"/>
      <c r="C354" s="115"/>
      <c r="N354" s="72"/>
    </row>
    <row r="355" spans="2:14" ht="14.25" customHeight="1">
      <c r="B355" s="115"/>
      <c r="C355" s="115"/>
      <c r="N355" s="72"/>
    </row>
    <row r="356" spans="2:14" ht="14.25" customHeight="1">
      <c r="B356" s="115"/>
      <c r="C356" s="115"/>
      <c r="N356" s="72"/>
    </row>
    <row r="357" spans="2:14" ht="14.25" customHeight="1">
      <c r="B357" s="115"/>
      <c r="C357" s="115"/>
      <c r="N357" s="72"/>
    </row>
    <row r="358" spans="2:14" ht="14.25" customHeight="1">
      <c r="B358" s="115"/>
      <c r="C358" s="115"/>
      <c r="N358" s="72"/>
    </row>
    <row r="359" spans="2:14" ht="14.25" customHeight="1">
      <c r="B359" s="115"/>
      <c r="C359" s="115"/>
      <c r="N359" s="72"/>
    </row>
    <row r="360" spans="2:14" ht="14.25" customHeight="1">
      <c r="B360" s="115"/>
      <c r="C360" s="115"/>
      <c r="N360" s="72"/>
    </row>
    <row r="361" spans="2:14" ht="14.25" customHeight="1">
      <c r="B361" s="115"/>
      <c r="C361" s="115"/>
      <c r="N361" s="72"/>
    </row>
    <row r="362" spans="2:14" ht="14.25" customHeight="1">
      <c r="B362" s="115"/>
      <c r="C362" s="115"/>
      <c r="N362" s="72"/>
    </row>
    <row r="363" spans="2:14" ht="14.25" customHeight="1">
      <c r="B363" s="115"/>
      <c r="C363" s="115"/>
      <c r="N363" s="72"/>
    </row>
    <row r="364" spans="2:14" ht="14.25" customHeight="1">
      <c r="B364" s="115"/>
      <c r="C364" s="115"/>
      <c r="N364" s="72"/>
    </row>
    <row r="365" spans="2:14" ht="14.25" customHeight="1">
      <c r="B365" s="115"/>
      <c r="C365" s="115"/>
      <c r="N365" s="72"/>
    </row>
    <row r="366" spans="2:14" ht="14.25" customHeight="1">
      <c r="B366" s="115"/>
      <c r="C366" s="115"/>
      <c r="N366" s="72"/>
    </row>
    <row r="367" spans="2:14" ht="14.25" customHeight="1">
      <c r="B367" s="115"/>
      <c r="C367" s="115"/>
      <c r="N367" s="72"/>
    </row>
    <row r="368" spans="2:14" ht="14.25" customHeight="1">
      <c r="B368" s="115"/>
      <c r="C368" s="115"/>
      <c r="N368" s="72"/>
    </row>
    <row r="369" spans="2:14" ht="14.25" customHeight="1">
      <c r="B369" s="115"/>
      <c r="C369" s="115"/>
      <c r="N369" s="72"/>
    </row>
    <row r="370" spans="2:14" ht="14.25" customHeight="1">
      <c r="B370" s="115"/>
      <c r="C370" s="115"/>
      <c r="N370" s="72"/>
    </row>
    <row r="371" spans="2:14" ht="14.25" customHeight="1">
      <c r="B371" s="115"/>
      <c r="C371" s="115"/>
      <c r="N371" s="72"/>
    </row>
    <row r="372" spans="2:14" ht="14.25" customHeight="1">
      <c r="B372" s="115"/>
      <c r="C372" s="115"/>
      <c r="N372" s="72"/>
    </row>
    <row r="373" spans="2:14" ht="14.25" customHeight="1">
      <c r="B373" s="115"/>
      <c r="C373" s="115"/>
      <c r="N373" s="72"/>
    </row>
    <row r="374" spans="2:14" ht="14.25" customHeight="1">
      <c r="B374" s="115"/>
      <c r="C374" s="115"/>
      <c r="N374" s="72"/>
    </row>
    <row r="375" spans="2:14" ht="14.25" customHeight="1">
      <c r="B375" s="115"/>
      <c r="C375" s="115"/>
      <c r="N375" s="72"/>
    </row>
    <row r="376" spans="2:14" ht="14.25" customHeight="1">
      <c r="B376" s="115"/>
      <c r="C376" s="115"/>
      <c r="N376" s="72"/>
    </row>
    <row r="377" spans="2:14" ht="14.25" customHeight="1">
      <c r="B377" s="115"/>
      <c r="C377" s="115"/>
      <c r="N377" s="72"/>
    </row>
    <row r="378" spans="2:14" ht="14.25" customHeight="1">
      <c r="B378" s="115"/>
      <c r="C378" s="115"/>
      <c r="N378" s="72"/>
    </row>
    <row r="379" spans="2:14" ht="14.25" customHeight="1">
      <c r="B379" s="115"/>
      <c r="C379" s="115"/>
      <c r="N379" s="72"/>
    </row>
    <row r="380" spans="2:14" ht="14.25" customHeight="1">
      <c r="B380" s="115"/>
      <c r="C380" s="115"/>
      <c r="N380" s="72"/>
    </row>
    <row r="381" spans="2:14" ht="14.25" customHeight="1">
      <c r="B381" s="115"/>
      <c r="C381" s="115"/>
      <c r="N381" s="72"/>
    </row>
    <row r="382" spans="2:14" ht="14.25" customHeight="1">
      <c r="B382" s="115"/>
      <c r="C382" s="115"/>
      <c r="N382" s="72"/>
    </row>
    <row r="383" spans="2:14" ht="14.25" customHeight="1">
      <c r="B383" s="115"/>
      <c r="C383" s="115"/>
      <c r="N383" s="72"/>
    </row>
    <row r="384" spans="2:14" ht="14.25" customHeight="1">
      <c r="B384" s="115"/>
      <c r="C384" s="115"/>
      <c r="N384" s="72"/>
    </row>
    <row r="385" spans="2:14" ht="14.25" customHeight="1">
      <c r="B385" s="115"/>
      <c r="C385" s="115"/>
      <c r="N385" s="72"/>
    </row>
    <row r="386" spans="2:14" ht="14.25" customHeight="1">
      <c r="B386" s="115"/>
      <c r="C386" s="115"/>
      <c r="N386" s="72"/>
    </row>
    <row r="387" spans="2:14" ht="14.25" customHeight="1">
      <c r="B387" s="115"/>
      <c r="C387" s="115"/>
      <c r="N387" s="72"/>
    </row>
    <row r="388" spans="2:14" ht="14.25" customHeight="1">
      <c r="B388" s="115"/>
      <c r="C388" s="115"/>
      <c r="N388" s="72"/>
    </row>
    <row r="389" spans="2:14" ht="14.25" customHeight="1">
      <c r="B389" s="115"/>
      <c r="C389" s="115"/>
      <c r="N389" s="72"/>
    </row>
    <row r="390" spans="2:14" ht="14.25" customHeight="1">
      <c r="B390" s="115"/>
      <c r="C390" s="115"/>
      <c r="N390" s="72"/>
    </row>
    <row r="391" spans="2:14" ht="14.25" customHeight="1">
      <c r="B391" s="115"/>
      <c r="C391" s="115"/>
      <c r="N391" s="72"/>
    </row>
    <row r="392" spans="2:14" ht="14.25" customHeight="1">
      <c r="B392" s="115"/>
      <c r="C392" s="115"/>
      <c r="N392" s="72"/>
    </row>
    <row r="393" spans="2:14" ht="14.25" customHeight="1">
      <c r="B393" s="115"/>
      <c r="C393" s="115"/>
      <c r="N393" s="72"/>
    </row>
    <row r="394" spans="2:14" ht="14.25" customHeight="1">
      <c r="B394" s="115"/>
      <c r="C394" s="115"/>
      <c r="N394" s="72"/>
    </row>
    <row r="395" spans="2:14" ht="14.25" customHeight="1">
      <c r="B395" s="115"/>
      <c r="C395" s="115"/>
      <c r="N395" s="72"/>
    </row>
    <row r="396" spans="2:14" ht="14.25" customHeight="1">
      <c r="B396" s="115"/>
      <c r="C396" s="115"/>
      <c r="N396" s="72"/>
    </row>
    <row r="397" spans="2:14" ht="14.25" customHeight="1">
      <c r="B397" s="115"/>
      <c r="C397" s="115"/>
      <c r="N397" s="72"/>
    </row>
    <row r="398" spans="2:14" ht="14.25" customHeight="1">
      <c r="B398" s="115"/>
      <c r="C398" s="115"/>
      <c r="N398" s="72"/>
    </row>
    <row r="399" spans="2:14" ht="14.25" customHeight="1">
      <c r="B399" s="115"/>
      <c r="C399" s="115"/>
      <c r="N399" s="72"/>
    </row>
    <row r="400" spans="2:14" ht="14.25" customHeight="1">
      <c r="B400" s="115"/>
      <c r="C400" s="115"/>
      <c r="N400" s="72"/>
    </row>
    <row r="401" spans="2:14" ht="14.25" customHeight="1">
      <c r="B401" s="115"/>
      <c r="C401" s="115"/>
      <c r="N401" s="72"/>
    </row>
    <row r="402" spans="2:14" ht="14.25" customHeight="1">
      <c r="B402" s="115"/>
      <c r="C402" s="115"/>
      <c r="N402" s="72"/>
    </row>
    <row r="403" spans="2:14" ht="14.25" customHeight="1">
      <c r="B403" s="115"/>
      <c r="C403" s="115"/>
      <c r="N403" s="72"/>
    </row>
    <row r="404" spans="2:14" ht="14.25" customHeight="1">
      <c r="B404" s="115"/>
      <c r="C404" s="115"/>
      <c r="N404" s="72"/>
    </row>
    <row r="405" spans="2:14" ht="14.25" customHeight="1">
      <c r="B405" s="115"/>
      <c r="C405" s="115"/>
      <c r="N405" s="72"/>
    </row>
    <row r="406" spans="2:14" ht="14.25" customHeight="1">
      <c r="B406" s="115"/>
      <c r="C406" s="115"/>
      <c r="N406" s="72"/>
    </row>
    <row r="407" spans="2:14" ht="14.25" customHeight="1">
      <c r="B407" s="115"/>
      <c r="C407" s="115"/>
      <c r="N407" s="72"/>
    </row>
    <row r="408" spans="2:14" ht="14.25" customHeight="1">
      <c r="B408" s="115"/>
      <c r="C408" s="115"/>
      <c r="N408" s="72"/>
    </row>
    <row r="409" spans="2:14" ht="14.25" customHeight="1">
      <c r="B409" s="115"/>
      <c r="C409" s="115"/>
      <c r="N409" s="72"/>
    </row>
    <row r="410" spans="2:14" ht="14.25" customHeight="1">
      <c r="B410" s="115"/>
      <c r="C410" s="115"/>
      <c r="N410" s="72"/>
    </row>
    <row r="411" spans="2:14" ht="14.25" customHeight="1">
      <c r="B411" s="115"/>
      <c r="C411" s="115"/>
      <c r="N411" s="72"/>
    </row>
    <row r="412" spans="2:14" ht="14.25" customHeight="1">
      <c r="B412" s="115"/>
      <c r="C412" s="115"/>
      <c r="N412" s="72"/>
    </row>
    <row r="413" spans="2:14" ht="14.25" customHeight="1">
      <c r="B413" s="115"/>
      <c r="C413" s="115"/>
      <c r="N413" s="72"/>
    </row>
    <row r="414" spans="2:14" ht="14.25" customHeight="1">
      <c r="B414" s="115"/>
      <c r="C414" s="115"/>
      <c r="N414" s="72"/>
    </row>
    <row r="415" spans="2:14" ht="14.25" customHeight="1">
      <c r="B415" s="115"/>
      <c r="C415" s="115"/>
      <c r="N415" s="72"/>
    </row>
    <row r="416" spans="2:14" ht="14.25" customHeight="1">
      <c r="B416" s="115"/>
      <c r="C416" s="115"/>
      <c r="N416" s="72"/>
    </row>
    <row r="417" spans="2:14" ht="14.25" customHeight="1">
      <c r="B417" s="115"/>
      <c r="C417" s="115"/>
      <c r="N417" s="72"/>
    </row>
    <row r="418" spans="2:14" ht="14.25" customHeight="1">
      <c r="B418" s="115"/>
      <c r="C418" s="115"/>
      <c r="N418" s="72"/>
    </row>
    <row r="419" spans="2:14" ht="14.25" customHeight="1">
      <c r="B419" s="115"/>
      <c r="C419" s="115"/>
      <c r="N419" s="72"/>
    </row>
    <row r="420" spans="2:14" ht="14.25" customHeight="1">
      <c r="B420" s="115"/>
      <c r="C420" s="115"/>
      <c r="N420" s="72"/>
    </row>
    <row r="421" spans="2:14" ht="14.25" customHeight="1">
      <c r="B421" s="115"/>
      <c r="C421" s="115"/>
      <c r="N421" s="72"/>
    </row>
    <row r="422" spans="2:14" ht="14.25" customHeight="1">
      <c r="B422" s="115"/>
      <c r="C422" s="115"/>
      <c r="N422" s="72"/>
    </row>
    <row r="423" spans="2:14" ht="14.25" customHeight="1">
      <c r="B423" s="115"/>
      <c r="C423" s="115"/>
      <c r="N423" s="72"/>
    </row>
    <row r="424" spans="2:14" ht="14.25" customHeight="1">
      <c r="B424" s="115"/>
      <c r="C424" s="115"/>
      <c r="N424" s="72"/>
    </row>
    <row r="425" spans="2:14" ht="14.25" customHeight="1">
      <c r="B425" s="115"/>
      <c r="C425" s="115"/>
      <c r="N425" s="72"/>
    </row>
    <row r="426" spans="2:14" ht="14.25" customHeight="1">
      <c r="B426" s="115"/>
      <c r="C426" s="115"/>
      <c r="N426" s="72"/>
    </row>
    <row r="427" spans="2:14" ht="14.25" customHeight="1">
      <c r="B427" s="115"/>
      <c r="C427" s="115"/>
      <c r="N427" s="72"/>
    </row>
    <row r="428" spans="2:14" ht="14.25" customHeight="1">
      <c r="B428" s="115"/>
      <c r="C428" s="115"/>
      <c r="N428" s="72"/>
    </row>
    <row r="429" spans="2:14" ht="14.25" customHeight="1">
      <c r="B429" s="115"/>
      <c r="C429" s="115"/>
      <c r="N429" s="72"/>
    </row>
    <row r="430" spans="2:14" ht="14.25" customHeight="1">
      <c r="B430" s="115"/>
      <c r="C430" s="115"/>
      <c r="N430" s="72"/>
    </row>
    <row r="431" spans="2:14" ht="14.25" customHeight="1">
      <c r="B431" s="115"/>
      <c r="C431" s="115"/>
      <c r="N431" s="72"/>
    </row>
    <row r="432" spans="2:14" ht="14.25" customHeight="1">
      <c r="B432" s="115"/>
      <c r="C432" s="115"/>
      <c r="N432" s="72"/>
    </row>
    <row r="433" spans="2:14" ht="14.25" customHeight="1">
      <c r="B433" s="115"/>
      <c r="C433" s="115"/>
      <c r="N433" s="72"/>
    </row>
    <row r="434" spans="2:14" ht="14.25" customHeight="1">
      <c r="B434" s="115"/>
      <c r="C434" s="115"/>
      <c r="N434" s="72"/>
    </row>
    <row r="435" spans="2:14" ht="14.25" customHeight="1">
      <c r="B435" s="115"/>
      <c r="C435" s="115"/>
      <c r="N435" s="72"/>
    </row>
    <row r="436" spans="2:14" ht="14.25" customHeight="1">
      <c r="B436" s="115"/>
      <c r="C436" s="115"/>
      <c r="N436" s="72"/>
    </row>
    <row r="437" spans="2:14" ht="14.25" customHeight="1">
      <c r="B437" s="115"/>
      <c r="C437" s="115"/>
      <c r="N437" s="72"/>
    </row>
    <row r="438" spans="2:14" ht="14.25" customHeight="1">
      <c r="B438" s="115"/>
      <c r="C438" s="115"/>
      <c r="N438" s="72"/>
    </row>
    <row r="439" spans="2:14" ht="14.25" customHeight="1">
      <c r="B439" s="115"/>
      <c r="C439" s="115"/>
      <c r="N439" s="72"/>
    </row>
    <row r="440" spans="2:14" ht="14.25" customHeight="1">
      <c r="B440" s="115"/>
      <c r="C440" s="115"/>
      <c r="N440" s="72"/>
    </row>
    <row r="441" spans="2:14" ht="14.25" customHeight="1">
      <c r="B441" s="115"/>
      <c r="C441" s="115"/>
      <c r="N441" s="72"/>
    </row>
    <row r="442" spans="2:14" ht="14.25" customHeight="1">
      <c r="B442" s="115"/>
      <c r="C442" s="115"/>
      <c r="N442" s="72"/>
    </row>
    <row r="443" spans="2:14" ht="14.25" customHeight="1">
      <c r="B443" s="115"/>
      <c r="C443" s="115"/>
      <c r="N443" s="72"/>
    </row>
    <row r="444" spans="2:14" ht="14.25" customHeight="1">
      <c r="B444" s="115"/>
      <c r="C444" s="115"/>
      <c r="N444" s="72"/>
    </row>
    <row r="445" spans="2:14" ht="14.25" customHeight="1">
      <c r="B445" s="115"/>
      <c r="C445" s="115"/>
      <c r="N445" s="72"/>
    </row>
    <row r="446" spans="2:14" ht="14.25" customHeight="1">
      <c r="B446" s="115"/>
      <c r="C446" s="115"/>
      <c r="N446" s="72"/>
    </row>
    <row r="447" spans="2:14" ht="14.25" customHeight="1">
      <c r="B447" s="115"/>
      <c r="C447" s="115"/>
      <c r="N447" s="72"/>
    </row>
    <row r="448" spans="2:14" ht="14.25" customHeight="1">
      <c r="B448" s="115"/>
      <c r="C448" s="115"/>
      <c r="N448" s="72"/>
    </row>
    <row r="449" spans="2:14" ht="14.25" customHeight="1">
      <c r="B449" s="115"/>
      <c r="C449" s="115"/>
      <c r="N449" s="72"/>
    </row>
    <row r="450" spans="2:14" ht="14.25" customHeight="1">
      <c r="B450" s="115"/>
      <c r="C450" s="115"/>
      <c r="N450" s="72"/>
    </row>
    <row r="451" spans="2:14" ht="14.25" customHeight="1">
      <c r="B451" s="115"/>
      <c r="C451" s="115"/>
      <c r="N451" s="72"/>
    </row>
    <row r="452" spans="2:14" ht="14.25" customHeight="1">
      <c r="B452" s="115"/>
      <c r="C452" s="115"/>
      <c r="N452" s="72"/>
    </row>
    <row r="453" spans="2:14" ht="14.25" customHeight="1">
      <c r="B453" s="115"/>
      <c r="C453" s="115"/>
      <c r="N453" s="72"/>
    </row>
    <row r="454" spans="2:14" ht="14.25" customHeight="1">
      <c r="B454" s="115"/>
      <c r="C454" s="115"/>
      <c r="N454" s="72"/>
    </row>
    <row r="455" spans="2:14" ht="14.25" customHeight="1">
      <c r="B455" s="115"/>
      <c r="C455" s="115"/>
      <c r="N455" s="72"/>
    </row>
    <row r="456" spans="2:14" ht="14.25" customHeight="1">
      <c r="B456" s="115"/>
      <c r="C456" s="115"/>
      <c r="N456" s="72"/>
    </row>
    <row r="457" spans="2:14" ht="14.25" customHeight="1">
      <c r="B457" s="115"/>
      <c r="C457" s="115"/>
      <c r="N457" s="72"/>
    </row>
    <row r="458" spans="2:14" ht="14.25" customHeight="1">
      <c r="B458" s="115"/>
      <c r="C458" s="115"/>
      <c r="N458" s="72"/>
    </row>
    <row r="459" spans="2:14" ht="14.25" customHeight="1">
      <c r="B459" s="115"/>
      <c r="C459" s="115"/>
      <c r="N459" s="72"/>
    </row>
    <row r="460" spans="2:14" ht="14.25" customHeight="1">
      <c r="B460" s="115"/>
      <c r="C460" s="115"/>
      <c r="N460" s="72"/>
    </row>
    <row r="461" spans="2:14" ht="14.25" customHeight="1">
      <c r="B461" s="115"/>
      <c r="C461" s="115"/>
      <c r="N461" s="72"/>
    </row>
    <row r="462" spans="2:14" ht="14.25" customHeight="1">
      <c r="B462" s="115"/>
      <c r="C462" s="115"/>
      <c r="N462" s="72"/>
    </row>
    <row r="463" spans="2:14" ht="14.25" customHeight="1">
      <c r="B463" s="115"/>
      <c r="C463" s="115"/>
      <c r="N463" s="72"/>
    </row>
    <row r="464" spans="2:14" ht="14.25" customHeight="1">
      <c r="B464" s="115"/>
      <c r="C464" s="115"/>
      <c r="N464" s="72"/>
    </row>
    <row r="465" spans="2:14" ht="14.25" customHeight="1">
      <c r="B465" s="115"/>
      <c r="C465" s="115"/>
      <c r="N465" s="72"/>
    </row>
    <row r="466" spans="2:14" ht="14.25" customHeight="1">
      <c r="B466" s="115"/>
      <c r="C466" s="115"/>
      <c r="N466" s="72"/>
    </row>
    <row r="467" spans="2:14" ht="14.25" customHeight="1">
      <c r="B467" s="115"/>
      <c r="C467" s="115"/>
      <c r="N467" s="72"/>
    </row>
    <row r="468" spans="2:14" ht="14.25" customHeight="1">
      <c r="B468" s="115"/>
      <c r="C468" s="115"/>
      <c r="N468" s="72"/>
    </row>
    <row r="469" spans="2:14" ht="14.25" customHeight="1">
      <c r="B469" s="115"/>
      <c r="C469" s="115"/>
      <c r="N469" s="72"/>
    </row>
    <row r="470" spans="2:14" ht="14.25" customHeight="1">
      <c r="B470" s="115"/>
      <c r="C470" s="115"/>
      <c r="N470" s="72"/>
    </row>
    <row r="471" spans="2:14" ht="14.25" customHeight="1">
      <c r="B471" s="115"/>
      <c r="C471" s="115"/>
      <c r="N471" s="72"/>
    </row>
    <row r="472" spans="2:14" ht="14.25" customHeight="1">
      <c r="B472" s="115"/>
      <c r="C472" s="115"/>
      <c r="N472" s="72"/>
    </row>
    <row r="473" spans="2:14" ht="14.25" customHeight="1">
      <c r="B473" s="115"/>
      <c r="C473" s="115"/>
      <c r="N473" s="72"/>
    </row>
    <row r="474" spans="2:14" ht="14.25" customHeight="1">
      <c r="B474" s="115"/>
      <c r="C474" s="115"/>
      <c r="N474" s="72"/>
    </row>
    <row r="475" spans="2:14" ht="14.25" customHeight="1">
      <c r="B475" s="115"/>
      <c r="C475" s="115"/>
      <c r="N475" s="72"/>
    </row>
    <row r="476" spans="2:14" ht="14.25" customHeight="1">
      <c r="B476" s="115"/>
      <c r="C476" s="115"/>
      <c r="N476" s="72"/>
    </row>
    <row r="477" spans="2:14" ht="14.25" customHeight="1">
      <c r="B477" s="115"/>
      <c r="C477" s="115"/>
      <c r="N477" s="72"/>
    </row>
    <row r="478" spans="2:14" ht="14.25" customHeight="1">
      <c r="B478" s="115"/>
      <c r="C478" s="115"/>
      <c r="N478" s="72"/>
    </row>
    <row r="479" spans="2:14" ht="14.25" customHeight="1">
      <c r="B479" s="115"/>
      <c r="C479" s="115"/>
      <c r="N479" s="72"/>
    </row>
    <row r="480" spans="2:14" ht="14.25" customHeight="1">
      <c r="B480" s="115"/>
      <c r="C480" s="115"/>
      <c r="N480" s="72"/>
    </row>
    <row r="481" spans="2:14" ht="14.25" customHeight="1">
      <c r="B481" s="115"/>
      <c r="C481" s="115"/>
      <c r="N481" s="72"/>
    </row>
    <row r="482" spans="2:14" ht="14.25" customHeight="1">
      <c r="B482" s="115"/>
      <c r="C482" s="115"/>
      <c r="N482" s="72"/>
    </row>
    <row r="483" spans="2:14" ht="14.25" customHeight="1">
      <c r="B483" s="115"/>
      <c r="C483" s="115"/>
      <c r="N483" s="72"/>
    </row>
    <row r="484" spans="2:14" ht="14.25" customHeight="1">
      <c r="B484" s="115"/>
      <c r="C484" s="115"/>
      <c r="N484" s="72"/>
    </row>
    <row r="485" spans="2:14" ht="14.25" customHeight="1">
      <c r="B485" s="115"/>
      <c r="C485" s="115"/>
      <c r="N485" s="72"/>
    </row>
    <row r="486" spans="2:14" ht="14.25" customHeight="1">
      <c r="B486" s="115"/>
      <c r="C486" s="115"/>
      <c r="N486" s="72"/>
    </row>
    <row r="487" spans="2:14" ht="14.25" customHeight="1">
      <c r="B487" s="115"/>
      <c r="C487" s="115"/>
      <c r="N487" s="72"/>
    </row>
    <row r="488" spans="2:14" ht="14.25" customHeight="1">
      <c r="B488" s="115"/>
      <c r="C488" s="115"/>
      <c r="N488" s="72"/>
    </row>
    <row r="489" spans="2:14" ht="14.25" customHeight="1">
      <c r="B489" s="115"/>
      <c r="C489" s="115"/>
      <c r="N489" s="72"/>
    </row>
    <row r="490" spans="2:14" ht="14.25" customHeight="1">
      <c r="B490" s="115"/>
      <c r="C490" s="115"/>
      <c r="N490" s="72"/>
    </row>
    <row r="491" spans="2:14" ht="14.25" customHeight="1">
      <c r="B491" s="115"/>
      <c r="C491" s="115"/>
      <c r="N491" s="72"/>
    </row>
    <row r="492" spans="2:14" ht="14.25" customHeight="1">
      <c r="B492" s="115"/>
      <c r="C492" s="115"/>
      <c r="N492" s="72"/>
    </row>
    <row r="493" spans="2:14" ht="14.25" customHeight="1">
      <c r="B493" s="115"/>
      <c r="C493" s="115"/>
      <c r="N493" s="72"/>
    </row>
    <row r="494" spans="2:14" ht="14.25" customHeight="1">
      <c r="B494" s="115"/>
      <c r="C494" s="115"/>
      <c r="N494" s="72"/>
    </row>
    <row r="495" spans="2:14" ht="14.25" customHeight="1">
      <c r="B495" s="115"/>
      <c r="C495" s="115"/>
      <c r="N495" s="72"/>
    </row>
    <row r="496" spans="2:14" ht="14.25" customHeight="1">
      <c r="B496" s="115"/>
      <c r="C496" s="115"/>
      <c r="N496" s="72"/>
    </row>
    <row r="497" spans="2:14" ht="14.25" customHeight="1">
      <c r="B497" s="115"/>
      <c r="C497" s="115"/>
      <c r="N497" s="72"/>
    </row>
    <row r="498" spans="2:14" ht="14.25" customHeight="1">
      <c r="B498" s="115"/>
      <c r="C498" s="115"/>
      <c r="N498" s="72"/>
    </row>
    <row r="499" spans="2:14" ht="14.25" customHeight="1">
      <c r="B499" s="115"/>
      <c r="C499" s="115"/>
      <c r="N499" s="72"/>
    </row>
    <row r="500" spans="2:14" ht="14.25" customHeight="1">
      <c r="B500" s="115"/>
      <c r="C500" s="115"/>
      <c r="N500" s="72"/>
    </row>
    <row r="501" spans="2:14" ht="14.25" customHeight="1">
      <c r="B501" s="115"/>
      <c r="C501" s="115"/>
      <c r="N501" s="72"/>
    </row>
    <row r="502" spans="2:14" ht="14.25" customHeight="1">
      <c r="B502" s="115"/>
      <c r="C502" s="115"/>
      <c r="N502" s="72"/>
    </row>
    <row r="503" spans="2:14" ht="14.25" customHeight="1">
      <c r="B503" s="115"/>
      <c r="C503" s="115"/>
      <c r="N503" s="72"/>
    </row>
    <row r="504" spans="2:14" ht="14.25" customHeight="1">
      <c r="B504" s="115"/>
      <c r="C504" s="115"/>
      <c r="N504" s="72"/>
    </row>
    <row r="505" spans="2:14" ht="14.25" customHeight="1">
      <c r="B505" s="115"/>
      <c r="C505" s="115"/>
      <c r="N505" s="72"/>
    </row>
    <row r="506" spans="2:14" ht="14.25" customHeight="1">
      <c r="B506" s="115"/>
      <c r="C506" s="115"/>
      <c r="N506" s="72"/>
    </row>
    <row r="507" spans="2:14" ht="14.25" customHeight="1">
      <c r="B507" s="115"/>
      <c r="C507" s="115"/>
      <c r="N507" s="72"/>
    </row>
    <row r="508" spans="2:14" ht="14.25" customHeight="1">
      <c r="B508" s="115"/>
      <c r="C508" s="115"/>
      <c r="N508" s="72"/>
    </row>
    <row r="509" spans="2:14" ht="14.25" customHeight="1">
      <c r="B509" s="115"/>
      <c r="C509" s="115"/>
      <c r="N509" s="72"/>
    </row>
    <row r="510" spans="2:14" ht="14.25" customHeight="1">
      <c r="B510" s="115"/>
      <c r="C510" s="115"/>
      <c r="N510" s="72"/>
    </row>
    <row r="511" spans="2:14" ht="14.25" customHeight="1">
      <c r="B511" s="115"/>
      <c r="C511" s="115"/>
      <c r="N511" s="72"/>
    </row>
    <row r="512" spans="2:14" ht="14.25" customHeight="1">
      <c r="B512" s="115"/>
      <c r="C512" s="115"/>
      <c r="N512" s="72"/>
    </row>
    <row r="513" spans="2:14" ht="14.25" customHeight="1">
      <c r="B513" s="115"/>
      <c r="C513" s="115"/>
      <c r="N513" s="72"/>
    </row>
    <row r="514" spans="2:14" ht="14.25" customHeight="1">
      <c r="B514" s="115"/>
      <c r="C514" s="115"/>
      <c r="N514" s="72"/>
    </row>
    <row r="515" spans="2:14" ht="14.25" customHeight="1">
      <c r="B515" s="115"/>
      <c r="C515" s="115"/>
      <c r="N515" s="72"/>
    </row>
    <row r="516" spans="2:14" ht="14.25" customHeight="1">
      <c r="B516" s="115"/>
      <c r="C516" s="115"/>
      <c r="N516" s="72"/>
    </row>
    <row r="517" spans="2:14" ht="14.25" customHeight="1">
      <c r="B517" s="115"/>
      <c r="C517" s="115"/>
      <c r="N517" s="72"/>
    </row>
    <row r="518" spans="2:14" ht="14.25" customHeight="1">
      <c r="B518" s="115"/>
      <c r="C518" s="115"/>
      <c r="N518" s="72"/>
    </row>
    <row r="519" spans="2:14" ht="14.25" customHeight="1">
      <c r="B519" s="115"/>
      <c r="C519" s="115"/>
      <c r="N519" s="72"/>
    </row>
    <row r="520" spans="2:14" ht="14.25" customHeight="1">
      <c r="B520" s="115"/>
      <c r="C520" s="115"/>
      <c r="N520" s="72"/>
    </row>
    <row r="521" spans="2:14" ht="14.25" customHeight="1">
      <c r="B521" s="115"/>
      <c r="C521" s="115"/>
      <c r="N521" s="72"/>
    </row>
    <row r="522" spans="2:14" ht="14.25" customHeight="1">
      <c r="B522" s="115"/>
      <c r="C522" s="115"/>
      <c r="N522" s="72"/>
    </row>
    <row r="523" spans="2:14" ht="14.25" customHeight="1">
      <c r="B523" s="115"/>
      <c r="C523" s="115"/>
      <c r="N523" s="72"/>
    </row>
    <row r="524" spans="2:14" ht="14.25" customHeight="1">
      <c r="B524" s="115"/>
      <c r="C524" s="115"/>
      <c r="N524" s="72"/>
    </row>
    <row r="525" spans="2:14" ht="14.25" customHeight="1">
      <c r="B525" s="115"/>
      <c r="C525" s="115"/>
      <c r="N525" s="72"/>
    </row>
    <row r="526" spans="2:14" ht="14.25" customHeight="1">
      <c r="B526" s="115"/>
      <c r="C526" s="115"/>
      <c r="N526" s="72"/>
    </row>
    <row r="527" spans="2:14" ht="14.25" customHeight="1">
      <c r="B527" s="115"/>
      <c r="C527" s="115"/>
      <c r="N527" s="72"/>
    </row>
    <row r="528" spans="2:14" ht="14.25" customHeight="1">
      <c r="B528" s="115"/>
      <c r="C528" s="115"/>
      <c r="N528" s="72"/>
    </row>
    <row r="529" spans="2:14" ht="14.25" customHeight="1">
      <c r="B529" s="115"/>
      <c r="C529" s="115"/>
      <c r="N529" s="72"/>
    </row>
    <row r="530" spans="2:14" ht="14.25" customHeight="1">
      <c r="B530" s="115"/>
      <c r="C530" s="115"/>
      <c r="N530" s="72"/>
    </row>
    <row r="531" spans="2:14" ht="14.25" customHeight="1">
      <c r="B531" s="115"/>
      <c r="C531" s="115"/>
      <c r="N531" s="72"/>
    </row>
    <row r="532" spans="2:14" ht="14.25" customHeight="1">
      <c r="B532" s="115"/>
      <c r="C532" s="115"/>
      <c r="N532" s="72"/>
    </row>
    <row r="533" spans="2:14" ht="14.25" customHeight="1">
      <c r="B533" s="115"/>
      <c r="C533" s="115"/>
      <c r="N533" s="72"/>
    </row>
    <row r="534" spans="2:14" ht="14.25" customHeight="1">
      <c r="B534" s="115"/>
      <c r="C534" s="115"/>
      <c r="N534" s="72"/>
    </row>
    <row r="535" spans="2:14" ht="14.25" customHeight="1">
      <c r="B535" s="115"/>
      <c r="C535" s="115"/>
      <c r="N535" s="72"/>
    </row>
    <row r="536" spans="2:14" ht="14.25" customHeight="1">
      <c r="B536" s="115"/>
      <c r="C536" s="115"/>
      <c r="N536" s="72"/>
    </row>
    <row r="537" spans="2:14" ht="14.25" customHeight="1">
      <c r="B537" s="115"/>
      <c r="C537" s="115"/>
      <c r="N537" s="72"/>
    </row>
    <row r="538" spans="2:14" ht="14.25" customHeight="1">
      <c r="B538" s="115"/>
      <c r="C538" s="115"/>
      <c r="N538" s="72"/>
    </row>
    <row r="539" spans="2:14" ht="14.25" customHeight="1">
      <c r="B539" s="115"/>
      <c r="C539" s="115"/>
      <c r="N539" s="72"/>
    </row>
    <row r="540" spans="2:14" ht="14.25" customHeight="1">
      <c r="B540" s="115"/>
      <c r="C540" s="115"/>
      <c r="N540" s="72"/>
    </row>
    <row r="541" spans="2:14" ht="14.25" customHeight="1">
      <c r="B541" s="115"/>
      <c r="C541" s="115"/>
      <c r="N541" s="72"/>
    </row>
    <row r="542" spans="2:14" ht="14.25" customHeight="1">
      <c r="B542" s="115"/>
      <c r="C542" s="115"/>
      <c r="N542" s="72"/>
    </row>
    <row r="543" spans="2:14" ht="14.25" customHeight="1">
      <c r="B543" s="115"/>
      <c r="C543" s="115"/>
      <c r="N543" s="72"/>
    </row>
    <row r="544" spans="2:14" ht="14.25" customHeight="1">
      <c r="B544" s="115"/>
      <c r="C544" s="115"/>
      <c r="N544" s="72"/>
    </row>
    <row r="545" spans="2:14" ht="14.25" customHeight="1">
      <c r="B545" s="115"/>
      <c r="C545" s="115"/>
      <c r="N545" s="72"/>
    </row>
    <row r="546" spans="2:14" ht="14.25" customHeight="1">
      <c r="B546" s="115"/>
      <c r="C546" s="115"/>
      <c r="N546" s="72"/>
    </row>
    <row r="547" spans="2:14" ht="14.25" customHeight="1">
      <c r="B547" s="115"/>
      <c r="C547" s="115"/>
      <c r="N547" s="72"/>
    </row>
    <row r="548" spans="2:14" ht="14.25" customHeight="1">
      <c r="B548" s="115"/>
      <c r="C548" s="115"/>
      <c r="N548" s="72"/>
    </row>
    <row r="549" spans="2:14" ht="14.25" customHeight="1">
      <c r="B549" s="115"/>
      <c r="C549" s="115"/>
      <c r="N549" s="72"/>
    </row>
    <row r="550" spans="2:14" ht="14.25" customHeight="1">
      <c r="B550" s="115"/>
      <c r="C550" s="115"/>
      <c r="N550" s="72"/>
    </row>
    <row r="551" spans="2:14" ht="14.25" customHeight="1">
      <c r="B551" s="115"/>
      <c r="C551" s="115"/>
      <c r="N551" s="72"/>
    </row>
    <row r="552" spans="2:14" ht="14.25" customHeight="1">
      <c r="B552" s="115"/>
      <c r="C552" s="115"/>
      <c r="N552" s="72"/>
    </row>
    <row r="553" spans="2:14" ht="14.25" customHeight="1">
      <c r="B553" s="115"/>
      <c r="C553" s="115"/>
      <c r="N553" s="72"/>
    </row>
    <row r="554" spans="2:14" ht="14.25" customHeight="1">
      <c r="B554" s="115"/>
      <c r="C554" s="115"/>
      <c r="N554" s="72"/>
    </row>
    <row r="555" spans="2:14" ht="14.25" customHeight="1">
      <c r="B555" s="115"/>
      <c r="C555" s="115"/>
      <c r="N555" s="72"/>
    </row>
    <row r="556" spans="2:14" ht="14.25" customHeight="1">
      <c r="B556" s="115"/>
      <c r="C556" s="115"/>
      <c r="N556" s="72"/>
    </row>
    <row r="557" spans="2:14" ht="14.25" customHeight="1">
      <c r="B557" s="115"/>
      <c r="C557" s="115"/>
      <c r="N557" s="72"/>
    </row>
    <row r="558" spans="2:14" ht="14.25" customHeight="1">
      <c r="B558" s="115"/>
      <c r="C558" s="115"/>
      <c r="N558" s="72"/>
    </row>
    <row r="559" spans="2:14" ht="14.25" customHeight="1">
      <c r="B559" s="115"/>
      <c r="C559" s="115"/>
      <c r="N559" s="72"/>
    </row>
    <row r="560" spans="2:14" ht="14.25" customHeight="1">
      <c r="B560" s="115"/>
      <c r="C560" s="115"/>
      <c r="N560" s="72"/>
    </row>
    <row r="561" spans="2:14" ht="14.25" customHeight="1">
      <c r="B561" s="115"/>
      <c r="C561" s="115"/>
      <c r="N561" s="72"/>
    </row>
    <row r="562" spans="2:14" ht="14.25" customHeight="1">
      <c r="B562" s="115"/>
      <c r="C562" s="115"/>
      <c r="N562" s="72"/>
    </row>
    <row r="563" spans="2:14" ht="14.25" customHeight="1">
      <c r="B563" s="115"/>
      <c r="C563" s="115"/>
      <c r="N563" s="72"/>
    </row>
    <row r="564" spans="2:14" ht="14.25" customHeight="1">
      <c r="B564" s="115"/>
      <c r="C564" s="115"/>
      <c r="N564" s="72"/>
    </row>
    <row r="565" spans="2:14" ht="14.25" customHeight="1">
      <c r="B565" s="115"/>
      <c r="C565" s="115"/>
      <c r="N565" s="72"/>
    </row>
    <row r="566" spans="2:14" ht="14.25" customHeight="1">
      <c r="B566" s="115"/>
      <c r="C566" s="115"/>
      <c r="N566" s="72"/>
    </row>
    <row r="567" spans="2:14" ht="14.25" customHeight="1">
      <c r="B567" s="115"/>
      <c r="C567" s="115"/>
      <c r="N567" s="72"/>
    </row>
    <row r="568" spans="2:14" ht="14.25" customHeight="1">
      <c r="B568" s="115"/>
      <c r="C568" s="115"/>
      <c r="N568" s="72"/>
    </row>
    <row r="569" spans="2:14" ht="14.25" customHeight="1">
      <c r="B569" s="115"/>
      <c r="C569" s="115"/>
      <c r="N569" s="72"/>
    </row>
    <row r="570" spans="2:14" ht="14.25" customHeight="1">
      <c r="B570" s="115"/>
      <c r="C570" s="115"/>
      <c r="N570" s="72"/>
    </row>
    <row r="571" spans="2:14" ht="14.25" customHeight="1">
      <c r="B571" s="115"/>
      <c r="C571" s="115"/>
      <c r="N571" s="72"/>
    </row>
    <row r="572" spans="2:14" ht="14.25" customHeight="1">
      <c r="B572" s="115"/>
      <c r="C572" s="115"/>
      <c r="N572" s="72"/>
    </row>
    <row r="573" spans="2:14" ht="14.25" customHeight="1">
      <c r="B573" s="115"/>
      <c r="C573" s="115"/>
      <c r="N573" s="72"/>
    </row>
    <row r="574" spans="2:14" ht="14.25" customHeight="1">
      <c r="B574" s="115"/>
      <c r="C574" s="115"/>
      <c r="N574" s="72"/>
    </row>
    <row r="575" spans="2:14" ht="14.25" customHeight="1">
      <c r="B575" s="115"/>
      <c r="C575" s="115"/>
      <c r="N575" s="72"/>
    </row>
    <row r="576" spans="2:14" ht="14.25" customHeight="1">
      <c r="B576" s="115"/>
      <c r="C576" s="115"/>
      <c r="N576" s="72"/>
    </row>
    <row r="577" spans="2:14" ht="14.25" customHeight="1">
      <c r="B577" s="115"/>
      <c r="C577" s="115"/>
      <c r="N577" s="72"/>
    </row>
    <row r="578" spans="2:14" ht="14.25" customHeight="1">
      <c r="B578" s="115"/>
      <c r="C578" s="115"/>
      <c r="N578" s="72"/>
    </row>
    <row r="579" spans="2:14" ht="14.25" customHeight="1">
      <c r="B579" s="115"/>
      <c r="C579" s="115"/>
      <c r="N579" s="72"/>
    </row>
    <row r="580" spans="2:14" ht="14.25" customHeight="1">
      <c r="B580" s="115"/>
      <c r="C580" s="115"/>
      <c r="N580" s="72"/>
    </row>
    <row r="581" spans="2:14" ht="14.25" customHeight="1">
      <c r="B581" s="115"/>
      <c r="C581" s="115"/>
      <c r="N581" s="72"/>
    </row>
    <row r="582" spans="2:14" ht="14.25" customHeight="1">
      <c r="B582" s="115"/>
      <c r="C582" s="115"/>
      <c r="N582" s="72"/>
    </row>
    <row r="583" spans="2:14" ht="14.25" customHeight="1">
      <c r="B583" s="115"/>
      <c r="C583" s="115"/>
      <c r="N583" s="72"/>
    </row>
    <row r="584" spans="2:14" ht="14.25" customHeight="1">
      <c r="B584" s="115"/>
      <c r="C584" s="115"/>
      <c r="N584" s="72"/>
    </row>
    <row r="585" spans="2:14" ht="14.25" customHeight="1">
      <c r="B585" s="115"/>
      <c r="C585" s="115"/>
      <c r="N585" s="72"/>
    </row>
    <row r="586" spans="2:14" ht="14.25" customHeight="1">
      <c r="B586" s="115"/>
      <c r="C586" s="115"/>
      <c r="N586" s="72"/>
    </row>
    <row r="587" spans="2:14" ht="14.25" customHeight="1">
      <c r="B587" s="115"/>
      <c r="C587" s="115"/>
      <c r="N587" s="72"/>
    </row>
    <row r="588" spans="2:14" ht="14.25" customHeight="1">
      <c r="B588" s="115"/>
      <c r="C588" s="115"/>
      <c r="N588" s="72"/>
    </row>
    <row r="589" spans="2:14" ht="14.25" customHeight="1">
      <c r="B589" s="115"/>
      <c r="C589" s="115"/>
      <c r="N589" s="72"/>
    </row>
    <row r="590" spans="2:14" ht="14.25" customHeight="1">
      <c r="B590" s="115"/>
      <c r="C590" s="115"/>
      <c r="N590" s="72"/>
    </row>
    <row r="591" spans="2:14" ht="14.25" customHeight="1">
      <c r="B591" s="115"/>
      <c r="C591" s="115"/>
      <c r="N591" s="72"/>
    </row>
    <row r="592" spans="2:14" ht="14.25" customHeight="1">
      <c r="B592" s="115"/>
      <c r="C592" s="115"/>
      <c r="N592" s="72"/>
    </row>
    <row r="593" spans="2:14" ht="14.25" customHeight="1">
      <c r="B593" s="115"/>
      <c r="C593" s="115"/>
      <c r="N593" s="72"/>
    </row>
    <row r="594" spans="2:14" ht="14.25" customHeight="1">
      <c r="B594" s="115"/>
      <c r="C594" s="115"/>
      <c r="N594" s="72"/>
    </row>
    <row r="595" spans="2:14" ht="14.25" customHeight="1">
      <c r="B595" s="115"/>
      <c r="C595" s="115"/>
      <c r="N595" s="72"/>
    </row>
    <row r="596" spans="2:14" ht="14.25" customHeight="1">
      <c r="B596" s="115"/>
      <c r="C596" s="115"/>
      <c r="N596" s="72"/>
    </row>
    <row r="597" spans="2:14" ht="14.25" customHeight="1">
      <c r="B597" s="115"/>
      <c r="C597" s="115"/>
      <c r="N597" s="72"/>
    </row>
    <row r="598" spans="2:14" ht="14.25" customHeight="1">
      <c r="B598" s="115"/>
      <c r="C598" s="115"/>
      <c r="N598" s="72"/>
    </row>
    <row r="599" spans="2:14" ht="14.25" customHeight="1">
      <c r="B599" s="115"/>
      <c r="C599" s="115"/>
      <c r="N599" s="72"/>
    </row>
    <row r="600" spans="2:14" ht="14.25" customHeight="1">
      <c r="B600" s="115"/>
      <c r="C600" s="115"/>
      <c r="N600" s="72"/>
    </row>
    <row r="601" spans="2:14" ht="14.25" customHeight="1">
      <c r="B601" s="115"/>
      <c r="C601" s="115"/>
      <c r="N601" s="72"/>
    </row>
    <row r="602" spans="2:14" ht="14.25" customHeight="1">
      <c r="B602" s="115"/>
      <c r="C602" s="115"/>
      <c r="N602" s="72"/>
    </row>
    <row r="603" spans="2:14" ht="14.25" customHeight="1">
      <c r="B603" s="115"/>
      <c r="C603" s="115"/>
      <c r="N603" s="72"/>
    </row>
    <row r="604" spans="2:14" ht="14.25" customHeight="1">
      <c r="B604" s="115"/>
      <c r="C604" s="115"/>
      <c r="N604" s="72"/>
    </row>
    <row r="605" spans="2:14" ht="14.25" customHeight="1">
      <c r="B605" s="115"/>
      <c r="C605" s="115"/>
      <c r="N605" s="72"/>
    </row>
    <row r="606" spans="2:14" ht="14.25" customHeight="1">
      <c r="B606" s="115"/>
      <c r="C606" s="115"/>
      <c r="N606" s="72"/>
    </row>
    <row r="607" spans="2:14" ht="14.25" customHeight="1">
      <c r="B607" s="115"/>
      <c r="C607" s="115"/>
      <c r="N607" s="72"/>
    </row>
    <row r="608" spans="2:14" ht="14.25" customHeight="1">
      <c r="B608" s="115"/>
      <c r="C608" s="115"/>
      <c r="N608" s="72"/>
    </row>
    <row r="609" spans="2:14" ht="14.25" customHeight="1">
      <c r="B609" s="115"/>
      <c r="C609" s="115"/>
      <c r="N609" s="72"/>
    </row>
    <row r="610" spans="2:14" ht="14.25" customHeight="1">
      <c r="B610" s="115"/>
      <c r="C610" s="115"/>
      <c r="N610" s="72"/>
    </row>
    <row r="611" spans="2:14" ht="14.25" customHeight="1">
      <c r="B611" s="115"/>
      <c r="C611" s="115"/>
      <c r="N611" s="72"/>
    </row>
    <row r="612" spans="2:14" ht="14.25" customHeight="1">
      <c r="B612" s="115"/>
      <c r="C612" s="115"/>
      <c r="N612" s="72"/>
    </row>
    <row r="613" spans="2:14" ht="14.25" customHeight="1">
      <c r="B613" s="115"/>
      <c r="C613" s="115"/>
      <c r="N613" s="72"/>
    </row>
    <row r="614" spans="2:14" ht="14.25" customHeight="1">
      <c r="B614" s="115"/>
      <c r="C614" s="115"/>
      <c r="N614" s="72"/>
    </row>
    <row r="615" spans="2:14" ht="14.25" customHeight="1">
      <c r="B615" s="115"/>
      <c r="C615" s="115"/>
      <c r="N615" s="72"/>
    </row>
    <row r="616" spans="2:14" ht="14.25" customHeight="1">
      <c r="B616" s="115"/>
      <c r="C616" s="115"/>
      <c r="N616" s="72"/>
    </row>
    <row r="617" spans="2:14" ht="14.25" customHeight="1">
      <c r="B617" s="115"/>
      <c r="C617" s="115"/>
      <c r="N617" s="72"/>
    </row>
    <row r="618" spans="2:14" ht="14.25" customHeight="1">
      <c r="B618" s="115"/>
      <c r="C618" s="115"/>
      <c r="N618" s="72"/>
    </row>
    <row r="619" spans="2:14" ht="14.25" customHeight="1">
      <c r="B619" s="115"/>
      <c r="C619" s="115"/>
      <c r="N619" s="72"/>
    </row>
    <row r="620" spans="2:14" ht="14.25" customHeight="1">
      <c r="B620" s="115"/>
      <c r="C620" s="115"/>
      <c r="N620" s="72"/>
    </row>
    <row r="621" spans="2:14" ht="14.25" customHeight="1">
      <c r="B621" s="115"/>
      <c r="C621" s="115"/>
      <c r="N621" s="72"/>
    </row>
    <row r="622" spans="2:14" ht="14.25" customHeight="1">
      <c r="B622" s="115"/>
      <c r="C622" s="115"/>
      <c r="N622" s="72"/>
    </row>
    <row r="623" spans="2:14" ht="14.25" customHeight="1">
      <c r="B623" s="115"/>
      <c r="C623" s="115"/>
      <c r="N623" s="72"/>
    </row>
    <row r="624" spans="2:14" ht="14.25" customHeight="1">
      <c r="B624" s="115"/>
      <c r="C624" s="115"/>
      <c r="N624" s="72"/>
    </row>
    <row r="625" spans="2:14" ht="14.25" customHeight="1">
      <c r="B625" s="115"/>
      <c r="C625" s="115"/>
      <c r="N625" s="72"/>
    </row>
    <row r="626" spans="2:14" ht="14.25" customHeight="1">
      <c r="B626" s="115"/>
      <c r="C626" s="115"/>
      <c r="N626" s="72"/>
    </row>
    <row r="627" spans="2:14" ht="14.25" customHeight="1">
      <c r="B627" s="115"/>
      <c r="C627" s="115"/>
      <c r="N627" s="72"/>
    </row>
    <row r="628" spans="2:14" ht="14.25" customHeight="1">
      <c r="B628" s="115"/>
      <c r="C628" s="115"/>
      <c r="N628" s="72"/>
    </row>
    <row r="629" spans="2:14" ht="14.25" customHeight="1">
      <c r="B629" s="115"/>
      <c r="C629" s="115"/>
      <c r="N629" s="72"/>
    </row>
    <row r="630" spans="2:14" ht="14.25" customHeight="1">
      <c r="B630" s="115"/>
      <c r="C630" s="115"/>
      <c r="N630" s="72"/>
    </row>
    <row r="631" spans="2:14" ht="14.25" customHeight="1">
      <c r="B631" s="115"/>
      <c r="C631" s="115"/>
      <c r="N631" s="72"/>
    </row>
    <row r="632" spans="2:14" ht="14.25" customHeight="1">
      <c r="B632" s="115"/>
      <c r="C632" s="115"/>
      <c r="N632" s="72"/>
    </row>
    <row r="633" spans="2:14" ht="14.25" customHeight="1">
      <c r="B633" s="115"/>
      <c r="C633" s="115"/>
      <c r="N633" s="72"/>
    </row>
    <row r="634" spans="2:14" ht="14.25" customHeight="1">
      <c r="B634" s="115"/>
      <c r="C634" s="115"/>
      <c r="N634" s="72"/>
    </row>
    <row r="635" spans="2:14" ht="14.25" customHeight="1">
      <c r="B635" s="115"/>
      <c r="C635" s="115"/>
      <c r="N635" s="72"/>
    </row>
    <row r="636" spans="2:14" ht="14.25" customHeight="1">
      <c r="B636" s="115"/>
      <c r="C636" s="115"/>
      <c r="N636" s="72"/>
    </row>
    <row r="637" spans="2:14" ht="14.25" customHeight="1">
      <c r="B637" s="115"/>
      <c r="C637" s="115"/>
      <c r="N637" s="72"/>
    </row>
    <row r="638" spans="2:14" ht="14.25" customHeight="1">
      <c r="B638" s="115"/>
      <c r="C638" s="115"/>
      <c r="N638" s="72"/>
    </row>
    <row r="639" spans="2:14" ht="14.25" customHeight="1">
      <c r="B639" s="115"/>
      <c r="C639" s="115"/>
      <c r="N639" s="72"/>
    </row>
    <row r="640" spans="2:14" ht="14.25" customHeight="1">
      <c r="B640" s="115"/>
      <c r="C640" s="115"/>
      <c r="N640" s="72"/>
    </row>
    <row r="641" spans="2:14" ht="14.25" customHeight="1">
      <c r="B641" s="115"/>
      <c r="C641" s="115"/>
      <c r="N641" s="72"/>
    </row>
    <row r="642" spans="2:14" ht="14.25" customHeight="1">
      <c r="B642" s="115"/>
      <c r="C642" s="115"/>
      <c r="N642" s="72"/>
    </row>
    <row r="643" spans="2:14" ht="14.25" customHeight="1">
      <c r="B643" s="115"/>
      <c r="C643" s="115"/>
      <c r="N643" s="72"/>
    </row>
    <row r="644" spans="2:14" ht="14.25" customHeight="1">
      <c r="B644" s="115"/>
      <c r="C644" s="115"/>
      <c r="N644" s="72"/>
    </row>
    <row r="645" spans="2:14" ht="14.25" customHeight="1">
      <c r="B645" s="115"/>
      <c r="C645" s="115"/>
      <c r="N645" s="72"/>
    </row>
    <row r="646" spans="2:14" ht="14.25" customHeight="1">
      <c r="B646" s="115"/>
      <c r="C646" s="115"/>
      <c r="N646" s="72"/>
    </row>
    <row r="647" spans="2:14" ht="14.25" customHeight="1">
      <c r="B647" s="115"/>
      <c r="C647" s="115"/>
      <c r="N647" s="72"/>
    </row>
    <row r="648" spans="2:14" ht="14.25" customHeight="1">
      <c r="B648" s="115"/>
      <c r="C648" s="115"/>
      <c r="N648" s="72"/>
    </row>
    <row r="649" spans="2:14" ht="14.25" customHeight="1">
      <c r="B649" s="115"/>
      <c r="C649" s="115"/>
      <c r="N649" s="72"/>
    </row>
    <row r="650" spans="2:14" ht="14.25" customHeight="1">
      <c r="B650" s="115"/>
      <c r="C650" s="115"/>
      <c r="N650" s="72"/>
    </row>
    <row r="651" spans="2:14" ht="14.25" customHeight="1">
      <c r="B651" s="115"/>
      <c r="C651" s="115"/>
      <c r="N651" s="72"/>
    </row>
    <row r="652" spans="2:14" ht="14.25" customHeight="1">
      <c r="B652" s="115"/>
      <c r="C652" s="115"/>
      <c r="N652" s="72"/>
    </row>
    <row r="653" spans="2:14" ht="14.25" customHeight="1">
      <c r="B653" s="115"/>
      <c r="C653" s="115"/>
      <c r="N653" s="72"/>
    </row>
    <row r="654" spans="2:14" ht="14.25" customHeight="1">
      <c r="B654" s="115"/>
      <c r="C654" s="115"/>
      <c r="N654" s="72"/>
    </row>
    <row r="655" spans="2:14" ht="14.25" customHeight="1">
      <c r="B655" s="115"/>
      <c r="C655" s="115"/>
      <c r="N655" s="72"/>
    </row>
    <row r="656" spans="2:14" ht="14.25" customHeight="1">
      <c r="B656" s="115"/>
      <c r="C656" s="115"/>
      <c r="N656" s="72"/>
    </row>
    <row r="657" spans="2:14" ht="14.25" customHeight="1">
      <c r="B657" s="115"/>
      <c r="C657" s="115"/>
      <c r="N657" s="72"/>
    </row>
    <row r="658" spans="2:14" ht="14.25" customHeight="1">
      <c r="B658" s="115"/>
      <c r="C658" s="115"/>
      <c r="N658" s="72"/>
    </row>
    <row r="659" spans="2:14" ht="14.25" customHeight="1">
      <c r="B659" s="115"/>
      <c r="C659" s="115"/>
      <c r="N659" s="72"/>
    </row>
    <row r="660" spans="2:14" ht="14.25" customHeight="1">
      <c r="B660" s="115"/>
      <c r="C660" s="115"/>
      <c r="N660" s="72"/>
    </row>
    <row r="661" spans="2:14" ht="14.25" customHeight="1">
      <c r="B661" s="115"/>
      <c r="C661" s="115"/>
      <c r="N661" s="72"/>
    </row>
    <row r="662" spans="2:14" ht="14.25" customHeight="1">
      <c r="B662" s="115"/>
      <c r="C662" s="115"/>
      <c r="N662" s="72"/>
    </row>
    <row r="663" spans="2:14" ht="14.25" customHeight="1">
      <c r="B663" s="115"/>
      <c r="C663" s="115"/>
      <c r="N663" s="72"/>
    </row>
    <row r="664" spans="2:14" ht="14.25" customHeight="1">
      <c r="B664" s="115"/>
      <c r="C664" s="115"/>
      <c r="N664" s="72"/>
    </row>
    <row r="665" spans="2:14" ht="14.25" customHeight="1">
      <c r="B665" s="115"/>
      <c r="C665" s="115"/>
      <c r="N665" s="72"/>
    </row>
    <row r="666" spans="2:14" ht="14.25" customHeight="1">
      <c r="B666" s="115"/>
      <c r="C666" s="115"/>
      <c r="N666" s="72"/>
    </row>
    <row r="667" spans="2:14" ht="14.25" customHeight="1">
      <c r="B667" s="115"/>
      <c r="C667" s="115"/>
      <c r="N667" s="72"/>
    </row>
    <row r="668" spans="2:14" ht="14.25" customHeight="1">
      <c r="B668" s="115"/>
      <c r="C668" s="115"/>
      <c r="N668" s="72"/>
    </row>
    <row r="669" spans="2:14" ht="14.25" customHeight="1">
      <c r="B669" s="115"/>
      <c r="C669" s="115"/>
      <c r="N669" s="72"/>
    </row>
    <row r="670" spans="2:14" ht="14.25" customHeight="1">
      <c r="B670" s="115"/>
      <c r="C670" s="115"/>
      <c r="N670" s="72"/>
    </row>
    <row r="671" spans="2:14" ht="14.25" customHeight="1">
      <c r="B671" s="115"/>
      <c r="C671" s="115"/>
      <c r="N671" s="72"/>
    </row>
    <row r="672" spans="2:14" ht="14.25" customHeight="1">
      <c r="B672" s="115"/>
      <c r="C672" s="115"/>
      <c r="N672" s="72"/>
    </row>
    <row r="673" spans="2:14" ht="14.25" customHeight="1">
      <c r="B673" s="115"/>
      <c r="C673" s="115"/>
      <c r="N673" s="72"/>
    </row>
    <row r="674" spans="2:14" ht="14.25" customHeight="1">
      <c r="B674" s="115"/>
      <c r="C674" s="115"/>
      <c r="N674" s="72"/>
    </row>
    <row r="675" spans="2:14" ht="14.25" customHeight="1">
      <c r="B675" s="115"/>
      <c r="C675" s="115"/>
      <c r="N675" s="72"/>
    </row>
    <row r="676" spans="2:14" ht="14.25" customHeight="1">
      <c r="B676" s="115"/>
      <c r="C676" s="115"/>
      <c r="N676" s="72"/>
    </row>
    <row r="677" spans="2:14" ht="14.25" customHeight="1">
      <c r="B677" s="115"/>
      <c r="C677" s="115"/>
      <c r="N677" s="72"/>
    </row>
    <row r="678" spans="2:14" ht="14.25" customHeight="1">
      <c r="B678" s="115"/>
      <c r="C678" s="115"/>
      <c r="N678" s="72"/>
    </row>
    <row r="679" spans="2:14" ht="14.25" customHeight="1">
      <c r="B679" s="115"/>
      <c r="C679" s="115"/>
      <c r="N679" s="72"/>
    </row>
    <row r="680" spans="2:14" ht="14.25" customHeight="1">
      <c r="B680" s="115"/>
      <c r="C680" s="115"/>
      <c r="N680" s="72"/>
    </row>
    <row r="681" spans="2:14" ht="14.25" customHeight="1">
      <c r="B681" s="115"/>
      <c r="C681" s="115"/>
      <c r="N681" s="72"/>
    </row>
    <row r="682" spans="2:14" ht="14.25" customHeight="1">
      <c r="B682" s="115"/>
      <c r="C682" s="115"/>
      <c r="N682" s="72"/>
    </row>
    <row r="683" spans="2:14" ht="14.25" customHeight="1">
      <c r="B683" s="115"/>
      <c r="C683" s="115"/>
      <c r="N683" s="72"/>
    </row>
    <row r="684" spans="2:14" ht="14.25" customHeight="1">
      <c r="B684" s="115"/>
      <c r="C684" s="115"/>
      <c r="N684" s="72"/>
    </row>
    <row r="685" spans="2:14" ht="14.25" customHeight="1">
      <c r="B685" s="115"/>
      <c r="C685" s="115"/>
      <c r="N685" s="72"/>
    </row>
    <row r="686" spans="2:14" ht="14.25" customHeight="1">
      <c r="B686" s="115"/>
      <c r="C686" s="115"/>
      <c r="N686" s="72"/>
    </row>
    <row r="687" spans="2:14" ht="14.25" customHeight="1">
      <c r="B687" s="115"/>
      <c r="C687" s="115"/>
      <c r="N687" s="72"/>
    </row>
    <row r="688" spans="2:14" ht="14.25" customHeight="1">
      <c r="B688" s="115"/>
      <c r="C688" s="115"/>
      <c r="N688" s="72"/>
    </row>
    <row r="689" spans="2:14" ht="14.25" customHeight="1">
      <c r="B689" s="115"/>
      <c r="C689" s="115"/>
      <c r="N689" s="72"/>
    </row>
    <row r="690" spans="2:14" ht="14.25" customHeight="1">
      <c r="B690" s="115"/>
      <c r="C690" s="115"/>
      <c r="N690" s="72"/>
    </row>
    <row r="691" spans="2:14" ht="14.25" customHeight="1">
      <c r="B691" s="115"/>
      <c r="C691" s="115"/>
      <c r="N691" s="72"/>
    </row>
    <row r="692" spans="2:14" ht="14.25" customHeight="1">
      <c r="B692" s="115"/>
      <c r="C692" s="115"/>
      <c r="N692" s="72"/>
    </row>
    <row r="693" spans="2:14" ht="14.25" customHeight="1">
      <c r="B693" s="115"/>
      <c r="C693" s="115"/>
      <c r="N693" s="72"/>
    </row>
    <row r="694" spans="2:14" ht="14.25" customHeight="1">
      <c r="B694" s="115"/>
      <c r="C694" s="115"/>
      <c r="N694" s="72"/>
    </row>
    <row r="695" spans="2:14" ht="14.25" customHeight="1">
      <c r="B695" s="115"/>
      <c r="C695" s="115"/>
      <c r="N695" s="72"/>
    </row>
    <row r="696" spans="2:14" ht="14.25" customHeight="1">
      <c r="B696" s="115"/>
      <c r="C696" s="115"/>
      <c r="N696" s="72"/>
    </row>
    <row r="697" spans="2:14" ht="14.25" customHeight="1">
      <c r="B697" s="115"/>
      <c r="C697" s="115"/>
      <c r="N697" s="72"/>
    </row>
    <row r="698" spans="2:14" ht="14.25" customHeight="1">
      <c r="B698" s="115"/>
      <c r="C698" s="115"/>
      <c r="N698" s="72"/>
    </row>
    <row r="699" spans="2:14" ht="14.25" customHeight="1">
      <c r="B699" s="115"/>
      <c r="C699" s="115"/>
      <c r="N699" s="72"/>
    </row>
    <row r="700" spans="2:14" ht="14.25" customHeight="1">
      <c r="B700" s="115"/>
      <c r="C700" s="115"/>
      <c r="N700" s="72"/>
    </row>
    <row r="701" spans="2:14" ht="14.25" customHeight="1">
      <c r="B701" s="115"/>
      <c r="C701" s="115"/>
      <c r="N701" s="72"/>
    </row>
    <row r="702" spans="2:14" ht="14.25" customHeight="1">
      <c r="B702" s="115"/>
      <c r="C702" s="115"/>
      <c r="N702" s="72"/>
    </row>
    <row r="703" spans="2:14" ht="14.25" customHeight="1">
      <c r="B703" s="115"/>
      <c r="C703" s="115"/>
      <c r="N703" s="72"/>
    </row>
    <row r="704" spans="2:14" ht="14.25" customHeight="1">
      <c r="B704" s="115"/>
      <c r="C704" s="115"/>
      <c r="N704" s="72"/>
    </row>
    <row r="705" spans="2:14" ht="14.25" customHeight="1">
      <c r="B705" s="115"/>
      <c r="C705" s="115"/>
      <c r="N705" s="72"/>
    </row>
    <row r="706" spans="2:14" ht="14.25" customHeight="1">
      <c r="B706" s="115"/>
      <c r="C706" s="115"/>
      <c r="N706" s="72"/>
    </row>
    <row r="707" spans="2:14" ht="14.25" customHeight="1">
      <c r="B707" s="115"/>
      <c r="C707" s="115"/>
      <c r="N707" s="72"/>
    </row>
    <row r="708" spans="2:14" ht="14.25" customHeight="1">
      <c r="B708" s="115"/>
      <c r="C708" s="115"/>
      <c r="N708" s="72"/>
    </row>
    <row r="709" spans="2:14" ht="14.25" customHeight="1">
      <c r="B709" s="115"/>
      <c r="C709" s="115"/>
      <c r="N709" s="72"/>
    </row>
    <row r="710" spans="2:14" ht="14.25" customHeight="1">
      <c r="B710" s="115"/>
      <c r="C710" s="115"/>
      <c r="N710" s="72"/>
    </row>
    <row r="711" spans="2:14" ht="14.25" customHeight="1">
      <c r="B711" s="115"/>
      <c r="C711" s="115"/>
      <c r="N711" s="72"/>
    </row>
    <row r="712" spans="2:14" ht="14.25" customHeight="1">
      <c r="B712" s="115"/>
      <c r="C712" s="115"/>
      <c r="N712" s="72"/>
    </row>
    <row r="713" spans="2:14" ht="14.25" customHeight="1">
      <c r="B713" s="115"/>
      <c r="C713" s="115"/>
      <c r="N713" s="72"/>
    </row>
    <row r="714" spans="2:14" ht="14.25" customHeight="1">
      <c r="B714" s="115"/>
      <c r="C714" s="115"/>
      <c r="N714" s="72"/>
    </row>
    <row r="715" spans="2:14" ht="14.25" customHeight="1">
      <c r="B715" s="115"/>
      <c r="C715" s="115"/>
      <c r="N715" s="72"/>
    </row>
    <row r="716" spans="2:14" ht="14.25" customHeight="1">
      <c r="B716" s="115"/>
      <c r="C716" s="115"/>
      <c r="N716" s="72"/>
    </row>
    <row r="717" spans="2:14" ht="14.25" customHeight="1">
      <c r="B717" s="115"/>
      <c r="C717" s="115"/>
      <c r="N717" s="72"/>
    </row>
    <row r="718" spans="2:14" ht="14.25" customHeight="1">
      <c r="B718" s="115"/>
      <c r="C718" s="115"/>
      <c r="N718" s="72"/>
    </row>
    <row r="719" spans="2:14" ht="14.25" customHeight="1">
      <c r="B719" s="115"/>
      <c r="C719" s="115"/>
      <c r="N719" s="72"/>
    </row>
    <row r="720" spans="2:14" ht="14.25" customHeight="1">
      <c r="B720" s="115"/>
      <c r="C720" s="115"/>
      <c r="N720" s="72"/>
    </row>
    <row r="721" spans="2:14" ht="14.25" customHeight="1">
      <c r="B721" s="115"/>
      <c r="C721" s="115"/>
      <c r="N721" s="72"/>
    </row>
    <row r="722" spans="2:14" ht="14.25" customHeight="1">
      <c r="B722" s="115"/>
      <c r="C722" s="115"/>
      <c r="N722" s="72"/>
    </row>
    <row r="723" spans="2:14" ht="14.25" customHeight="1">
      <c r="B723" s="115"/>
      <c r="C723" s="115"/>
      <c r="N723" s="72"/>
    </row>
    <row r="724" spans="2:14" ht="14.25" customHeight="1">
      <c r="B724" s="115"/>
      <c r="C724" s="115"/>
      <c r="N724" s="72"/>
    </row>
    <row r="725" spans="2:14" ht="14.25" customHeight="1">
      <c r="B725" s="115"/>
      <c r="C725" s="115"/>
      <c r="N725" s="72"/>
    </row>
    <row r="726" spans="2:14" ht="14.25" customHeight="1">
      <c r="B726" s="115"/>
      <c r="C726" s="115"/>
      <c r="N726" s="72"/>
    </row>
    <row r="727" spans="2:14" ht="14.25" customHeight="1">
      <c r="B727" s="115"/>
      <c r="C727" s="115"/>
      <c r="N727" s="72"/>
    </row>
    <row r="728" spans="2:14" ht="14.25" customHeight="1">
      <c r="B728" s="115"/>
      <c r="C728" s="115"/>
      <c r="N728" s="72"/>
    </row>
    <row r="729" spans="2:14" ht="14.25" customHeight="1">
      <c r="B729" s="115"/>
      <c r="C729" s="115"/>
      <c r="N729" s="72"/>
    </row>
    <row r="730" spans="2:14" ht="14.25" customHeight="1">
      <c r="B730" s="115"/>
      <c r="C730" s="115"/>
      <c r="N730" s="72"/>
    </row>
    <row r="731" spans="2:14" ht="14.25" customHeight="1">
      <c r="B731" s="115"/>
      <c r="C731" s="115"/>
      <c r="N731" s="72"/>
    </row>
    <row r="732" spans="2:14" ht="14.25" customHeight="1">
      <c r="B732" s="115"/>
      <c r="C732" s="115"/>
      <c r="N732" s="72"/>
    </row>
    <row r="733" spans="2:14" ht="14.25" customHeight="1">
      <c r="B733" s="115"/>
      <c r="C733" s="115"/>
      <c r="N733" s="72"/>
    </row>
    <row r="734" spans="2:14" ht="14.25" customHeight="1">
      <c r="B734" s="115"/>
      <c r="C734" s="115"/>
      <c r="N734" s="72"/>
    </row>
    <row r="735" spans="2:14" ht="14.25" customHeight="1">
      <c r="B735" s="115"/>
      <c r="C735" s="115"/>
      <c r="N735" s="72"/>
    </row>
    <row r="736" spans="2:14" ht="14.25" customHeight="1">
      <c r="B736" s="115"/>
      <c r="C736" s="115"/>
      <c r="N736" s="72"/>
    </row>
    <row r="737" spans="2:14" ht="14.25" customHeight="1">
      <c r="B737" s="115"/>
      <c r="C737" s="115"/>
      <c r="N737" s="72"/>
    </row>
    <row r="738" spans="2:14" ht="14.25" customHeight="1">
      <c r="B738" s="115"/>
      <c r="C738" s="115"/>
      <c r="N738" s="72"/>
    </row>
    <row r="739" spans="2:14" ht="14.25" customHeight="1">
      <c r="B739" s="115"/>
      <c r="C739" s="115"/>
      <c r="N739" s="72"/>
    </row>
    <row r="740" spans="2:14" ht="14.25" customHeight="1">
      <c r="B740" s="115"/>
      <c r="C740" s="115"/>
      <c r="N740" s="72"/>
    </row>
    <row r="741" spans="2:14" ht="14.25" customHeight="1">
      <c r="B741" s="115"/>
      <c r="C741" s="115"/>
      <c r="N741" s="72"/>
    </row>
    <row r="742" spans="2:14" ht="14.25" customHeight="1">
      <c r="B742" s="115"/>
      <c r="C742" s="115"/>
      <c r="N742" s="72"/>
    </row>
    <row r="743" spans="2:14" ht="14.25" customHeight="1">
      <c r="B743" s="115"/>
      <c r="C743" s="115"/>
      <c r="N743" s="72"/>
    </row>
    <row r="744" spans="2:14" ht="14.25" customHeight="1">
      <c r="B744" s="115"/>
      <c r="C744" s="115"/>
      <c r="N744" s="72"/>
    </row>
    <row r="745" spans="2:14" ht="14.25" customHeight="1">
      <c r="B745" s="115"/>
      <c r="C745" s="115"/>
      <c r="N745" s="72"/>
    </row>
    <row r="746" spans="2:14" ht="14.25" customHeight="1">
      <c r="B746" s="115"/>
      <c r="C746" s="115"/>
      <c r="N746" s="72"/>
    </row>
    <row r="747" spans="2:14" ht="14.25" customHeight="1">
      <c r="B747" s="115"/>
      <c r="C747" s="115"/>
      <c r="N747" s="72"/>
    </row>
    <row r="748" spans="2:14" ht="14.25" customHeight="1">
      <c r="B748" s="115"/>
      <c r="C748" s="115"/>
      <c r="N748" s="72"/>
    </row>
    <row r="749" spans="2:14" ht="14.25" customHeight="1">
      <c r="B749" s="115"/>
      <c r="C749" s="115"/>
      <c r="N749" s="72"/>
    </row>
    <row r="750" spans="2:14" ht="14.25" customHeight="1">
      <c r="B750" s="115"/>
      <c r="C750" s="115"/>
      <c r="N750" s="72"/>
    </row>
    <row r="751" spans="2:14" ht="14.25" customHeight="1">
      <c r="B751" s="115"/>
      <c r="C751" s="115"/>
      <c r="N751" s="72"/>
    </row>
    <row r="752" spans="2:14" ht="14.25" customHeight="1">
      <c r="B752" s="115"/>
      <c r="C752" s="115"/>
      <c r="N752" s="72"/>
    </row>
    <row r="753" spans="2:14" ht="14.25" customHeight="1">
      <c r="B753" s="115"/>
      <c r="C753" s="115"/>
      <c r="N753" s="72"/>
    </row>
    <row r="754" spans="2:14" ht="14.25" customHeight="1">
      <c r="B754" s="115"/>
      <c r="C754" s="115"/>
      <c r="N754" s="72"/>
    </row>
    <row r="755" spans="2:14" ht="14.25" customHeight="1">
      <c r="B755" s="115"/>
      <c r="C755" s="115"/>
      <c r="N755" s="72"/>
    </row>
    <row r="756" spans="2:14" ht="14.25" customHeight="1">
      <c r="B756" s="115"/>
      <c r="C756" s="115"/>
      <c r="N756" s="72"/>
    </row>
    <row r="757" spans="2:14" ht="14.25" customHeight="1">
      <c r="B757" s="115"/>
      <c r="C757" s="115"/>
      <c r="N757" s="72"/>
    </row>
    <row r="758" spans="2:14" ht="14.25" customHeight="1">
      <c r="B758" s="115"/>
      <c r="C758" s="115"/>
      <c r="N758" s="72"/>
    </row>
    <row r="759" spans="2:14" ht="14.25" customHeight="1">
      <c r="B759" s="115"/>
      <c r="C759" s="115"/>
      <c r="N759" s="72"/>
    </row>
    <row r="760" spans="2:14" ht="14.25" customHeight="1">
      <c r="B760" s="115"/>
      <c r="C760" s="115"/>
      <c r="N760" s="72"/>
    </row>
    <row r="761" spans="2:14" ht="14.25" customHeight="1">
      <c r="B761" s="115"/>
      <c r="C761" s="115"/>
      <c r="N761" s="72"/>
    </row>
    <row r="762" spans="2:14" ht="14.25" customHeight="1">
      <c r="B762" s="115"/>
      <c r="C762" s="115"/>
      <c r="N762" s="72"/>
    </row>
    <row r="763" spans="2:14" ht="14.25" customHeight="1">
      <c r="B763" s="115"/>
      <c r="C763" s="115"/>
      <c r="N763" s="72"/>
    </row>
    <row r="764" spans="2:14" ht="14.25" customHeight="1">
      <c r="B764" s="115"/>
      <c r="C764" s="115"/>
      <c r="N764" s="72"/>
    </row>
    <row r="765" spans="2:14" ht="14.25" customHeight="1">
      <c r="B765" s="115"/>
      <c r="C765" s="115"/>
      <c r="N765" s="72"/>
    </row>
    <row r="766" spans="2:14" ht="14.25" customHeight="1">
      <c r="B766" s="115"/>
      <c r="C766" s="115"/>
      <c r="N766" s="72"/>
    </row>
    <row r="767" spans="2:14" ht="14.25" customHeight="1">
      <c r="B767" s="115"/>
      <c r="C767" s="115"/>
      <c r="N767" s="72"/>
    </row>
    <row r="768" spans="2:14" ht="14.25" customHeight="1">
      <c r="B768" s="115"/>
      <c r="C768" s="115"/>
      <c r="N768" s="72"/>
    </row>
    <row r="769" spans="2:14" ht="14.25" customHeight="1">
      <c r="B769" s="115"/>
      <c r="C769" s="115"/>
      <c r="N769" s="72"/>
    </row>
    <row r="770" spans="2:14" ht="14.25" customHeight="1">
      <c r="B770" s="115"/>
      <c r="C770" s="115"/>
      <c r="N770" s="72"/>
    </row>
    <row r="771" spans="2:14" ht="14.25" customHeight="1">
      <c r="B771" s="115"/>
      <c r="C771" s="115"/>
      <c r="N771" s="72"/>
    </row>
    <row r="772" spans="2:14" ht="14.25" customHeight="1">
      <c r="B772" s="115"/>
      <c r="C772" s="115"/>
      <c r="N772" s="72"/>
    </row>
    <row r="773" spans="2:14" ht="14.25" customHeight="1">
      <c r="B773" s="115"/>
      <c r="C773" s="115"/>
      <c r="N773" s="72"/>
    </row>
    <row r="774" spans="2:14" ht="14.25" customHeight="1">
      <c r="B774" s="115"/>
      <c r="C774" s="115"/>
      <c r="N774" s="72"/>
    </row>
    <row r="775" spans="2:14" ht="14.25" customHeight="1">
      <c r="B775" s="115"/>
      <c r="C775" s="115"/>
      <c r="N775" s="72"/>
    </row>
    <row r="776" spans="2:14" ht="14.25" customHeight="1">
      <c r="B776" s="115"/>
      <c r="C776" s="115"/>
      <c r="N776" s="72"/>
    </row>
    <row r="777" spans="2:14" ht="14.25" customHeight="1">
      <c r="B777" s="115"/>
      <c r="C777" s="115"/>
      <c r="N777" s="72"/>
    </row>
    <row r="778" spans="2:14" ht="14.25" customHeight="1">
      <c r="B778" s="115"/>
      <c r="C778" s="115"/>
      <c r="N778" s="72"/>
    </row>
    <row r="779" spans="2:14" ht="14.25" customHeight="1">
      <c r="B779" s="115"/>
      <c r="C779" s="115"/>
      <c r="N779" s="72"/>
    </row>
    <row r="780" spans="2:14" ht="14.25" customHeight="1">
      <c r="B780" s="115"/>
      <c r="C780" s="115"/>
      <c r="N780" s="72"/>
    </row>
    <row r="781" spans="2:14" ht="14.25" customHeight="1">
      <c r="B781" s="115"/>
      <c r="C781" s="115"/>
      <c r="N781" s="72"/>
    </row>
    <row r="782" spans="2:14" ht="14.25" customHeight="1">
      <c r="B782" s="115"/>
      <c r="C782" s="115"/>
      <c r="N782" s="72"/>
    </row>
    <row r="783" spans="2:14" ht="14.25" customHeight="1">
      <c r="B783" s="115"/>
      <c r="C783" s="115"/>
      <c r="N783" s="72"/>
    </row>
    <row r="784" spans="2:14" ht="14.25" customHeight="1">
      <c r="B784" s="115"/>
      <c r="C784" s="115"/>
      <c r="N784" s="72"/>
    </row>
    <row r="785" spans="2:14" ht="14.25" customHeight="1">
      <c r="B785" s="115"/>
      <c r="C785" s="115"/>
      <c r="N785" s="72"/>
    </row>
    <row r="786" spans="2:14" ht="14.25" customHeight="1">
      <c r="B786" s="115"/>
      <c r="C786" s="115"/>
      <c r="N786" s="72"/>
    </row>
    <row r="787" spans="2:14" ht="14.25" customHeight="1">
      <c r="B787" s="115"/>
      <c r="C787" s="115"/>
      <c r="N787" s="72"/>
    </row>
    <row r="788" spans="2:14" ht="14.25" customHeight="1">
      <c r="B788" s="115"/>
      <c r="C788" s="115"/>
      <c r="N788" s="72"/>
    </row>
    <row r="789" spans="2:14" ht="14.25" customHeight="1">
      <c r="B789" s="115"/>
      <c r="C789" s="115"/>
      <c r="N789" s="72"/>
    </row>
    <row r="790" spans="2:14" ht="14.25" customHeight="1">
      <c r="B790" s="115"/>
      <c r="C790" s="115"/>
      <c r="N790" s="72"/>
    </row>
    <row r="791" spans="2:14" ht="14.25" customHeight="1">
      <c r="B791" s="115"/>
      <c r="C791" s="115"/>
      <c r="N791" s="72"/>
    </row>
    <row r="792" spans="2:14" ht="14.25" customHeight="1">
      <c r="B792" s="115"/>
      <c r="C792" s="115"/>
      <c r="N792" s="72"/>
    </row>
    <row r="793" spans="2:14" ht="14.25" customHeight="1">
      <c r="B793" s="115"/>
      <c r="C793" s="115"/>
      <c r="N793" s="72"/>
    </row>
    <row r="794" spans="2:14" ht="14.25" customHeight="1">
      <c r="B794" s="115"/>
      <c r="C794" s="115"/>
      <c r="N794" s="72"/>
    </row>
    <row r="795" spans="2:14" ht="14.25" customHeight="1">
      <c r="B795" s="115"/>
      <c r="C795" s="115"/>
      <c r="N795" s="72"/>
    </row>
    <row r="796" spans="2:14" ht="14.25" customHeight="1">
      <c r="B796" s="115"/>
      <c r="C796" s="115"/>
      <c r="N796" s="72"/>
    </row>
    <row r="797" spans="2:14" ht="14.25" customHeight="1">
      <c r="B797" s="115"/>
      <c r="C797" s="115"/>
      <c r="N797" s="72"/>
    </row>
    <row r="798" spans="2:14" ht="14.25" customHeight="1">
      <c r="B798" s="115"/>
      <c r="C798" s="115"/>
      <c r="N798" s="72"/>
    </row>
    <row r="799" spans="2:14" ht="14.25" customHeight="1">
      <c r="B799" s="115"/>
      <c r="C799" s="115"/>
      <c r="N799" s="72"/>
    </row>
    <row r="800" spans="2:14" ht="14.25" customHeight="1">
      <c r="B800" s="115"/>
      <c r="C800" s="115"/>
      <c r="N800" s="72"/>
    </row>
    <row r="801" spans="2:14" ht="14.25" customHeight="1">
      <c r="B801" s="115"/>
      <c r="C801" s="115"/>
      <c r="N801" s="72"/>
    </row>
    <row r="802" spans="2:14" ht="14.25" customHeight="1">
      <c r="B802" s="115"/>
      <c r="C802" s="115"/>
      <c r="N802" s="72"/>
    </row>
    <row r="803" spans="2:14" ht="14.25" customHeight="1">
      <c r="B803" s="115"/>
      <c r="C803" s="115"/>
      <c r="N803" s="72"/>
    </row>
    <row r="804" spans="2:14" ht="14.25" customHeight="1">
      <c r="B804" s="115"/>
      <c r="C804" s="115"/>
      <c r="N804" s="72"/>
    </row>
    <row r="805" spans="2:14" ht="14.25" customHeight="1">
      <c r="B805" s="115"/>
      <c r="C805" s="115"/>
      <c r="N805" s="72"/>
    </row>
    <row r="806" spans="2:14" ht="14.25" customHeight="1">
      <c r="B806" s="115"/>
      <c r="C806" s="115"/>
      <c r="N806" s="72"/>
    </row>
    <row r="807" spans="2:14" ht="14.25" customHeight="1">
      <c r="B807" s="115"/>
      <c r="C807" s="115"/>
      <c r="N807" s="72"/>
    </row>
    <row r="808" spans="2:14" ht="14.25" customHeight="1">
      <c r="B808" s="115"/>
      <c r="C808" s="115"/>
      <c r="N808" s="72"/>
    </row>
    <row r="809" spans="2:14" ht="14.25" customHeight="1">
      <c r="B809" s="115"/>
      <c r="C809" s="115"/>
      <c r="N809" s="72"/>
    </row>
    <row r="810" spans="2:14" ht="14.25" customHeight="1">
      <c r="B810" s="115"/>
      <c r="C810" s="115"/>
      <c r="N810" s="72"/>
    </row>
    <row r="811" spans="2:14" ht="14.25" customHeight="1">
      <c r="B811" s="115"/>
      <c r="C811" s="115"/>
      <c r="N811" s="72"/>
    </row>
    <row r="812" spans="2:14" ht="14.25" customHeight="1">
      <c r="B812" s="115"/>
      <c r="C812" s="115"/>
      <c r="N812" s="72"/>
    </row>
    <row r="813" spans="2:14" ht="14.25" customHeight="1">
      <c r="B813" s="115"/>
      <c r="C813" s="115"/>
      <c r="N813" s="72"/>
    </row>
    <row r="814" spans="2:14" ht="14.25" customHeight="1">
      <c r="B814" s="115"/>
      <c r="C814" s="115"/>
      <c r="N814" s="72"/>
    </row>
    <row r="815" spans="2:14" ht="14.25" customHeight="1">
      <c r="B815" s="115"/>
      <c r="C815" s="115"/>
      <c r="N815" s="72"/>
    </row>
    <row r="816" spans="2:14" ht="14.25" customHeight="1">
      <c r="B816" s="115"/>
      <c r="C816" s="115"/>
      <c r="N816" s="72"/>
    </row>
    <row r="817" spans="2:14" ht="14.25" customHeight="1">
      <c r="B817" s="115"/>
      <c r="C817" s="115"/>
      <c r="N817" s="72"/>
    </row>
    <row r="818" spans="2:14" ht="14.25" customHeight="1">
      <c r="B818" s="115"/>
      <c r="C818" s="115"/>
      <c r="N818" s="72"/>
    </row>
    <row r="819" spans="2:14" ht="14.25" customHeight="1">
      <c r="B819" s="115"/>
      <c r="C819" s="115"/>
      <c r="N819" s="72"/>
    </row>
    <row r="820" spans="2:14" ht="14.25" customHeight="1">
      <c r="B820" s="115"/>
      <c r="C820" s="115"/>
      <c r="N820" s="72"/>
    </row>
    <row r="821" spans="2:14" ht="14.25" customHeight="1">
      <c r="B821" s="115"/>
      <c r="C821" s="115"/>
      <c r="N821" s="72"/>
    </row>
    <row r="822" spans="2:14" ht="14.25" customHeight="1">
      <c r="B822" s="115"/>
      <c r="C822" s="115"/>
      <c r="N822" s="72"/>
    </row>
    <row r="823" spans="2:14" ht="14.25" customHeight="1">
      <c r="B823" s="115"/>
      <c r="C823" s="115"/>
      <c r="N823" s="72"/>
    </row>
    <row r="824" spans="2:14" ht="14.25" customHeight="1">
      <c r="B824" s="115"/>
      <c r="C824" s="115"/>
      <c r="N824" s="72"/>
    </row>
    <row r="825" spans="2:14" ht="14.25" customHeight="1">
      <c r="B825" s="115"/>
      <c r="C825" s="115"/>
      <c r="N825" s="72"/>
    </row>
    <row r="826" spans="2:14" ht="14.25" customHeight="1">
      <c r="B826" s="115"/>
      <c r="C826" s="115"/>
      <c r="N826" s="72"/>
    </row>
    <row r="827" spans="2:14" ht="14.25" customHeight="1">
      <c r="B827" s="115"/>
      <c r="C827" s="115"/>
      <c r="N827" s="72"/>
    </row>
    <row r="828" spans="2:14" ht="14.25" customHeight="1">
      <c r="B828" s="115"/>
      <c r="C828" s="115"/>
      <c r="N828" s="72"/>
    </row>
    <row r="829" spans="2:14" ht="14.25" customHeight="1">
      <c r="B829" s="115"/>
      <c r="C829" s="115"/>
      <c r="N829" s="72"/>
    </row>
    <row r="830" spans="2:14" ht="14.25" customHeight="1">
      <c r="B830" s="115"/>
      <c r="C830" s="115"/>
      <c r="N830" s="72"/>
    </row>
    <row r="831" spans="2:14" ht="14.25" customHeight="1">
      <c r="B831" s="115"/>
      <c r="C831" s="115"/>
      <c r="N831" s="72"/>
    </row>
    <row r="832" spans="2:14" ht="14.25" customHeight="1">
      <c r="B832" s="115"/>
      <c r="C832" s="115"/>
      <c r="N832" s="72"/>
    </row>
    <row r="833" spans="2:14" ht="14.25" customHeight="1">
      <c r="B833" s="115"/>
      <c r="C833" s="115"/>
      <c r="N833" s="72"/>
    </row>
    <row r="834" spans="2:14" ht="14.25" customHeight="1">
      <c r="B834" s="115"/>
      <c r="C834" s="115"/>
      <c r="N834" s="72"/>
    </row>
    <row r="835" spans="2:14" ht="14.25" customHeight="1">
      <c r="B835" s="115"/>
      <c r="C835" s="115"/>
      <c r="N835" s="72"/>
    </row>
    <row r="836" spans="2:14" ht="14.25" customHeight="1">
      <c r="B836" s="115"/>
      <c r="C836" s="115"/>
      <c r="N836" s="72"/>
    </row>
    <row r="837" spans="2:14" ht="14.25" customHeight="1">
      <c r="B837" s="115"/>
      <c r="C837" s="115"/>
      <c r="N837" s="72"/>
    </row>
    <row r="838" spans="2:14" ht="14.25" customHeight="1">
      <c r="B838" s="115"/>
      <c r="C838" s="115"/>
      <c r="N838" s="72"/>
    </row>
    <row r="839" spans="2:14" ht="14.25" customHeight="1">
      <c r="B839" s="115"/>
      <c r="C839" s="115"/>
      <c r="N839" s="72"/>
    </row>
    <row r="840" spans="2:14" ht="14.25" customHeight="1">
      <c r="B840" s="115"/>
      <c r="C840" s="115"/>
      <c r="N840" s="72"/>
    </row>
    <row r="841" spans="2:14" ht="14.25" customHeight="1">
      <c r="B841" s="115"/>
      <c r="C841" s="115"/>
      <c r="N841" s="72"/>
    </row>
    <row r="842" spans="2:14" ht="14.25" customHeight="1">
      <c r="B842" s="115"/>
      <c r="C842" s="115"/>
      <c r="N842" s="72"/>
    </row>
    <row r="843" spans="2:14" ht="14.25" customHeight="1">
      <c r="B843" s="115"/>
      <c r="C843" s="115"/>
      <c r="N843" s="72"/>
    </row>
    <row r="844" spans="2:14" ht="14.25" customHeight="1">
      <c r="B844" s="115"/>
      <c r="C844" s="115"/>
      <c r="N844" s="72"/>
    </row>
    <row r="845" spans="2:14" ht="14.25" customHeight="1">
      <c r="B845" s="115"/>
      <c r="C845" s="115"/>
      <c r="N845" s="72"/>
    </row>
    <row r="846" spans="2:14" ht="14.25" customHeight="1">
      <c r="B846" s="115"/>
      <c r="C846" s="115"/>
      <c r="N846" s="72"/>
    </row>
    <row r="847" spans="2:14" ht="14.25" customHeight="1">
      <c r="B847" s="115"/>
      <c r="C847" s="115"/>
      <c r="N847" s="72"/>
    </row>
    <row r="848" spans="2:14" ht="14.25" customHeight="1">
      <c r="B848" s="115"/>
      <c r="C848" s="115"/>
      <c r="N848" s="72"/>
    </row>
    <row r="849" spans="2:14" ht="14.25" customHeight="1">
      <c r="B849" s="115"/>
      <c r="C849" s="115"/>
      <c r="N849" s="72"/>
    </row>
    <row r="850" spans="2:14" ht="14.25" customHeight="1">
      <c r="B850" s="115"/>
      <c r="C850" s="115"/>
      <c r="N850" s="72"/>
    </row>
    <row r="851" spans="2:14" ht="14.25" customHeight="1">
      <c r="B851" s="115"/>
      <c r="C851" s="115"/>
      <c r="N851" s="72"/>
    </row>
    <row r="852" spans="2:14" ht="14.25" customHeight="1">
      <c r="B852" s="115"/>
      <c r="C852" s="115"/>
      <c r="N852" s="72"/>
    </row>
    <row r="853" spans="2:14" ht="14.25" customHeight="1">
      <c r="B853" s="115"/>
      <c r="C853" s="115"/>
      <c r="N853" s="72"/>
    </row>
    <row r="854" spans="2:14" ht="14.25" customHeight="1">
      <c r="B854" s="115"/>
      <c r="C854" s="115"/>
      <c r="N854" s="72"/>
    </row>
    <row r="855" spans="2:14" ht="14.25" customHeight="1">
      <c r="B855" s="115"/>
      <c r="C855" s="115"/>
      <c r="N855" s="72"/>
    </row>
    <row r="856" spans="2:14" ht="14.25" customHeight="1">
      <c r="B856" s="115"/>
      <c r="C856" s="115"/>
      <c r="N856" s="72"/>
    </row>
    <row r="857" spans="2:14" ht="14.25" customHeight="1">
      <c r="B857" s="115"/>
      <c r="C857" s="115"/>
      <c r="N857" s="72"/>
    </row>
    <row r="858" spans="2:14" ht="14.25" customHeight="1">
      <c r="B858" s="115"/>
      <c r="C858" s="115"/>
      <c r="N858" s="72"/>
    </row>
    <row r="859" spans="2:14" ht="14.25" customHeight="1">
      <c r="B859" s="115"/>
      <c r="C859" s="115"/>
      <c r="N859" s="72"/>
    </row>
    <row r="860" spans="2:14" ht="14.25" customHeight="1">
      <c r="B860" s="115"/>
      <c r="C860" s="115"/>
      <c r="N860" s="72"/>
    </row>
    <row r="861" spans="2:14" ht="14.25" customHeight="1">
      <c r="B861" s="115"/>
      <c r="C861" s="115"/>
      <c r="N861" s="72"/>
    </row>
    <row r="862" spans="2:14" ht="14.25" customHeight="1">
      <c r="B862" s="115"/>
      <c r="C862" s="115"/>
      <c r="N862" s="72"/>
    </row>
    <row r="863" spans="2:14" ht="14.25" customHeight="1">
      <c r="B863" s="115"/>
      <c r="C863" s="115"/>
      <c r="N863" s="72"/>
    </row>
    <row r="864" spans="2:14" ht="14.25" customHeight="1">
      <c r="B864" s="115"/>
      <c r="C864" s="115"/>
      <c r="N864" s="72"/>
    </row>
    <row r="865" spans="2:14" ht="14.25" customHeight="1">
      <c r="B865" s="115"/>
      <c r="C865" s="115"/>
      <c r="N865" s="72"/>
    </row>
    <row r="866" spans="2:14" ht="14.25" customHeight="1">
      <c r="B866" s="115"/>
      <c r="C866" s="115"/>
      <c r="N866" s="72"/>
    </row>
    <row r="867" spans="2:14" ht="14.25" customHeight="1">
      <c r="B867" s="115"/>
      <c r="C867" s="115"/>
      <c r="N867" s="72"/>
    </row>
    <row r="868" spans="2:14" ht="14.25" customHeight="1">
      <c r="B868" s="115"/>
      <c r="C868" s="115"/>
      <c r="N868" s="72"/>
    </row>
    <row r="869" spans="2:14" ht="14.25" customHeight="1">
      <c r="B869" s="115"/>
      <c r="C869" s="115"/>
      <c r="N869" s="72"/>
    </row>
    <row r="870" spans="2:14" ht="14.25" customHeight="1">
      <c r="B870" s="115"/>
      <c r="C870" s="115"/>
      <c r="N870" s="72"/>
    </row>
    <row r="871" spans="2:14" ht="14.25" customHeight="1">
      <c r="B871" s="115"/>
      <c r="C871" s="115"/>
      <c r="N871" s="72"/>
    </row>
    <row r="872" spans="2:14" ht="14.25" customHeight="1">
      <c r="B872" s="115"/>
      <c r="C872" s="115"/>
      <c r="N872" s="72"/>
    </row>
    <row r="873" spans="2:14" ht="14.25" customHeight="1">
      <c r="B873" s="115"/>
      <c r="C873" s="115"/>
      <c r="N873" s="72"/>
    </row>
    <row r="874" spans="2:14" ht="14.25" customHeight="1">
      <c r="B874" s="115"/>
      <c r="C874" s="115"/>
      <c r="N874" s="72"/>
    </row>
    <row r="875" spans="2:14" ht="14.25" customHeight="1">
      <c r="B875" s="115"/>
      <c r="C875" s="115"/>
      <c r="N875" s="72"/>
    </row>
    <row r="876" spans="2:14" ht="14.25" customHeight="1">
      <c r="B876" s="115"/>
      <c r="C876" s="115"/>
      <c r="N876" s="72"/>
    </row>
    <row r="877" spans="2:14" ht="14.25" customHeight="1">
      <c r="B877" s="115"/>
      <c r="C877" s="115"/>
      <c r="N877" s="72"/>
    </row>
    <row r="878" spans="2:14" ht="14.25" customHeight="1">
      <c r="B878" s="115"/>
      <c r="C878" s="115"/>
      <c r="N878" s="72"/>
    </row>
    <row r="879" spans="2:14" ht="14.25" customHeight="1">
      <c r="B879" s="115"/>
      <c r="C879" s="115"/>
      <c r="N879" s="72"/>
    </row>
    <row r="880" spans="2:14" ht="14.25" customHeight="1">
      <c r="B880" s="115"/>
      <c r="C880" s="115"/>
      <c r="N880" s="72"/>
    </row>
    <row r="881" spans="2:14" ht="14.25" customHeight="1">
      <c r="B881" s="115"/>
      <c r="C881" s="115"/>
      <c r="N881" s="72"/>
    </row>
    <row r="882" spans="2:14" ht="14.25" customHeight="1">
      <c r="B882" s="115"/>
      <c r="C882" s="115"/>
      <c r="N882" s="72"/>
    </row>
    <row r="883" spans="2:14" ht="14.25" customHeight="1">
      <c r="B883" s="115"/>
      <c r="C883" s="115"/>
      <c r="N883" s="72"/>
    </row>
    <row r="884" spans="2:14" ht="14.25" customHeight="1">
      <c r="B884" s="115"/>
      <c r="C884" s="115"/>
      <c r="N884" s="72"/>
    </row>
    <row r="885" spans="2:14" ht="14.25" customHeight="1">
      <c r="B885" s="115"/>
      <c r="C885" s="115"/>
      <c r="N885" s="72"/>
    </row>
    <row r="886" spans="2:14" ht="14.25" customHeight="1">
      <c r="B886" s="115"/>
      <c r="C886" s="115"/>
      <c r="N886" s="72"/>
    </row>
    <row r="887" spans="2:14" ht="14.25" customHeight="1">
      <c r="B887" s="115"/>
      <c r="C887" s="115"/>
      <c r="N887" s="72"/>
    </row>
    <row r="888" spans="2:14" ht="14.25" customHeight="1">
      <c r="B888" s="115"/>
      <c r="C888" s="115"/>
      <c r="N888" s="72"/>
    </row>
    <row r="889" spans="2:14" ht="14.25" customHeight="1">
      <c r="B889" s="115"/>
      <c r="C889" s="115"/>
      <c r="N889" s="72"/>
    </row>
    <row r="890" spans="2:14" ht="14.25" customHeight="1">
      <c r="B890" s="115"/>
      <c r="C890" s="115"/>
      <c r="N890" s="72"/>
    </row>
    <row r="891" spans="2:14" ht="14.25" customHeight="1">
      <c r="B891" s="115"/>
      <c r="C891" s="115"/>
      <c r="N891" s="72"/>
    </row>
    <row r="892" spans="2:14" ht="14.25" customHeight="1">
      <c r="B892" s="115"/>
      <c r="C892" s="115"/>
      <c r="N892" s="72"/>
    </row>
    <row r="893" spans="2:14" ht="14.25" customHeight="1">
      <c r="B893" s="115"/>
      <c r="C893" s="115"/>
      <c r="N893" s="72"/>
    </row>
    <row r="894" spans="2:14" ht="14.25" customHeight="1">
      <c r="B894" s="115"/>
      <c r="C894" s="115"/>
      <c r="N894" s="72"/>
    </row>
    <row r="895" spans="2:14" ht="14.25" customHeight="1">
      <c r="B895" s="115"/>
      <c r="C895" s="115"/>
      <c r="N895" s="72"/>
    </row>
    <row r="896" spans="2:14" ht="14.25" customHeight="1">
      <c r="B896" s="115"/>
      <c r="C896" s="115"/>
      <c r="N896" s="72"/>
    </row>
    <row r="897" spans="2:14" ht="14.25" customHeight="1">
      <c r="B897" s="115"/>
      <c r="C897" s="115"/>
      <c r="N897" s="72"/>
    </row>
    <row r="898" spans="2:14" ht="14.25" customHeight="1">
      <c r="B898" s="115"/>
      <c r="C898" s="115"/>
      <c r="N898" s="72"/>
    </row>
    <row r="899" spans="2:14" ht="14.25" customHeight="1">
      <c r="B899" s="115"/>
      <c r="C899" s="115"/>
      <c r="N899" s="72"/>
    </row>
    <row r="900" spans="2:14" ht="14.25" customHeight="1">
      <c r="B900" s="115"/>
      <c r="C900" s="115"/>
      <c r="N900" s="72"/>
    </row>
    <row r="901" spans="2:14" ht="14.25" customHeight="1">
      <c r="B901" s="115"/>
      <c r="C901" s="115"/>
      <c r="N901" s="72"/>
    </row>
    <row r="902" spans="2:14" ht="14.25" customHeight="1">
      <c r="B902" s="115"/>
      <c r="C902" s="115"/>
      <c r="N902" s="72"/>
    </row>
    <row r="903" spans="2:14" ht="14.25" customHeight="1">
      <c r="B903" s="115"/>
      <c r="C903" s="115"/>
      <c r="N903" s="72"/>
    </row>
    <row r="904" spans="2:14" ht="14.25" customHeight="1">
      <c r="B904" s="115"/>
      <c r="C904" s="115"/>
      <c r="N904" s="72"/>
    </row>
    <row r="905" spans="2:14" ht="14.25" customHeight="1">
      <c r="B905" s="115"/>
      <c r="C905" s="115"/>
      <c r="N905" s="72"/>
    </row>
    <row r="906" spans="2:14" ht="14.25" customHeight="1">
      <c r="B906" s="115"/>
      <c r="C906" s="115"/>
      <c r="N906" s="72"/>
    </row>
    <row r="907" spans="2:14" ht="14.25" customHeight="1">
      <c r="B907" s="115"/>
      <c r="C907" s="115"/>
      <c r="N907" s="72"/>
    </row>
    <row r="908" spans="2:14" ht="14.25" customHeight="1">
      <c r="B908" s="115"/>
      <c r="C908" s="115"/>
      <c r="N908" s="72"/>
    </row>
    <row r="909" spans="2:14" ht="14.25" customHeight="1">
      <c r="B909" s="115"/>
      <c r="C909" s="115"/>
      <c r="N909" s="72"/>
    </row>
    <row r="910" spans="2:14" ht="14.25" customHeight="1">
      <c r="B910" s="115"/>
      <c r="C910" s="115"/>
      <c r="N910" s="72"/>
    </row>
    <row r="911" spans="2:14" ht="14.25" customHeight="1">
      <c r="B911" s="115"/>
      <c r="C911" s="115"/>
      <c r="N911" s="72"/>
    </row>
    <row r="912" spans="2:14" ht="14.25" customHeight="1">
      <c r="B912" s="115"/>
      <c r="C912" s="115"/>
      <c r="N912" s="72"/>
    </row>
    <row r="913" spans="2:14" ht="14.25" customHeight="1">
      <c r="B913" s="115"/>
      <c r="C913" s="115"/>
      <c r="N913" s="72"/>
    </row>
    <row r="914" spans="2:14" ht="14.25" customHeight="1">
      <c r="B914" s="115"/>
      <c r="C914" s="115"/>
      <c r="N914" s="72"/>
    </row>
    <row r="915" spans="2:14" ht="14.25" customHeight="1">
      <c r="B915" s="115"/>
      <c r="C915" s="115"/>
      <c r="N915" s="72"/>
    </row>
    <row r="916" spans="2:14" ht="14.25" customHeight="1">
      <c r="B916" s="115"/>
      <c r="C916" s="115"/>
      <c r="N916" s="72"/>
    </row>
    <row r="917" spans="2:14" ht="14.25" customHeight="1">
      <c r="B917" s="115"/>
      <c r="C917" s="115"/>
      <c r="N917" s="72"/>
    </row>
    <row r="918" spans="2:14" ht="14.25" customHeight="1">
      <c r="B918" s="115"/>
      <c r="C918" s="115"/>
      <c r="N918" s="72"/>
    </row>
    <row r="919" spans="2:14" ht="14.25" customHeight="1">
      <c r="B919" s="115"/>
      <c r="C919" s="115"/>
      <c r="N919" s="72"/>
    </row>
    <row r="920" spans="2:14" ht="14.25" customHeight="1">
      <c r="B920" s="115"/>
      <c r="C920" s="115"/>
      <c r="N920" s="72"/>
    </row>
    <row r="921" spans="2:14" ht="14.25" customHeight="1">
      <c r="B921" s="115"/>
      <c r="C921" s="115"/>
      <c r="N921" s="72"/>
    </row>
    <row r="922" spans="2:14" ht="14.25" customHeight="1">
      <c r="B922" s="115"/>
      <c r="C922" s="115"/>
      <c r="N922" s="72"/>
    </row>
    <row r="923" spans="2:14" ht="14.25" customHeight="1">
      <c r="B923" s="115"/>
      <c r="C923" s="115"/>
      <c r="N923" s="72"/>
    </row>
    <row r="924" spans="2:14" ht="14.25" customHeight="1">
      <c r="B924" s="115"/>
      <c r="C924" s="115"/>
      <c r="N924" s="72"/>
    </row>
    <row r="925" spans="2:14" ht="14.25" customHeight="1">
      <c r="B925" s="115"/>
      <c r="C925" s="115"/>
      <c r="N925" s="72"/>
    </row>
    <row r="926" spans="2:14" ht="14.25" customHeight="1">
      <c r="B926" s="115"/>
      <c r="C926" s="115"/>
      <c r="N926" s="72"/>
    </row>
    <row r="927" spans="2:14" ht="14.25" customHeight="1">
      <c r="B927" s="115"/>
      <c r="C927" s="115"/>
      <c r="N927" s="72"/>
    </row>
    <row r="928" spans="2:14" ht="14.25" customHeight="1">
      <c r="B928" s="115"/>
      <c r="C928" s="115"/>
      <c r="N928" s="72"/>
    </row>
    <row r="929" spans="2:14" ht="14.25" customHeight="1">
      <c r="B929" s="115"/>
      <c r="C929" s="115"/>
      <c r="N929" s="72"/>
    </row>
    <row r="930" spans="2:14" ht="14.25" customHeight="1">
      <c r="B930" s="115"/>
      <c r="C930" s="115"/>
      <c r="N930" s="72"/>
    </row>
    <row r="931" spans="2:14" ht="14.25" customHeight="1">
      <c r="B931" s="115"/>
      <c r="C931" s="115"/>
      <c r="N931" s="72"/>
    </row>
    <row r="932" spans="2:14" ht="14.25" customHeight="1">
      <c r="B932" s="115"/>
      <c r="C932" s="115"/>
      <c r="N932" s="72"/>
    </row>
    <row r="933" spans="2:14" ht="14.25" customHeight="1">
      <c r="B933" s="115"/>
      <c r="C933" s="115"/>
      <c r="N933" s="72"/>
    </row>
    <row r="934" spans="2:14" ht="14.25" customHeight="1">
      <c r="B934" s="115"/>
      <c r="C934" s="115"/>
      <c r="N934" s="72"/>
    </row>
    <row r="935" spans="2:14" ht="14.25" customHeight="1">
      <c r="B935" s="115"/>
      <c r="C935" s="115"/>
      <c r="N935" s="72"/>
    </row>
    <row r="936" spans="2:14" ht="14.25" customHeight="1">
      <c r="B936" s="115"/>
      <c r="C936" s="115"/>
      <c r="N936" s="72"/>
    </row>
    <row r="937" spans="2:14" ht="14.25" customHeight="1">
      <c r="B937" s="115"/>
      <c r="C937" s="115"/>
      <c r="N937" s="72"/>
    </row>
    <row r="938" spans="2:14" ht="14.25" customHeight="1">
      <c r="B938" s="115"/>
      <c r="C938" s="115"/>
      <c r="N938" s="72"/>
    </row>
    <row r="939" spans="2:14" ht="14.25" customHeight="1">
      <c r="B939" s="115"/>
      <c r="C939" s="115"/>
      <c r="N939" s="72"/>
    </row>
    <row r="940" spans="2:14" ht="14.25" customHeight="1">
      <c r="B940" s="115"/>
      <c r="C940" s="115"/>
      <c r="N940" s="72"/>
    </row>
    <row r="941" spans="2:14" ht="14.25" customHeight="1">
      <c r="B941" s="115"/>
      <c r="C941" s="115"/>
      <c r="N941" s="72"/>
    </row>
    <row r="942" spans="2:14" ht="14.25" customHeight="1">
      <c r="B942" s="115"/>
      <c r="C942" s="115"/>
      <c r="N942" s="72"/>
    </row>
    <row r="943" spans="2:14" ht="14.25" customHeight="1">
      <c r="B943" s="115"/>
      <c r="C943" s="115"/>
      <c r="N943" s="72"/>
    </row>
    <row r="944" spans="2:14" ht="14.25" customHeight="1">
      <c r="B944" s="115"/>
      <c r="C944" s="115"/>
      <c r="N944" s="72"/>
    </row>
    <row r="945" spans="2:14" ht="14.25" customHeight="1">
      <c r="B945" s="115"/>
      <c r="C945" s="115"/>
      <c r="N945" s="72"/>
    </row>
    <row r="946" spans="2:14" ht="14.25" customHeight="1">
      <c r="B946" s="115"/>
      <c r="C946" s="115"/>
      <c r="N946" s="72"/>
    </row>
    <row r="947" spans="2:14" ht="14.25" customHeight="1">
      <c r="B947" s="115"/>
      <c r="C947" s="115"/>
      <c r="N947" s="72"/>
    </row>
    <row r="948" spans="2:14" ht="14.25" customHeight="1">
      <c r="B948" s="115"/>
      <c r="C948" s="115"/>
      <c r="N948" s="72"/>
    </row>
    <row r="949" spans="2:14" ht="14.25" customHeight="1">
      <c r="B949" s="115"/>
      <c r="C949" s="115"/>
      <c r="N949" s="72"/>
    </row>
    <row r="950" spans="2:14" ht="14.25" customHeight="1">
      <c r="B950" s="115"/>
      <c r="C950" s="115"/>
      <c r="N950" s="72"/>
    </row>
    <row r="951" spans="2:14" ht="14.25" customHeight="1">
      <c r="B951" s="115"/>
      <c r="C951" s="115"/>
      <c r="N951" s="72"/>
    </row>
    <row r="952" spans="2:14" ht="14.25" customHeight="1">
      <c r="B952" s="115"/>
      <c r="C952" s="115"/>
      <c r="N952" s="72"/>
    </row>
    <row r="953" spans="2:14" ht="14.25" customHeight="1">
      <c r="B953" s="115"/>
      <c r="C953" s="115"/>
      <c r="N953" s="72"/>
    </row>
    <row r="954" spans="2:14" ht="14.25" customHeight="1">
      <c r="B954" s="115"/>
      <c r="C954" s="115"/>
      <c r="N954" s="72"/>
    </row>
    <row r="955" spans="2:14" ht="14.25" customHeight="1">
      <c r="B955" s="115"/>
      <c r="C955" s="115"/>
      <c r="N955" s="72"/>
    </row>
    <row r="956" spans="2:14" ht="14.25" customHeight="1">
      <c r="B956" s="115"/>
      <c r="C956" s="115"/>
      <c r="N956" s="72"/>
    </row>
    <row r="957" spans="2:14" ht="14.25" customHeight="1">
      <c r="B957" s="115"/>
      <c r="C957" s="115"/>
      <c r="N957" s="72"/>
    </row>
    <row r="958" spans="2:14" ht="14.25" customHeight="1">
      <c r="B958" s="115"/>
      <c r="C958" s="115"/>
      <c r="N958" s="72"/>
    </row>
    <row r="959" spans="2:14" ht="14.25" customHeight="1">
      <c r="B959" s="115"/>
      <c r="C959" s="115"/>
      <c r="N959" s="72"/>
    </row>
    <row r="960" spans="2:14" ht="14.25" customHeight="1">
      <c r="B960" s="115"/>
      <c r="C960" s="115"/>
      <c r="N960" s="72"/>
    </row>
    <row r="961" spans="2:14" ht="14.25" customHeight="1">
      <c r="B961" s="115"/>
      <c r="C961" s="115"/>
      <c r="N961" s="72"/>
    </row>
    <row r="962" spans="2:14" ht="14.25" customHeight="1">
      <c r="B962" s="115"/>
      <c r="C962" s="115"/>
      <c r="N962" s="72"/>
    </row>
    <row r="963" spans="2:14" ht="14.25" customHeight="1">
      <c r="B963" s="115"/>
      <c r="C963" s="115"/>
      <c r="N963" s="72"/>
    </row>
    <row r="964" spans="2:14" ht="14.25" customHeight="1">
      <c r="B964" s="115"/>
      <c r="C964" s="115"/>
      <c r="N964" s="72"/>
    </row>
    <row r="965" spans="2:14" ht="14.25" customHeight="1">
      <c r="B965" s="115"/>
      <c r="C965" s="115"/>
      <c r="N965" s="72"/>
    </row>
    <row r="966" spans="2:14" ht="14.25" customHeight="1">
      <c r="B966" s="115"/>
      <c r="C966" s="115"/>
      <c r="N966" s="72"/>
    </row>
    <row r="967" spans="2:14" ht="14.25" customHeight="1">
      <c r="B967" s="115"/>
      <c r="C967" s="115"/>
      <c r="N967" s="72"/>
    </row>
    <row r="968" spans="2:14" ht="14.25" customHeight="1">
      <c r="B968" s="115"/>
      <c r="C968" s="115"/>
      <c r="N968" s="72"/>
    </row>
    <row r="969" spans="2:14" ht="14.25" customHeight="1">
      <c r="B969" s="115"/>
      <c r="C969" s="115"/>
      <c r="N969" s="72"/>
    </row>
    <row r="970" spans="2:14" ht="14.25" customHeight="1">
      <c r="B970" s="115"/>
      <c r="C970" s="115"/>
      <c r="N970" s="72"/>
    </row>
    <row r="971" spans="2:14" ht="14.25" customHeight="1">
      <c r="B971" s="115"/>
      <c r="C971" s="115"/>
      <c r="N971" s="72"/>
    </row>
    <row r="972" spans="2:14" ht="14.25" customHeight="1">
      <c r="B972" s="115"/>
      <c r="C972" s="115"/>
      <c r="N972" s="72"/>
    </row>
    <row r="973" spans="2:14" ht="14.25" customHeight="1">
      <c r="B973" s="115"/>
      <c r="C973" s="115"/>
      <c r="N973" s="72"/>
    </row>
    <row r="974" spans="2:14" ht="14.25" customHeight="1">
      <c r="B974" s="115"/>
      <c r="C974" s="115"/>
      <c r="N974" s="72"/>
    </row>
    <row r="975" spans="2:14" ht="14.25" customHeight="1">
      <c r="B975" s="115"/>
      <c r="C975" s="115"/>
      <c r="N975" s="72"/>
    </row>
    <row r="976" spans="2:14" ht="14.25" customHeight="1">
      <c r="B976" s="115"/>
      <c r="C976" s="115"/>
      <c r="N976" s="72"/>
    </row>
    <row r="977" spans="2:14" ht="14.25" customHeight="1">
      <c r="B977" s="115"/>
      <c r="C977" s="115"/>
      <c r="N977" s="72"/>
    </row>
    <row r="978" spans="2:14" ht="14.25" customHeight="1">
      <c r="B978" s="115"/>
      <c r="C978" s="115"/>
      <c r="N978" s="72"/>
    </row>
    <row r="979" spans="2:14" ht="14.25" customHeight="1">
      <c r="B979" s="115"/>
      <c r="C979" s="115"/>
      <c r="N979" s="72"/>
    </row>
    <row r="980" spans="2:14" ht="14.25" customHeight="1">
      <c r="B980" s="115"/>
      <c r="C980" s="115"/>
      <c r="N980" s="72"/>
    </row>
    <row r="981" spans="2:14" ht="14.25" customHeight="1">
      <c r="B981" s="115"/>
      <c r="C981" s="115"/>
      <c r="N981" s="72"/>
    </row>
    <row r="982" spans="2:14" ht="14.25" customHeight="1">
      <c r="B982" s="115"/>
      <c r="C982" s="115"/>
      <c r="N982" s="72"/>
    </row>
    <row r="983" spans="2:14" ht="14.25" customHeight="1">
      <c r="B983" s="115"/>
      <c r="C983" s="115"/>
      <c r="N983" s="72"/>
    </row>
    <row r="984" spans="2:14" ht="14.25" customHeight="1">
      <c r="B984" s="115"/>
      <c r="C984" s="115"/>
      <c r="N984" s="72"/>
    </row>
    <row r="985" spans="2:14" ht="14.25" customHeight="1">
      <c r="B985" s="115"/>
      <c r="C985" s="115"/>
      <c r="N985" s="72"/>
    </row>
    <row r="986" spans="2:14" ht="14.25" customHeight="1">
      <c r="B986" s="115"/>
      <c r="C986" s="115"/>
      <c r="N986" s="72"/>
    </row>
    <row r="987" spans="2:14" ht="14.25" customHeight="1">
      <c r="B987" s="115"/>
      <c r="C987" s="115"/>
      <c r="N987" s="72"/>
    </row>
    <row r="988" spans="2:14" ht="14.25" customHeight="1">
      <c r="B988" s="115"/>
      <c r="C988" s="115"/>
      <c r="N988" s="72"/>
    </row>
    <row r="989" spans="2:14" ht="14.25" customHeight="1">
      <c r="B989" s="115"/>
      <c r="C989" s="115"/>
      <c r="N989" s="72"/>
    </row>
    <row r="990" spans="2:14" ht="14.25" customHeight="1">
      <c r="B990" s="115"/>
      <c r="C990" s="115"/>
      <c r="N990" s="72"/>
    </row>
    <row r="991" spans="2:14" ht="14.25" customHeight="1">
      <c r="B991" s="115"/>
      <c r="C991" s="115"/>
      <c r="N991" s="72"/>
    </row>
    <row r="992" spans="2:14" ht="14.25" customHeight="1">
      <c r="B992" s="115"/>
      <c r="C992" s="115"/>
      <c r="N992" s="72"/>
    </row>
    <row r="993" spans="2:14" ht="14.25" customHeight="1">
      <c r="B993" s="115"/>
      <c r="C993" s="115"/>
      <c r="N993" s="72"/>
    </row>
    <row r="994" spans="2:14" ht="14.25" customHeight="1">
      <c r="B994" s="115"/>
      <c r="C994" s="115"/>
      <c r="N994" s="72"/>
    </row>
    <row r="995" spans="2:14" ht="14.25" customHeight="1">
      <c r="B995" s="115"/>
      <c r="C995" s="115"/>
      <c r="N995" s="72"/>
    </row>
    <row r="996" spans="2:14" ht="14.25" customHeight="1">
      <c r="B996" s="115"/>
      <c r="C996" s="115"/>
      <c r="N996" s="72"/>
    </row>
    <row r="997" spans="2:14" ht="14.25" customHeight="1">
      <c r="B997" s="115"/>
      <c r="C997" s="115"/>
      <c r="N997" s="72"/>
    </row>
    <row r="998" spans="2:14" ht="14.25" customHeight="1">
      <c r="B998" s="115"/>
      <c r="C998" s="115"/>
      <c r="N998" s="72"/>
    </row>
    <row r="999" spans="2:14" ht="14.25" customHeight="1">
      <c r="B999" s="115"/>
      <c r="C999" s="115"/>
      <c r="N999" s="72"/>
    </row>
    <row r="1000" spans="2:14" ht="14.25" customHeight="1">
      <c r="B1000" s="115"/>
      <c r="C1000" s="115"/>
      <c r="N1000" s="7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Choice Throughput Times</vt:lpstr>
      <vt:lpstr>Choice Fixed Costs</vt:lpstr>
      <vt:lpstr>Copy of Flow Data</vt:lpstr>
      <vt:lpstr>Choice Machine Totals</vt:lpstr>
      <vt:lpstr>Utilization Matrix</vt:lpstr>
      <vt:lpstr>Single Pass</vt:lpstr>
      <vt:lpstr>Incidence Matrix</vt:lpstr>
      <vt:lpstr>Demand</vt:lpstr>
      <vt:lpstr>Flow Data</vt:lpstr>
      <vt:lpstr>Time</vt:lpstr>
      <vt:lpstr>Times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viren bhanushali</cp:lastModifiedBy>
  <dcterms:modified xsi:type="dcterms:W3CDTF">2018-04-24T02:24:02Z</dcterms:modified>
</cp:coreProperties>
</file>