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drawings/drawing2.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96" windowWidth="18888" windowHeight="7104" firstSheet="21" activeTab="21"/>
  </bookViews>
  <sheets>
    <sheet name="D1" sheetId="1" r:id="rId1"/>
    <sheet name="D2" sheetId="2" r:id="rId2"/>
    <sheet name="D3" sheetId="3" r:id="rId3"/>
    <sheet name="D4" sheetId="4" r:id="rId4"/>
    <sheet name="D5-1" sheetId="5" r:id="rId5"/>
    <sheet name="D5-2" sheetId="6" r:id="rId6"/>
    <sheet name="D5-3" sheetId="7" r:id="rId7"/>
    <sheet name="D6" sheetId="8" r:id="rId8"/>
    <sheet name="D7" sheetId="9" r:id="rId9"/>
    <sheet name="D8" sheetId="10" r:id="rId10"/>
    <sheet name="D9" sheetId="11" r:id="rId11"/>
    <sheet name="D10" sheetId="12" r:id="rId12"/>
    <sheet name="D11" sheetId="13" r:id="rId13"/>
    <sheet name="D12" sheetId="14" r:id="rId14"/>
    <sheet name="D13" sheetId="15" r:id="rId15"/>
    <sheet name="E1" sheetId="16" r:id="rId16"/>
    <sheet name="E2" sheetId="17" r:id="rId17"/>
    <sheet name="E3" sheetId="18" r:id="rId18"/>
    <sheet name="E4" sheetId="19" r:id="rId19"/>
    <sheet name="E5" sheetId="20" r:id="rId20"/>
    <sheet name="E6" sheetId="21" r:id="rId21"/>
    <sheet name="E7" sheetId="22" r:id="rId22"/>
    <sheet name="E8" sheetId="23" r:id="rId23"/>
    <sheet name="E9" sheetId="24" r:id="rId24"/>
    <sheet name="F1" sheetId="25" r:id="rId25"/>
    <sheet name="F2" sheetId="26" r:id="rId26"/>
    <sheet name="F3" sheetId="27" r:id="rId27"/>
    <sheet name="F4" sheetId="28" r:id="rId28"/>
    <sheet name="F5" sheetId="29" r:id="rId29"/>
    <sheet name="F6" sheetId="30" r:id="rId30"/>
    <sheet name="F7" sheetId="31" r:id="rId31"/>
    <sheet name="F8" sheetId="32" r:id="rId32"/>
    <sheet name="F9" sheetId="33" r:id="rId33"/>
    <sheet name="F10" sheetId="34" r:id="rId34"/>
    <sheet name="F11" sheetId="35" r:id="rId35"/>
    <sheet name="F12" sheetId="36" r:id="rId36"/>
    <sheet name="F13" sheetId="37" r:id="rId37"/>
    <sheet name="F14-1" sheetId="38" r:id="rId38"/>
    <sheet name="F14-2" sheetId="42" r:id="rId39"/>
    <sheet name="F15" sheetId="39" r:id="rId40"/>
    <sheet name="F16" sheetId="40" r:id="rId41"/>
    <sheet name="F17" sheetId="41" r:id="rId42"/>
  </sheets>
  <externalReferences>
    <externalReference r:id="rId43"/>
    <externalReference r:id="rId44"/>
    <externalReference r:id="rId45"/>
    <externalReference r:id="rId46"/>
    <externalReference r:id="rId47"/>
  </externalReferences>
  <calcPr calcId="125725"/>
</workbook>
</file>

<file path=xl/calcChain.xml><?xml version="1.0" encoding="utf-8"?>
<calcChain xmlns="http://schemas.openxmlformats.org/spreadsheetml/2006/main">
  <c r="E21" i="35"/>
  <c r="E20"/>
  <c r="E19"/>
  <c r="E18"/>
  <c r="E17"/>
  <c r="E16"/>
  <c r="E15"/>
  <c r="E14"/>
  <c r="E13"/>
  <c r="E12"/>
  <c r="E11"/>
  <c r="E10"/>
  <c r="E9"/>
  <c r="E8"/>
  <c r="E7"/>
  <c r="D7"/>
  <c r="M88" i="21" l="1"/>
  <c r="M89"/>
  <c r="M90"/>
  <c r="M91"/>
  <c r="M92"/>
  <c r="M93"/>
  <c r="M94"/>
  <c r="M95"/>
  <c r="M96"/>
  <c r="M97"/>
  <c r="L97"/>
  <c r="J88"/>
  <c r="J89"/>
  <c r="J90"/>
  <c r="J91"/>
  <c r="J92"/>
  <c r="J93"/>
  <c r="J94"/>
  <c r="J95"/>
  <c r="J96"/>
  <c r="J97"/>
  <c r="F88"/>
  <c r="F89"/>
  <c r="F90"/>
  <c r="F91"/>
  <c r="F92"/>
  <c r="F93"/>
  <c r="F94"/>
  <c r="F95"/>
  <c r="F96"/>
  <c r="F97"/>
  <c r="F87"/>
  <c r="E97"/>
  <c r="C88"/>
  <c r="C89"/>
  <c r="C90"/>
  <c r="C91"/>
  <c r="C92"/>
  <c r="C93"/>
  <c r="C94"/>
  <c r="C95"/>
  <c r="C96"/>
  <c r="C97"/>
  <c r="C87"/>
  <c r="M68"/>
  <c r="M69"/>
  <c r="M70"/>
  <c r="M71"/>
  <c r="M72"/>
  <c r="M73"/>
  <c r="M74"/>
  <c r="M75"/>
  <c r="M76"/>
  <c r="M77"/>
  <c r="M67"/>
  <c r="J68"/>
  <c r="J69"/>
  <c r="J70"/>
  <c r="J71"/>
  <c r="J72"/>
  <c r="J73"/>
  <c r="J74"/>
  <c r="J75"/>
  <c r="J76"/>
  <c r="J77"/>
  <c r="J67"/>
  <c r="I77"/>
  <c r="F68"/>
  <c r="F69"/>
  <c r="F70"/>
  <c r="F71"/>
  <c r="F72"/>
  <c r="F73"/>
  <c r="F74"/>
  <c r="F75"/>
  <c r="F76"/>
  <c r="F77"/>
  <c r="E77"/>
  <c r="M48"/>
  <c r="M49"/>
  <c r="M50"/>
  <c r="M51"/>
  <c r="M52"/>
  <c r="M53"/>
  <c r="M54"/>
  <c r="M55"/>
  <c r="M56"/>
  <c r="M57"/>
  <c r="L57"/>
  <c r="F48"/>
  <c r="F49"/>
  <c r="F50"/>
  <c r="F51"/>
  <c r="F52"/>
  <c r="F53"/>
  <c r="F54"/>
  <c r="F55"/>
  <c r="F56"/>
  <c r="F57"/>
  <c r="F47"/>
  <c r="E57"/>
  <c r="M28"/>
  <c r="M29"/>
  <c r="M30"/>
  <c r="M31"/>
  <c r="M32"/>
  <c r="M33"/>
  <c r="M34"/>
  <c r="M35"/>
  <c r="M36"/>
  <c r="M37"/>
  <c r="L37"/>
  <c r="J28"/>
  <c r="J29"/>
  <c r="J30"/>
  <c r="J31"/>
  <c r="J32"/>
  <c r="J33"/>
  <c r="J34"/>
  <c r="J35"/>
  <c r="J36"/>
  <c r="J37"/>
  <c r="J27"/>
  <c r="I37"/>
  <c r="F28"/>
  <c r="F29"/>
  <c r="F30"/>
  <c r="F31"/>
  <c r="F32"/>
  <c r="F33"/>
  <c r="F34"/>
  <c r="F35"/>
  <c r="F36"/>
  <c r="F37"/>
  <c r="M8" l="1"/>
  <c r="M9"/>
  <c r="M10"/>
  <c r="M11"/>
  <c r="M12"/>
  <c r="M13"/>
  <c r="M14"/>
  <c r="M15"/>
  <c r="M16"/>
  <c r="M17"/>
  <c r="L17"/>
  <c r="E17"/>
  <c r="F9"/>
  <c r="E37"/>
  <c r="B37"/>
  <c r="M7"/>
  <c r="F8"/>
  <c r="F10"/>
  <c r="F11"/>
  <c r="F12"/>
  <c r="F14"/>
  <c r="F15"/>
  <c r="F16"/>
  <c r="N9" i="14"/>
  <c r="N21"/>
  <c r="F17" i="21" l="1"/>
  <c r="F13"/>
  <c r="K40" i="4" l="1"/>
  <c r="I40"/>
  <c r="G40"/>
  <c r="E40"/>
  <c r="C40"/>
  <c r="K17"/>
  <c r="I17"/>
  <c r="G17"/>
  <c r="E17"/>
  <c r="C17"/>
  <c r="L9" i="19"/>
  <c r="K9"/>
  <c r="J9"/>
  <c r="I9"/>
  <c r="H9"/>
  <c r="G9"/>
  <c r="F9"/>
  <c r="D9"/>
  <c r="C9"/>
  <c r="B9"/>
  <c r="O17" i="18"/>
  <c r="O16"/>
  <c r="O15"/>
  <c r="O14"/>
  <c r="O13"/>
  <c r="O12"/>
  <c r="O11"/>
  <c r="O9"/>
  <c r="O8"/>
  <c r="L7"/>
  <c r="O6"/>
  <c r="K37" i="41"/>
  <c r="K36"/>
  <c r="K35"/>
  <c r="K34"/>
  <c r="K33"/>
  <c r="K32"/>
  <c r="K31"/>
  <c r="K30"/>
  <c r="K29"/>
  <c r="K28"/>
  <c r="K27"/>
  <c r="K26"/>
  <c r="K25"/>
  <c r="H19"/>
  <c r="G19"/>
  <c r="F19"/>
  <c r="H18"/>
  <c r="G18"/>
  <c r="F18"/>
  <c r="H17"/>
  <c r="G17"/>
  <c r="F17"/>
  <c r="H16"/>
  <c r="G16"/>
  <c r="F16"/>
  <c r="H15"/>
  <c r="G15"/>
  <c r="F15"/>
  <c r="H14"/>
  <c r="G14"/>
  <c r="F14"/>
  <c r="H13"/>
  <c r="G13"/>
  <c r="F13"/>
  <c r="H12"/>
  <c r="G12"/>
  <c r="F12"/>
  <c r="H11"/>
  <c r="G11"/>
  <c r="F11"/>
  <c r="H10"/>
  <c r="G10"/>
  <c r="F10"/>
  <c r="H9"/>
  <c r="G9"/>
  <c r="F9"/>
  <c r="H8"/>
  <c r="G8"/>
  <c r="F8"/>
  <c r="H7"/>
  <c r="G7"/>
  <c r="F7"/>
  <c r="N21" i="39"/>
  <c r="O21" s="1"/>
  <c r="L21"/>
  <c r="M21" s="1"/>
  <c r="K21"/>
  <c r="H21"/>
  <c r="G21"/>
  <c r="F21"/>
  <c r="E21"/>
  <c r="D21"/>
  <c r="C21"/>
  <c r="O20"/>
  <c r="M20"/>
  <c r="O19"/>
  <c r="M19"/>
  <c r="O18"/>
  <c r="M18"/>
  <c r="O17"/>
  <c r="M17"/>
  <c r="O16"/>
  <c r="M16"/>
  <c r="O15"/>
  <c r="M15"/>
  <c r="O14"/>
  <c r="M14"/>
  <c r="O13"/>
  <c r="N13"/>
  <c r="M13"/>
  <c r="L13"/>
  <c r="K13"/>
  <c r="H13"/>
  <c r="G13"/>
  <c r="F13"/>
  <c r="E13"/>
  <c r="D13"/>
  <c r="C13"/>
  <c r="O12"/>
  <c r="M12"/>
  <c r="O11"/>
  <c r="M11"/>
  <c r="O10"/>
  <c r="M10"/>
  <c r="O9"/>
  <c r="M9"/>
  <c r="O8"/>
  <c r="M8"/>
  <c r="O7"/>
  <c r="M7"/>
  <c r="O6"/>
  <c r="M6"/>
  <c r="O5"/>
  <c r="M5"/>
  <c r="H5"/>
  <c r="G5"/>
  <c r="F5"/>
  <c r="E5"/>
  <c r="D5"/>
  <c r="C5"/>
  <c r="AD7" i="42"/>
  <c r="AC7"/>
  <c r="AB7"/>
  <c r="AA7"/>
  <c r="Z7"/>
  <c r="Y7"/>
  <c r="X7"/>
  <c r="W7"/>
  <c r="V7"/>
  <c r="K7" i="38"/>
  <c r="J7"/>
  <c r="I7"/>
  <c r="H7"/>
  <c r="G7"/>
  <c r="F7"/>
  <c r="E7"/>
  <c r="D7"/>
  <c r="C7"/>
  <c r="I47" i="36"/>
  <c r="G47"/>
  <c r="I46"/>
  <c r="G46"/>
  <c r="I45"/>
  <c r="G45"/>
  <c r="I44"/>
  <c r="G44"/>
  <c r="I43"/>
  <c r="G43"/>
  <c r="I42"/>
  <c r="G42"/>
  <c r="I41"/>
  <c r="G41"/>
  <c r="I40"/>
  <c r="G40"/>
  <c r="I39"/>
  <c r="G39"/>
  <c r="I38"/>
  <c r="G38"/>
  <c r="I37"/>
  <c r="G37"/>
  <c r="I36"/>
  <c r="G36"/>
  <c r="I35"/>
  <c r="G35"/>
  <c r="I34"/>
  <c r="G34"/>
  <c r="I33"/>
  <c r="G33"/>
  <c r="F33"/>
  <c r="G32"/>
  <c r="I22"/>
  <c r="G22"/>
  <c r="I21"/>
  <c r="G21"/>
  <c r="I20"/>
  <c r="G20"/>
  <c r="I19"/>
  <c r="G19"/>
  <c r="I18"/>
  <c r="G18"/>
  <c r="I17"/>
  <c r="G17"/>
  <c r="I16"/>
  <c r="G16"/>
  <c r="I15"/>
  <c r="G15"/>
  <c r="I14"/>
  <c r="G14"/>
  <c r="I13"/>
  <c r="G13"/>
  <c r="I12"/>
  <c r="G12"/>
  <c r="I11"/>
  <c r="G11"/>
  <c r="I10"/>
  <c r="G10"/>
  <c r="I9"/>
  <c r="G9"/>
  <c r="I8"/>
  <c r="G8"/>
  <c r="F8"/>
  <c r="E8"/>
  <c r="D8"/>
  <c r="G7"/>
  <c r="Q23" i="37"/>
  <c r="N23"/>
  <c r="O23" s="1"/>
  <c r="J23"/>
  <c r="Q22"/>
  <c r="O22"/>
  <c r="L22"/>
  <c r="Q21"/>
  <c r="O21"/>
  <c r="L21"/>
  <c r="Q20"/>
  <c r="O20"/>
  <c r="L20"/>
  <c r="Q19"/>
  <c r="O19"/>
  <c r="L19"/>
  <c r="Q18"/>
  <c r="O18"/>
  <c r="L18"/>
  <c r="Q17"/>
  <c r="O17"/>
  <c r="L17"/>
  <c r="Q16"/>
  <c r="O16"/>
  <c r="L16"/>
  <c r="Q15"/>
  <c r="O15"/>
  <c r="L15"/>
  <c r="Q14"/>
  <c r="O14"/>
  <c r="L14"/>
  <c r="Q13"/>
  <c r="O13"/>
  <c r="L13"/>
  <c r="Q12"/>
  <c r="O12"/>
  <c r="L12"/>
  <c r="L7" s="1"/>
  <c r="L23" s="1"/>
  <c r="Q11"/>
  <c r="O11"/>
  <c r="L11"/>
  <c r="Q10"/>
  <c r="O10"/>
  <c r="L10"/>
  <c r="Q9"/>
  <c r="O9"/>
  <c r="Q8"/>
  <c r="O8"/>
  <c r="Q7"/>
  <c r="O7"/>
  <c r="N7"/>
  <c r="K7"/>
  <c r="K23" s="1"/>
  <c r="J7"/>
  <c r="I7"/>
  <c r="H7"/>
  <c r="G7"/>
  <c r="F7"/>
  <c r="E7"/>
  <c r="D7"/>
  <c r="C7"/>
  <c r="O6"/>
  <c r="N19" i="32" l="1"/>
  <c r="L19"/>
  <c r="J19"/>
  <c r="N18"/>
  <c r="L18"/>
  <c r="J18"/>
  <c r="N17"/>
  <c r="L17"/>
  <c r="J17"/>
  <c r="N16"/>
  <c r="L16"/>
  <c r="J16"/>
  <c r="N15"/>
  <c r="L15"/>
  <c r="J15"/>
  <c r="N14"/>
  <c r="L14"/>
  <c r="J14"/>
  <c r="N12"/>
  <c r="L12"/>
  <c r="J12"/>
  <c r="N11"/>
  <c r="L11"/>
  <c r="J11"/>
  <c r="N10"/>
  <c r="L10"/>
  <c r="J10"/>
  <c r="N9"/>
  <c r="K9"/>
  <c r="L9" s="1"/>
  <c r="I9"/>
  <c r="J9" s="1"/>
  <c r="N8"/>
  <c r="L8"/>
  <c r="J8"/>
  <c r="L7"/>
  <c r="J7"/>
  <c r="Q8" i="27"/>
  <c r="P8"/>
  <c r="G8"/>
  <c r="M17" i="26"/>
  <c r="K17"/>
  <c r="M16"/>
  <c r="K16"/>
  <c r="M15"/>
  <c r="K15"/>
  <c r="M14"/>
  <c r="K14"/>
  <c r="M13"/>
  <c r="K13"/>
  <c r="M12"/>
  <c r="K12"/>
  <c r="M11"/>
  <c r="K11"/>
  <c r="M10"/>
  <c r="K10"/>
  <c r="M9"/>
  <c r="K9"/>
  <c r="M8"/>
  <c r="K8"/>
  <c r="M7"/>
  <c r="K7"/>
  <c r="P19" i="23" l="1"/>
  <c r="P18"/>
  <c r="P17"/>
  <c r="P16"/>
  <c r="P15"/>
  <c r="P14"/>
  <c r="P13"/>
  <c r="P12"/>
  <c r="P11"/>
  <c r="P10"/>
  <c r="P9"/>
  <c r="P8"/>
  <c r="P7"/>
  <c r="P6"/>
  <c r="P5"/>
  <c r="M98" i="21"/>
  <c r="J98"/>
  <c r="F98"/>
  <c r="M87"/>
  <c r="J87"/>
  <c r="M78"/>
  <c r="J78"/>
  <c r="F78"/>
  <c r="F67"/>
  <c r="M58"/>
  <c r="F58"/>
  <c r="M47"/>
  <c r="M38"/>
  <c r="J38"/>
  <c r="F38"/>
  <c r="M27"/>
  <c r="F27"/>
  <c r="M18"/>
  <c r="F7"/>
  <c r="N27" i="14"/>
  <c r="M27"/>
  <c r="L27"/>
  <c r="K27"/>
  <c r="J27"/>
  <c r="I27"/>
  <c r="N25"/>
  <c r="M25"/>
  <c r="L25"/>
  <c r="K25"/>
  <c r="J25"/>
  <c r="I25"/>
  <c r="N23"/>
  <c r="M23"/>
  <c r="L23"/>
  <c r="K23"/>
  <c r="J23"/>
  <c r="I23"/>
  <c r="M21"/>
  <c r="L21"/>
  <c r="K21"/>
  <c r="J21"/>
  <c r="I21"/>
  <c r="L9"/>
  <c r="J9"/>
  <c r="M8"/>
  <c r="M9" s="1"/>
  <c r="L8"/>
  <c r="K8"/>
  <c r="K9" s="1"/>
  <c r="J8"/>
  <c r="I8"/>
  <c r="I9" s="1"/>
  <c r="L7"/>
  <c r="K7"/>
  <c r="J7"/>
  <c r="I7"/>
  <c r="F12" i="13" l="1"/>
  <c r="G12" s="1"/>
  <c r="D12"/>
  <c r="E12" s="1"/>
  <c r="B12"/>
  <c r="C12" s="1"/>
  <c r="G11"/>
  <c r="E11"/>
  <c r="C11"/>
  <c r="G10"/>
  <c r="E10"/>
  <c r="C10"/>
  <c r="G9"/>
  <c r="E9"/>
  <c r="C9"/>
  <c r="G8"/>
  <c r="E8"/>
  <c r="C8"/>
  <c r="G7"/>
  <c r="E7"/>
  <c r="C7"/>
  <c r="G9" i="12"/>
  <c r="F9"/>
  <c r="E9"/>
  <c r="D9"/>
  <c r="C9"/>
  <c r="B9"/>
  <c r="C41" i="11"/>
  <c r="D41" s="1"/>
  <c r="C40"/>
  <c r="D40" s="1"/>
  <c r="C39"/>
  <c r="D39" s="1"/>
  <c r="N38"/>
  <c r="M38"/>
  <c r="L38"/>
  <c r="K38"/>
  <c r="J38"/>
  <c r="I38"/>
  <c r="H38"/>
  <c r="G38"/>
  <c r="F38"/>
  <c r="E38"/>
  <c r="N37"/>
  <c r="M37"/>
  <c r="L37"/>
  <c r="K37"/>
  <c r="J37"/>
  <c r="I37"/>
  <c r="H37"/>
  <c r="G37"/>
  <c r="F37"/>
  <c r="E37"/>
  <c r="N36"/>
  <c r="M36"/>
  <c r="L36"/>
  <c r="K36"/>
  <c r="J36"/>
  <c r="I36"/>
  <c r="H36"/>
  <c r="G36"/>
  <c r="F36"/>
  <c r="E36"/>
  <c r="C35"/>
  <c r="D35" s="1"/>
  <c r="C34"/>
  <c r="D34" s="1"/>
  <c r="C33"/>
  <c r="D33" s="1"/>
  <c r="C32"/>
  <c r="D32" s="1"/>
  <c r="C31"/>
  <c r="D31" s="1"/>
  <c r="C30"/>
  <c r="D30" s="1"/>
  <c r="C29"/>
  <c r="D29" s="1"/>
  <c r="C28"/>
  <c r="D28" s="1"/>
  <c r="C27"/>
  <c r="D27" s="1"/>
  <c r="C26"/>
  <c r="D26" s="1"/>
  <c r="C25"/>
  <c r="D25" s="1"/>
  <c r="C24"/>
  <c r="D24" s="1"/>
  <c r="C23"/>
  <c r="D23" s="1"/>
  <c r="C22"/>
  <c r="C37" s="1"/>
  <c r="D37" s="1"/>
  <c r="C21"/>
  <c r="D21" s="1"/>
  <c r="C20"/>
  <c r="D20" s="1"/>
  <c r="C19"/>
  <c r="D19" s="1"/>
  <c r="C18"/>
  <c r="D18" s="1"/>
  <c r="C17"/>
  <c r="D17" s="1"/>
  <c r="C16"/>
  <c r="D16" s="1"/>
  <c r="C15"/>
  <c r="D15" s="1"/>
  <c r="C14"/>
  <c r="D14" s="1"/>
  <c r="C13"/>
  <c r="D13" s="1"/>
  <c r="C12"/>
  <c r="D12" s="1"/>
  <c r="C11"/>
  <c r="D11" s="1"/>
  <c r="C10"/>
  <c r="D10" s="1"/>
  <c r="C9"/>
  <c r="D9" s="1"/>
  <c r="D8"/>
  <c r="D7"/>
  <c r="D6"/>
  <c r="D22" l="1"/>
  <c r="C38"/>
  <c r="D38" s="1"/>
  <c r="C36"/>
  <c r="D36" s="1"/>
  <c r="C41" i="10" l="1"/>
  <c r="D41" s="1"/>
  <c r="C40"/>
  <c r="D40" s="1"/>
  <c r="C39"/>
  <c r="D39" s="1"/>
  <c r="N38"/>
  <c r="M38"/>
  <c r="L38"/>
  <c r="K38"/>
  <c r="J38"/>
  <c r="I38"/>
  <c r="H38"/>
  <c r="G38"/>
  <c r="F38"/>
  <c r="E38"/>
  <c r="N37"/>
  <c r="M37"/>
  <c r="L37"/>
  <c r="K37"/>
  <c r="J37"/>
  <c r="I37"/>
  <c r="H37"/>
  <c r="G37"/>
  <c r="F37"/>
  <c r="E37"/>
  <c r="N36"/>
  <c r="M36"/>
  <c r="L36"/>
  <c r="K36"/>
  <c r="J36"/>
  <c r="I36"/>
  <c r="H36"/>
  <c r="G36"/>
  <c r="F36"/>
  <c r="E36"/>
  <c r="C35"/>
  <c r="D35" s="1"/>
  <c r="C34"/>
  <c r="D34" s="1"/>
  <c r="C33"/>
  <c r="D33" s="1"/>
  <c r="C32"/>
  <c r="D32" s="1"/>
  <c r="C31"/>
  <c r="D31" s="1"/>
  <c r="C30"/>
  <c r="D30" s="1"/>
  <c r="C29"/>
  <c r="D29" s="1"/>
  <c r="C28"/>
  <c r="D28" s="1"/>
  <c r="C27"/>
  <c r="D27" s="1"/>
  <c r="C26"/>
  <c r="D26" s="1"/>
  <c r="C25"/>
  <c r="D25" s="1"/>
  <c r="C24"/>
  <c r="D24" s="1"/>
  <c r="C23"/>
  <c r="D23" s="1"/>
  <c r="C22"/>
  <c r="D22" s="1"/>
  <c r="C21"/>
  <c r="D21" s="1"/>
  <c r="C20"/>
  <c r="D20" s="1"/>
  <c r="C19"/>
  <c r="D19" s="1"/>
  <c r="C18"/>
  <c r="D18" s="1"/>
  <c r="C17"/>
  <c r="D17" s="1"/>
  <c r="C16"/>
  <c r="D16" s="1"/>
  <c r="C15"/>
  <c r="D15" s="1"/>
  <c r="C14"/>
  <c r="D14" s="1"/>
  <c r="C13"/>
  <c r="D13" s="1"/>
  <c r="C12"/>
  <c r="D12" s="1"/>
  <c r="C11"/>
  <c r="D11" s="1"/>
  <c r="C10"/>
  <c r="D10" s="1"/>
  <c r="C9"/>
  <c r="D9" s="1"/>
  <c r="C8"/>
  <c r="C38" s="1"/>
  <c r="D38" s="1"/>
  <c r="C7"/>
  <c r="D7" s="1"/>
  <c r="C6"/>
  <c r="C36" s="1"/>
  <c r="D36" s="1"/>
  <c r="D6" l="1"/>
  <c r="D8"/>
  <c r="C37"/>
  <c r="D37" s="1"/>
  <c r="N38" i="9" l="1"/>
  <c r="M38"/>
  <c r="L38"/>
  <c r="K38"/>
  <c r="J38"/>
  <c r="I38"/>
  <c r="H38"/>
  <c r="G38"/>
  <c r="F38"/>
  <c r="N37"/>
  <c r="M37"/>
  <c r="L37"/>
  <c r="K37"/>
  <c r="J37"/>
  <c r="I37"/>
  <c r="H37"/>
  <c r="G37"/>
  <c r="F37"/>
  <c r="N36"/>
  <c r="M36"/>
  <c r="L36"/>
  <c r="K36"/>
  <c r="J36"/>
  <c r="I36"/>
  <c r="H36"/>
  <c r="G36"/>
  <c r="F36"/>
  <c r="C35"/>
  <c r="C34"/>
  <c r="C33"/>
  <c r="C32"/>
  <c r="C31"/>
  <c r="C30"/>
  <c r="C29"/>
  <c r="C28"/>
  <c r="C27"/>
  <c r="C26"/>
  <c r="C25"/>
  <c r="C24"/>
  <c r="C23"/>
  <c r="C22"/>
  <c r="C21"/>
  <c r="C20"/>
  <c r="C19"/>
  <c r="C18"/>
  <c r="C17"/>
  <c r="C16"/>
  <c r="C15"/>
  <c r="C14"/>
  <c r="C13"/>
  <c r="C12"/>
  <c r="C11"/>
  <c r="C10"/>
  <c r="C9"/>
  <c r="C8"/>
  <c r="C7"/>
  <c r="C6"/>
  <c r="K53" i="8" l="1"/>
  <c r="J53"/>
  <c r="I53"/>
  <c r="H53"/>
  <c r="G53"/>
  <c r="F53"/>
  <c r="E53"/>
  <c r="D53"/>
  <c r="C53"/>
  <c r="K51"/>
  <c r="J51"/>
  <c r="I51"/>
  <c r="H51"/>
  <c r="G51"/>
  <c r="F51"/>
  <c r="E51"/>
  <c r="D51"/>
  <c r="C51"/>
  <c r="K49"/>
  <c r="J49"/>
  <c r="I49"/>
  <c r="H49"/>
  <c r="G49"/>
  <c r="F49"/>
  <c r="E49"/>
  <c r="D49"/>
  <c r="C49"/>
  <c r="K47"/>
  <c r="J47"/>
  <c r="I47"/>
  <c r="H47"/>
  <c r="G47"/>
  <c r="F47"/>
  <c r="E47"/>
  <c r="D47"/>
  <c r="C47"/>
  <c r="K35"/>
  <c r="J35"/>
  <c r="I35"/>
  <c r="H35"/>
  <c r="G35"/>
  <c r="F35"/>
  <c r="E35"/>
  <c r="D35"/>
  <c r="C35"/>
  <c r="K33"/>
  <c r="J33"/>
  <c r="I33"/>
  <c r="H33"/>
  <c r="G33"/>
  <c r="F33"/>
  <c r="E33"/>
  <c r="D33"/>
  <c r="C33"/>
  <c r="K27"/>
  <c r="J27"/>
  <c r="I27"/>
  <c r="H27"/>
  <c r="G27"/>
  <c r="F27"/>
  <c r="E27"/>
  <c r="D27"/>
  <c r="C27"/>
  <c r="K25"/>
  <c r="J25"/>
  <c r="I25"/>
  <c r="H25"/>
  <c r="G25"/>
  <c r="F25"/>
  <c r="E25"/>
  <c r="D25"/>
  <c r="C25"/>
  <c r="K23"/>
  <c r="J23"/>
  <c r="I23"/>
  <c r="H23"/>
  <c r="G23"/>
  <c r="F23"/>
  <c r="E23"/>
  <c r="D23"/>
  <c r="C23"/>
  <c r="K21"/>
  <c r="J21"/>
  <c r="I21"/>
  <c r="H21"/>
  <c r="G21"/>
  <c r="F21"/>
  <c r="E21"/>
  <c r="D21"/>
  <c r="C21"/>
  <c r="K9"/>
  <c r="J9"/>
  <c r="I9"/>
  <c r="H9"/>
  <c r="G9"/>
  <c r="F9"/>
  <c r="E9"/>
  <c r="D9"/>
  <c r="C9"/>
  <c r="K7"/>
  <c r="J7"/>
  <c r="I7"/>
  <c r="H7"/>
  <c r="G7"/>
  <c r="F7"/>
  <c r="E7"/>
  <c r="D7"/>
  <c r="C7"/>
  <c r="E13" i="7" l="1"/>
  <c r="E14" i="6"/>
  <c r="L16" i="5" l="1"/>
  <c r="O19" i="1"/>
  <c r="N19"/>
  <c r="G19"/>
  <c r="F19"/>
  <c r="E19"/>
  <c r="C19"/>
  <c r="B19"/>
  <c r="O18"/>
  <c r="N18"/>
  <c r="G18"/>
  <c r="F18"/>
  <c r="E18"/>
  <c r="C18"/>
  <c r="B18"/>
  <c r="O17"/>
  <c r="N17"/>
  <c r="O16"/>
  <c r="N16"/>
  <c r="M16"/>
  <c r="L16"/>
  <c r="K16"/>
  <c r="O15"/>
  <c r="N15"/>
  <c r="M15"/>
  <c r="L15"/>
  <c r="K15"/>
  <c r="O14"/>
  <c r="N14"/>
  <c r="M14"/>
  <c r="L14"/>
  <c r="K14"/>
  <c r="O13"/>
  <c r="N13"/>
  <c r="M13"/>
  <c r="L13"/>
  <c r="K13"/>
  <c r="O12"/>
  <c r="N12"/>
  <c r="M12"/>
  <c r="L12"/>
  <c r="K12"/>
  <c r="O11"/>
  <c r="N11"/>
  <c r="M11"/>
  <c r="L11"/>
  <c r="K11"/>
  <c r="O10"/>
  <c r="N10"/>
  <c r="M10"/>
  <c r="L10"/>
  <c r="K10"/>
  <c r="O9"/>
  <c r="N9"/>
  <c r="M9"/>
  <c r="M18" s="1"/>
  <c r="L9"/>
  <c r="K9"/>
  <c r="O8"/>
  <c r="N8"/>
  <c r="M8"/>
  <c r="M19" s="1"/>
  <c r="L8"/>
  <c r="L19" s="1"/>
  <c r="K8"/>
  <c r="K19" s="1"/>
  <c r="O7"/>
  <c r="N7"/>
  <c r="M7"/>
  <c r="L7"/>
  <c r="L18" s="1"/>
  <c r="K7"/>
  <c r="K18" s="1"/>
  <c r="D27" i="9"/>
  <c r="D24"/>
  <c r="D6"/>
  <c r="D30"/>
  <c r="D21"/>
  <c r="D15"/>
  <c r="D33"/>
  <c r="D39"/>
  <c r="D12"/>
  <c r="D9"/>
  <c r="D18"/>
  <c r="C36"/>
  <c r="D36" s="1"/>
  <c r="D10"/>
  <c r="D13"/>
  <c r="D7"/>
  <c r="D31"/>
  <c r="D22"/>
  <c r="D16"/>
  <c r="D28"/>
  <c r="D34"/>
  <c r="D40"/>
  <c r="D25"/>
  <c r="D19"/>
  <c r="C37"/>
  <c r="D37" s="1"/>
  <c r="D26"/>
  <c r="D20"/>
  <c r="D32"/>
  <c r="D14"/>
  <c r="D23"/>
  <c r="D35"/>
  <c r="D17"/>
  <c r="D41"/>
  <c r="D8"/>
  <c r="D11"/>
  <c r="D29"/>
  <c r="C38"/>
  <c r="D38" s="1"/>
</calcChain>
</file>

<file path=xl/sharedStrings.xml><?xml version="1.0" encoding="utf-8"?>
<sst xmlns="http://schemas.openxmlformats.org/spreadsheetml/2006/main" count="2510" uniqueCount="1198">
  <si>
    <t>D-1. Foreign direct investments net inflow, intra- and extra-ASEAN</t>
    <phoneticPr fontId="6" type="noConversion"/>
  </si>
  <si>
    <t xml:space="preserve">       아세안 역내외 해외직접투자 순유입</t>
    <phoneticPr fontId="6" type="noConversion"/>
  </si>
  <si>
    <t>(US$ Million 백만달러)</t>
  </si>
  <si>
    <t>Country
국가</t>
    <phoneticPr fontId="6" type="noConversion"/>
  </si>
  <si>
    <r>
      <t>2012</t>
    </r>
    <r>
      <rPr>
        <vertAlign val="superscript"/>
        <sz val="9"/>
        <rFont val="돋움"/>
        <family val="3"/>
        <charset val="129"/>
      </rPr>
      <t>2)</t>
    </r>
    <phoneticPr fontId="5" type="noConversion"/>
  </si>
  <si>
    <r>
      <t>2013</t>
    </r>
    <r>
      <rPr>
        <vertAlign val="superscript"/>
        <sz val="9"/>
        <rFont val="돋움"/>
        <family val="3"/>
        <charset val="129"/>
      </rPr>
      <t>2)</t>
    </r>
    <phoneticPr fontId="5" type="noConversion"/>
  </si>
  <si>
    <t>Share to total net inflow to ASEAN, 2014 (%)
2014년도 아세안 총계 대비 비중 (%)</t>
    <phoneticPr fontId="6" type="noConversion"/>
  </si>
  <si>
    <t>Share of Intra- and Extra-ASEAN, 2014 (%)
2014년 아세안 역내외 비중 (%)</t>
    <phoneticPr fontId="6" type="noConversion"/>
  </si>
  <si>
    <t>Intra-ASEAN
역내</t>
    <phoneticPr fontId="6" type="noConversion"/>
  </si>
  <si>
    <t>Extra-ASEAN
역외</t>
    <phoneticPr fontId="6" type="noConversion"/>
  </si>
  <si>
    <t>Total net inflow
총계</t>
    <phoneticPr fontId="6" type="noConversion"/>
  </si>
  <si>
    <t>Total net 
inflow
총계</t>
    <phoneticPr fontId="6" type="noConversion"/>
  </si>
  <si>
    <t>Brunei</t>
    <phoneticPr fontId="6" type="noConversion"/>
  </si>
  <si>
    <t>Cambodia</t>
  </si>
  <si>
    <t>Indonesia</t>
  </si>
  <si>
    <t>Lao PDR</t>
  </si>
  <si>
    <t>Malaysia</t>
  </si>
  <si>
    <t>Myanmar</t>
  </si>
  <si>
    <t>Philippines</t>
    <phoneticPr fontId="6" type="noConversion"/>
  </si>
  <si>
    <t>Singapore</t>
  </si>
  <si>
    <t>Thailand</t>
  </si>
  <si>
    <t>Viet Nam</t>
  </si>
  <si>
    <t>Total</t>
  </si>
  <si>
    <r>
      <t>ASEAN 6</t>
    </r>
    <r>
      <rPr>
        <b/>
        <vertAlign val="superscript"/>
        <sz val="9"/>
        <color rgb="FFFF0000"/>
        <rFont val="돋움"/>
        <family val="3"/>
        <charset val="129"/>
      </rPr>
      <t>1)</t>
    </r>
    <phoneticPr fontId="6" type="noConversion"/>
  </si>
  <si>
    <r>
      <t>CLMV</t>
    </r>
    <r>
      <rPr>
        <b/>
        <vertAlign val="superscript"/>
        <sz val="9"/>
        <color rgb="FFFF0000"/>
        <rFont val="돋움"/>
        <family val="3"/>
        <charset val="129"/>
      </rPr>
      <t>1)</t>
    </r>
    <phoneticPr fontId="6" type="noConversion"/>
  </si>
  <si>
    <t>Source       ASEAN Foreign Direct Investment Statistics Database as of 26 May 2015 (Data is compiled from submission of ASEAN Central Banks and National Statistical Offices through the ASEAN Working Group on International Investment Statistics (WGIIS).</t>
    <phoneticPr fontId="5" type="noConversion"/>
  </si>
  <si>
    <t>출처: 아세안사무국 『아세안 해외직접투자 데이터베이스』</t>
  </si>
  <si>
    <t xml:space="preserve">Note: 1) ASEAN 6 consists of Brunei Darussalam, Indonesia, Malaysia, Philippines, Singapore and Thailand, while CLMV comprises Cambodia, Lao PDR, Myanmar and Viet Nam.
</t>
    <phoneticPr fontId="5" type="noConversion"/>
  </si>
  <si>
    <t xml:space="preserve">주: 1) 아세안-6는 브루나이, 인도네시아, 말레이시아, 필리핀, 싱가포르, 태국이며, CLMV는 캄보디아, 라오스, 미얀마, 베트남 </t>
    <phoneticPr fontId="5" type="noConversion"/>
  </si>
  <si>
    <t>2) Lao PDR's data on 'by source country' for 2012-2013 are not yet available, intra-/extra-ASEAN breakdown are estimated by the ASEAN Secretariat.</t>
    <phoneticPr fontId="5" type="noConversion"/>
  </si>
  <si>
    <t xml:space="preserve">2) 2012-2013년 라오스 데이터는 이용불가. 아세안 역내외 데이터는 아세안 사무국 추정. </t>
    <phoneticPr fontId="5" type="noConversion"/>
  </si>
  <si>
    <t>D-2. Foreign direct investment net inflow to ASEAN from selected partner countries/regions</t>
    <phoneticPr fontId="6" type="noConversion"/>
  </si>
  <si>
    <t xml:space="preserve">       주요 국가/지역의 對 아세안 해외직접투자 순 유입</t>
    <phoneticPr fontId="6" type="noConversion"/>
  </si>
  <si>
    <t>Partner country/region
국가/지역</t>
    <phoneticPr fontId="6" type="noConversion"/>
  </si>
  <si>
    <t>Value
금액</t>
    <phoneticPr fontId="5" type="noConversion"/>
  </si>
  <si>
    <t>Share to total net inflow(%) 
비중 (%)</t>
    <phoneticPr fontId="6" type="noConversion"/>
  </si>
  <si>
    <t>Year-on-year change (%)
연간 증가율 (%)</t>
    <phoneticPr fontId="6" type="noConversion"/>
  </si>
  <si>
    <r>
      <t>2012</t>
    </r>
    <r>
      <rPr>
        <vertAlign val="superscript"/>
        <sz val="9"/>
        <rFont val="돋움"/>
        <family val="3"/>
        <charset val="129"/>
      </rPr>
      <t>2/</t>
    </r>
  </si>
  <si>
    <r>
      <t>2013</t>
    </r>
    <r>
      <rPr>
        <vertAlign val="superscript"/>
        <sz val="9"/>
        <rFont val="돋움"/>
        <family val="3"/>
        <charset val="129"/>
      </rPr>
      <t>2/</t>
    </r>
  </si>
  <si>
    <t>2014p/</t>
  </si>
  <si>
    <t>2012-2014</t>
  </si>
  <si>
    <r>
      <t>2012</t>
    </r>
    <r>
      <rPr>
        <vertAlign val="superscript"/>
        <sz val="8"/>
        <rFont val="Arial"/>
        <family val="2"/>
      </rPr>
      <t>2/</t>
    </r>
    <phoneticPr fontId="6" type="noConversion"/>
  </si>
  <si>
    <r>
      <t>2013</t>
    </r>
    <r>
      <rPr>
        <vertAlign val="superscript"/>
        <sz val="8"/>
        <rFont val="Arial"/>
        <family val="2"/>
      </rPr>
      <t>3/</t>
    </r>
    <phoneticPr fontId="6" type="noConversion"/>
  </si>
  <si>
    <t>2011-2013</t>
    <phoneticPr fontId="5" type="noConversion"/>
  </si>
  <si>
    <t>2011-2012</t>
    <phoneticPr fontId="5" type="noConversion"/>
  </si>
  <si>
    <t>2012-2013</t>
    <phoneticPr fontId="5" type="noConversion"/>
  </si>
  <si>
    <t>ASEAN</t>
  </si>
  <si>
    <t>Australia</t>
  </si>
  <si>
    <t>Canada</t>
  </si>
  <si>
    <t>China</t>
  </si>
  <si>
    <t>European Union (EU)</t>
  </si>
  <si>
    <t>India</t>
  </si>
  <si>
    <t>Japan</t>
  </si>
  <si>
    <t>New Zealand</t>
  </si>
  <si>
    <t>Pakistan</t>
  </si>
  <si>
    <t>Republic of Korea</t>
  </si>
  <si>
    <t>Russian Federation</t>
  </si>
  <si>
    <t>USA</t>
  </si>
  <si>
    <t>Total selected partner countries/regions</t>
  </si>
  <si>
    <r>
      <t>Others</t>
    </r>
    <r>
      <rPr>
        <vertAlign val="superscript"/>
        <sz val="9"/>
        <color rgb="FF0070C0"/>
        <rFont val="돋움"/>
        <family val="3"/>
        <charset val="129"/>
      </rPr>
      <t>1)</t>
    </r>
    <phoneticPr fontId="5" type="noConversion"/>
  </si>
  <si>
    <t>Total FDI inflow to ASEAN</t>
  </si>
  <si>
    <t xml:space="preserve">Source:  ASEAN Foreign Direct Investment Statistics Database as of 26 May 2015 (Data is compiled from submission of ASEAN Central Banks and National Statistical Offices through the ASEAN Working Group on International Investment </t>
    <phoneticPr fontId="5" type="noConversion"/>
  </si>
  <si>
    <t>1) Includes inflow from all other countries and unspecified countries as well as total reinvested earnings and inter-company loans in the Philippines</t>
    <phoneticPr fontId="5" type="noConversion"/>
  </si>
  <si>
    <t>2)  Lao PDR's data on 'by source country' for 2012-2013 are not yet available, intra-/extra-ASEAN breakdown are estimated by the ASEAN Secretariat.</t>
    <phoneticPr fontId="5" type="noConversion"/>
  </si>
  <si>
    <t>Symbols used</t>
    <phoneticPr fontId="5" type="noConversion"/>
  </si>
  <si>
    <t>p/       preliminary figures</t>
    <phoneticPr fontId="5" type="noConversion"/>
  </si>
  <si>
    <t>D-3. Top ten sources of foreign direct investment inflow in ASEAN</t>
    <phoneticPr fontId="6" type="noConversion"/>
  </si>
  <si>
    <t xml:space="preserve">       對 아세안 해외직접투자 10대 국가 및 지역</t>
    <phoneticPr fontId="6" type="noConversion"/>
  </si>
  <si>
    <r>
      <t>Country/region</t>
    </r>
    <r>
      <rPr>
        <vertAlign val="superscript"/>
        <sz val="9"/>
        <color theme="1"/>
        <rFont val="돋움"/>
        <family val="3"/>
        <charset val="129"/>
      </rPr>
      <t xml:space="preserve">1)
</t>
    </r>
    <r>
      <rPr>
        <sz val="9"/>
        <color theme="1"/>
        <rFont val="돋움"/>
        <family val="3"/>
        <charset val="129"/>
      </rPr>
      <t>국가/지역</t>
    </r>
    <phoneticPr fontId="6" type="noConversion"/>
  </si>
  <si>
    <t>Value
금액</t>
    <phoneticPr fontId="6" type="noConversion"/>
  </si>
  <si>
    <t>Share to total inflow (%)
비중 (%)</t>
    <phoneticPr fontId="6" type="noConversion"/>
  </si>
  <si>
    <t>20123/</t>
  </si>
  <si>
    <t>20133/</t>
  </si>
  <si>
    <t>Hong Kong</t>
  </si>
  <si>
    <t>Taiwan, Province of China</t>
  </si>
  <si>
    <t>Total top ten sources</t>
  </si>
  <si>
    <r>
      <t>Others</t>
    </r>
    <r>
      <rPr>
        <vertAlign val="superscript"/>
        <sz val="9"/>
        <rFont val="Arial"/>
        <family val="2"/>
      </rPr>
      <t>2/</t>
    </r>
  </si>
  <si>
    <t xml:space="preserve">Source: ASEAN Foreign Direct Investment Statistics Database as of 26 May 2015 (Data is compiled from submission of ASEAN Central Banks and National Statistical Offices through the ASEAN </t>
    <phoneticPr fontId="6" type="noConversion"/>
  </si>
  <si>
    <t>1/     Ranked according to FDI inflows in 2014; covers countries on which data is available.</t>
    <phoneticPr fontId="6" type="noConversion"/>
  </si>
  <si>
    <t>2/    Include inflows from all other countries, as well as total reinvested earnings and debt instruments in the Philippines.</t>
    <phoneticPr fontId="6" type="noConversion"/>
  </si>
  <si>
    <t xml:space="preserve">1) 2014년도 수치를 기준으로 순서대로 표기 2) 명시되지 않은 모든 국가 합계 3)2012-2013년의 라오스 수치 이용 불가. 아세안 역내외 데이터는 아세안 사무국 추정치. </t>
    <phoneticPr fontId="6" type="noConversion"/>
  </si>
  <si>
    <t>3/    Lao PDR's data on 'by source country' for 2012-2013 are not yet available, intra-/extra-ASEAN breakdown  shown are estimated by the ASEAN Secretariat.</t>
    <phoneticPr fontId="6" type="noConversion"/>
  </si>
  <si>
    <t>p/       preliminary figures</t>
    <phoneticPr fontId="6" type="noConversion"/>
  </si>
  <si>
    <t>p/ 예비 수치</t>
    <phoneticPr fontId="6" type="noConversion"/>
  </si>
  <si>
    <t>D-4. Major Source Countries of FDI to ASEAN by Country</t>
    <phoneticPr fontId="29" type="noConversion"/>
  </si>
  <si>
    <t xml:space="preserve">       아세안 개별 국가로의 해외직접투자 주요 국가</t>
    <phoneticPr fontId="29" type="noConversion"/>
  </si>
  <si>
    <r>
      <t>Brunei (2011)</t>
    </r>
    <r>
      <rPr>
        <vertAlign val="superscript"/>
        <sz val="9"/>
        <color theme="1"/>
        <rFont val="돋움"/>
        <family val="3"/>
        <charset val="129"/>
      </rPr>
      <t>1)</t>
    </r>
    <phoneticPr fontId="29" type="noConversion"/>
  </si>
  <si>
    <r>
      <t>Cambodia (2010)</t>
    </r>
    <r>
      <rPr>
        <vertAlign val="superscript"/>
        <sz val="9"/>
        <color theme="1"/>
        <rFont val="돋움"/>
        <family val="3"/>
        <charset val="129"/>
      </rPr>
      <t>2)</t>
    </r>
    <phoneticPr fontId="29" type="noConversion"/>
  </si>
  <si>
    <r>
      <t>Indonesia (2014)</t>
    </r>
    <r>
      <rPr>
        <vertAlign val="superscript"/>
        <sz val="9"/>
        <color rgb="FF0070C0"/>
        <rFont val="돋움"/>
        <family val="3"/>
        <charset val="129"/>
      </rPr>
      <t>3)</t>
    </r>
    <phoneticPr fontId="29" type="noConversion"/>
  </si>
  <si>
    <r>
      <t>Laos (2011)</t>
    </r>
    <r>
      <rPr>
        <vertAlign val="superscript"/>
        <sz val="9"/>
        <color theme="1"/>
        <rFont val="돋움"/>
        <family val="3"/>
        <charset val="129"/>
      </rPr>
      <t>4)</t>
    </r>
    <phoneticPr fontId="29" type="noConversion"/>
  </si>
  <si>
    <r>
      <t>Malaysia (2013)</t>
    </r>
    <r>
      <rPr>
        <vertAlign val="superscript"/>
        <sz val="9"/>
        <color theme="1"/>
        <rFont val="돋움"/>
        <family val="3"/>
        <charset val="129"/>
      </rPr>
      <t>5)</t>
    </r>
    <phoneticPr fontId="29" type="noConversion"/>
  </si>
  <si>
    <t>Country 국가</t>
    <phoneticPr fontId="29" type="noConversion"/>
  </si>
  <si>
    <t>Value 금액</t>
    <phoneticPr fontId="29" type="noConversion"/>
  </si>
  <si>
    <t>U.K.</t>
    <phoneticPr fontId="6" type="noConversion"/>
  </si>
  <si>
    <t>Korea</t>
    <phoneticPr fontId="6" type="noConversion"/>
  </si>
  <si>
    <t>Singapore</t>
    <phoneticPr fontId="6" type="noConversion"/>
  </si>
  <si>
    <t>China</t>
    <phoneticPr fontId="6" type="noConversion"/>
  </si>
  <si>
    <t>U.S.A</t>
    <phoneticPr fontId="6" type="noConversion"/>
  </si>
  <si>
    <t>Netherlands</t>
    <phoneticPr fontId="6" type="noConversion"/>
  </si>
  <si>
    <t>Japan</t>
    <phoneticPr fontId="6" type="noConversion"/>
  </si>
  <si>
    <t>Korea</t>
    <phoneticPr fontId="5" type="noConversion"/>
  </si>
  <si>
    <t>Malaysia</t>
    <phoneticPr fontId="6" type="noConversion"/>
  </si>
  <si>
    <t>Thailand</t>
    <phoneticPr fontId="6" type="noConversion"/>
  </si>
  <si>
    <t>Taiwan</t>
    <phoneticPr fontId="6" type="noConversion"/>
  </si>
  <si>
    <t>U.K</t>
  </si>
  <si>
    <t>Australia</t>
    <phoneticPr fontId="6" type="noConversion"/>
  </si>
  <si>
    <t>China</t>
    <phoneticPr fontId="5" type="noConversion"/>
  </si>
  <si>
    <t>U.S.A</t>
    <phoneticPr fontId="5" type="noConversion"/>
  </si>
  <si>
    <t>U.S.A</t>
  </si>
  <si>
    <t>U.S.A.</t>
    <phoneticPr fontId="6" type="noConversion"/>
  </si>
  <si>
    <t>Germany</t>
    <phoneticPr fontId="6" type="noConversion"/>
  </si>
  <si>
    <t>Korea</t>
  </si>
  <si>
    <t>Angola</t>
    <phoneticPr fontId="5" type="noConversion"/>
  </si>
  <si>
    <t>United Kingdom</t>
    <phoneticPr fontId="6" type="noConversion"/>
  </si>
  <si>
    <t>Hong Kong</t>
    <phoneticPr fontId="6" type="noConversion"/>
  </si>
  <si>
    <t>British Virgin Islands</t>
    <phoneticPr fontId="5" type="noConversion"/>
  </si>
  <si>
    <t>Denmark</t>
    <phoneticPr fontId="6" type="noConversion"/>
  </si>
  <si>
    <t>France</t>
    <phoneticPr fontId="6" type="noConversion"/>
  </si>
  <si>
    <t>Belgium</t>
    <phoneticPr fontId="6" type="noConversion"/>
  </si>
  <si>
    <t>Total</t>
    <phoneticPr fontId="29" type="noConversion"/>
  </si>
  <si>
    <t xml:space="preserve">Source: </t>
    <phoneticPr fontId="6" type="noConversion"/>
  </si>
  <si>
    <t xml:space="preserve">출처: </t>
    <phoneticPr fontId="6" type="noConversion"/>
  </si>
  <si>
    <t>Note: 1) Balance of payment basis
             Data include equity, inter-company loans and reinvested earnings.</t>
  </si>
  <si>
    <t>주: 1) 국제수지 기준. 데이터는 주식, 기업내 대출 및 재투자 수익을 포함</t>
  </si>
  <si>
    <t xml:space="preserve">     2) 승인된 프로젝트 기준, 고정자산 투자금액</t>
    <phoneticPr fontId="29" type="noConversion"/>
  </si>
  <si>
    <t xml:space="preserve">        3) Realization basis, tentative data</t>
    <phoneticPr fontId="29" type="noConversion"/>
  </si>
  <si>
    <t xml:space="preserve">     3) 실현된 금액 기준, 잠정치</t>
    <phoneticPr fontId="29" type="noConversion"/>
  </si>
  <si>
    <t xml:space="preserve">        4) Approved project basis</t>
    <phoneticPr fontId="29" type="noConversion"/>
  </si>
  <si>
    <t xml:space="preserve">     4) 승인된 프로젝트 기준</t>
    <phoneticPr fontId="29" type="noConversion"/>
  </si>
  <si>
    <t xml:space="preserve">        5) Approved project basis, data include expansion investment
              Data of manufacturing and manufacturing related services</t>
    <phoneticPr fontId="29" type="noConversion"/>
  </si>
  <si>
    <t xml:space="preserve">     5) 승인된 프로젝트 기준이며, 확장투자를 포함.
          제조업과 제조업 관련 서비스 데이터</t>
    <phoneticPr fontId="29" type="noConversion"/>
  </si>
  <si>
    <r>
      <t>Myanmar (2013)</t>
    </r>
    <r>
      <rPr>
        <vertAlign val="superscript"/>
        <sz val="9"/>
        <color theme="1"/>
        <rFont val="돋움"/>
        <family val="3"/>
        <charset val="129"/>
      </rPr>
      <t>6)</t>
    </r>
    <phoneticPr fontId="29" type="noConversion"/>
  </si>
  <si>
    <r>
      <t>Philippines (2014)</t>
    </r>
    <r>
      <rPr>
        <vertAlign val="superscript"/>
        <sz val="9"/>
        <color theme="1"/>
        <rFont val="돋움"/>
        <family val="3"/>
        <charset val="129"/>
      </rPr>
      <t>7)</t>
    </r>
    <phoneticPr fontId="29" type="noConversion"/>
  </si>
  <si>
    <r>
      <t>Singapore (2013)</t>
    </r>
    <r>
      <rPr>
        <vertAlign val="superscript"/>
        <sz val="9"/>
        <color theme="1"/>
        <rFont val="돋움"/>
        <family val="3"/>
        <charset val="129"/>
      </rPr>
      <t>8)</t>
    </r>
    <phoneticPr fontId="29" type="noConversion"/>
  </si>
  <si>
    <r>
      <t>Thailand (2014)</t>
    </r>
    <r>
      <rPr>
        <vertAlign val="superscript"/>
        <sz val="9"/>
        <color rgb="FF0070C0"/>
        <rFont val="돋움"/>
        <family val="3"/>
        <charset val="129"/>
      </rPr>
      <t>9)</t>
    </r>
    <phoneticPr fontId="29" type="noConversion"/>
  </si>
  <si>
    <r>
      <t>Viet Nam (2012)</t>
    </r>
    <r>
      <rPr>
        <vertAlign val="superscript"/>
        <sz val="9"/>
        <color theme="1"/>
        <rFont val="돋움"/>
        <family val="3"/>
        <charset val="129"/>
      </rPr>
      <t>10)</t>
    </r>
    <phoneticPr fontId="5" type="noConversion"/>
  </si>
  <si>
    <t>U.S.A.</t>
  </si>
  <si>
    <t>japan</t>
  </si>
  <si>
    <t>Netherlands</t>
  </si>
  <si>
    <t>Europe</t>
    <phoneticPr fontId="6" type="noConversion"/>
  </si>
  <si>
    <t>Taiwan</t>
  </si>
  <si>
    <t>Asia Pacific &amp; Others</t>
    <phoneticPr fontId="6" type="noConversion"/>
  </si>
  <si>
    <t>Cayman Island</t>
  </si>
  <si>
    <r>
      <t>U.K.</t>
    </r>
    <r>
      <rPr>
        <vertAlign val="superscript"/>
        <sz val="9"/>
        <color theme="1"/>
        <rFont val="돋움"/>
        <family val="3"/>
        <charset val="129"/>
      </rPr>
      <t>11)</t>
    </r>
    <phoneticPr fontId="6" type="noConversion"/>
  </si>
  <si>
    <t>Cayman Islands</t>
  </si>
  <si>
    <t>Luxembourg</t>
  </si>
  <si>
    <t>Vietnam</t>
    <phoneticPr fontId="6" type="noConversion"/>
  </si>
  <si>
    <t>PRC.</t>
  </si>
  <si>
    <t>Samoa</t>
  </si>
  <si>
    <t>Hong Kong</t>
    <phoneticPr fontId="5" type="noConversion"/>
  </si>
  <si>
    <t>China, People's</t>
  </si>
  <si>
    <t>HK</t>
  </si>
  <si>
    <t>BritishVirginIslands</t>
  </si>
  <si>
    <t>Japan</t>
    <phoneticPr fontId="5" type="noConversion"/>
  </si>
  <si>
    <t xml:space="preserve">British Virgin Island </t>
  </si>
  <si>
    <t>singapore</t>
  </si>
  <si>
    <t>UK</t>
  </si>
  <si>
    <t>Cyprus</t>
  </si>
  <si>
    <t>Malaysia</t>
    <phoneticPr fontId="5" type="noConversion"/>
  </si>
  <si>
    <t>Germany</t>
  </si>
  <si>
    <t>France</t>
  </si>
  <si>
    <t>India</t>
    <phoneticPr fontId="5" type="noConversion"/>
  </si>
  <si>
    <t>Italy</t>
  </si>
  <si>
    <t>Total</t>
    <phoneticPr fontId="6" type="noConversion"/>
  </si>
  <si>
    <t>Note: 6) Permitted enterprise basis
             Figures are in fiscal year which starts in Apr. and ends in Mar. of the following year</t>
    <phoneticPr fontId="6" type="noConversion"/>
  </si>
  <si>
    <t>주: 6) 허가기업 기준
         4월부터 이듬해 3월에 끝나는 회계연도 기준</t>
    <phoneticPr fontId="6" type="noConversion"/>
  </si>
  <si>
    <t xml:space="preserve">        7) Approved project basis, preliminary figures</t>
    <phoneticPr fontId="29" type="noConversion"/>
  </si>
  <si>
    <t xml:space="preserve">     7) 승인된 프로젝트 기준, 잠정치</t>
    <phoneticPr fontId="29" type="noConversion"/>
  </si>
  <si>
    <t xml:space="preserve">        8) Commitment basis, fixed assets investment value
             Data of manufacturing and services</t>
    <phoneticPr fontId="29" type="noConversion"/>
  </si>
  <si>
    <t xml:space="preserve">     8) 위임기준, 고정자산 투자금액. 제조업과 서비스 통계</t>
    <phoneticPr fontId="29" type="noConversion"/>
  </si>
  <si>
    <t xml:space="preserve">        9) Approved project basis, data include reinvestment and expansion investment</t>
    <phoneticPr fontId="29" type="noConversion"/>
  </si>
  <si>
    <t xml:space="preserve">     9) 승인된 프로젝트 기준이며, 재투자 및 확장투자를 포함</t>
    <phoneticPr fontId="29" type="noConversion"/>
  </si>
  <si>
    <t xml:space="preserve">        10) Approval basis, data are a total of new approval and expansion investment</t>
    <phoneticPr fontId="29" type="noConversion"/>
  </si>
  <si>
    <t xml:space="preserve">     10) 승인기준이며, 신규 및 확장투자의 총계</t>
    <phoneticPr fontId="29" type="noConversion"/>
  </si>
  <si>
    <r>
      <rPr>
        <sz val="9"/>
        <color theme="1"/>
        <rFont val="Zurich Ex BT"/>
        <family val="2"/>
      </rPr>
      <t xml:space="preserve">          </t>
    </r>
    <r>
      <rPr>
        <sz val="9"/>
        <color theme="1"/>
        <rFont val="돋움"/>
        <family val="3"/>
        <charset val="129"/>
      </rPr>
      <t>11)</t>
    </r>
    <r>
      <rPr>
        <sz val="10"/>
        <rFont val="Zurich Ex BT"/>
        <family val="2"/>
      </rPr>
      <t xml:space="preserve"> Includes British Virgin Island and Bermuda Island</t>
    </r>
    <phoneticPr fontId="29" type="noConversion"/>
  </si>
  <si>
    <t xml:space="preserve">     11) 영연방국인 브리티시버진아일랜드와 버뮤다아일랜드 포함</t>
    <phoneticPr fontId="6" type="noConversion"/>
  </si>
  <si>
    <t>Source:</t>
    <phoneticPr fontId="6" type="noConversion"/>
  </si>
  <si>
    <t>DEPARTMENT OF STATISTICS, DEPARTMENT OF ECONOMIC PLANNING AND DEVELOPMENT</t>
    <phoneticPr fontId="6" type="noConversion"/>
  </si>
  <si>
    <t>Indonesia</t>
    <phoneticPr fontId="6" type="noConversion"/>
  </si>
  <si>
    <t>Indonesia Investment Coordinating Board (BKPM)</t>
    <phoneticPr fontId="6" type="noConversion"/>
  </si>
  <si>
    <t>Malaysian Investment Development Authority</t>
    <phoneticPr fontId="6" type="noConversion"/>
  </si>
  <si>
    <t>Myanmar</t>
    <phoneticPr fontId="6" type="noConversion"/>
  </si>
  <si>
    <t>Ministry of National Planning and Economic Development</t>
    <phoneticPr fontId="6" type="noConversion"/>
  </si>
  <si>
    <t>National Statistical Coordination Board, Philippines</t>
    <phoneticPr fontId="6" type="noConversion"/>
  </si>
  <si>
    <t>Yearbook of Singapore, Department of Statistics Singapore</t>
    <phoneticPr fontId="6" type="noConversion"/>
  </si>
  <si>
    <t>The Board of Investment of Thailand</t>
    <phoneticPr fontId="6" type="noConversion"/>
  </si>
  <si>
    <t>VietNam</t>
    <phoneticPr fontId="6" type="noConversion"/>
  </si>
  <si>
    <t>Foreign investment agency (FIA), Ministry of planning and investment portal, vietnam</t>
    <phoneticPr fontId="6" type="noConversion"/>
  </si>
  <si>
    <t xml:space="preserve">        2) Approved project basis, fixed assets investment value</t>
    <phoneticPr fontId="29" type="noConversion"/>
  </si>
  <si>
    <t>D-5. FDI to ASEAN Countries by Industry</t>
    <phoneticPr fontId="29" type="noConversion"/>
  </si>
  <si>
    <t xml:space="preserve">       아세안 개별 국가로의 산업별 해외직접투자</t>
    <phoneticPr fontId="29" type="noConversion"/>
  </si>
  <si>
    <t>Cambodia</t>
    <phoneticPr fontId="5" type="noConversion"/>
  </si>
  <si>
    <t>Indonesia</t>
    <phoneticPr fontId="5" type="noConversion"/>
  </si>
  <si>
    <t>Industry                                 Year
산업</t>
    <phoneticPr fontId="6" type="noConversion"/>
  </si>
  <si>
    <t>Industry                  Year
산업</t>
    <phoneticPr fontId="6" type="noConversion"/>
  </si>
  <si>
    <t>Industry                                      Year
산업</t>
    <phoneticPr fontId="6" type="noConversion"/>
  </si>
  <si>
    <t>Value
금액</t>
    <phoneticPr fontId="6" type="noConversion"/>
  </si>
  <si>
    <t>Mining &amp; Quarrying
광업, 채석</t>
    <phoneticPr fontId="6" type="noConversion"/>
  </si>
  <si>
    <t>Agriculture
농업</t>
    <phoneticPr fontId="6" type="noConversion"/>
  </si>
  <si>
    <t>Mining
광업</t>
  </si>
  <si>
    <t>Mining
광업</t>
    <phoneticPr fontId="5" type="noConversion"/>
  </si>
  <si>
    <t>Wholesale &amp; Retail Trade
도매, 소매업</t>
    <phoneticPr fontId="6" type="noConversion"/>
  </si>
  <si>
    <t>Industries
산업</t>
    <phoneticPr fontId="6" type="noConversion"/>
  </si>
  <si>
    <t>Food Industry
식품산업</t>
  </si>
  <si>
    <t>Food Industry
식품산업</t>
    <phoneticPr fontId="6" type="noConversion"/>
  </si>
  <si>
    <t>Manufacturing
제조업</t>
    <phoneticPr fontId="6" type="noConversion"/>
  </si>
  <si>
    <t>Services
서비스</t>
    <phoneticPr fontId="6" type="noConversion"/>
  </si>
  <si>
    <t>Transport, Storage &amp; Communication
운송, 저장, 통신업</t>
  </si>
  <si>
    <t>Transport, Storage &amp; Communication
운송, 저장, 통신업</t>
    <phoneticPr fontId="6" type="noConversion"/>
  </si>
  <si>
    <t>Construction
건설업</t>
    <phoneticPr fontId="6" type="noConversion"/>
  </si>
  <si>
    <t>Tourism
관광</t>
    <phoneticPr fontId="6" type="noConversion"/>
  </si>
  <si>
    <t>Metal, Machinery &amp; Electronic Industry
금속, 기계 및 전자기기 산업</t>
  </si>
  <si>
    <t>Metal, Machinery &amp; Electronic Industry
금속, 기계 및 전자기기 산업</t>
    <phoneticPr fontId="5" type="noConversion"/>
  </si>
  <si>
    <t>Administrative &amp; Support Service Activities
경영지원 사업</t>
    <phoneticPr fontId="5" type="noConversion"/>
  </si>
  <si>
    <t>Chemical &amp; Pharmaceutical Industry
화학, 제약 산업</t>
  </si>
  <si>
    <t>Chemical &amp; Pharmaceutical Industry
화학, 제약 산업</t>
    <phoneticPr fontId="6" type="noConversion"/>
  </si>
  <si>
    <t>Financial &amp; Insurance Activities
금융, 보험업</t>
    <phoneticPr fontId="6" type="noConversion"/>
  </si>
  <si>
    <t>Food Crops &amp; Plantation
식용 작물, 농장</t>
  </si>
  <si>
    <t>Food Crops &amp; Plantation
식용 작물, 농장</t>
    <phoneticPr fontId="5" type="noConversion"/>
  </si>
  <si>
    <t>Professional Scientific &amp; Technical Activities
전문 과학 기술업</t>
    <phoneticPr fontId="5" type="noConversion"/>
  </si>
  <si>
    <t>Motor Vehicles &amp; Other Transport Equip. Industry
이륜차 및 기타운송장비산업</t>
  </si>
  <si>
    <t>Motor Vehicles &amp; Other Transport Equip. Industry
이륜차 및 기타운송장비산업</t>
    <phoneticPr fontId="5" type="noConversion"/>
  </si>
  <si>
    <t>Transport &amp; Storage 
운송, 저장</t>
    <phoneticPr fontId="6" type="noConversion"/>
  </si>
  <si>
    <t>Construction 건설업</t>
  </si>
  <si>
    <t>Construction 건설업</t>
    <phoneticPr fontId="5" type="noConversion"/>
  </si>
  <si>
    <t>Information &amp; Communication
정보, 통신업</t>
    <phoneticPr fontId="5" type="noConversion"/>
  </si>
  <si>
    <t>Electricity, Gas &amp; Water Supply
전력, 가스 및 수도 사업</t>
  </si>
  <si>
    <t>Electricity, Gas &amp; Water Supply
전력, 가스 및 수도 사업</t>
    <phoneticPr fontId="6" type="noConversion"/>
  </si>
  <si>
    <t>Others
기타</t>
    <phoneticPr fontId="6" type="noConversion"/>
  </si>
  <si>
    <t>others 기타</t>
  </si>
  <si>
    <t>others 기타</t>
    <phoneticPr fontId="5" type="noConversion"/>
  </si>
  <si>
    <t>total</t>
  </si>
  <si>
    <t>total</t>
    <phoneticPr fontId="5" type="noConversion"/>
  </si>
  <si>
    <t>Laos</t>
    <phoneticPr fontId="5" type="noConversion"/>
  </si>
  <si>
    <r>
      <t>Malaysia</t>
    </r>
    <r>
      <rPr>
        <b/>
        <vertAlign val="superscript"/>
        <sz val="11"/>
        <color theme="1"/>
        <rFont val="돋움"/>
        <family val="3"/>
        <charset val="129"/>
      </rPr>
      <t>1)</t>
    </r>
    <phoneticPr fontId="5" type="noConversion"/>
  </si>
  <si>
    <r>
      <t>Myanmar</t>
    </r>
    <r>
      <rPr>
        <b/>
        <vertAlign val="superscript"/>
        <sz val="11"/>
        <color theme="1"/>
        <rFont val="돋움"/>
        <family val="3"/>
        <charset val="129"/>
      </rPr>
      <t>2)</t>
    </r>
    <phoneticPr fontId="5" type="noConversion"/>
  </si>
  <si>
    <t>Industry                                   Year
산업</t>
    <phoneticPr fontId="6" type="noConversion"/>
  </si>
  <si>
    <t>Industry                       Year                                      
산업</t>
    <phoneticPr fontId="6" type="noConversion"/>
  </si>
  <si>
    <t>Industry                            Year                                      
산업</t>
    <phoneticPr fontId="6" type="noConversion"/>
  </si>
  <si>
    <t>Mining
광업</t>
    <phoneticPr fontId="5" type="noConversion"/>
  </si>
  <si>
    <t>Electronics &amp; Electrical Products
전자, 전기제품</t>
    <phoneticPr fontId="5" type="noConversion"/>
  </si>
  <si>
    <t>Manufacturing
제조업</t>
    <phoneticPr fontId="6" type="noConversion"/>
  </si>
  <si>
    <t>Services
서비스</t>
    <phoneticPr fontId="6" type="noConversion"/>
  </si>
  <si>
    <t>Basic Metal Product
기초 금속 제품</t>
    <phoneticPr fontId="5" type="noConversion"/>
  </si>
  <si>
    <t>Transport &amp; Communication
운송, 통신업</t>
    <phoneticPr fontId="5" type="noConversion"/>
  </si>
  <si>
    <t>Agriculture
농업</t>
    <phoneticPr fontId="6" type="noConversion"/>
  </si>
  <si>
    <t>Chemicals &amp; Chemical Products
화학품, 화학제품</t>
    <phoneticPr fontId="6" type="noConversion"/>
  </si>
  <si>
    <t>Real Estate Development
부동산업</t>
    <phoneticPr fontId="5" type="noConversion"/>
  </si>
  <si>
    <t>Industry &amp; Handicraft
산업, 수공업</t>
    <phoneticPr fontId="6" type="noConversion"/>
  </si>
  <si>
    <t>Petroleum Products
석유제품</t>
    <phoneticPr fontId="5" type="noConversion"/>
  </si>
  <si>
    <t>Hotel and Tourism
호텔, 관광업</t>
    <phoneticPr fontId="5" type="noConversion"/>
  </si>
  <si>
    <t>Construction
건설업</t>
    <phoneticPr fontId="6" type="noConversion"/>
  </si>
  <si>
    <t>Food Manufacturing
식품 제조</t>
    <phoneticPr fontId="6" type="noConversion"/>
  </si>
  <si>
    <t>Fisheries
어업</t>
    <phoneticPr fontId="5" type="noConversion"/>
  </si>
  <si>
    <t>Banking
은행</t>
    <phoneticPr fontId="5" type="noConversion"/>
  </si>
  <si>
    <t>Transport Equipment
운송장비</t>
    <phoneticPr fontId="5" type="noConversion"/>
  </si>
  <si>
    <t>Power
전력</t>
    <phoneticPr fontId="5" type="noConversion"/>
  </si>
  <si>
    <t>Trading
상거래</t>
    <phoneticPr fontId="6" type="noConversion"/>
  </si>
  <si>
    <t>Non-Methalic Mineral Products
비금속 광물 제품</t>
    <phoneticPr fontId="5" type="noConversion"/>
  </si>
  <si>
    <t>Hotel &amp; Restaurant
호텔, 레스토랑</t>
    <phoneticPr fontId="5" type="noConversion"/>
  </si>
  <si>
    <t>Machinery &amp; Equipment
기계, 장비</t>
    <phoneticPr fontId="6" type="noConversion"/>
  </si>
  <si>
    <t>Agriculture
농업</t>
    <phoneticPr fontId="5" type="noConversion"/>
  </si>
  <si>
    <t>Public Health
보건위생</t>
    <phoneticPr fontId="5" type="noConversion"/>
  </si>
  <si>
    <t>Fabricated Metal Products
금속 가공</t>
    <phoneticPr fontId="5" type="noConversion"/>
  </si>
  <si>
    <t>Others 
기타</t>
    <phoneticPr fontId="6" type="noConversion"/>
  </si>
  <si>
    <t>Total</t>
    <phoneticPr fontId="6" type="noConversion"/>
  </si>
  <si>
    <t>Source:</t>
    <phoneticPr fontId="5" type="noConversion"/>
  </si>
  <si>
    <t>출처:</t>
    <phoneticPr fontId="5" type="noConversion"/>
  </si>
  <si>
    <t>Note: 1) Total number of domestic and foreign investment cases</t>
    <phoneticPr fontId="5" type="noConversion"/>
  </si>
  <si>
    <t>주: 1) 국내외 투자 건수의 총합임.</t>
    <phoneticPr fontId="5" type="noConversion"/>
  </si>
  <si>
    <t>2) Figures are in fiscal year which starts in Apr. and ends in Mar. of the following year</t>
    <phoneticPr fontId="5" type="noConversion"/>
  </si>
  <si>
    <t>2) 4월부터 이듬해 3월에 끝나는 회계연도 기준</t>
  </si>
  <si>
    <t>Brunei</t>
    <phoneticPr fontId="5" type="noConversion"/>
  </si>
  <si>
    <t>DEPARTMENT OF STATISTICS, DEPARTMENT OF ECONOMIC PLANNING AND DEVELOPMENT</t>
    <phoneticPr fontId="5" type="noConversion"/>
  </si>
  <si>
    <t>Indonesia</t>
    <phoneticPr fontId="5" type="noConversion"/>
  </si>
  <si>
    <t>Indonesia Investment Coordinating Board (BKPM)</t>
    <phoneticPr fontId="5" type="noConversion"/>
  </si>
  <si>
    <t>Malaysia</t>
    <phoneticPr fontId="5" type="noConversion"/>
  </si>
  <si>
    <t>Malaysian Investment Development Authority</t>
    <phoneticPr fontId="5" type="noConversion"/>
  </si>
  <si>
    <t>Myanmar</t>
    <phoneticPr fontId="5" type="noConversion"/>
  </si>
  <si>
    <t>Ministry of National Planning and Economic Development</t>
    <phoneticPr fontId="5" type="noConversion"/>
  </si>
  <si>
    <t>Philippines</t>
    <phoneticPr fontId="5" type="noConversion"/>
  </si>
  <si>
    <t>National Statistical Coordination Board, Philippines</t>
    <phoneticPr fontId="5" type="noConversion"/>
  </si>
  <si>
    <t>Singapore</t>
    <phoneticPr fontId="5" type="noConversion"/>
  </si>
  <si>
    <t>Yearbook of Singapore, Department of Statistics Singapore</t>
    <phoneticPr fontId="5" type="noConversion"/>
  </si>
  <si>
    <t>Thailand</t>
    <phoneticPr fontId="5" type="noConversion"/>
  </si>
  <si>
    <t>The Board of Investment of Thailand</t>
    <phoneticPr fontId="5" type="noConversion"/>
  </si>
  <si>
    <t>VietNam</t>
    <phoneticPr fontId="5" type="noConversion"/>
  </si>
  <si>
    <t>Foreign investment agency (FIA), Ministry of planning and investment portal, vietnam</t>
    <phoneticPr fontId="5" type="noConversion"/>
  </si>
  <si>
    <t>Philippines</t>
    <phoneticPr fontId="5" type="noConversion"/>
  </si>
  <si>
    <t>(Million US$ 백만달러)</t>
    <phoneticPr fontId="6" type="noConversion"/>
  </si>
  <si>
    <r>
      <t>Singapore</t>
    </r>
    <r>
      <rPr>
        <b/>
        <vertAlign val="superscript"/>
        <sz val="11"/>
        <color theme="1"/>
        <rFont val="돋움"/>
        <family val="3"/>
        <charset val="129"/>
      </rPr>
      <t>1)</t>
    </r>
    <phoneticPr fontId="5" type="noConversion"/>
  </si>
  <si>
    <t>Thailand</t>
    <phoneticPr fontId="5" type="noConversion"/>
  </si>
  <si>
    <t>Vietnam</t>
    <phoneticPr fontId="5" type="noConversion"/>
  </si>
  <si>
    <t>Industry                                         Year
산업</t>
    <phoneticPr fontId="6" type="noConversion"/>
  </si>
  <si>
    <t>Industry                  Year                                      
산업</t>
    <phoneticPr fontId="6" type="noConversion"/>
  </si>
  <si>
    <t>Industry                                      Year                                      
산업</t>
    <phoneticPr fontId="6" type="noConversion"/>
  </si>
  <si>
    <t>Industry                        Year                                      
산업</t>
    <phoneticPr fontId="6" type="noConversion"/>
  </si>
  <si>
    <t>Value
금액</t>
    <phoneticPr fontId="6" type="noConversion"/>
  </si>
  <si>
    <t>Manufacturing
제조업</t>
  </si>
  <si>
    <t>Service Industries
서비스 산업</t>
  </si>
  <si>
    <t>Metal Products and Machinery
금속제품, 기계</t>
  </si>
  <si>
    <t>Administrative and support service activities
경영지원 사업</t>
  </si>
  <si>
    <t>Computers, Electronic &amp; Optical Products
컴퓨터, 전기, 광학제품</t>
    <phoneticPr fontId="5" type="noConversion"/>
  </si>
  <si>
    <t>Electric and Electronic Products
전기, 전자 제품</t>
  </si>
  <si>
    <t>Real-estate Business Activities
부동산업</t>
  </si>
  <si>
    <t>Real estate activities
부동산업</t>
  </si>
  <si>
    <t xml:space="preserve"> Petroleum &amp; Chemical Products
 석유, 화학제품</t>
  </si>
  <si>
    <t>Services
서비스</t>
  </si>
  <si>
    <t>Wholesale &amp; Retail trade and Repair services
도매, 소매, 수선</t>
  </si>
  <si>
    <t>F. Construction</t>
  </si>
  <si>
    <t>Pharmaceutical &amp; Biological Products
의학 및 생물공학 산업</t>
    <phoneticPr fontId="5" type="noConversion"/>
  </si>
  <si>
    <t>Chemical and Paper
화학, 제지</t>
  </si>
  <si>
    <t>Information, Post, Telecommunication and Communication
정보, 우편, 통신업</t>
  </si>
  <si>
    <t>Electricity, gas, steam and air conditioning supply
전기, 가스, 에어컨</t>
  </si>
  <si>
    <t>Transport Equipment
운송 장비</t>
    <phoneticPr fontId="5" type="noConversion"/>
  </si>
  <si>
    <t>Minerals and Ceramics
미네랄, 세라믹</t>
  </si>
  <si>
    <t>Construction
건설</t>
  </si>
  <si>
    <t>Transportation &amp; Storage
운송, 저장업</t>
  </si>
  <si>
    <t>Machinery &amp; Equipment
 기계 장비</t>
  </si>
  <si>
    <t>Light Industries/Textiles
경공업, 섬유</t>
  </si>
  <si>
    <t>Transportation and Storage
운송, 저장</t>
  </si>
  <si>
    <t>Accomodation and food service activities
숙박 및 요식업</t>
  </si>
  <si>
    <t>Other Manufacturing Industries
 기타 제조 산업</t>
  </si>
  <si>
    <t>Agricultural Products
농산물</t>
  </si>
  <si>
    <t>Mining
광업</t>
    <phoneticPr fontId="5" type="noConversion"/>
  </si>
  <si>
    <t>Information and communication
정보, 통신업</t>
  </si>
  <si>
    <t>Fabricated Metal Products</t>
    <phoneticPr fontId="5" type="noConversion"/>
  </si>
  <si>
    <t>Total</t>
    <phoneticPr fontId="6" type="noConversion"/>
  </si>
  <si>
    <t>Health Care and Social Assistant Work
건강 관리, 사회보장</t>
  </si>
  <si>
    <t xml:space="preserve">Wholesale and retail trade; repair of
motor vehicles and motorcycles
</t>
  </si>
  <si>
    <t>Accomodation and food service
숙박, 요식업</t>
    <phoneticPr fontId="5" type="noConversion"/>
  </si>
  <si>
    <t>Agriculture, Forestry and Fishing
농업, 입업, 수산업</t>
  </si>
  <si>
    <t>Others 
기타</t>
    <phoneticPr fontId="6" type="noConversion"/>
  </si>
  <si>
    <t>출처: 일-아세안센터</t>
  </si>
  <si>
    <t>주: 1) 역내 투자 포함</t>
    <phoneticPr fontId="5" type="noConversion"/>
  </si>
  <si>
    <t>Note: 1) Includes local investment</t>
    <phoneticPr fontId="5" type="noConversion"/>
  </si>
  <si>
    <t>Source:</t>
    <phoneticPr fontId="6" type="noConversion"/>
  </si>
  <si>
    <t>Brunei</t>
    <phoneticPr fontId="6" type="noConversion"/>
  </si>
  <si>
    <t>DEPARTMENT OF STATISTICS, DEPARTMENT OF ECONOMIC PLANNING AND DEVELOPMENT</t>
    <phoneticPr fontId="6" type="noConversion"/>
  </si>
  <si>
    <t>Indonesia</t>
    <phoneticPr fontId="6" type="noConversion"/>
  </si>
  <si>
    <t>Indonesia Investment Coordinating Board (BKPM)</t>
    <phoneticPr fontId="6" type="noConversion"/>
  </si>
  <si>
    <t>Malaysia</t>
    <phoneticPr fontId="6" type="noConversion"/>
  </si>
  <si>
    <t>Malaysian Investment Development Authority</t>
    <phoneticPr fontId="6" type="noConversion"/>
  </si>
  <si>
    <t>Myanmar</t>
    <phoneticPr fontId="6" type="noConversion"/>
  </si>
  <si>
    <t>Ministry of National Planning and Economic Development</t>
    <phoneticPr fontId="6" type="noConversion"/>
  </si>
  <si>
    <t>Philippines</t>
    <phoneticPr fontId="6" type="noConversion"/>
  </si>
  <si>
    <t>National Statistical Coordination Board, Philippines</t>
    <phoneticPr fontId="6" type="noConversion"/>
  </si>
  <si>
    <t>Singapore</t>
    <phoneticPr fontId="6" type="noConversion"/>
  </si>
  <si>
    <t>Yearbook of Singapore, Department of Statistics Singapore</t>
    <phoneticPr fontId="6" type="noConversion"/>
  </si>
  <si>
    <t>Thailand</t>
    <phoneticPr fontId="6" type="noConversion"/>
  </si>
  <si>
    <t>The Board of Investment of Thailand</t>
    <phoneticPr fontId="6" type="noConversion"/>
  </si>
  <si>
    <t>VietNam</t>
    <phoneticPr fontId="6" type="noConversion"/>
  </si>
  <si>
    <t>Foreign investment agency (FIA), Ministry of planning and investment portal, vietnam</t>
    <phoneticPr fontId="6" type="noConversion"/>
  </si>
  <si>
    <t>C. Manufacturing</t>
  </si>
  <si>
    <t>Manufacturing
제조업</t>
    <phoneticPr fontId="6" type="noConversion"/>
  </si>
  <si>
    <t>Metal Products and Machinery
금속제품, 기계</t>
    <phoneticPr fontId="5" type="noConversion"/>
  </si>
  <si>
    <t>metal products and machinery</t>
    <phoneticPr fontId="5" type="noConversion"/>
  </si>
  <si>
    <t>N. Administrative and support service
activities</t>
    <phoneticPr fontId="5" type="noConversion"/>
  </si>
  <si>
    <t>Administrative and support service activities
경영지원 사업</t>
    <phoneticPr fontId="5" type="noConversion"/>
  </si>
  <si>
    <t>Electric and Electronic Products
전기, 전자 제품</t>
    <phoneticPr fontId="5" type="noConversion"/>
  </si>
  <si>
    <t>electric and electronic products</t>
    <phoneticPr fontId="5" type="noConversion"/>
  </si>
  <si>
    <t>L. Real estate activities</t>
    <phoneticPr fontId="5" type="noConversion"/>
  </si>
  <si>
    <t>Real estate activities
부동산업</t>
    <phoneticPr fontId="5" type="noConversion"/>
  </si>
  <si>
    <t>Services
서비스</t>
    <phoneticPr fontId="5" type="noConversion"/>
  </si>
  <si>
    <t>services</t>
    <phoneticPr fontId="5" type="noConversion"/>
  </si>
  <si>
    <t>F. Construction</t>
    <phoneticPr fontId="5" type="noConversion"/>
  </si>
  <si>
    <t>Chemical and Paper
화학, 제지</t>
    <phoneticPr fontId="5" type="noConversion"/>
  </si>
  <si>
    <t>chemicals and paper</t>
    <phoneticPr fontId="5" type="noConversion"/>
  </si>
  <si>
    <t>D. Electricity, gas, steam and air
conditioning supply</t>
    <phoneticPr fontId="5" type="noConversion"/>
  </si>
  <si>
    <t>Electricity, gas, steam and air conditioning supply
전기, 가스, 에어컨</t>
    <phoneticPr fontId="5" type="noConversion"/>
  </si>
  <si>
    <t>Minerals and Ceramics
미네랄, 세라믹</t>
    <phoneticPr fontId="5" type="noConversion"/>
  </si>
  <si>
    <t>minerals and ceramics</t>
    <phoneticPr fontId="5" type="noConversion"/>
  </si>
  <si>
    <t>H. Transportation and storage</t>
    <phoneticPr fontId="5" type="noConversion"/>
  </si>
  <si>
    <t>Transportation &amp; Storage
운송, 저장업</t>
    <phoneticPr fontId="5" type="noConversion"/>
  </si>
  <si>
    <t>Agricultural Products
농산물</t>
    <phoneticPr fontId="5" type="noConversion"/>
  </si>
  <si>
    <t>Light Industries/Textiles
경공업, 섬유</t>
    <phoneticPr fontId="5" type="noConversion"/>
  </si>
  <si>
    <t>light industries/textiles</t>
    <phoneticPr fontId="5" type="noConversion"/>
  </si>
  <si>
    <t>I. Accommodation and food service</t>
    <phoneticPr fontId="5" type="noConversion"/>
  </si>
  <si>
    <t>Accomodation and food service activities
숙박 및 요식업</t>
    <phoneticPr fontId="5" type="noConversion"/>
  </si>
  <si>
    <t>agricultural products</t>
    <phoneticPr fontId="5" type="noConversion"/>
  </si>
  <si>
    <t>. Information and communication</t>
    <phoneticPr fontId="5" type="noConversion"/>
  </si>
  <si>
    <t>Information and communication
정보, 통신업</t>
    <phoneticPr fontId="5" type="noConversion"/>
  </si>
  <si>
    <t>total</t>
    <phoneticPr fontId="5" type="noConversion"/>
  </si>
  <si>
    <t>Mining and Qarrying
광업</t>
    <phoneticPr fontId="5" type="noConversion"/>
  </si>
  <si>
    <t xml:space="preserve">Wholesale and retail trade; repair of
motor vehicles and motorcycles
</t>
    <phoneticPr fontId="5" type="noConversion"/>
  </si>
  <si>
    <t>Agriculture, forestry and fishing</t>
    <phoneticPr fontId="5" type="noConversion"/>
  </si>
  <si>
    <t>Others
기타</t>
    <phoneticPr fontId="5" type="noConversion"/>
  </si>
  <si>
    <t>Agriculture, Forestry and Fishing
농업, 입업, 수산업</t>
    <phoneticPr fontId="5" type="noConversion"/>
  </si>
  <si>
    <t xml:space="preserve">       한국의 對 아세안 해외직접투자 </t>
    <phoneticPr fontId="5" type="noConversion"/>
  </si>
  <si>
    <t>Country/Region
국가/지역</t>
    <phoneticPr fontId="6" type="noConversion"/>
  </si>
  <si>
    <t>No.of New Overseas Enterprises 
신규법인수</t>
    <phoneticPr fontId="5" type="noConversion"/>
  </si>
  <si>
    <t>Total 
Accepted 
Amount
총신고액</t>
    <phoneticPr fontId="5" type="noConversion"/>
  </si>
  <si>
    <t>Total
Invested
Amount
총투자액</t>
    <phoneticPr fontId="5" type="noConversion"/>
  </si>
  <si>
    <t>World</t>
    <phoneticPr fontId="6" type="noConversion"/>
  </si>
  <si>
    <t>ASEAN</t>
    <phoneticPr fontId="6" type="noConversion"/>
  </si>
  <si>
    <t>Cambodia</t>
    <phoneticPr fontId="6" type="noConversion"/>
  </si>
  <si>
    <t>Lao PDR</t>
    <phoneticPr fontId="6" type="noConversion"/>
  </si>
  <si>
    <t>China</t>
    <phoneticPr fontId="6" type="noConversion"/>
  </si>
  <si>
    <t>Japan</t>
    <phoneticPr fontId="6" type="noConversion"/>
  </si>
  <si>
    <t>United States</t>
    <phoneticPr fontId="6" type="noConversion"/>
  </si>
  <si>
    <t>EU</t>
    <phoneticPr fontId="6" type="noConversion"/>
  </si>
  <si>
    <r>
      <t>Cumulative Total (1968-201</t>
    </r>
    <r>
      <rPr>
        <sz val="9"/>
        <color rgb="FFFF0000"/>
        <rFont val="돋움"/>
        <family val="3"/>
        <charset val="129"/>
      </rPr>
      <t>4</t>
    </r>
    <r>
      <rPr>
        <sz val="9"/>
        <rFont val="돋움"/>
        <family val="3"/>
        <charset val="129"/>
      </rPr>
      <t>) 누적합계</t>
    </r>
    <phoneticPr fontId="6" type="noConversion"/>
  </si>
  <si>
    <t>Source:</t>
  </si>
  <si>
    <t>Oversea Investment Statistics (Korea Eximbank)</t>
    <phoneticPr fontId="6" type="noConversion"/>
  </si>
  <si>
    <t>출처:</t>
  </si>
  <si>
    <t xml:space="preserve"> 한국수출입은행 『해외투자통계』</t>
    <phoneticPr fontId="6" type="noConversion"/>
  </si>
  <si>
    <t xml:space="preserve">       1968-2014년 누계, 한국의 對 아세안 산업별 해외직접투자</t>
    <phoneticPr fontId="6" type="noConversion"/>
  </si>
  <si>
    <t>(US$ Million 백만달러)</t>
    <phoneticPr fontId="6" type="noConversion"/>
  </si>
  <si>
    <t>ASEAN</t>
    <phoneticPr fontId="6" type="noConversion"/>
  </si>
  <si>
    <t>Cambodia</t>
    <phoneticPr fontId="6" type="noConversion"/>
  </si>
  <si>
    <t>Laos</t>
    <phoneticPr fontId="6" type="noConversion"/>
  </si>
  <si>
    <t>No. of New Overseas
Enterprises
신규법인수</t>
    <phoneticPr fontId="6" type="noConversion"/>
  </si>
  <si>
    <t>Total Accepted
Amount
총신고액</t>
    <phoneticPr fontId="6" type="noConversion"/>
  </si>
  <si>
    <t>Total Invested
Amount
총투자액</t>
    <phoneticPr fontId="6" type="noConversion"/>
  </si>
  <si>
    <t>Mining &amp; Quarrying
광업</t>
    <phoneticPr fontId="6" type="noConversion"/>
  </si>
  <si>
    <t>New Enterprises</t>
    <phoneticPr fontId="6" type="noConversion"/>
  </si>
  <si>
    <t>Total Accepted</t>
    <phoneticPr fontId="6" type="noConversion"/>
  </si>
  <si>
    <t>Total Invested</t>
    <phoneticPr fontId="6" type="noConversion"/>
  </si>
  <si>
    <t>Real Estate Activities, Renting, and Leasing
부동산업 및 임대업</t>
    <phoneticPr fontId="6" type="noConversion"/>
  </si>
  <si>
    <t>Wholesale &amp; Retail Trade
도매 및 소매업</t>
    <phoneticPr fontId="6" type="noConversion"/>
  </si>
  <si>
    <t>Financial &amp; Insurance Activities
금융 및 보험업</t>
    <phoneticPr fontId="6" type="noConversion"/>
  </si>
  <si>
    <t>Information and
Communications
출판, 영상, 방송통신 및
정보서비스업</t>
    <phoneticPr fontId="5" type="noConversion"/>
  </si>
  <si>
    <t>Professional, Scientific and Technical Activities
전문, 과학 및 기술 서비스업</t>
    <phoneticPr fontId="6" type="noConversion"/>
  </si>
  <si>
    <t>Transportation
운수업</t>
    <phoneticPr fontId="6" type="noConversion"/>
  </si>
  <si>
    <t>Accommodation and Food service Activities
숙박 및 음식점업</t>
    <phoneticPr fontId="29" type="noConversion"/>
  </si>
  <si>
    <t>Others
기타</t>
    <phoneticPr fontId="5" type="noConversion"/>
  </si>
  <si>
    <t>Total
전체</t>
    <phoneticPr fontId="6" type="noConversion"/>
  </si>
  <si>
    <t>Oversea Investment Statistics (Korea Eximbank)</t>
    <phoneticPr fontId="6" type="noConversion"/>
  </si>
  <si>
    <t xml:space="preserve"> 한국수출입은행 『해외투자통계』</t>
  </si>
  <si>
    <t xml:space="preserve">       2014년 한국의 對 아세안 산업별 해외직접투자</t>
    <phoneticPr fontId="5" type="noConversion"/>
  </si>
  <si>
    <t>(Miilion US$ 백만달러)</t>
    <phoneticPr fontId="6" type="noConversion"/>
  </si>
  <si>
    <t>Electricity, Gas, Steam
and Water Supply
전기, 가스, 증기 및 수도 사업</t>
    <phoneticPr fontId="5" type="noConversion"/>
  </si>
  <si>
    <t>Transportation
운수업</t>
    <phoneticPr fontId="5" type="noConversion"/>
  </si>
  <si>
    <t>Agriculture, Forestry &amp; Fishing
농업, 임업 및 어업</t>
    <phoneticPr fontId="6" type="noConversion"/>
  </si>
  <si>
    <t>Sub-Industry 세부 업종</t>
    <phoneticPr fontId="6" type="noConversion"/>
  </si>
  <si>
    <t>Manufacture of Basic Metal Products
1차 금속 제조업</t>
    <phoneticPr fontId="6" type="noConversion"/>
  </si>
  <si>
    <t>Manufacture of Chemical and Chemical Products except Pharmaceuticals, Medicinal Chemicals
화학물질 및 화학제품 제조업; 의약품 제외</t>
    <phoneticPr fontId="6" type="noConversion"/>
  </si>
  <si>
    <t>Manufacture of Electronic Components, Computer, Radio, Television and Communication Equipment and Apparatuses
전자부품, 컴퓨터, 영상, 음향 및 통신장비 제조업</t>
    <phoneticPr fontId="6" type="noConversion"/>
  </si>
  <si>
    <t>Manufacture of Wearing Apparel, Clothing Accessories and Fur Articles
의복, 의복액세서리 및 모피제품 제조업</t>
    <phoneticPr fontId="6" type="noConversion"/>
  </si>
  <si>
    <t>Manufacture of Textiles,
except Apparel
섬유제품 제조업; 의복 제외</t>
    <phoneticPr fontId="6" type="noConversion"/>
  </si>
  <si>
    <t>Manufacture of Food Products
식료품 제조업</t>
    <phoneticPr fontId="6" type="noConversion"/>
  </si>
  <si>
    <t>Tanning and Dressing of Leather, Manufacture of Luggage and Footwear
가죽, 가방 및 신발 제조업</t>
    <phoneticPr fontId="6" type="noConversion"/>
  </si>
  <si>
    <t>Manufacture of Fabricated Metal Products, except Machinery and Furniture
금속가공제품 제조업; 기계 및 가구 제외</t>
    <phoneticPr fontId="6" type="noConversion"/>
  </si>
  <si>
    <t>Manufacture of Rubber and Plastic Products
고무제품 및 플라스틱제품 제조업</t>
    <phoneticPr fontId="29" type="noConversion"/>
  </si>
  <si>
    <t>Manufacture of Electrical Equipment
전기장비 제조업</t>
    <phoneticPr fontId="29" type="noConversion"/>
  </si>
  <si>
    <t xml:space="preserve">         한국의 對 아세안 해외직접투자 동향 </t>
    <phoneticPr fontId="5" type="noConversion"/>
  </si>
  <si>
    <t>(US$ Million 백만달러)</t>
    <phoneticPr fontId="5" type="noConversion"/>
  </si>
  <si>
    <t>No. of New Overseas Enterprises 신규법인수</t>
    <phoneticPr fontId="6" type="noConversion"/>
  </si>
  <si>
    <t>Total Accepted Amount 총신고액</t>
    <phoneticPr fontId="6" type="noConversion"/>
  </si>
  <si>
    <t>Total Invested Amount 총투자액</t>
    <phoneticPr fontId="6" type="noConversion"/>
  </si>
  <si>
    <t>Accepted Amount per New Enterprises 신규법인당 신고액</t>
    <phoneticPr fontId="6" type="noConversion"/>
  </si>
  <si>
    <t>Source: Korea Eximbank</t>
  </si>
  <si>
    <t>Source: Oversea Investment Statistics (Korea Eximbank)</t>
  </si>
  <si>
    <t>출처: 한국수출입은행 『해외투자통계』</t>
  </si>
  <si>
    <t>(US$ Miilion 백만달러)</t>
    <phoneticPr fontId="6" type="noConversion"/>
  </si>
  <si>
    <t>Economic Bloc
경제권</t>
    <phoneticPr fontId="29" type="noConversion"/>
  </si>
  <si>
    <t>Number of New 
Overseas Enterprise
신규법인수</t>
    <phoneticPr fontId="29" type="noConversion"/>
  </si>
  <si>
    <t>%</t>
    <phoneticPr fontId="5" type="noConversion"/>
  </si>
  <si>
    <t>Total
Accepted Amount
총신고액</t>
    <phoneticPr fontId="29" type="noConversion"/>
  </si>
  <si>
    <t>Total
Invested Amount
총투자액</t>
    <phoneticPr fontId="29" type="noConversion"/>
  </si>
  <si>
    <t>WORLD</t>
  </si>
  <si>
    <t>CIS</t>
  </si>
  <si>
    <t>EU</t>
  </si>
  <si>
    <t>MERCOSUR</t>
  </si>
  <si>
    <t>NAFTA</t>
  </si>
  <si>
    <t>Others</t>
    <phoneticPr fontId="29" type="noConversion"/>
  </si>
  <si>
    <t>D-12. Korea's International Construction</t>
    <phoneticPr fontId="6" type="noConversion"/>
  </si>
  <si>
    <t xml:space="preserve">       한국의 해외건설 현황 </t>
    <phoneticPr fontId="5" type="noConversion"/>
  </si>
  <si>
    <t>Country/Region
국가/지역</t>
    <phoneticPr fontId="6" type="noConversion"/>
  </si>
  <si>
    <t xml:space="preserve"> 공사건수</t>
    <phoneticPr fontId="5" type="noConversion"/>
  </si>
  <si>
    <t>계약액</t>
    <phoneticPr fontId="5" type="noConversion"/>
  </si>
  <si>
    <t>World</t>
    <phoneticPr fontId="6" type="noConversion"/>
  </si>
  <si>
    <t>Lao PDR</t>
    <phoneticPr fontId="6" type="noConversion"/>
  </si>
  <si>
    <t>United States</t>
    <phoneticPr fontId="6" type="noConversion"/>
  </si>
  <si>
    <t>Middle East</t>
    <phoneticPr fontId="6" type="noConversion"/>
  </si>
  <si>
    <t>International Construction Information Service</t>
    <phoneticPr fontId="6" type="noConversion"/>
  </si>
  <si>
    <t>해외건설종합정보서비스</t>
    <phoneticPr fontId="5" type="noConversion"/>
  </si>
  <si>
    <t>주:</t>
    <phoneticPr fontId="5" type="noConversion"/>
  </si>
  <si>
    <t>D-13. Doing Business Index, 2015</t>
    <phoneticPr fontId="29" type="noConversion"/>
  </si>
  <si>
    <t xml:space="preserve">         2015 기업환경 평가</t>
    <phoneticPr fontId="6" type="noConversion"/>
  </si>
  <si>
    <t>(Rank 순위)</t>
    <phoneticPr fontId="6" type="noConversion"/>
  </si>
  <si>
    <t>Country
국가</t>
    <phoneticPr fontId="29" type="noConversion"/>
  </si>
  <si>
    <t>Total
종합</t>
    <phoneticPr fontId="29" type="noConversion"/>
  </si>
  <si>
    <t>Starting a
Business
창업</t>
    <phoneticPr fontId="29" type="noConversion"/>
  </si>
  <si>
    <t>Dealing with
Construction
Permits
건축관련인허가</t>
    <phoneticPr fontId="29" type="noConversion"/>
  </si>
  <si>
    <t>Getting
Electricity
전력수급</t>
    <phoneticPr fontId="29" type="noConversion"/>
  </si>
  <si>
    <t>Registering
Property
재산권등록</t>
    <phoneticPr fontId="29" type="noConversion"/>
  </si>
  <si>
    <t>Getting
Credit
자금조달</t>
    <phoneticPr fontId="29" type="noConversion"/>
  </si>
  <si>
    <t>Protecting
Investors
투자자보호</t>
    <phoneticPr fontId="29" type="noConversion"/>
  </si>
  <si>
    <t>Paying
Taxes
세금납부</t>
    <phoneticPr fontId="29" type="noConversion"/>
  </si>
  <si>
    <t>Trading
Across
Borders
국제교역</t>
    <phoneticPr fontId="29" type="noConversion"/>
  </si>
  <si>
    <t>Enforcing
Contracts
계약 이행</t>
    <phoneticPr fontId="29" type="noConversion"/>
  </si>
  <si>
    <t>Resolving
Insolvency
부도 해결</t>
    <phoneticPr fontId="29" type="noConversion"/>
  </si>
  <si>
    <t>Brunei</t>
    <phoneticPr fontId="5" type="noConversion"/>
  </si>
  <si>
    <t>Lao PDR</t>
    <phoneticPr fontId="5" type="noConversion"/>
  </si>
  <si>
    <t>Myanmar</t>
    <phoneticPr fontId="29" type="noConversion"/>
  </si>
  <si>
    <t>Philippines</t>
    <phoneticPr fontId="29" type="noConversion"/>
  </si>
  <si>
    <t>Singapore</t>
    <phoneticPr fontId="29" type="noConversion"/>
  </si>
  <si>
    <t>Thailand</t>
    <phoneticPr fontId="29" type="noConversion"/>
  </si>
  <si>
    <t>Viet Nam</t>
    <phoneticPr fontId="29" type="noConversion"/>
  </si>
  <si>
    <t>Source: Doing Business 2015(World Bank)</t>
    <phoneticPr fontId="5" type="noConversion"/>
  </si>
  <si>
    <t>출처 : 세계은행 Doing Business 2015</t>
    <phoneticPr fontId="5" type="noConversion"/>
  </si>
  <si>
    <t>E-1. Ethnic Groups and Religions of ASEAN and Korea</t>
    <phoneticPr fontId="6" type="noConversion"/>
  </si>
  <si>
    <t xml:space="preserve">       아세안과 한국의 민족과 종교 </t>
    <phoneticPr fontId="6" type="noConversion"/>
  </si>
  <si>
    <t>Brunei</t>
    <phoneticPr fontId="29" type="noConversion"/>
  </si>
  <si>
    <t>① Malay (65.7%)</t>
    <phoneticPr fontId="29" type="noConversion"/>
  </si>
  <si>
    <t>말레이계 (65.7%)</t>
    <phoneticPr fontId="29" type="noConversion"/>
  </si>
  <si>
    <t>① Khmer (90%)</t>
    <phoneticPr fontId="29" type="noConversion"/>
  </si>
  <si>
    <t xml:space="preserve">크메르인 (90%), </t>
    <phoneticPr fontId="29" type="noConversion"/>
  </si>
  <si>
    <t>① Lao (54.6%)</t>
    <phoneticPr fontId="29" type="noConversion"/>
  </si>
  <si>
    <t>라오 (54.6%)</t>
    <phoneticPr fontId="29" type="noConversion"/>
  </si>
  <si>
    <t>Chinese (10.3%)</t>
    <phoneticPr fontId="29" type="noConversion"/>
  </si>
  <si>
    <t>중국계 (10.3%)</t>
    <phoneticPr fontId="29" type="noConversion"/>
  </si>
  <si>
    <t xml:space="preserve">Others (Vietnamese, Chinese, Formosans) </t>
    <phoneticPr fontId="6" type="noConversion"/>
  </si>
  <si>
    <t>기타 소수민족(베트남 참, 중국, 고산족)</t>
    <phoneticPr fontId="29" type="noConversion"/>
  </si>
  <si>
    <t>Khmou (10.9%)</t>
    <phoneticPr fontId="29" type="noConversion"/>
  </si>
  <si>
    <t>끄무족(10.9%)</t>
    <phoneticPr fontId="29" type="noConversion"/>
  </si>
  <si>
    <t>Others (24%)</t>
    <phoneticPr fontId="29" type="noConversion"/>
  </si>
  <si>
    <t>기타 (24%)</t>
    <phoneticPr fontId="29" type="noConversion"/>
  </si>
  <si>
    <t>Hmong (8%)</t>
    <phoneticPr fontId="29" type="noConversion"/>
  </si>
  <si>
    <t>몽족 (8%)</t>
    <phoneticPr fontId="29" type="noConversion"/>
  </si>
  <si>
    <t>2011est.</t>
    <phoneticPr fontId="5" type="noConversion"/>
  </si>
  <si>
    <t>② Muslim (Offical, 78.8%)</t>
    <phoneticPr fontId="29" type="noConversion"/>
  </si>
  <si>
    <t>이슬람교 (국교, 79%)</t>
    <phoneticPr fontId="29" type="noConversion"/>
  </si>
  <si>
    <t>② Buddhism (97%)</t>
    <phoneticPr fontId="6" type="noConversion"/>
  </si>
  <si>
    <t>불교 (97%)</t>
    <phoneticPr fontId="29" type="noConversion"/>
  </si>
  <si>
    <t>② Buddhism (66.8%)</t>
    <phoneticPr fontId="6" type="noConversion"/>
  </si>
  <si>
    <t>불교 (66.8%)</t>
    <phoneticPr fontId="29" type="noConversion"/>
  </si>
  <si>
    <t>Christianity (8.7%)</t>
    <phoneticPr fontId="5" type="noConversion"/>
  </si>
  <si>
    <t>기독교 (8.7%)</t>
    <phoneticPr fontId="5" type="noConversion"/>
  </si>
  <si>
    <t>Others (3%)</t>
    <phoneticPr fontId="6" type="noConversion"/>
  </si>
  <si>
    <t>기타 (3%)</t>
    <phoneticPr fontId="29" type="noConversion"/>
  </si>
  <si>
    <t>Christian (1.5%)</t>
    <phoneticPr fontId="29" type="noConversion"/>
  </si>
  <si>
    <t>가톨릭 (1.5%)</t>
    <phoneticPr fontId="29" type="noConversion"/>
  </si>
  <si>
    <t>Buddhism (7.8%)</t>
    <phoneticPr fontId="5" type="noConversion"/>
  </si>
  <si>
    <t>불교 (7.8%)</t>
    <phoneticPr fontId="5" type="noConversion"/>
  </si>
  <si>
    <t>Others</t>
    <phoneticPr fontId="5" type="noConversion"/>
  </si>
  <si>
    <t xml:space="preserve">그외 </t>
    <phoneticPr fontId="29" type="noConversion"/>
  </si>
  <si>
    <t>Other (4.7%)</t>
    <phoneticPr fontId="5" type="noConversion"/>
  </si>
  <si>
    <t>기타 (4.7%)</t>
    <phoneticPr fontId="5" type="noConversion"/>
  </si>
  <si>
    <t>?</t>
    <phoneticPr fontId="5" type="noConversion"/>
  </si>
  <si>
    <t>① Tagalog (28.1%)</t>
    <phoneticPr fontId="5" type="noConversion"/>
  </si>
  <si>
    <t>타갈로그족 (28.1%)</t>
    <phoneticPr fontId="29" type="noConversion"/>
  </si>
  <si>
    <t>① Vietnamese (85.7%)</t>
    <phoneticPr fontId="5" type="noConversion"/>
  </si>
  <si>
    <t>베트남인 (85.7%)</t>
    <phoneticPr fontId="29" type="noConversion"/>
  </si>
  <si>
    <t>Cebuano (13.1%)</t>
    <phoneticPr fontId="5" type="noConversion"/>
  </si>
  <si>
    <t>세부아노족 (13.1%)</t>
    <phoneticPr fontId="29" type="noConversion"/>
  </si>
  <si>
    <t>Others</t>
    <phoneticPr fontId="6" type="noConversion"/>
  </si>
  <si>
    <t>기타 소수민족</t>
    <phoneticPr fontId="29" type="noConversion"/>
  </si>
  <si>
    <t>그 외 여러 민족간의 혼혈, 말레이계가 대부분</t>
    <phoneticPr fontId="5" type="noConversion"/>
  </si>
  <si>
    <t>① Thai (95.9%)</t>
    <phoneticPr fontId="29" type="noConversion"/>
  </si>
  <si>
    <t>타이족 (95.9%)</t>
    <phoneticPr fontId="29" type="noConversion"/>
  </si>
  <si>
    <t>② Buddhism (9.3%)</t>
    <phoneticPr fontId="6" type="noConversion"/>
  </si>
  <si>
    <t>불교 (9.3%)</t>
    <phoneticPr fontId="29" type="noConversion"/>
  </si>
  <si>
    <t>Burmese (2%)</t>
    <phoneticPr fontId="29" type="noConversion"/>
  </si>
  <si>
    <t>버마족 (2%)</t>
    <phoneticPr fontId="29" type="noConversion"/>
  </si>
  <si>
    <t>② Catholic (83%)</t>
    <phoneticPr fontId="29" type="noConversion"/>
  </si>
  <si>
    <t>카톨릭 (83%)</t>
    <phoneticPr fontId="29" type="noConversion"/>
  </si>
  <si>
    <t>Catholic (6.7%)</t>
    <phoneticPr fontId="29" type="noConversion"/>
  </si>
  <si>
    <t>가톨릭 (6.7%)</t>
    <phoneticPr fontId="29" type="noConversion"/>
  </si>
  <si>
    <t>Other</t>
    <phoneticPr fontId="5" type="noConversion"/>
  </si>
  <si>
    <t>기타</t>
    <phoneticPr fontId="5" type="noConversion"/>
  </si>
  <si>
    <t>Muslim (5%)</t>
    <phoneticPr fontId="29" type="noConversion"/>
  </si>
  <si>
    <t>이슬람교 (5%)</t>
    <phoneticPr fontId="29" type="noConversion"/>
  </si>
  <si>
    <t>Others (12%)</t>
    <phoneticPr fontId="29" type="noConversion"/>
  </si>
  <si>
    <t>기타 (12%)</t>
    <phoneticPr fontId="29" type="noConversion"/>
  </si>
  <si>
    <t>② Buddhism (93.6%)</t>
    <phoneticPr fontId="6" type="noConversion"/>
  </si>
  <si>
    <t>불교 (93.6%)</t>
    <phoneticPr fontId="29" type="noConversion"/>
  </si>
  <si>
    <t>Muslim (4.9%)</t>
    <phoneticPr fontId="29" type="noConversion"/>
  </si>
  <si>
    <t>이슬람교 (4.9%)</t>
    <phoneticPr fontId="29" type="noConversion"/>
  </si>
  <si>
    <t>Other</t>
    <phoneticPr fontId="29" type="noConversion"/>
  </si>
  <si>
    <t>기타</t>
    <phoneticPr fontId="29" type="noConversion"/>
  </si>
  <si>
    <t>Malaysia</t>
    <phoneticPr fontId="29" type="noConversion"/>
  </si>
  <si>
    <t>① Malay (50.1%)</t>
    <phoneticPr fontId="29" type="noConversion"/>
  </si>
  <si>
    <t>말레이계 (50.1%)</t>
    <phoneticPr fontId="29" type="noConversion"/>
  </si>
  <si>
    <t>Indonesia</t>
    <phoneticPr fontId="29" type="noConversion"/>
  </si>
  <si>
    <t>① Javanese (40%)</t>
    <phoneticPr fontId="29" type="noConversion"/>
  </si>
  <si>
    <t>자바족 (40%)</t>
    <phoneticPr fontId="29" type="noConversion"/>
  </si>
  <si>
    <t>Chinese(22.6%)</t>
    <phoneticPr fontId="29" type="noConversion"/>
  </si>
  <si>
    <t>중국계 (22.6%)</t>
    <phoneticPr fontId="29" type="noConversion"/>
  </si>
  <si>
    <t>Sundanese (15.5%)</t>
    <phoneticPr fontId="29" type="noConversion"/>
  </si>
  <si>
    <t>순다족 (15.5%)</t>
    <phoneticPr fontId="29" type="noConversion"/>
  </si>
  <si>
    <t>Indigeoune (11.8%)</t>
    <phoneticPr fontId="29" type="noConversion"/>
  </si>
  <si>
    <t>토착계 (11.8%)</t>
    <phoneticPr fontId="29" type="noConversion"/>
  </si>
  <si>
    <t>외 300여 족</t>
    <phoneticPr fontId="5" type="noConversion"/>
  </si>
  <si>
    <t>① Korean</t>
    <phoneticPr fontId="29" type="noConversion"/>
  </si>
  <si>
    <t>한국인</t>
    <phoneticPr fontId="29" type="noConversion"/>
  </si>
  <si>
    <t>Others (Indian)</t>
    <phoneticPr fontId="29" type="noConversion"/>
  </si>
  <si>
    <t>기타 (인도계 등)</t>
    <phoneticPr fontId="29" type="noConversion"/>
  </si>
  <si>
    <t>Chinese</t>
    <phoneticPr fontId="5" type="noConversion"/>
  </si>
  <si>
    <t>중국계</t>
    <phoneticPr fontId="5" type="noConversion"/>
  </si>
  <si>
    <t>② Christianity (31.6%)</t>
    <phoneticPr fontId="29" type="noConversion"/>
  </si>
  <si>
    <t>기독교 (31.6%)</t>
    <phoneticPr fontId="29" type="noConversion"/>
  </si>
  <si>
    <t>② Muslim (Official, 61.3%)</t>
    <phoneticPr fontId="29" type="noConversion"/>
  </si>
  <si>
    <t>이슬람교 (국교, 61.3%)</t>
    <phoneticPr fontId="29" type="noConversion"/>
  </si>
  <si>
    <t>② Islam (87%)</t>
    <phoneticPr fontId="29" type="noConversion"/>
  </si>
  <si>
    <t>이슬람교 (87%)</t>
    <phoneticPr fontId="29" type="noConversion"/>
  </si>
  <si>
    <t>Buddhism (24.2%)</t>
    <phoneticPr fontId="6" type="noConversion"/>
  </si>
  <si>
    <t>불교 (24.2%)</t>
    <phoneticPr fontId="29" type="noConversion"/>
  </si>
  <si>
    <t>Buddhism (19.8%)</t>
    <phoneticPr fontId="6" type="noConversion"/>
  </si>
  <si>
    <t>불교 (19.8%)</t>
    <phoneticPr fontId="29" type="noConversion"/>
  </si>
  <si>
    <t>Christianity(10%)</t>
    <phoneticPr fontId="29" type="noConversion"/>
  </si>
  <si>
    <t>기독교(10%)</t>
    <phoneticPr fontId="29" type="noConversion"/>
  </si>
  <si>
    <t>Others (1%)</t>
    <phoneticPr fontId="29" type="noConversion"/>
  </si>
  <si>
    <t>기타 (1%)</t>
    <phoneticPr fontId="29" type="noConversion"/>
  </si>
  <si>
    <t>Christian (9.2%)</t>
    <phoneticPr fontId="5" type="noConversion"/>
  </si>
  <si>
    <t>기독교 (9.2%)</t>
    <phoneticPr fontId="5" type="noConversion"/>
  </si>
  <si>
    <t>Catholicism</t>
    <phoneticPr fontId="29" type="noConversion"/>
  </si>
  <si>
    <t>가톨릭</t>
    <phoneticPr fontId="29" type="noConversion"/>
  </si>
  <si>
    <t>None (43.3%)</t>
    <phoneticPr fontId="29" type="noConversion"/>
  </si>
  <si>
    <t>무교 (43.3%)</t>
    <phoneticPr fontId="29" type="noConversion"/>
  </si>
  <si>
    <t>Hinduism</t>
    <phoneticPr fontId="29" type="noConversion"/>
  </si>
  <si>
    <t>힌두교</t>
    <phoneticPr fontId="29" type="noConversion"/>
  </si>
  <si>
    <t>Buddhism</t>
    <phoneticPr fontId="6" type="noConversion"/>
  </si>
  <si>
    <t>불교</t>
    <phoneticPr fontId="6" type="noConversion"/>
  </si>
  <si>
    <t>① Burman (70%)</t>
    <phoneticPr fontId="29" type="noConversion"/>
  </si>
  <si>
    <t>버마족 (70%)</t>
    <phoneticPr fontId="29" type="noConversion"/>
  </si>
  <si>
    <t>Minorities (25%)</t>
    <phoneticPr fontId="29" type="noConversion"/>
  </si>
  <si>
    <t>소수족 (25%)</t>
    <phoneticPr fontId="29" type="noConversion"/>
  </si>
  <si>
    <t>Others (5%)</t>
    <phoneticPr fontId="29" type="noConversion"/>
  </si>
  <si>
    <t>기타 (5%)</t>
    <phoneticPr fontId="29" type="noConversion"/>
  </si>
  <si>
    <t>① Chinese (74.2%)</t>
    <phoneticPr fontId="29" type="noConversion"/>
  </si>
  <si>
    <t>중국계 (74.2%)</t>
    <phoneticPr fontId="29" type="noConversion"/>
  </si>
  <si>
    <t>Malay (13.3%)</t>
    <phoneticPr fontId="29" type="noConversion"/>
  </si>
  <si>
    <t>말레이계 (13.3%)</t>
    <phoneticPr fontId="29" type="noConversion"/>
  </si>
  <si>
    <t>Indian (9.2%)</t>
    <phoneticPr fontId="29" type="noConversion"/>
  </si>
  <si>
    <t>인도계 (9.2%)</t>
    <phoneticPr fontId="29" type="noConversion"/>
  </si>
  <si>
    <t>② Buddhism (89.5%)</t>
    <phoneticPr fontId="6" type="noConversion"/>
  </si>
  <si>
    <t>불교 (89.5%)</t>
    <phoneticPr fontId="29" type="noConversion"/>
  </si>
  <si>
    <t>Others (3.3%)</t>
    <phoneticPr fontId="29" type="noConversion"/>
  </si>
  <si>
    <t>기타 (3.3%)</t>
    <phoneticPr fontId="29" type="noConversion"/>
  </si>
  <si>
    <t>Christianity (5%)</t>
    <phoneticPr fontId="29" type="noConversion"/>
  </si>
  <si>
    <t>기독교 (5%)</t>
    <phoneticPr fontId="29" type="noConversion"/>
  </si>
  <si>
    <t>Islam (4%)</t>
    <phoneticPr fontId="29" type="noConversion"/>
  </si>
  <si>
    <t>이슬람교 (4%)</t>
    <phoneticPr fontId="29" type="noConversion"/>
  </si>
  <si>
    <t>② Buddhism (33.9%)</t>
    <phoneticPr fontId="6" type="noConversion"/>
  </si>
  <si>
    <t>불교 (33.9%)</t>
    <phoneticPr fontId="29" type="noConversion"/>
  </si>
  <si>
    <t>Muslim (14.3%)</t>
    <phoneticPr fontId="29" type="noConversion"/>
  </si>
  <si>
    <t>이슬람교 (14.3%)</t>
    <phoneticPr fontId="29" type="noConversion"/>
  </si>
  <si>
    <t>Taoist (11.3%)</t>
    <phoneticPr fontId="29" type="noConversion"/>
  </si>
  <si>
    <t>도교 (11.3%)</t>
    <phoneticPr fontId="29" type="noConversion"/>
  </si>
  <si>
    <t>Catholic (7.1%)</t>
    <phoneticPr fontId="29" type="noConversion"/>
  </si>
  <si>
    <t>기독교 (7.1%)</t>
    <phoneticPr fontId="29" type="noConversion"/>
  </si>
  <si>
    <t>출처: 미 중앙정보국 World Factbook, 외교통상부</t>
    <phoneticPr fontId="6" type="noConversion"/>
  </si>
  <si>
    <t>Hindu (5.2%)</t>
    <phoneticPr fontId="29" type="noConversion"/>
  </si>
  <si>
    <t>힌두교 (5.2%)</t>
    <phoneticPr fontId="29" type="noConversion"/>
  </si>
  <si>
    <t>Source: The World Factbook (CIA), Ministry of Foreign Affairs and Trade Korea</t>
    <phoneticPr fontId="6" type="noConversion"/>
  </si>
  <si>
    <t>E-2. UNESCO Cultural Heritage Sites in Korea and ASEAN</t>
    <phoneticPr fontId="6" type="noConversion"/>
  </si>
  <si>
    <t xml:space="preserve">       한국과 아세안 지역내의 UNESCO 문화유적지 </t>
    <phoneticPr fontId="6" type="noConversion"/>
  </si>
  <si>
    <t>Country 국가</t>
    <phoneticPr fontId="6" type="noConversion"/>
  </si>
  <si>
    <t xml:space="preserve">Category 구분 </t>
    <phoneticPr fontId="6" type="noConversion"/>
  </si>
  <si>
    <t xml:space="preserve">Site 유적지 </t>
    <phoneticPr fontId="6" type="noConversion"/>
  </si>
  <si>
    <t>Korea(11)</t>
    <phoneticPr fontId="29" type="noConversion"/>
  </si>
  <si>
    <t>Cultural</t>
  </si>
  <si>
    <t>Seokguram Grotto and Bulguksa Temple (1995)</t>
  </si>
  <si>
    <t>Jongmyo Shrine (1995)</t>
  </si>
  <si>
    <t>Haeinsa Temple Janggyeong Panjeon, the Depositories for the Tripitaka Koreana Woodblocks (1995)</t>
  </si>
  <si>
    <t>Changdeokgung Palace Complex (1997)</t>
  </si>
  <si>
    <t>Hwaseong Fortress (1997)</t>
  </si>
  <si>
    <t>Gyeongju Historic Areas (2000)</t>
  </si>
  <si>
    <t>Gochang, Hwasun and Ganghwa Dolmen Sites (2000)</t>
  </si>
  <si>
    <t>Royal Tombs of the Joseon Dynasty (2009)</t>
  </si>
  <si>
    <t>Historic Villages of Korea: Hahoe and Yangdong (2010)</t>
  </si>
  <si>
    <t>Namhansanseong (2014)</t>
    <phoneticPr fontId="5" type="noConversion"/>
  </si>
  <si>
    <t>Baekje Historic Areas (2015)</t>
    <phoneticPr fontId="5" type="noConversion"/>
  </si>
  <si>
    <t>Natural</t>
  </si>
  <si>
    <t>Jeju Volcanic Island and Lava Tubes (2007)</t>
  </si>
  <si>
    <t>Cambodia(2)</t>
    <phoneticPr fontId="29" type="noConversion"/>
  </si>
  <si>
    <t>Angkor (1992)</t>
  </si>
  <si>
    <t>Temple of Preah Vihear (2008)</t>
  </si>
  <si>
    <t>Indonesia(8)</t>
    <phoneticPr fontId="29" type="noConversion"/>
  </si>
  <si>
    <t>Borobudur Temple Compounds (1991)</t>
  </si>
  <si>
    <t>Prambanan Temple Compounds (1991)</t>
  </si>
  <si>
    <t>Sangiran Early Man Site (1996)</t>
    <phoneticPr fontId="5" type="noConversion"/>
  </si>
  <si>
    <t>Cultural Landscape of Bali Province: the Subak System as a Manifestation of the Tri Hita Karana Philosophy (2012)</t>
    <phoneticPr fontId="5" type="noConversion"/>
  </si>
  <si>
    <t>Ujung Kulon National Park (1991)</t>
  </si>
  <si>
    <t>Komodo National Park (1991)</t>
  </si>
  <si>
    <t>Lorentz National Park (1999)</t>
  </si>
  <si>
    <t>Tropical Rainforest Heritage of Sumatra (2004)</t>
  </si>
  <si>
    <t>Lao PDR(2)</t>
    <phoneticPr fontId="6" type="noConversion"/>
  </si>
  <si>
    <t>Town of Luang Prabang (1995)</t>
  </si>
  <si>
    <t>Vat Phou and Associated Ancient Settlements within the Champasak Cultural Landscape (2001)</t>
  </si>
  <si>
    <t>Malaysia(4)</t>
    <phoneticPr fontId="29" type="noConversion"/>
  </si>
  <si>
    <t>Melaka and George Town, Historic Cities of the Straits of Malacca (2008)</t>
  </si>
  <si>
    <t>Archaeological Heritage of the Lenggong Valley (2012)</t>
    <phoneticPr fontId="5" type="noConversion"/>
  </si>
  <si>
    <t>Gunung Mulu National Park (2000)</t>
  </si>
  <si>
    <t>Kinabalu Park (2000)</t>
  </si>
  <si>
    <t>Myanmar (1)</t>
    <phoneticPr fontId="5" type="noConversion"/>
  </si>
  <si>
    <t>Cultural</t>
    <phoneticPr fontId="5" type="noConversion"/>
  </si>
  <si>
    <t>Pyu Ancient Cities (2014)</t>
    <phoneticPr fontId="5" type="noConversion"/>
  </si>
  <si>
    <t>Philippines(6)</t>
    <phoneticPr fontId="29" type="noConversion"/>
  </si>
  <si>
    <t>Baroque Churches of the Philippines (1993)</t>
  </si>
  <si>
    <t>Rice Terraces of the Philippine Cordilleras (1995)</t>
  </si>
  <si>
    <t>Historic Town of Vigan (1999)</t>
  </si>
  <si>
    <t>Puerto-Princesa Subterranean River National Park (1999)</t>
  </si>
  <si>
    <t>Tubbataha Reefs Natural Park (1993/2009)</t>
    <phoneticPr fontId="5" type="noConversion"/>
  </si>
  <si>
    <t>Mount Hamiguitan Range Wildlife Sanctuary (2014)</t>
    <phoneticPr fontId="5" type="noConversion"/>
  </si>
  <si>
    <t>Thailand(5)</t>
    <phoneticPr fontId="29" type="noConversion"/>
  </si>
  <si>
    <t>Historic Town of Sukhothai and Associated Historic Towns (1991)</t>
  </si>
  <si>
    <t>Historic City of Ayutthaya (1991)</t>
  </si>
  <si>
    <t>Ban Chiang Archaeological Site (1992)</t>
  </si>
  <si>
    <t>Thungyai-Huai Kha Khaeng Wildlife Sanctuaries (1991)</t>
  </si>
  <si>
    <t>Dong Phayayen-Khao Yai Forest Complex (2005)</t>
  </si>
  <si>
    <t>Viet Nam(8)</t>
    <phoneticPr fontId="29" type="noConversion"/>
  </si>
  <si>
    <t>Complex of Hué Monuments (1993)</t>
  </si>
  <si>
    <t>My Son Sanctuary (1999)</t>
  </si>
  <si>
    <t>Hoi An Ancient Town (1999)</t>
  </si>
  <si>
    <t>Central Sector of the Imperial Citadel of Thang Long - Hanoi (2010)</t>
  </si>
  <si>
    <t>Citadel of the Ho Dynasty (2011)</t>
  </si>
  <si>
    <t>Ha Long Bay (1994)</t>
  </si>
  <si>
    <t>Phong Nha-Ke Bang National Park (2003)</t>
  </si>
  <si>
    <t>Mixed</t>
    <phoneticPr fontId="5" type="noConversion"/>
  </si>
  <si>
    <t>Trang An Landscape Complex (2014)</t>
    <phoneticPr fontId="5" type="noConversion"/>
  </si>
  <si>
    <t>Source: World Heritage List (UNESCO)</t>
  </si>
  <si>
    <t>출처: 국제 연합 교육 과학 문화 기구 『세계문화유산 목록』</t>
    <phoneticPr fontId="6" type="noConversion"/>
  </si>
  <si>
    <t>E-5. Outbound Travel from ASEAN by Destination, 2013</t>
    <phoneticPr fontId="29" type="noConversion"/>
  </si>
  <si>
    <t xml:space="preserve">       2013년 아세안의 여행</t>
    <phoneticPr fontId="29" type="noConversion"/>
  </si>
  <si>
    <t>Intra-ASEAN Travel, 2013</t>
    <phoneticPr fontId="29" type="noConversion"/>
  </si>
  <si>
    <t>2013년 아세안 역내여행</t>
    <phoneticPr fontId="29" type="noConversion"/>
  </si>
  <si>
    <t>(Thousand Persons 천명)</t>
  </si>
  <si>
    <t>Destination 목적지</t>
    <phoneticPr fontId="29" type="noConversion"/>
  </si>
  <si>
    <t>ASEAN</t>
    <phoneticPr fontId="29" type="noConversion"/>
  </si>
  <si>
    <t>Brunei</t>
    <phoneticPr fontId="29" type="noConversion"/>
  </si>
  <si>
    <t>Cambodia</t>
    <phoneticPr fontId="29" type="noConversion"/>
  </si>
  <si>
    <t>Indonesia</t>
    <phoneticPr fontId="29" type="noConversion"/>
  </si>
  <si>
    <t>Malaysia</t>
    <phoneticPr fontId="29" type="noConversion"/>
  </si>
  <si>
    <t>Myanmar</t>
    <phoneticPr fontId="29" type="noConversion"/>
  </si>
  <si>
    <t>Philippines</t>
    <phoneticPr fontId="29" type="noConversion"/>
  </si>
  <si>
    <t>Singapore</t>
    <phoneticPr fontId="29" type="noConversion"/>
  </si>
  <si>
    <t>Thailand</t>
    <phoneticPr fontId="29" type="noConversion"/>
  </si>
  <si>
    <t>Country of Origin 출발국가</t>
    <phoneticPr fontId="29" type="noConversion"/>
  </si>
  <si>
    <t>Total</t>
    <phoneticPr fontId="29" type="noConversion"/>
  </si>
  <si>
    <t>Source: Tourism Factbook (UNWTO)</t>
    <phoneticPr fontId="6" type="noConversion"/>
  </si>
  <si>
    <t>출처: 국제 연합 세계관광기구 『관광 Factbook』</t>
  </si>
  <si>
    <t>Note: The numbers based on country of origin</t>
  </si>
  <si>
    <t>주: 본국 기준 숫자</t>
  </si>
  <si>
    <t>Extra-ASEAN Travel, 2013</t>
    <phoneticPr fontId="29" type="noConversion"/>
  </si>
  <si>
    <t>2013년 아세안 역외여행</t>
    <phoneticPr fontId="29" type="noConversion"/>
  </si>
  <si>
    <t>China</t>
    <phoneticPr fontId="29" type="noConversion"/>
  </si>
  <si>
    <t>Hong Kong</t>
    <phoneticPr fontId="29" type="noConversion"/>
  </si>
  <si>
    <t>Korea</t>
    <phoneticPr fontId="29" type="noConversion"/>
  </si>
  <si>
    <t>Japan</t>
    <phoneticPr fontId="29" type="noConversion"/>
  </si>
  <si>
    <t>U.S.A.</t>
    <phoneticPr fontId="29" type="noConversion"/>
  </si>
  <si>
    <t>Macao</t>
    <phoneticPr fontId="29" type="noConversion"/>
  </si>
  <si>
    <t>Taiwan</t>
    <phoneticPr fontId="29" type="noConversion"/>
  </si>
  <si>
    <t>India</t>
    <phoneticPr fontId="29" type="noConversion"/>
  </si>
  <si>
    <t>Saudi Arabia</t>
    <phoneticPr fontId="29" type="noConversion"/>
  </si>
  <si>
    <t xml:space="preserve">Source: Tourism Factbook (UNWTO)
Note: The numbers based on arrivals in destination </t>
  </si>
  <si>
    <t>출처: 국제 연합 세계관광기구 『관광 Factbook』
주: 목적지국가 도착기준</t>
    <phoneticPr fontId="6" type="noConversion"/>
  </si>
  <si>
    <t>Inbound and Outbound Travel of Brunei</t>
    <phoneticPr fontId="29" type="noConversion"/>
  </si>
  <si>
    <t>Inbound and Outbound Travel of Cambodia</t>
    <phoneticPr fontId="29" type="noConversion"/>
  </si>
  <si>
    <t>브루나이의 외래방문객과 국외여행객</t>
    <phoneticPr fontId="29" type="noConversion"/>
  </si>
  <si>
    <t>(Thousand Persons 천명, %)</t>
  </si>
  <si>
    <t>캄보디아의 외래방문객과 국외여행객</t>
    <phoneticPr fontId="29" type="noConversion"/>
  </si>
  <si>
    <t>Nationality
국적</t>
    <phoneticPr fontId="29" type="noConversion"/>
  </si>
  <si>
    <t>Share, %
비중, %</t>
    <phoneticPr fontId="29" type="noConversion"/>
  </si>
  <si>
    <t>Destination
방문국</t>
    <phoneticPr fontId="29" type="noConversion"/>
  </si>
  <si>
    <r>
      <t>ASEAN</t>
    </r>
    <r>
      <rPr>
        <vertAlign val="superscript"/>
        <sz val="9"/>
        <color indexed="8"/>
        <rFont val="돋움"/>
        <family val="3"/>
        <charset val="129"/>
      </rPr>
      <t>1)</t>
    </r>
    <phoneticPr fontId="6" type="noConversion"/>
  </si>
  <si>
    <r>
      <t>ASEAN</t>
    </r>
    <r>
      <rPr>
        <vertAlign val="superscript"/>
        <sz val="9"/>
        <color indexed="8"/>
        <rFont val="돋움"/>
        <family val="3"/>
        <charset val="129"/>
      </rPr>
      <t>2)</t>
    </r>
    <phoneticPr fontId="6" type="noConversion"/>
  </si>
  <si>
    <t>Saudi Arabia</t>
  </si>
  <si>
    <t>United States of America</t>
  </si>
  <si>
    <t>Taiwan Province of China</t>
  </si>
  <si>
    <t>Others</t>
  </si>
  <si>
    <t>others</t>
  </si>
  <si>
    <t>Others</t>
    <phoneticPr fontId="5" type="noConversion"/>
  </si>
  <si>
    <t>Source: Tourism Factbook (UNWTO)</t>
  </si>
  <si>
    <t>Note: 1) Except Myanmar, Viet Nam</t>
    <phoneticPr fontId="5" type="noConversion"/>
  </si>
  <si>
    <t>주: 1) 미얀마, 베트남 제외</t>
    <phoneticPr fontId="5" type="noConversion"/>
  </si>
  <si>
    <t xml:space="preserve">        2) Except Indonesia, Myanmar</t>
    <phoneticPr fontId="6" type="noConversion"/>
  </si>
  <si>
    <t xml:space="preserve">     2) 인도네시아, 미얀마 제외</t>
    <phoneticPr fontId="6" type="noConversion"/>
  </si>
  <si>
    <t>Inbound and Outbound Travel of Indonesia</t>
    <phoneticPr fontId="29" type="noConversion"/>
  </si>
  <si>
    <t>Inbound and Outbound Travel of Lao PDR</t>
  </si>
  <si>
    <t>인도네시아의 외래방문객과 국외여행객</t>
    <phoneticPr fontId="29" type="noConversion"/>
  </si>
  <si>
    <t>라오스의 외래방문객과 국외여행객</t>
    <phoneticPr fontId="29" type="noConversion"/>
  </si>
  <si>
    <t>Korea, Republic of</t>
  </si>
  <si>
    <t>Hong Kong, China</t>
  </si>
  <si>
    <t>United Kingdom</t>
  </si>
  <si>
    <t>Macao, China</t>
  </si>
  <si>
    <t>Israel</t>
  </si>
  <si>
    <t>Note: 1) Except Cambodia, Lao PDR, Myanmar</t>
    <phoneticPr fontId="6" type="noConversion"/>
  </si>
  <si>
    <t>주: 1) 미얀마 제외</t>
    <phoneticPr fontId="6" type="noConversion"/>
  </si>
  <si>
    <t>Inbound and Outbound Travel of Malaysia</t>
    <phoneticPr fontId="29" type="noConversion"/>
  </si>
  <si>
    <t>Inbound and Outbound Travel of Myanmar</t>
    <phoneticPr fontId="29" type="noConversion"/>
  </si>
  <si>
    <t>말레이시아의 외래방문객과 국외여행객</t>
    <phoneticPr fontId="29" type="noConversion"/>
  </si>
  <si>
    <t>미얀마의 외래방문객과 국외여행객</t>
    <phoneticPr fontId="29" type="noConversion"/>
  </si>
  <si>
    <t>india</t>
  </si>
  <si>
    <t>OTHESR</t>
  </si>
  <si>
    <t>OTHERS</t>
  </si>
  <si>
    <t xml:space="preserve">        2) Except Indonesia, Viet nam</t>
    <phoneticPr fontId="6" type="noConversion"/>
  </si>
  <si>
    <t>Inbound and Outbound Travel of Philippines</t>
    <phoneticPr fontId="29" type="noConversion"/>
  </si>
  <si>
    <t>Inbound and Outbound Travel of Singapore</t>
    <phoneticPr fontId="29" type="noConversion"/>
  </si>
  <si>
    <t>필리핀의 외래방문객과 국외여행객</t>
    <phoneticPr fontId="29" type="noConversion"/>
  </si>
  <si>
    <t>싱가포르의 외래방문객과 국외여행객</t>
    <phoneticPr fontId="29" type="noConversion"/>
  </si>
  <si>
    <t>Kuwait</t>
  </si>
  <si>
    <t>Inbound and Outbound Travel of Thailand</t>
    <phoneticPr fontId="29" type="noConversion"/>
  </si>
  <si>
    <t>Inbound and Outbound Travel of Viet Nam</t>
  </si>
  <si>
    <t>태국의 외래방문객과 국외여행객</t>
    <phoneticPr fontId="29" type="noConversion"/>
  </si>
  <si>
    <t>베트남의 외래방문객과 국외여행객</t>
    <phoneticPr fontId="29" type="noConversion"/>
  </si>
  <si>
    <t>Nationality</t>
    <phoneticPr fontId="5" type="noConversion"/>
  </si>
  <si>
    <t>Share in 2014</t>
    <phoneticPr fontId="5" type="noConversion"/>
  </si>
  <si>
    <t>World</t>
    <phoneticPr fontId="5" type="noConversion"/>
  </si>
  <si>
    <t>ASEAN</t>
    <phoneticPr fontId="5" type="noConversion"/>
  </si>
  <si>
    <t>Brunei</t>
  </si>
  <si>
    <t>Laos</t>
  </si>
  <si>
    <t>Philippines</t>
  </si>
  <si>
    <t>Vietnam</t>
  </si>
  <si>
    <t>China P. R.</t>
    <phoneticPr fontId="6" type="noConversion"/>
  </si>
  <si>
    <t>United States</t>
    <phoneticPr fontId="6" type="noConversion"/>
  </si>
  <si>
    <t>Europe</t>
  </si>
  <si>
    <t>E-9. GDP, Employment (2014) and Balance on Travel</t>
    <phoneticPr fontId="6" type="noConversion"/>
  </si>
  <si>
    <t xml:space="preserve">       관광부문의 GDP와 고용 (2014년), 여행수지</t>
    <phoneticPr fontId="6" type="noConversion"/>
  </si>
  <si>
    <t>Country 
국가</t>
    <phoneticPr fontId="6" type="noConversion"/>
  </si>
  <si>
    <t>Travel &amp; Tourism GDP
(Direct and Indirect Impact)
여행, 관광 GDP
(직간접 영향)</t>
    <phoneticPr fontId="6" type="noConversion"/>
  </si>
  <si>
    <t>Travel &amp; Tourism Employment
(Direct and Indirect Impact)
여행, 관광 고용
(직간접 영향)</t>
    <phoneticPr fontId="6" type="noConversion"/>
  </si>
  <si>
    <t>Balance of Travel Value (US$ Million)
여행수지 금액 (백만달러)</t>
  </si>
  <si>
    <t>Value (US$ Billion)
금액(십억달러)</t>
    <phoneticPr fontId="6" type="noConversion"/>
  </si>
  <si>
    <t>% of GDP
GDP 비중</t>
    <phoneticPr fontId="6" type="noConversion"/>
  </si>
  <si>
    <t>People
(Thousand Persons)
천명</t>
  </si>
  <si>
    <t>% of National Employment
고용비율</t>
    <phoneticPr fontId="6" type="noConversion"/>
  </si>
  <si>
    <t>아래표 참조</t>
    <phoneticPr fontId="5" type="noConversion"/>
  </si>
  <si>
    <t>F-2. Energy Use</t>
    <phoneticPr fontId="6" type="noConversion"/>
  </si>
  <si>
    <t xml:space="preserve"> </t>
  </si>
  <si>
    <t xml:space="preserve">       에너지 사용</t>
    <phoneticPr fontId="6" type="noConversion"/>
  </si>
  <si>
    <t>Energy Use</t>
    <phoneticPr fontId="6" type="noConversion"/>
  </si>
  <si>
    <t>(표도 바뀜)</t>
    <phoneticPr fontId="5" type="noConversion"/>
  </si>
  <si>
    <t>에너지 사용</t>
    <phoneticPr fontId="6" type="noConversion"/>
  </si>
  <si>
    <t xml:space="preserve">(Kg of Oil Equivalent per Capita 1인당 석유환산 킬로그램) </t>
    <phoneticPr fontId="6" type="noConversion"/>
  </si>
  <si>
    <t>Country/Region                 국가/지역</t>
    <phoneticPr fontId="6" type="noConversion"/>
  </si>
  <si>
    <t>Energy Use
(Kg of Oil Equivalent per Capita)
에너지 소비
(1인당 석유환산 킬로그램)</t>
    <phoneticPr fontId="6" type="noConversion"/>
  </si>
  <si>
    <t>Electric Power Consumption
(KWh per Capita)
전력소비
(1인당 KWh)</t>
    <phoneticPr fontId="6" type="noConversion"/>
  </si>
  <si>
    <t>Year</t>
    <phoneticPr fontId="6" type="noConversion"/>
  </si>
  <si>
    <t xml:space="preserve">World </t>
    <phoneticPr fontId="6" type="noConversion"/>
  </si>
  <si>
    <t>..</t>
  </si>
  <si>
    <t>Source: World Development Indicators (World Bank)</t>
    <phoneticPr fontId="6" type="noConversion"/>
  </si>
  <si>
    <t>출처: 세계은행 『세계개발지표』</t>
  </si>
  <si>
    <t>F-3. Crude Oil Production, Exports and Imports</t>
    <phoneticPr fontId="29" type="noConversion"/>
  </si>
  <si>
    <t xml:space="preserve">       원유 생산, 수출, 수입</t>
    <phoneticPr fontId="29" type="noConversion"/>
  </si>
  <si>
    <t>Crude Oil Production (Thousand barrels per day)
원유생산 (천배럴/일)</t>
    <phoneticPr fontId="29" type="noConversion"/>
  </si>
  <si>
    <t>Crude Oil Exports and Imports (Thousand barrels per day)
원유 수출입 (천배럴/일)</t>
    <phoneticPr fontId="29" type="noConversion"/>
  </si>
  <si>
    <t>Country</t>
    <phoneticPr fontId="29" type="noConversion"/>
  </si>
  <si>
    <t>국가</t>
    <phoneticPr fontId="29" type="noConversion"/>
  </si>
  <si>
    <t>Export 수출</t>
    <phoneticPr fontId="29" type="noConversion"/>
  </si>
  <si>
    <t>Import 수입</t>
    <phoneticPr fontId="29" type="noConversion"/>
  </si>
  <si>
    <t>Korea</t>
    <phoneticPr fontId="29" type="noConversion"/>
  </si>
  <si>
    <t>ASEAN</t>
    <phoneticPr fontId="29" type="noConversion"/>
  </si>
  <si>
    <t>Brunei</t>
    <phoneticPr fontId="29" type="noConversion"/>
  </si>
  <si>
    <t>Cambodia</t>
    <phoneticPr fontId="29" type="noConversion"/>
  </si>
  <si>
    <t>Indonesia</t>
    <phoneticPr fontId="29" type="noConversion"/>
  </si>
  <si>
    <t>Malaysia</t>
    <phoneticPr fontId="29" type="noConversion"/>
  </si>
  <si>
    <t>Myanmar</t>
    <phoneticPr fontId="29" type="noConversion"/>
  </si>
  <si>
    <t>Philippines</t>
    <phoneticPr fontId="29" type="noConversion"/>
  </si>
  <si>
    <t>Singapore</t>
    <phoneticPr fontId="29" type="noConversion"/>
  </si>
  <si>
    <t>Thailand</t>
    <phoneticPr fontId="29" type="noConversion"/>
  </si>
  <si>
    <t>Source: U.S. Energy Information Administration</t>
    <phoneticPr fontId="6" type="noConversion"/>
  </si>
  <si>
    <t>출처: 미국 에너지정보청</t>
  </si>
  <si>
    <t>Note: Crude oil including lease condensate</t>
  </si>
  <si>
    <t>주: 컨덴세이트(초경질원유)를 포함한 원유</t>
  </si>
  <si>
    <t>F-4. Natural Gas Production</t>
    <phoneticPr fontId="6" type="noConversion"/>
  </si>
  <si>
    <t xml:space="preserve">      천연가스 생산</t>
    <phoneticPr fontId="6" type="noConversion"/>
  </si>
  <si>
    <t>표 수정안함</t>
    <phoneticPr fontId="5" type="noConversion"/>
  </si>
  <si>
    <t>Natural Gas Production Comparison (between 2008 and 2012)</t>
    <phoneticPr fontId="6" type="noConversion"/>
  </si>
  <si>
    <t>천연가스 생산 비교 (2008년, 2012년)</t>
    <phoneticPr fontId="6" type="noConversion"/>
  </si>
  <si>
    <t>(Billion Cubic Feet 10억 평방 피트)</t>
    <phoneticPr fontId="6" type="noConversion"/>
  </si>
  <si>
    <t>(KTOE 석유환산 킬로톤)</t>
    <phoneticPr fontId="6" type="noConversion"/>
  </si>
  <si>
    <t xml:space="preserve">ASEAN </t>
  </si>
  <si>
    <t>Source: U.S. Energy Information Administration</t>
  </si>
  <si>
    <t>Note: Dry Natural Gas</t>
  </si>
  <si>
    <t>주: 메탄계 건성가스</t>
  </si>
  <si>
    <t>F-5. Production of Electricity</t>
    <phoneticPr fontId="6" type="noConversion"/>
  </si>
  <si>
    <t xml:space="preserve">       전력생산 </t>
    <phoneticPr fontId="6" type="noConversion"/>
  </si>
  <si>
    <t>Country
국가</t>
    <phoneticPr fontId="6" type="noConversion"/>
  </si>
  <si>
    <t>Productiopn of Electricity
(Billion KWh)
발전량 (십억 KWh)</t>
    <phoneticPr fontId="6" type="noConversion"/>
  </si>
  <si>
    <t>Production of Electricity
(Billion KWh)
발전량 (십억 KWh)</t>
    <phoneticPr fontId="6" type="noConversion"/>
  </si>
  <si>
    <t>Hydro 
Share (%)
수력 (%)</t>
  </si>
  <si>
    <t>Coal
Share (%)
석탄 (%)</t>
  </si>
  <si>
    <t>Oil
Share (%)
석유 (%)</t>
  </si>
  <si>
    <t>Gas
Share (%)
가스 (%)</t>
  </si>
  <si>
    <t>Nuclear Power
Share (%)
원자력 (%)</t>
  </si>
  <si>
    <t>Renewable Source Share (%) 
재생가능에너지 (%)</t>
    <phoneticPr fontId="5" type="noConversion"/>
  </si>
  <si>
    <t>Korea</t>
    <phoneticPr fontId="6" type="noConversion"/>
  </si>
  <si>
    <t>-</t>
  </si>
  <si>
    <t>Source: World Development Indicators (World Bank)</t>
    <phoneticPr fontId="6" type="noConversion"/>
  </si>
  <si>
    <t>F-6. Freshwater per Capita and CO₂Emissions</t>
    <rPh sb="0" eb="33">
      <t>f</t>
    </rPh>
    <phoneticPr fontId="6" type="noConversion"/>
  </si>
  <si>
    <t xml:space="preserve">       1인당 담수와 CO₂배출량</t>
    <phoneticPr fontId="6" type="noConversion"/>
  </si>
  <si>
    <t>Renewable Internal Freshwater per Capita
(Cubic Meters)
재생가능한 1인당 담수(㎥)</t>
    <phoneticPr fontId="6" type="noConversion"/>
  </si>
  <si>
    <t>CO₂Emissions (Metric Tons per Capita)
CO₂배출량 (톤,1인당)</t>
    <phoneticPr fontId="6" type="noConversion"/>
  </si>
  <si>
    <t>F-8. Passenger Cars in Use and Container Port Traffic</t>
    <phoneticPr fontId="6" type="noConversion"/>
  </si>
  <si>
    <t xml:space="preserve">      승용차, 컨테이너 항만 물량 </t>
    <phoneticPr fontId="6" type="noConversion"/>
  </si>
  <si>
    <t>Passenger Cars in use (per 1,000 population)
 승용차 (인구 1,000명 당)</t>
    <phoneticPr fontId="6" type="noConversion"/>
  </si>
  <si>
    <t xml:space="preserve">Container Port Traffic 컨테이너 항만 물동량 </t>
    <phoneticPr fontId="6" type="noConversion"/>
  </si>
  <si>
    <t>Thousand TEU
천 컨테이너</t>
    <phoneticPr fontId="6" type="noConversion"/>
  </si>
  <si>
    <t>% of World
세계비중</t>
    <phoneticPr fontId="6" type="noConversion"/>
  </si>
  <si>
    <t>-</t>
    <phoneticPr fontId="6" type="noConversion"/>
  </si>
  <si>
    <t>-</t>
    <phoneticPr fontId="5" type="noConversion"/>
  </si>
  <si>
    <t>Source: UNESCAP Online Database</t>
    <phoneticPr fontId="6" type="noConversion"/>
  </si>
  <si>
    <t>출처: 유엔아시아태평양 경제사회위원회</t>
    <phoneticPr fontId="6" type="noConversion"/>
  </si>
  <si>
    <t>World Development Indicators (World Bank)</t>
    <phoneticPr fontId="6" type="noConversion"/>
  </si>
  <si>
    <t>세계은행 『세계개발지표』</t>
    <phoneticPr fontId="6" type="noConversion"/>
  </si>
  <si>
    <t xml:space="preserve">Note: TEU: Twenty-foot equivalent unit </t>
  </si>
  <si>
    <t>주: TEU: 20피트 컨테이너</t>
  </si>
  <si>
    <t>F-9. Telephone, Celluar Phone, and Internet Usage</t>
    <phoneticPr fontId="6" type="noConversion"/>
  </si>
  <si>
    <t xml:space="preserve">         전화, 휴대폰, 인터넷 사용</t>
    <phoneticPr fontId="6" type="noConversion"/>
  </si>
  <si>
    <t>(Per 100 Persons 백명 당)</t>
    <phoneticPr fontId="6" type="noConversion"/>
  </si>
  <si>
    <t>Country               국가</t>
    <phoneticPr fontId="6" type="noConversion"/>
  </si>
  <si>
    <t>Telephone Lines
전화 보급률</t>
    <phoneticPr fontId="6" type="noConversion"/>
  </si>
  <si>
    <t>Mobile Cellular Phone Subscriptions
휴대전화 이용률</t>
    <phoneticPr fontId="6" type="noConversion"/>
  </si>
  <si>
    <t>Internet Users 
인터넷 이용률</t>
    <phoneticPr fontId="6" type="noConversion"/>
  </si>
  <si>
    <t>korea</t>
  </si>
  <si>
    <t>brunei</t>
  </si>
  <si>
    <t>cambodia</t>
  </si>
  <si>
    <t>indonesia</t>
  </si>
  <si>
    <t>la</t>
  </si>
  <si>
    <t>mala</t>
  </si>
  <si>
    <t>mya</t>
  </si>
  <si>
    <t>phil</t>
  </si>
  <si>
    <t>sing</t>
  </si>
  <si>
    <t>thai</t>
  </si>
  <si>
    <t>tvei</t>
  </si>
  <si>
    <t>F-10. Life Expectancy at Birth</t>
    <phoneticPr fontId="6" type="noConversion"/>
  </si>
  <si>
    <t xml:space="preserve">         출생시 기대수명</t>
    <phoneticPr fontId="6" type="noConversion"/>
  </si>
  <si>
    <t>(Years old 세)</t>
    <phoneticPr fontId="6" type="noConversion"/>
  </si>
  <si>
    <t>Male
남자</t>
    <phoneticPr fontId="6" type="noConversion"/>
  </si>
  <si>
    <t>Female
여자</t>
    <phoneticPr fontId="6" type="noConversion"/>
  </si>
  <si>
    <t>F-13. Foreign Students in Korea</t>
    <phoneticPr fontId="6" type="noConversion"/>
  </si>
  <si>
    <t xml:space="preserve">        한국내 국적별 유학생 체류현황</t>
    <phoneticPr fontId="6" type="noConversion"/>
  </si>
  <si>
    <t>(Persons 명, %)</t>
    <phoneticPr fontId="6" type="noConversion"/>
  </si>
  <si>
    <t>Nationality
국적</t>
    <phoneticPr fontId="6" type="noConversion"/>
  </si>
  <si>
    <t>Persons 명</t>
    <phoneticPr fontId="6" type="noConversion"/>
  </si>
  <si>
    <t>Share 비중</t>
    <phoneticPr fontId="6" type="noConversion"/>
  </si>
  <si>
    <t>Korean-Chinese</t>
    <phoneticPr fontId="6" type="noConversion"/>
  </si>
  <si>
    <t>-</t>
    <phoneticPr fontId="6" type="noConversion"/>
  </si>
  <si>
    <t xml:space="preserve">Mongolia </t>
    <phoneticPr fontId="6" type="noConversion"/>
  </si>
  <si>
    <t>Others</t>
    <phoneticPr fontId="6" type="noConversion"/>
  </si>
  <si>
    <t>Source: Korea Immigration Service Statistics (Korea Immigration Service)</t>
  </si>
  <si>
    <t xml:space="preserve">Note: Overseas Studying: studying in college or higher education </t>
  </si>
  <si>
    <t>출처: 출입국 외국인 정책본부 『출입국 통계연보』</t>
  </si>
  <si>
    <t xml:space="preserve">주: 유학: 전문대학 이상의 교육기관 또는 학술연구기관에서 정규과정의 교육을 받거나 특정의 연구를 하는 자 </t>
  </si>
  <si>
    <t>F-12. Registered Foreigners in Korea</t>
    <phoneticPr fontId="6" type="noConversion"/>
  </si>
  <si>
    <r>
      <t xml:space="preserve"> </t>
    </r>
    <r>
      <rPr>
        <sz val="11"/>
        <color theme="1"/>
        <rFont val="맑은 고딕"/>
        <family val="2"/>
        <charset val="129"/>
        <scheme val="minor"/>
      </rPr>
      <t xml:space="preserve">       </t>
    </r>
    <r>
      <rPr>
        <sz val="11"/>
        <color theme="1"/>
        <rFont val="맑은 고딕"/>
        <family val="2"/>
        <charset val="129"/>
        <scheme val="minor"/>
      </rPr>
      <t xml:space="preserve">주한 외국인 등록자 수 </t>
    </r>
    <phoneticPr fontId="6" type="noConversion"/>
  </si>
  <si>
    <t>(표 수정)</t>
    <phoneticPr fontId="5" type="noConversion"/>
  </si>
  <si>
    <t>Change of Registered ASEAN Nationals in Korea</t>
    <phoneticPr fontId="6" type="noConversion"/>
  </si>
  <si>
    <t>주한 아세안인 등록자 변화</t>
    <phoneticPr fontId="6" type="noConversion"/>
  </si>
  <si>
    <t>(Persons 명, %)</t>
    <phoneticPr fontId="6" type="noConversion"/>
  </si>
  <si>
    <t>(Persons 명)</t>
    <phoneticPr fontId="6" type="noConversion"/>
  </si>
  <si>
    <t>Share in 2013
2013 비중</t>
    <phoneticPr fontId="6" type="noConversion"/>
  </si>
  <si>
    <t>Share in 2014  2014비중</t>
    <phoneticPr fontId="5" type="noConversion"/>
  </si>
  <si>
    <t>USA</t>
    <phoneticPr fontId="6" type="noConversion"/>
  </si>
  <si>
    <t>F-14. Trend in Number of Students from ASEAN studying in Korea</t>
    <phoneticPr fontId="5" type="noConversion"/>
  </si>
  <si>
    <t xml:space="preserve">         한국 내 아세안 국가 학생 수 추이</t>
    <phoneticPr fontId="5" type="noConversion"/>
  </si>
  <si>
    <t>(Persons 명)</t>
    <phoneticPr fontId="6" type="noConversion"/>
  </si>
  <si>
    <t>-</t>
    <phoneticPr fontId="5" type="noConversion"/>
  </si>
  <si>
    <t>F-14. Trend in Number of Students from ASEAN studying in Korea</t>
    <phoneticPr fontId="5" type="noConversion"/>
  </si>
  <si>
    <t xml:space="preserve">        한국 내 아세안 국가 학생 수 추이</t>
    <phoneticPr fontId="5" type="noConversion"/>
  </si>
  <si>
    <t>(Persons 명)</t>
    <phoneticPr fontId="5" type="noConversion"/>
  </si>
  <si>
    <t>Nationality
국적</t>
    <phoneticPr fontId="6" type="noConversion"/>
  </si>
  <si>
    <t>Source: Website of Korean Immigration Service (Annual Report of 1990, 1995, 2000, 2005, 2008, 2009, 2010, 2011, 2012)</t>
    <phoneticPr fontId="5" type="noConversion"/>
  </si>
  <si>
    <t>Note: Figures are different from F-14 because student refers to not only those who studies in college or higher education, but also elementary·middle·highschoolers and language trainees etc.</t>
    <phoneticPr fontId="5" type="noConversion"/>
  </si>
  <si>
    <t>출처: 출입국 외국인 정책본부 웹사이트 『1990, 1995, 2000, 2005, 2008, 2009, 2010년, 2011년, 2012년 출입국관리 통계연보』</t>
    <phoneticPr fontId="6" type="noConversion"/>
  </si>
  <si>
    <r>
      <t>주: 본 그래프에서 학생은 전문대학 이상의 교육기관에서 수학하는 자 뿐만 아니라 초</t>
    </r>
    <r>
      <rPr>
        <sz val="9"/>
        <color theme="1"/>
        <rFont val="맑은 고딕"/>
        <family val="3"/>
        <charset val="129"/>
      </rPr>
      <t>·</t>
    </r>
    <r>
      <rPr>
        <sz val="9"/>
        <color theme="1"/>
        <rFont val="돋움"/>
        <family val="3"/>
        <charset val="129"/>
      </rPr>
      <t>중·고등학생 및 한국어 연수생 등을 포함하므로 표 F-14의 수치와 다를 수 있음</t>
    </r>
    <phoneticPr fontId="6" type="noConversion"/>
  </si>
  <si>
    <t>F-15. International Marriage Figures of Korean</t>
    <phoneticPr fontId="6" type="noConversion"/>
  </si>
  <si>
    <t xml:space="preserve">         한국인의 국제결혼 </t>
    <phoneticPr fontId="6" type="noConversion"/>
  </si>
  <si>
    <t>(Cases 건)</t>
    <phoneticPr fontId="6" type="noConversion"/>
  </si>
  <si>
    <t>(Share,%)
(비중)</t>
    <phoneticPr fontId="6" type="noConversion"/>
  </si>
  <si>
    <t>Korean Male and Foreign Female
한국인 남자와 외국인 여자</t>
    <phoneticPr fontId="6" type="noConversion"/>
  </si>
  <si>
    <t>Korean Female and Foreign Male
한국인 여자와 외국인 남자</t>
    <phoneticPr fontId="6" type="noConversion"/>
  </si>
  <si>
    <t>Canada</t>
    <phoneticPr fontId="6" type="noConversion"/>
  </si>
  <si>
    <t>Source: e-National Indicators (Statistics Korea)</t>
    <phoneticPr fontId="6" type="noConversion"/>
  </si>
  <si>
    <t>출처: 통계청 『e-나라지표』</t>
  </si>
  <si>
    <t>F-16. R&amp;D and Education</t>
    <phoneticPr fontId="29" type="noConversion"/>
  </si>
  <si>
    <t xml:space="preserve">        연구개발과 교육</t>
    <phoneticPr fontId="29" type="noConversion"/>
  </si>
  <si>
    <t>R&amp;D Expenditure
(% of GDP)
연구개발지출 (GDP 대비)</t>
    <phoneticPr fontId="29" type="noConversion"/>
  </si>
  <si>
    <t>Researchers
(Per Million Persons)
연구원 수 (백만명 당)</t>
    <phoneticPr fontId="29" type="noConversion"/>
  </si>
  <si>
    <t>TOEFL Score
토플 점수</t>
    <phoneticPr fontId="29" type="noConversion"/>
  </si>
  <si>
    <t>School enrollment (2012) 2012년 학교 입학 비율</t>
    <phoneticPr fontId="6" type="noConversion"/>
  </si>
  <si>
    <t>(% gross)
총 비율</t>
    <phoneticPr fontId="6" type="noConversion"/>
  </si>
  <si>
    <t>(% net)
순 비율</t>
    <phoneticPr fontId="6" type="noConversion"/>
  </si>
  <si>
    <t>preprimary
예비</t>
    <phoneticPr fontId="6" type="noConversion"/>
  </si>
  <si>
    <t>primary
초등</t>
    <phoneticPr fontId="6" type="noConversion"/>
  </si>
  <si>
    <t>secondary
중등</t>
    <phoneticPr fontId="6" type="noConversion"/>
  </si>
  <si>
    <t>tertiary
고등</t>
    <phoneticPr fontId="6" type="noConversion"/>
  </si>
  <si>
    <t>Korea</t>
    <phoneticPr fontId="29" type="noConversion"/>
  </si>
  <si>
    <t>4.04 (2011)</t>
    <phoneticPr fontId="5" type="noConversion"/>
  </si>
  <si>
    <t>5928 (2011)</t>
    <phoneticPr fontId="5" type="noConversion"/>
  </si>
  <si>
    <t>118 (2011)</t>
    <phoneticPr fontId="5" type="noConversion"/>
  </si>
  <si>
    <t>0.04 (2004)</t>
    <phoneticPr fontId="5" type="noConversion"/>
  </si>
  <si>
    <t>282 (2004)</t>
    <phoneticPr fontId="5" type="noConversion"/>
  </si>
  <si>
    <t>Cambodia</t>
    <phoneticPr fontId="29" type="noConversion"/>
  </si>
  <si>
    <t>0.05 (2002)</t>
    <phoneticPr fontId="5" type="noConversion"/>
  </si>
  <si>
    <t>18 (2002)</t>
    <phoneticPr fontId="5" type="noConversion"/>
  </si>
  <si>
    <t>16 (2011)</t>
    <phoneticPr fontId="5" type="noConversion"/>
  </si>
  <si>
    <t>38 (2008)</t>
    <phoneticPr fontId="5" type="noConversion"/>
  </si>
  <si>
    <t>0.08 (2009)</t>
    <phoneticPr fontId="5" type="noConversion"/>
  </si>
  <si>
    <t>90 (2009)</t>
    <phoneticPr fontId="5" type="noConversion"/>
  </si>
  <si>
    <t>0.04 (2002)</t>
    <phoneticPr fontId="5" type="noConversion"/>
  </si>
  <si>
    <t>16 (2002)</t>
    <phoneticPr fontId="5" type="noConversion"/>
  </si>
  <si>
    <t>1.07 (2011)</t>
    <phoneticPr fontId="5" type="noConversion"/>
  </si>
  <si>
    <t>1643 (2011)</t>
    <phoneticPr fontId="5" type="noConversion"/>
  </si>
  <si>
    <t>70 (2011)</t>
    <phoneticPr fontId="5" type="noConversion"/>
  </si>
  <si>
    <t>101 (2005)</t>
    <phoneticPr fontId="5" type="noConversion"/>
  </si>
  <si>
    <t>67 (2011)</t>
    <phoneticPr fontId="5" type="noConversion"/>
  </si>
  <si>
    <t>36 (2011)</t>
    <phoneticPr fontId="5" type="noConversion"/>
  </si>
  <si>
    <t>97 (2005)</t>
    <phoneticPr fontId="5" type="noConversion"/>
  </si>
  <si>
    <t>66 (2011)</t>
    <phoneticPr fontId="5" type="noConversion"/>
  </si>
  <si>
    <t>0.16 (2002)</t>
    <phoneticPr fontId="5" type="noConversion"/>
  </si>
  <si>
    <t>17 (2002)</t>
    <phoneticPr fontId="5" type="noConversion"/>
  </si>
  <si>
    <t>9 (2010)</t>
    <phoneticPr fontId="5" type="noConversion"/>
  </si>
  <si>
    <t>114 (2010)</t>
    <phoneticPr fontId="5" type="noConversion"/>
  </si>
  <si>
    <t>50 (2010)</t>
    <phoneticPr fontId="5" type="noConversion"/>
  </si>
  <si>
    <t>14 (2011)</t>
    <phoneticPr fontId="5" type="noConversion"/>
  </si>
  <si>
    <t>47 (2010)</t>
    <phoneticPr fontId="5" type="noConversion"/>
  </si>
  <si>
    <t>0.11 (2007)</t>
    <phoneticPr fontId="5" type="noConversion"/>
  </si>
  <si>
    <t>78 (2007)</t>
    <phoneticPr fontId="5" type="noConversion"/>
  </si>
  <si>
    <t>51 (2009)</t>
    <phoneticPr fontId="5" type="noConversion"/>
  </si>
  <si>
    <t>106 (2009)</t>
    <phoneticPr fontId="5" type="noConversion"/>
  </si>
  <si>
    <t>85 (2009)</t>
    <phoneticPr fontId="5" type="noConversion"/>
  </si>
  <si>
    <t>28 (2009)</t>
    <phoneticPr fontId="5" type="noConversion"/>
  </si>
  <si>
    <t>88 (2009)</t>
    <phoneticPr fontId="5" type="noConversion"/>
  </si>
  <si>
    <t>61 (2009)</t>
    <phoneticPr fontId="5" type="noConversion"/>
  </si>
  <si>
    <t>0.25 (2009)</t>
    <phoneticPr fontId="5" type="noConversion"/>
  </si>
  <si>
    <t>332 (2009)</t>
    <phoneticPr fontId="5" type="noConversion"/>
  </si>
  <si>
    <t>96 (2009)</t>
    <phoneticPr fontId="5" type="noConversion"/>
  </si>
  <si>
    <t>0.18 (2002)</t>
    <phoneticPr fontId="5" type="noConversion"/>
  </si>
  <si>
    <t>113 (2002)</t>
    <phoneticPr fontId="5" type="noConversion"/>
  </si>
  <si>
    <t>Source: Worldbank, Web of World University, Educational Testing Service (ETS)</t>
    <phoneticPr fontId="6" type="noConversion"/>
  </si>
  <si>
    <t>출처: 세계은행, Web of World University, ETS</t>
  </si>
  <si>
    <t>Note: Gross enrollment ratio is the ratio of total enrollment, regardless of age, to the population of the age group that officially corresponds to the level of education shown. Net enrollment ratio is the ratio of children of official school age based on the International Standard Classification of Education 1997 who are enrolled in school to the population of the corresponding official school age.</t>
  </si>
  <si>
    <t>주: 학교 입학 총비율은 해당 교육수준에 상응하는 지정된 연령대 인구에 대한 총 입학자 수 비율임 (연령 무관). 순비율은 1997년 교육에 관한 국제표준분류 (International Standard Classification of Education)에 명시된 입학연령의 청소년 인구에 대한 비율임.</t>
    <phoneticPr fontId="6" type="noConversion"/>
  </si>
  <si>
    <t>School enrollment (2013) 2013년 학교 입학 비율</t>
    <phoneticPr fontId="6" type="noConversion"/>
  </si>
  <si>
    <t>92[2014]</t>
    <phoneticPr fontId="5" type="noConversion"/>
  </si>
  <si>
    <t>45[2008]</t>
    <phoneticPr fontId="5" type="noConversion"/>
  </si>
  <si>
    <t>16[2011]</t>
    <phoneticPr fontId="5" type="noConversion"/>
  </si>
  <si>
    <t>98[2012]</t>
    <phoneticPr fontId="5" type="noConversion"/>
  </si>
  <si>
    <t>38[2008]</t>
    <phoneticPr fontId="5" type="noConversion"/>
  </si>
  <si>
    <t>109[2012]</t>
    <phoneticPr fontId="5" type="noConversion"/>
  </si>
  <si>
    <t>32[2012]</t>
    <phoneticPr fontId="5" type="noConversion"/>
  </si>
  <si>
    <t>92[2012]</t>
    <phoneticPr fontId="5" type="noConversion"/>
  </si>
  <si>
    <t>84[2012]</t>
    <phoneticPr fontId="5" type="noConversion"/>
  </si>
  <si>
    <t>101[2005]</t>
    <phoneticPr fontId="5" type="noConversion"/>
  </si>
  <si>
    <t>71[2012]</t>
    <phoneticPr fontId="5" type="noConversion"/>
  </si>
  <si>
    <t>37[2012]</t>
    <phoneticPr fontId="5" type="noConversion"/>
  </si>
  <si>
    <t>97[2005]</t>
    <phoneticPr fontId="5" type="noConversion"/>
  </si>
  <si>
    <t>69[2012]</t>
    <phoneticPr fontId="5" type="noConversion"/>
  </si>
  <si>
    <t>9[2010]</t>
    <phoneticPr fontId="5" type="noConversion"/>
  </si>
  <si>
    <t>114[2010]</t>
    <phoneticPr fontId="5" type="noConversion"/>
  </si>
  <si>
    <t>50[2010]</t>
    <phoneticPr fontId="5" type="noConversion"/>
  </si>
  <si>
    <t>13[2012]</t>
    <phoneticPr fontId="5" type="noConversion"/>
  </si>
  <si>
    <t>47[2010]</t>
    <phoneticPr fontId="5" type="noConversion"/>
  </si>
  <si>
    <t>51[2009]</t>
    <phoneticPr fontId="5" type="noConversion"/>
  </si>
  <si>
    <t>96[2009]</t>
    <phoneticPr fontId="5" type="noConversion"/>
  </si>
  <si>
    <t>79[2012]</t>
    <phoneticPr fontId="5" type="noConversion"/>
  </si>
  <si>
    <t>변동없음(2012년수치)</t>
    <phoneticPr fontId="5" type="noConversion"/>
  </si>
  <si>
    <t>변동없음 (2012년이 가장 최신)</t>
    <phoneticPr fontId="5" type="noConversion"/>
  </si>
  <si>
    <t>2013년 수치임</t>
    <phoneticPr fontId="5" type="noConversion"/>
  </si>
  <si>
    <t>F-17. Health Expenditure</t>
    <phoneticPr fontId="6" type="noConversion"/>
  </si>
  <si>
    <t xml:space="preserve">         의료비 지출</t>
    <phoneticPr fontId="6" type="noConversion"/>
  </si>
  <si>
    <t>Total Expenditure on Health
총 의료비 지출</t>
    <phoneticPr fontId="6" type="noConversion"/>
  </si>
  <si>
    <t>Government Expenditure on Health 
정부 지출</t>
    <phoneticPr fontId="6" type="noConversion"/>
  </si>
  <si>
    <t>Private Expenditure on health 
민간 지출</t>
    <phoneticPr fontId="6" type="noConversion"/>
  </si>
  <si>
    <t>(% of GDP)</t>
    <phoneticPr fontId="6" type="noConversion"/>
  </si>
  <si>
    <t>(% of Total Expenditure)</t>
    <phoneticPr fontId="6" type="noConversion"/>
  </si>
  <si>
    <t>Source: World Health Statistics (WHO)</t>
    <phoneticPr fontId="6" type="noConversion"/>
  </si>
  <si>
    <t>출처: 세계보건기구『세계보건통계』</t>
  </si>
  <si>
    <t>7.2</t>
  </si>
  <si>
    <t>53.4</t>
  </si>
  <si>
    <t>2.5</t>
  </si>
  <si>
    <t>91.9</t>
  </si>
  <si>
    <t>7.5</t>
  </si>
  <si>
    <t>20.5</t>
  </si>
  <si>
    <t>3.1</t>
  </si>
  <si>
    <t>39</t>
  </si>
  <si>
    <t>2</t>
  </si>
  <si>
    <t>49.3</t>
  </si>
  <si>
    <t>4</t>
  </si>
  <si>
    <t>54.8</t>
  </si>
  <si>
    <t>1.8</t>
  </si>
  <si>
    <t>27.2</t>
  </si>
  <si>
    <t>4.4</t>
  </si>
  <si>
    <t>31.6</t>
  </si>
  <si>
    <t>4.6</t>
  </si>
  <si>
    <t>39.8</t>
  </si>
  <si>
    <t>80.1</t>
  </si>
  <si>
    <t>6</t>
  </si>
  <si>
    <t>41.9</t>
  </si>
  <si>
    <t>5.6</t>
  </si>
  <si>
    <t>55.8</t>
  </si>
  <si>
    <t>10.3</t>
  </si>
  <si>
    <t>82.1</t>
  </si>
  <si>
    <t>E-3. Tourist Arrivals in ASEAN and Korea</t>
    <phoneticPr fontId="6" type="noConversion"/>
  </si>
  <si>
    <r>
      <t xml:space="preserve">       </t>
    </r>
    <r>
      <rPr>
        <sz val="11"/>
        <color theme="1"/>
        <rFont val="맑은 고딕"/>
        <family val="2"/>
        <charset val="129"/>
        <scheme val="minor"/>
      </rPr>
      <t>한국과 아세안의 관광객 입국자 수</t>
    </r>
    <phoneticPr fontId="6" type="noConversion"/>
  </si>
  <si>
    <t>(Thousand Persons 천명, %)</t>
    <phoneticPr fontId="6" type="noConversion"/>
  </si>
  <si>
    <t>Country of Destination
방문국</t>
    <phoneticPr fontId="6" type="noConversion"/>
  </si>
  <si>
    <t>Growth Rate('04-'14)
연평균 성장률</t>
    <phoneticPr fontId="6" type="noConversion"/>
  </si>
  <si>
    <t>Source: ASEAN Tourism Database (ASEAN Secretariat), Tourism Statistics (KTO)</t>
    <phoneticPr fontId="6" type="noConversion"/>
  </si>
  <si>
    <t>출처: 아세안 사무국 『관광 데이터베이스』, 한국관광공사 『한국관광통계』</t>
    <phoneticPr fontId="6" type="noConversion"/>
  </si>
  <si>
    <t>…</t>
    <phoneticPr fontId="5" type="noConversion"/>
  </si>
  <si>
    <t>E-4. Tourist Arrivals to ASEAN by Country of Origin, 2014</t>
    <phoneticPr fontId="29" type="noConversion"/>
  </si>
  <si>
    <t xml:space="preserve">       2014년 국적별 아세안 입국 관광객 수</t>
    <phoneticPr fontId="29" type="noConversion"/>
  </si>
  <si>
    <t>Destination 목적지</t>
  </si>
  <si>
    <t>Brunei</t>
    <phoneticPr fontId="6" type="noConversion"/>
  </si>
  <si>
    <t>Country of Origin 출발국가</t>
  </si>
  <si>
    <t>World</t>
    <phoneticPr fontId="6" type="noConversion"/>
  </si>
  <si>
    <t>Rest of the World</t>
  </si>
  <si>
    <t>USA</t>
    <phoneticPr fontId="5" type="noConversion"/>
  </si>
  <si>
    <t>Source: ASEAN Tourism Database (ASEAN Secretariat)</t>
    <phoneticPr fontId="6" type="noConversion"/>
  </si>
  <si>
    <t>출처: 아세안 사무국 『관광 Database』</t>
    <phoneticPr fontId="6" type="noConversion"/>
  </si>
  <si>
    <t>주: 1) 명시하지 않은 모든 국가 합계</t>
    <phoneticPr fontId="5" type="noConversion"/>
  </si>
  <si>
    <t xml:space="preserve">2) 2012-2013 라오스 데이터는 이용불가, 아세안 역내외 데이터는 아세안 사무국 추정 </t>
    <phoneticPr fontId="5" type="noConversion"/>
  </si>
  <si>
    <t>p/ 는 예비 수치</t>
    <phoneticPr fontId="5" type="noConversion"/>
  </si>
  <si>
    <t>Others</t>
    <phoneticPr fontId="6" type="noConversion"/>
  </si>
  <si>
    <t xml:space="preserve">Others </t>
    <phoneticPr fontId="5" type="noConversion"/>
  </si>
  <si>
    <t>Source: ASEAN-Japan Centre</t>
    <phoneticPr fontId="5" type="noConversion"/>
  </si>
  <si>
    <t xml:space="preserve">Note : 1) Figures of 2014 EU includes Croatia. </t>
    <phoneticPr fontId="5" type="noConversion"/>
  </si>
  <si>
    <t>주 : 1) 2014년도 EU 크로아티아 수치 포함</t>
    <phoneticPr fontId="5" type="noConversion"/>
  </si>
  <si>
    <t>D-6. Korea's ODI to ASEAN</t>
    <phoneticPr fontId="6" type="noConversion"/>
  </si>
  <si>
    <t>D-8. Korea's ODI to ASEAN by Industry and Country, 2014</t>
    <phoneticPr fontId="6" type="noConversion"/>
  </si>
  <si>
    <t>D-7. Korea's ODI to ASEAN by Industry and Country (1968-2014 Cumulative Total)</t>
    <phoneticPr fontId="6" type="noConversion"/>
  </si>
  <si>
    <t>D-9. Korea's ODI in Manufacturing by ASEAN Country and Sub-Industry, 1968-2014 Cumulative Total</t>
    <phoneticPr fontId="6" type="noConversion"/>
  </si>
  <si>
    <t xml:space="preserve">       한국의 對 아세안 국가별 및 제조업종별 해외직접투자 현황(1968-2014년 누계)</t>
    <phoneticPr fontId="6" type="noConversion"/>
  </si>
  <si>
    <t>D-10. Trend of Korea's ODI to ASEAN</t>
    <phoneticPr fontId="6" type="noConversion"/>
  </si>
  <si>
    <r>
      <t>D-11. Korea's ODI by Economic Bloc, 1968-201</t>
    </r>
    <r>
      <rPr>
        <sz val="11"/>
        <color rgb="FFFF0000"/>
        <rFont val="돋움"/>
        <family val="3"/>
        <charset val="129"/>
      </rPr>
      <t xml:space="preserve">4 </t>
    </r>
    <r>
      <rPr>
        <sz val="11"/>
        <rFont val="돋움"/>
        <family val="3"/>
        <charset val="129"/>
      </rPr>
      <t>Cummulative Total</t>
    </r>
    <phoneticPr fontId="29" type="noConversion"/>
  </si>
  <si>
    <t xml:space="preserve">         한국의 경제권역별 해외직접투자 현황(1968-2014년 누계)</t>
    <phoneticPr fontId="6" type="noConversion"/>
  </si>
  <si>
    <t xml:space="preserve">Note: Middle East includes Lebanon, Morocco, Mauritania, Bahrain, Saudi Arabia, Sudan, Syria, UAE, Algeria, Yemen, Oman, Jordan, Iraq, Iran, Israel, Egypt, Qatar, Kuwait, Turkey, Tunisia, Palestine, Republic of South Sudan, and Southern Sahara, 
Contract amount is the sum of adjusted contract amount (subcontracted price is not included)
Number of contract is based on the reported number of newly-concluded contracts with main contractors and collaborating managing firms. 
</t>
    <phoneticPr fontId="5" type="noConversion"/>
  </si>
  <si>
    <t xml:space="preserve"> 중동 지역은 레바논, 리비아, 모로코, 모리타니아, 바레인, 사우디 아라비아, 수단, 시리아, UAE,  
 알제리, 예멘, 오만, 요르단, 이라크, 이란, 이스라엘, 이집트, 카타르, 쿠웨이트, 터키, 튀니지,
 팔레스타인 과 남수단과 서부 사하라 지역을 포함함. 
 계약 금액은 국내 하청사의 계약내용을 제외한 변동된 계약금액의 합
 계약 건수는 국내 원청 또는 합작주간사의 신규 계약 체결 보고의 횟수
 (단, 해당기간에 신규와 파기 보고가 공존 시 건수에서 제외)</t>
    <phoneticPr fontId="5" type="noConversion"/>
  </si>
  <si>
    <t>Note: As of August 2015</t>
    <phoneticPr fontId="5" type="noConversion"/>
  </si>
  <si>
    <t>주: 2015년 8월 기준</t>
    <phoneticPr fontId="5" type="noConversion"/>
  </si>
  <si>
    <t>Inbound Tourist
외래방문객
(2013)</t>
    <phoneticPr fontId="29" type="noConversion"/>
  </si>
  <si>
    <t>Outbound Tourist
국외여행객
(2013)</t>
    <phoneticPr fontId="29" type="noConversion"/>
  </si>
  <si>
    <t>Inbound Tourist
외래방문객
(2013)</t>
    <phoneticPr fontId="5" type="noConversion"/>
  </si>
  <si>
    <t>Outbound Tourist
국외여행객
(2013)</t>
    <phoneticPr fontId="5" type="noConversion"/>
  </si>
  <si>
    <t>ASEAN</t>
    <phoneticPr fontId="6" type="noConversion"/>
  </si>
  <si>
    <t xml:space="preserve">        2) Except Indonesia, Lao PDR, Myanmar</t>
    <phoneticPr fontId="6" type="noConversion"/>
  </si>
  <si>
    <t xml:space="preserve">     2) 인도네시아, 라오스, 미얀마 제외</t>
    <phoneticPr fontId="5" type="noConversion"/>
  </si>
  <si>
    <r>
      <t>ASEAN2</t>
    </r>
    <r>
      <rPr>
        <vertAlign val="superscript"/>
        <sz val="9"/>
        <color indexed="8"/>
        <rFont val="돋움"/>
        <family val="3"/>
        <charset val="129"/>
      </rPr>
      <t>)</t>
    </r>
    <phoneticPr fontId="6" type="noConversion"/>
  </si>
  <si>
    <r>
      <t>ASEAN</t>
    </r>
    <r>
      <rPr>
        <vertAlign val="superscript"/>
        <sz val="9"/>
        <color rgb="FF0070C0"/>
        <rFont val="돋움"/>
        <family val="3"/>
        <charset val="129"/>
      </rPr>
      <t>1)</t>
    </r>
    <phoneticPr fontId="5" type="noConversion"/>
  </si>
  <si>
    <t>Note: 1) Except Brunei, Cambodia, Lao PDR</t>
    <phoneticPr fontId="6" type="noConversion"/>
  </si>
  <si>
    <t>주: 1) 브루나이, 캄보디아, 라오스 제외</t>
    <phoneticPr fontId="6" type="noConversion"/>
  </si>
  <si>
    <t xml:space="preserve">     2) 인도네시아, 베트남 제외</t>
    <phoneticPr fontId="6" type="noConversion"/>
  </si>
  <si>
    <t>Sri Lanka</t>
  </si>
  <si>
    <t>Bahrain</t>
  </si>
  <si>
    <t>Outbound Tourist
국외여행객
(2013)</t>
    <phoneticPr fontId="29" type="noConversion"/>
  </si>
  <si>
    <t>Switzerland</t>
  </si>
  <si>
    <t>주: 1) 미얀마 제외</t>
    <phoneticPr fontId="5" type="noConversion"/>
  </si>
  <si>
    <r>
      <t>ASEAN</t>
    </r>
    <r>
      <rPr>
        <vertAlign val="superscript"/>
        <sz val="9"/>
        <color theme="1"/>
        <rFont val="돋움"/>
        <family val="3"/>
        <charset val="129"/>
      </rPr>
      <t>1)</t>
    </r>
    <phoneticPr fontId="5" type="noConversion"/>
  </si>
  <si>
    <t>Note: 1) Except Myanmar 
2) Except Vietnam, Brunei, Myanmar</t>
    <phoneticPr fontId="5" type="noConversion"/>
  </si>
  <si>
    <t xml:space="preserve">     2)베트남, 브루나이, 미얀마 제외</t>
    <phoneticPr fontId="6" type="noConversion"/>
  </si>
  <si>
    <r>
      <t>ASEAN</t>
    </r>
    <r>
      <rPr>
        <vertAlign val="superscript"/>
        <sz val="9"/>
        <color theme="1"/>
        <rFont val="돋움"/>
        <family val="3"/>
        <charset val="129"/>
      </rPr>
      <t>2)</t>
    </r>
    <phoneticPr fontId="5" type="noConversion"/>
  </si>
  <si>
    <t>Inbound Tourist
외래방문객
(2013)</t>
    <phoneticPr fontId="5" type="noConversion"/>
  </si>
  <si>
    <t>Outbound Tourist
국외여행객
(2013)</t>
    <phoneticPr fontId="5" type="noConversion"/>
  </si>
  <si>
    <t>E-6. Inbound and Outbound Travel of ASEAN Member Countries  2013</t>
    <phoneticPr fontId="29" type="noConversion"/>
  </si>
  <si>
    <t xml:space="preserve">     2013년도 아세안 국가별 외래방문객과 국외여행객</t>
    <phoneticPr fontId="29" type="noConversion"/>
  </si>
  <si>
    <t>E-7. Koreans' Overseas Travels by Countries/Regions</t>
  </si>
  <si>
    <t xml:space="preserve">       한국인의 해외여행 국가/지역</t>
    <phoneticPr fontId="6" type="noConversion"/>
  </si>
  <si>
    <t>World</t>
    <phoneticPr fontId="6" type="noConversion"/>
  </si>
  <si>
    <t>United States</t>
  </si>
  <si>
    <t>Source: ASEAN Tourism Database (ASEAN Secretariat), 
            Tourism Statistics (KTO)</t>
    <phoneticPr fontId="6" type="noConversion"/>
  </si>
  <si>
    <t>출처: 아세안사무국 『관광 Database』,
        한국관광공사 『한국관광통계』</t>
    <phoneticPr fontId="6" type="noConversion"/>
  </si>
  <si>
    <t>F-1. Energy Production and Import</t>
    <phoneticPr fontId="6" type="noConversion"/>
  </si>
  <si>
    <t xml:space="preserve">       에너지 생산과 수입</t>
    <phoneticPr fontId="6" type="noConversion"/>
  </si>
  <si>
    <t>Energy Imports, net (% of Energy Use)
에너지 순수입 (에너지 사용 %)</t>
    <phoneticPr fontId="6" type="noConversion"/>
  </si>
  <si>
    <t xml:space="preserve">Note: Energy covers all forms of solid, liquid, and gas fuels and electricity </t>
  </si>
  <si>
    <t xml:space="preserve">주: 에너지는 모든 종류의 고체, 액체, 가스 연료, 원자력과 </t>
  </si>
  <si>
    <t xml:space="preserve">         generated by nuclear, wind, hydro, and solar power. </t>
    <phoneticPr fontId="6" type="noConversion"/>
  </si>
  <si>
    <t xml:space="preserve">      풍력, 수력 태양력에 의해 만들어진 전기를 포함함.</t>
    <phoneticPr fontId="6" type="noConversion"/>
  </si>
  <si>
    <t xml:space="preserve">         (Electricity generated by solid, liquid, and gas fuels is excluded.)</t>
    <phoneticPr fontId="6" type="noConversion"/>
  </si>
  <si>
    <t xml:space="preserve">      (고체, 액체, 가스 연료에 의해 만들어진 전기는 중복을 위해 제외됨.)</t>
    <phoneticPr fontId="6" type="noConversion"/>
  </si>
  <si>
    <t xml:space="preserve">         KTOE=Kilo Ton of Oil Equivalent </t>
    <phoneticPr fontId="6" type="noConversion"/>
  </si>
  <si>
    <t xml:space="preserve">      KTOE = 석유환산 킬로톤   </t>
    <phoneticPr fontId="6" type="noConversion"/>
  </si>
  <si>
    <t xml:space="preserve">         1 ton of oil equivalent = appr. 7.3 barrels of crude oil </t>
    <phoneticPr fontId="6" type="noConversion"/>
  </si>
  <si>
    <t xml:space="preserve">      석유환산 1톤 = 약 7.3 배럴의 원유 </t>
    <phoneticPr fontId="6" type="noConversion"/>
  </si>
  <si>
    <t>Energy Production (KTOE) 
에너지 생산 (석유환산 킬로톤)</t>
    <phoneticPr fontId="6" type="noConversion"/>
  </si>
  <si>
    <t>F-7. Roads and Rail Infrastructure</t>
    <phoneticPr fontId="6" type="noConversion"/>
  </si>
  <si>
    <t xml:space="preserve">       도로와 철도 시설</t>
    <phoneticPr fontId="6" type="noConversion"/>
  </si>
  <si>
    <t>Total Network of Roads (Thousand ㎞)
총 도로면적 (천 킬로미터)</t>
    <phoneticPr fontId="6" type="noConversion"/>
  </si>
  <si>
    <t>Paved Roads (% of Total Roads) 
포장도로 비율 (총 도로의 %)</t>
    <phoneticPr fontId="6" type="noConversion"/>
  </si>
  <si>
    <t>Rail Line (Kilometers) 
철도 (킬로미터)</t>
    <phoneticPr fontId="6" type="noConversion"/>
  </si>
  <si>
    <t>Railway Density (㎞ per 1,000 ㎞²) 
철로 밀도 (천제곱미터 당 킬로미터)</t>
    <phoneticPr fontId="6" type="noConversion"/>
  </si>
  <si>
    <t>Latest Year 최근</t>
    <phoneticPr fontId="6" type="noConversion"/>
  </si>
  <si>
    <t>(2009)</t>
    <phoneticPr fontId="5" type="noConversion"/>
  </si>
  <si>
    <t>650 (2005)</t>
  </si>
  <si>
    <t>16.6 (1994)</t>
  </si>
  <si>
    <t>479 (2008)</t>
  </si>
  <si>
    <t>Source: Key Indicators for Asia and the Pacific 2014, August 2014 (ADB)</t>
    <phoneticPr fontId="6" type="noConversion"/>
  </si>
  <si>
    <t xml:space="preserve">출처: 아시아개발은행 『2014년 아시아 태평양 주요지표, 2014년 8월』 </t>
    <phoneticPr fontId="6" type="noConversion"/>
  </si>
  <si>
    <t>F-11. Overseas Koreans by Country and Status, 2012</t>
    <phoneticPr fontId="6" type="noConversion"/>
  </si>
  <si>
    <t xml:space="preserve">         2012년 재외 한국동포 현황</t>
    <phoneticPr fontId="6" type="noConversion"/>
  </si>
  <si>
    <t>Total Overseas Koreans 총 재외동포 수</t>
    <phoneticPr fontId="6" type="noConversion"/>
  </si>
  <si>
    <t>Status 체류상태 (2012)</t>
    <phoneticPr fontId="6" type="noConversion"/>
  </si>
  <si>
    <t>Foreign National
외국국적동포</t>
    <phoneticPr fontId="6" type="noConversion"/>
  </si>
  <si>
    <t>Korea National
한국국적동포</t>
    <phoneticPr fontId="6" type="noConversion"/>
  </si>
  <si>
    <t>Persons
인원</t>
    <phoneticPr fontId="6" type="noConversion"/>
  </si>
  <si>
    <t>Share, %
비중</t>
    <phoneticPr fontId="6" type="noConversion"/>
  </si>
  <si>
    <t>Green-card Holder
영주권자</t>
    <phoneticPr fontId="6" type="noConversion"/>
  </si>
  <si>
    <t>Stayer
일반</t>
    <phoneticPr fontId="6" type="noConversion"/>
  </si>
  <si>
    <t>Student
학생</t>
    <phoneticPr fontId="6" type="noConversion"/>
  </si>
  <si>
    <t>Source: Overseas Koreans Status (Korea Ministry of Foreign Affairs and Trade)</t>
    <phoneticPr fontId="6" type="noConversion"/>
  </si>
  <si>
    <t>출처: 외교통상부『재외동포현황』</t>
    <phoneticPr fontId="6" type="noConversion"/>
  </si>
  <si>
    <t xml:space="preserve">Note: As of 30 September 2013 </t>
    <phoneticPr fontId="6" type="noConversion"/>
  </si>
  <si>
    <t xml:space="preserve">주: 2013년 9월 30일 기준 </t>
    <phoneticPr fontId="6" type="noConversion"/>
  </si>
</sst>
</file>

<file path=xl/styles.xml><?xml version="1.0" encoding="utf-8"?>
<styleSheet xmlns="http://schemas.openxmlformats.org/spreadsheetml/2006/main">
  <numFmts count="31">
    <numFmt numFmtId="41" formatCode="_-* #,##0_-;\-* #,##0_-;_-* &quot;-&quot;_-;_-@_-"/>
    <numFmt numFmtId="176" formatCode="_(* #,##0.0_);_(* \(#,##0.0\);_(* &quot;-&quot;_);_(@_)"/>
    <numFmt numFmtId="177" formatCode="#,##0.0"/>
    <numFmt numFmtId="178" formatCode="0.0"/>
    <numFmt numFmtId="179" formatCode="_(* #,##0.00_);_(* \(#,##0.00\);_(* &quot;-&quot;??_);_(@_)"/>
    <numFmt numFmtId="180" formatCode="_(* #,##0.0_);_(* \(#,##0.0\);_(* &quot;-&quot;??_);_(@_)"/>
    <numFmt numFmtId="181" formatCode="_-* #,##0.0_-;\-* #,##0.0_-;_-* &quot;-&quot;??_-;_-@_-"/>
    <numFmt numFmtId="182" formatCode="0.0_ "/>
    <numFmt numFmtId="183" formatCode="#,##0.0_ "/>
    <numFmt numFmtId="184" formatCode="&quot;(&quot;0.0&quot;)&quot;"/>
    <numFmt numFmtId="185" formatCode="_-* #,##0.0_-;\-* #,##0.0_-;_-* &quot;-&quot;_-;_-@_-"/>
    <numFmt numFmtId="186" formatCode="#,##0.00_ "/>
    <numFmt numFmtId="187" formatCode="_-* #,##0.0_-;\-* #,##0.0_-;_-* &quot;-&quot;?_-;_-@_-"/>
    <numFmt numFmtId="188" formatCode="General_)"/>
    <numFmt numFmtId="189" formatCode="0_);\(0\)"/>
    <numFmt numFmtId="190" formatCode="\(#.0\)"/>
    <numFmt numFmtId="191" formatCode="#,##0_ "/>
    <numFmt numFmtId="192" formatCode="0.0%"/>
    <numFmt numFmtId="193" formatCode="#,##0_);[Red]\(#,##0\)"/>
    <numFmt numFmtId="194" formatCode="\(0.0\)"/>
    <numFmt numFmtId="195" formatCode="#,##0.0_);[Red]\(#,##0.0\)"/>
    <numFmt numFmtId="196" formatCode="_(* #,##0_);_(* \(#,##0\);_(* &quot;-&quot;_);_(@_)"/>
    <numFmt numFmtId="197" formatCode="0_ "/>
    <numFmt numFmtId="198" formatCode="_-* #,##0_-;\-* #,##0_-;_-* &quot;-&quot;??_-;_-@_-"/>
    <numFmt numFmtId="199" formatCode="#,##0.0;[Red]\-#,##0.0"/>
    <numFmt numFmtId="200" formatCode="0.0_);[Red]\(0.0\)"/>
    <numFmt numFmtId="201" formatCode="0.00_ "/>
    <numFmt numFmtId="202" formatCode="_-* #,##0.00_-;\-* #,##0.00_-;_-* &quot;-&quot;_-;_-@_-"/>
    <numFmt numFmtId="203" formatCode="&quot;(&quot;#,##0.0&quot;)&quot;;&quot;(-&quot;#,##0.0&quot;)&quot;"/>
    <numFmt numFmtId="204" formatCode="#,###,"/>
    <numFmt numFmtId="205" formatCode="\(0\)"/>
  </numFmts>
  <fonts count="64">
    <font>
      <sz val="11"/>
      <color theme="1"/>
      <name val="맑은 고딕"/>
      <family val="2"/>
      <charset val="129"/>
      <scheme val="minor"/>
    </font>
    <font>
      <sz val="11"/>
      <color theme="1"/>
      <name val="맑은 고딕"/>
      <family val="2"/>
      <charset val="129"/>
      <scheme val="minor"/>
    </font>
    <font>
      <sz val="11"/>
      <color rgb="FFFF0000"/>
      <name val="맑은 고딕"/>
      <family val="2"/>
      <charset val="129"/>
      <scheme val="minor"/>
    </font>
    <font>
      <sz val="10"/>
      <name val="Arial"/>
      <family val="2"/>
    </font>
    <font>
      <sz val="11"/>
      <name val="돋움"/>
      <family val="3"/>
      <charset val="129"/>
    </font>
    <font>
      <sz val="8"/>
      <name val="맑은 고딕"/>
      <family val="2"/>
      <charset val="129"/>
      <scheme val="minor"/>
    </font>
    <font>
      <sz val="8"/>
      <name val="돋움"/>
      <family val="3"/>
      <charset val="129"/>
    </font>
    <font>
      <sz val="11"/>
      <color theme="1"/>
      <name val="돋움"/>
      <family val="3"/>
      <charset val="129"/>
    </font>
    <font>
      <sz val="8"/>
      <color indexed="23"/>
      <name val="돋움"/>
      <family val="3"/>
      <charset val="129"/>
    </font>
    <font>
      <sz val="9"/>
      <name val="돋움"/>
      <family val="3"/>
      <charset val="129"/>
    </font>
    <font>
      <vertAlign val="superscript"/>
      <sz val="9"/>
      <name val="돋움"/>
      <family val="3"/>
      <charset val="129"/>
    </font>
    <font>
      <sz val="9"/>
      <color theme="1"/>
      <name val="돋움"/>
      <family val="3"/>
      <charset val="129"/>
    </font>
    <font>
      <sz val="9"/>
      <color rgb="FF7030A0"/>
      <name val="돋움"/>
      <family val="3"/>
      <charset val="129"/>
    </font>
    <font>
      <sz val="9"/>
      <color rgb="FF0070C0"/>
      <name val="돋움"/>
      <family val="3"/>
      <charset val="129"/>
    </font>
    <font>
      <b/>
      <sz val="9"/>
      <color rgb="FF7030A0"/>
      <name val="돋움"/>
      <family val="3"/>
      <charset val="129"/>
    </font>
    <font>
      <b/>
      <sz val="9"/>
      <color rgb="FF0070C0"/>
      <name val="돋움"/>
      <family val="3"/>
      <charset val="129"/>
    </font>
    <font>
      <b/>
      <sz val="9"/>
      <name val="돋움"/>
      <family val="3"/>
      <charset val="129"/>
    </font>
    <font>
      <b/>
      <sz val="9"/>
      <color rgb="FFC00000"/>
      <name val="돋움"/>
      <family val="3"/>
      <charset val="129"/>
    </font>
    <font>
      <sz val="9"/>
      <color rgb="FFFF0000"/>
      <name val="돋움"/>
      <family val="3"/>
      <charset val="129"/>
    </font>
    <font>
      <b/>
      <vertAlign val="superscript"/>
      <sz val="9"/>
      <color rgb="FFFF0000"/>
      <name val="돋움"/>
      <family val="3"/>
      <charset val="129"/>
    </font>
    <font>
      <sz val="9"/>
      <color indexed="8"/>
      <name val="돋움"/>
      <family val="3"/>
      <charset val="129"/>
    </font>
    <font>
      <vertAlign val="superscript"/>
      <sz val="8"/>
      <name val="Arial"/>
      <family val="2"/>
    </font>
    <font>
      <vertAlign val="superscript"/>
      <sz val="9"/>
      <color rgb="FF0070C0"/>
      <name val="돋움"/>
      <family val="3"/>
      <charset val="129"/>
    </font>
    <font>
      <sz val="11"/>
      <color rgb="FFFF0000"/>
      <name val="돋움"/>
      <family val="3"/>
      <charset val="129"/>
    </font>
    <font>
      <vertAlign val="superscript"/>
      <sz val="9"/>
      <color theme="1"/>
      <name val="돋움"/>
      <family val="3"/>
      <charset val="129"/>
    </font>
    <font>
      <vertAlign val="superscript"/>
      <sz val="9"/>
      <name val="Arial"/>
      <family val="2"/>
    </font>
    <font>
      <b/>
      <sz val="9"/>
      <color theme="1"/>
      <name val="돋움"/>
      <family val="3"/>
      <charset val="129"/>
    </font>
    <font>
      <sz val="11"/>
      <color rgb="FF0070C0"/>
      <name val="돋움"/>
      <family val="3"/>
      <charset val="129"/>
    </font>
    <font>
      <sz val="11"/>
      <color theme="1"/>
      <name val="맑은 고딕"/>
      <family val="3"/>
      <charset val="129"/>
      <scheme val="minor"/>
    </font>
    <font>
      <sz val="8"/>
      <name val="맑은 고딕"/>
      <family val="3"/>
      <charset val="129"/>
    </font>
    <font>
      <sz val="9"/>
      <color theme="1"/>
      <name val="Zurich Ex BT"/>
      <family val="2"/>
    </font>
    <font>
      <sz val="10"/>
      <name val="Zurich Ex BT"/>
      <family val="2"/>
    </font>
    <font>
      <b/>
      <sz val="11"/>
      <color theme="1"/>
      <name val="돋움"/>
      <family val="3"/>
      <charset val="129"/>
    </font>
    <font>
      <b/>
      <sz val="11"/>
      <color rgb="FF0070C0"/>
      <name val="돋움"/>
      <family val="3"/>
      <charset val="129"/>
    </font>
    <font>
      <b/>
      <vertAlign val="superscript"/>
      <sz val="11"/>
      <color theme="1"/>
      <name val="돋움"/>
      <family val="3"/>
      <charset val="129"/>
    </font>
    <font>
      <sz val="10"/>
      <color rgb="FF000000"/>
      <name val="Calibri"/>
      <family val="2"/>
    </font>
    <font>
      <sz val="10"/>
      <name val="Batang"/>
      <family val="1"/>
    </font>
    <font>
      <sz val="9"/>
      <color rgb="FFFF0000"/>
      <name val="맑은 고딕"/>
      <family val="3"/>
      <charset val="129"/>
    </font>
    <font>
      <b/>
      <sz val="9"/>
      <color rgb="FFFF0000"/>
      <name val="맑은 고딕"/>
      <family val="3"/>
      <charset val="129"/>
    </font>
    <font>
      <b/>
      <sz val="9"/>
      <color rgb="FFFF0000"/>
      <name val="맑은 고딕"/>
      <family val="2"/>
      <charset val="129"/>
    </font>
    <font>
      <sz val="10"/>
      <color rgb="FFFF0000"/>
      <name val="Arial"/>
      <family val="2"/>
    </font>
    <font>
      <sz val="9"/>
      <color theme="4"/>
      <name val="돋움"/>
      <family val="3"/>
      <charset val="129"/>
    </font>
    <font>
      <sz val="11"/>
      <color theme="4"/>
      <name val="돋움"/>
      <family val="3"/>
      <charset val="129"/>
    </font>
    <font>
      <sz val="9"/>
      <color rgb="FF00B050"/>
      <name val="돋움"/>
      <family val="3"/>
      <charset val="129"/>
    </font>
    <font>
      <sz val="9"/>
      <color rgb="FF0070C0"/>
      <name val="Malgun Gothic"/>
      <family val="3"/>
    </font>
    <font>
      <sz val="11"/>
      <color indexed="8"/>
      <name val="맑은 고딕"/>
      <family val="3"/>
      <charset val="129"/>
    </font>
    <font>
      <sz val="10"/>
      <name val="Batang"/>
      <family val="1"/>
      <charset val="129"/>
    </font>
    <font>
      <b/>
      <sz val="9"/>
      <color rgb="FFFF0000"/>
      <name val="돋움"/>
      <family val="3"/>
      <charset val="129"/>
    </font>
    <font>
      <sz val="8"/>
      <color theme="1"/>
      <name val="돋움"/>
      <family val="3"/>
      <charset val="129"/>
    </font>
    <font>
      <sz val="7"/>
      <color rgb="FF707070"/>
      <name val="Arial"/>
      <family val="2"/>
    </font>
    <font>
      <sz val="7"/>
      <color rgb="FFFF0000"/>
      <name val="돋움"/>
      <family val="3"/>
      <charset val="129"/>
    </font>
    <font>
      <sz val="7"/>
      <color rgb="FF707070"/>
      <name val="돋움"/>
      <family val="3"/>
      <charset val="129"/>
    </font>
    <font>
      <sz val="9"/>
      <color theme="8" tint="-0.249977111117893"/>
      <name val="돋움"/>
      <family val="3"/>
      <charset val="129"/>
    </font>
    <font>
      <vertAlign val="superscript"/>
      <sz val="9"/>
      <color indexed="8"/>
      <name val="돋움"/>
      <family val="3"/>
      <charset val="129"/>
    </font>
    <font>
      <sz val="10"/>
      <color indexed="8"/>
      <name val="돋움"/>
      <family val="3"/>
      <charset val="129"/>
    </font>
    <font>
      <sz val="10"/>
      <name val="돋움"/>
      <family val="3"/>
      <charset val="129"/>
    </font>
    <font>
      <sz val="11"/>
      <name val="Calibri"/>
      <family val="2"/>
    </font>
    <font>
      <sz val="9"/>
      <color indexed="23"/>
      <name val="돋움"/>
      <family val="3"/>
      <charset val="129"/>
    </font>
    <font>
      <sz val="9"/>
      <color indexed="22"/>
      <name val="돋움"/>
      <family val="3"/>
      <charset val="129"/>
    </font>
    <font>
      <sz val="10"/>
      <color rgb="FF0070C0"/>
      <name val="돋움"/>
      <family val="3"/>
      <charset val="129"/>
    </font>
    <font>
      <sz val="8"/>
      <color rgb="FF000000"/>
      <name val="한양신명조"/>
      <family val="3"/>
      <charset val="129"/>
    </font>
    <font>
      <sz val="7.5"/>
      <name val="휴먼세고딕"/>
      <charset val="129"/>
    </font>
    <font>
      <sz val="9"/>
      <color theme="1"/>
      <name val="맑은 고딕"/>
      <family val="3"/>
      <charset val="129"/>
    </font>
    <font>
      <sz val="10"/>
      <color theme="1"/>
      <name val="돋움"/>
      <family val="3"/>
      <charset val="129"/>
    </font>
  </fonts>
  <fills count="11">
    <fill>
      <patternFill patternType="none"/>
    </fill>
    <fill>
      <patternFill patternType="gray125"/>
    </fill>
    <fill>
      <patternFill patternType="solid">
        <fgColor indexed="9"/>
        <bgColor indexed="64"/>
      </patternFill>
    </fill>
    <fill>
      <patternFill patternType="solid">
        <fgColor theme="6" tint="0.59999389629810485"/>
        <bgColor indexed="64"/>
      </patternFill>
    </fill>
    <fill>
      <patternFill patternType="solid">
        <fgColor theme="6" tint="0.59999389629810485"/>
        <bgColor rgb="FF000000"/>
      </patternFill>
    </fill>
    <fill>
      <patternFill patternType="solid">
        <fgColor theme="8" tint="0.79998168889431442"/>
        <bgColor indexed="64"/>
      </patternFill>
    </fill>
    <fill>
      <patternFill patternType="solid">
        <fgColor rgb="FFFFFF00"/>
        <bgColor indexed="64"/>
      </patternFill>
    </fill>
    <fill>
      <patternFill patternType="solid">
        <fgColor rgb="FFFFFFFF"/>
        <bgColor rgb="FF000000"/>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s>
  <borders count="126">
    <border>
      <left/>
      <right/>
      <top/>
      <bottom/>
      <diagonal/>
    </border>
    <border>
      <left style="thin">
        <color theme="1"/>
      </left>
      <right style="thin">
        <color indexed="64"/>
      </right>
      <top style="medium">
        <color theme="1"/>
      </top>
      <bottom/>
      <diagonal/>
    </border>
    <border>
      <left style="thin">
        <color theme="1"/>
      </left>
      <right/>
      <top style="medium">
        <color theme="1"/>
      </top>
      <bottom/>
      <diagonal/>
    </border>
    <border>
      <left/>
      <right/>
      <top style="medium">
        <color theme="1"/>
      </top>
      <bottom/>
      <diagonal/>
    </border>
    <border>
      <left/>
      <right style="thin">
        <color theme="1"/>
      </right>
      <top style="medium">
        <color theme="1"/>
      </top>
      <bottom/>
      <diagonal/>
    </border>
    <border>
      <left style="thin">
        <color theme="1"/>
      </left>
      <right/>
      <top style="medium">
        <color theme="1"/>
      </top>
      <bottom style="thin">
        <color theme="1"/>
      </bottom>
      <diagonal/>
    </border>
    <border>
      <left/>
      <right/>
      <top style="medium">
        <color theme="1"/>
      </top>
      <bottom style="thin">
        <color theme="1"/>
      </bottom>
      <diagonal/>
    </border>
    <border>
      <left/>
      <right style="thin">
        <color theme="1"/>
      </right>
      <top style="medium">
        <color theme="1"/>
      </top>
      <bottom style="thin">
        <color theme="1"/>
      </bottom>
      <diagonal/>
    </border>
    <border>
      <left style="thin">
        <color theme="1"/>
      </left>
      <right style="thin">
        <color indexed="64"/>
      </right>
      <top/>
      <bottom style="medium">
        <color theme="1"/>
      </bottom>
      <diagonal/>
    </border>
    <border>
      <left style="thin">
        <color theme="1"/>
      </left>
      <right style="thin">
        <color theme="1"/>
      </right>
      <top style="thin">
        <color theme="1"/>
      </top>
      <bottom style="medium">
        <color theme="1"/>
      </bottom>
      <diagonal/>
    </border>
    <border>
      <left style="thin">
        <color theme="1"/>
      </left>
      <right/>
      <top/>
      <bottom/>
      <diagonal/>
    </border>
    <border>
      <left style="thin">
        <color theme="1"/>
      </left>
      <right style="thin">
        <color theme="1"/>
      </right>
      <top/>
      <bottom/>
      <diagonal/>
    </border>
    <border>
      <left style="thin">
        <color theme="1"/>
      </left>
      <right/>
      <top/>
      <bottom style="thin">
        <color indexed="55"/>
      </bottom>
      <diagonal/>
    </border>
    <border>
      <left style="thin">
        <color theme="1"/>
      </left>
      <right style="thin">
        <color theme="1"/>
      </right>
      <top/>
      <bottom style="thin">
        <color indexed="55"/>
      </bottom>
      <diagonal/>
    </border>
    <border>
      <left style="thin">
        <color theme="1"/>
      </left>
      <right/>
      <top style="thin">
        <color indexed="55"/>
      </top>
      <bottom style="thin">
        <color indexed="55"/>
      </bottom>
      <diagonal/>
    </border>
    <border>
      <left style="thin">
        <color theme="1"/>
      </left>
      <right style="thin">
        <color theme="1"/>
      </right>
      <top style="thin">
        <color indexed="55"/>
      </top>
      <bottom style="thin">
        <color indexed="55"/>
      </bottom>
      <diagonal/>
    </border>
    <border>
      <left style="thin">
        <color theme="1"/>
      </left>
      <right style="thin">
        <color theme="1"/>
      </right>
      <top style="thin">
        <color theme="1"/>
      </top>
      <bottom style="thin">
        <color indexed="55"/>
      </bottom>
      <diagonal/>
    </border>
    <border>
      <left style="thin">
        <color theme="1"/>
      </left>
      <right/>
      <top style="thin">
        <color indexed="55"/>
      </top>
      <bottom style="medium">
        <color theme="1"/>
      </bottom>
      <diagonal/>
    </border>
    <border>
      <left style="thin">
        <color theme="1"/>
      </left>
      <right style="thin">
        <color theme="1"/>
      </right>
      <top style="thin">
        <color indexed="55"/>
      </top>
      <bottom style="medium">
        <color theme="1"/>
      </bottom>
      <diagonal/>
    </border>
    <border>
      <left style="thin">
        <color theme="1"/>
      </left>
      <right style="thin">
        <color theme="1"/>
      </right>
      <top/>
      <bottom style="medium">
        <color theme="1"/>
      </bottom>
      <diagonal/>
    </border>
    <border>
      <left style="thin">
        <color indexed="55"/>
      </left>
      <right/>
      <top style="medium">
        <color theme="1"/>
      </top>
      <bottom/>
      <diagonal/>
    </border>
    <border>
      <left style="thin">
        <color theme="1"/>
      </left>
      <right/>
      <top style="medium">
        <color theme="1"/>
      </top>
      <bottom style="thin">
        <color indexed="55"/>
      </bottom>
      <diagonal/>
    </border>
    <border>
      <left/>
      <right/>
      <top style="medium">
        <color theme="1"/>
      </top>
      <bottom style="thin">
        <color indexed="55"/>
      </bottom>
      <diagonal/>
    </border>
    <border>
      <left/>
      <right style="thin">
        <color theme="1"/>
      </right>
      <top style="medium">
        <color theme="1"/>
      </top>
      <bottom style="thin">
        <color indexed="55"/>
      </bottom>
      <diagonal/>
    </border>
    <border>
      <left/>
      <right style="thin">
        <color indexed="64"/>
      </right>
      <top style="medium">
        <color theme="1"/>
      </top>
      <bottom style="thin">
        <color indexed="55"/>
      </bottom>
      <diagonal/>
    </border>
    <border>
      <left style="thin">
        <color indexed="55"/>
      </left>
      <right/>
      <top/>
      <bottom style="medium">
        <color theme="1"/>
      </bottom>
      <diagonal/>
    </border>
    <border>
      <left style="thin">
        <color rgb="FF969696"/>
      </left>
      <right style="thin">
        <color rgb="FF969696"/>
      </right>
      <top style="thin">
        <color rgb="FF969696"/>
      </top>
      <bottom style="thin">
        <color rgb="FF969696"/>
      </bottom>
      <diagonal/>
    </border>
    <border>
      <left style="thin">
        <color theme="1"/>
      </left>
      <right style="thin">
        <color indexed="55"/>
      </right>
      <top style="thin">
        <color indexed="55"/>
      </top>
      <bottom style="medium">
        <color theme="1"/>
      </bottom>
      <diagonal/>
    </border>
    <border>
      <left style="thin">
        <color indexed="55"/>
      </left>
      <right style="thin">
        <color theme="1"/>
      </right>
      <top style="thin">
        <color indexed="55"/>
      </top>
      <bottom style="medium">
        <color theme="1"/>
      </bottom>
      <diagonal/>
    </border>
    <border>
      <left/>
      <right style="thin">
        <color indexed="55"/>
      </right>
      <top style="thin">
        <color indexed="55"/>
      </top>
      <bottom style="medium">
        <color theme="1"/>
      </bottom>
      <diagonal/>
    </border>
    <border>
      <left style="thin">
        <color indexed="55"/>
      </left>
      <right style="thin">
        <color indexed="64"/>
      </right>
      <top style="thin">
        <color indexed="55"/>
      </top>
      <bottom style="medium">
        <color theme="1"/>
      </bottom>
      <diagonal/>
    </border>
    <border>
      <left style="thin">
        <color indexed="55"/>
      </left>
      <right/>
      <top/>
      <bottom/>
      <diagonal/>
    </border>
    <border>
      <left style="thin">
        <color theme="1"/>
      </left>
      <right style="thin">
        <color indexed="55"/>
      </right>
      <top/>
      <bottom/>
      <diagonal/>
    </border>
    <border>
      <left style="thin">
        <color indexed="55"/>
      </left>
      <right style="thin">
        <color indexed="55"/>
      </right>
      <top/>
      <bottom/>
      <diagonal/>
    </border>
    <border>
      <left style="thin">
        <color indexed="55"/>
      </left>
      <right style="thin">
        <color indexed="64"/>
      </right>
      <top style="medium">
        <color theme="1"/>
      </top>
      <bottom/>
      <diagonal/>
    </border>
    <border>
      <left/>
      <right style="thin">
        <color indexed="55"/>
      </right>
      <top/>
      <bottom/>
      <diagonal/>
    </border>
    <border>
      <left style="thin">
        <color indexed="55"/>
      </left>
      <right style="thin">
        <color indexed="64"/>
      </right>
      <top/>
      <bottom/>
      <diagonal/>
    </border>
    <border>
      <left style="thin">
        <color indexed="55"/>
      </left>
      <right style="thin">
        <color indexed="64"/>
      </right>
      <top/>
      <bottom style="thin">
        <color indexed="55"/>
      </bottom>
      <diagonal/>
    </border>
    <border>
      <left style="thin">
        <color indexed="55"/>
      </left>
      <right/>
      <top style="thin">
        <color indexed="55"/>
      </top>
      <bottom style="thin">
        <color indexed="55"/>
      </bottom>
      <diagonal/>
    </border>
    <border>
      <left style="thin">
        <color theme="1"/>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top style="thin">
        <color indexed="55"/>
      </top>
      <bottom style="medium">
        <color theme="1"/>
      </bottom>
      <diagonal/>
    </border>
    <border>
      <left style="thin">
        <color indexed="55"/>
      </left>
      <right style="thin">
        <color indexed="55"/>
      </right>
      <top style="thin">
        <color indexed="55"/>
      </top>
      <bottom style="medium">
        <color theme="1"/>
      </bottom>
      <diagonal/>
    </border>
    <border>
      <left style="thin">
        <color indexed="55"/>
      </left>
      <right style="thin">
        <color indexed="55"/>
      </right>
      <top style="medium">
        <color theme="1"/>
      </top>
      <bottom/>
      <diagonal/>
    </border>
    <border>
      <left style="thin">
        <color indexed="55"/>
      </left>
      <right/>
      <top style="medium">
        <color theme="1"/>
      </top>
      <bottom style="thin">
        <color indexed="55"/>
      </bottom>
      <diagonal/>
    </border>
    <border>
      <left/>
      <right style="thin">
        <color indexed="55"/>
      </right>
      <top style="medium">
        <color theme="1"/>
      </top>
      <bottom style="thin">
        <color indexed="55"/>
      </bottom>
      <diagonal/>
    </border>
    <border>
      <left style="thin">
        <color indexed="55"/>
      </left>
      <right style="thin">
        <color indexed="55"/>
      </right>
      <top/>
      <bottom style="medium">
        <color theme="1"/>
      </bottom>
      <diagonal/>
    </border>
    <border>
      <left style="thin">
        <color theme="0" tint="-0.34998626667073579"/>
      </left>
      <right style="thin">
        <color theme="0" tint="-0.34998626667073579"/>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medium">
        <color indexed="64"/>
      </top>
      <bottom style="medium">
        <color indexed="64"/>
      </bottom>
      <diagonal/>
    </border>
    <border>
      <left/>
      <right/>
      <top style="medium">
        <color indexed="64"/>
      </top>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DCDCDC"/>
      </left>
      <right style="thin">
        <color rgb="FFDCDCDC"/>
      </right>
      <top style="thin">
        <color rgb="FFDCDCDC"/>
      </top>
      <bottom style="thin">
        <color rgb="FFDCDCDC"/>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rgb="FFC0C0C0"/>
      </left>
      <right style="thin">
        <color rgb="FFC0C0C0"/>
      </right>
      <top style="thin">
        <color rgb="FFC0C0C0"/>
      </top>
      <bottom style="thin">
        <color rgb="FFC0C0C0"/>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style="medium">
        <color indexed="64"/>
      </top>
      <bottom/>
      <diagonal/>
    </border>
    <border>
      <left style="thin">
        <color rgb="FFC0C0C0"/>
      </left>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ck">
        <color indexed="64"/>
      </left>
      <right/>
      <top/>
      <bottom/>
      <diagonal/>
    </border>
    <border>
      <left/>
      <right style="thick">
        <color indexed="64"/>
      </right>
      <top/>
      <bottom/>
      <diagonal/>
    </border>
    <border>
      <left style="medium">
        <color indexed="64"/>
      </left>
      <right/>
      <top/>
      <bottom/>
      <diagonal/>
    </border>
    <border>
      <left/>
      <right style="medium">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thin">
        <color indexed="64"/>
      </top>
      <bottom style="thin">
        <color indexed="64"/>
      </bottom>
      <diagonal/>
    </border>
  </borders>
  <cellStyleXfs count="23">
    <xf numFmtId="0" fontId="0"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0" fontId="3" fillId="0" borderId="0"/>
    <xf numFmtId="179" fontId="3" fillId="0" borderId="0" applyFont="0" applyFill="0" applyBorder="0" applyAlignment="0" applyProtection="0"/>
    <xf numFmtId="0" fontId="28" fillId="0" borderId="0">
      <alignment vertical="center"/>
    </xf>
    <xf numFmtId="0" fontId="28" fillId="0" borderId="0">
      <alignment vertical="center"/>
    </xf>
    <xf numFmtId="0" fontId="36" fillId="0" borderId="0"/>
    <xf numFmtId="41" fontId="1" fillId="0" borderId="0" applyFont="0" applyFill="0" applyBorder="0" applyAlignment="0" applyProtection="0">
      <alignment vertical="center"/>
    </xf>
    <xf numFmtId="0" fontId="1" fillId="0" borderId="0">
      <alignment vertical="center"/>
    </xf>
    <xf numFmtId="0" fontId="36" fillId="0" borderId="0"/>
    <xf numFmtId="0" fontId="1" fillId="0" borderId="0">
      <alignment vertical="center"/>
    </xf>
    <xf numFmtId="0" fontId="45" fillId="0" borderId="0">
      <alignment vertical="center"/>
    </xf>
    <xf numFmtId="0" fontId="46" fillId="0" borderId="0"/>
    <xf numFmtId="0" fontId="3" fillId="0" borderId="0"/>
    <xf numFmtId="0" fontId="3" fillId="0" borderId="0"/>
    <xf numFmtId="0" fontId="56" fillId="0" borderId="0"/>
    <xf numFmtId="0" fontId="56" fillId="0" borderId="0"/>
    <xf numFmtId="0" fontId="56" fillId="0" borderId="0"/>
    <xf numFmtId="0" fontId="56" fillId="0" borderId="0"/>
    <xf numFmtId="0" fontId="45" fillId="0" borderId="0">
      <alignment vertical="center"/>
    </xf>
    <xf numFmtId="0" fontId="3" fillId="0" borderId="0"/>
    <xf numFmtId="0" fontId="56" fillId="0" borderId="0"/>
  </cellStyleXfs>
  <cellXfs count="1200">
    <xf numFmtId="0" fontId="0" fillId="0" borderId="0" xfId="0">
      <alignment vertical="center"/>
    </xf>
    <xf numFmtId="0" fontId="4" fillId="2" borderId="0" xfId="3" applyFont="1" applyFill="1" applyBorder="1" applyAlignment="1">
      <alignment vertical="center"/>
    </xf>
    <xf numFmtId="0" fontId="4" fillId="2" borderId="0" xfId="3" applyFont="1" applyFill="1" applyBorder="1" applyAlignment="1">
      <alignment horizontal="center"/>
    </xf>
    <xf numFmtId="0" fontId="4" fillId="2" borderId="0" xfId="3" applyFont="1" applyFill="1" applyBorder="1"/>
    <xf numFmtId="0" fontId="7" fillId="0" borderId="0" xfId="0" applyFont="1">
      <alignment vertical="center"/>
    </xf>
    <xf numFmtId="0" fontId="7" fillId="2" borderId="0" xfId="3" applyFont="1" applyFill="1" applyBorder="1" applyAlignment="1">
      <alignment vertical="center"/>
    </xf>
    <xf numFmtId="0" fontId="4" fillId="2" borderId="0" xfId="3" applyFont="1" applyFill="1" applyBorder="1" applyAlignment="1">
      <alignment horizontal="right"/>
    </xf>
    <xf numFmtId="0" fontId="8" fillId="2" borderId="0" xfId="3" applyFont="1" applyFill="1" applyBorder="1" applyAlignment="1">
      <alignment vertical="center"/>
    </xf>
    <xf numFmtId="0" fontId="6" fillId="2" borderId="0" xfId="3" applyFont="1" applyFill="1" applyBorder="1" applyAlignment="1">
      <alignment horizontal="right"/>
    </xf>
    <xf numFmtId="0" fontId="11" fillId="0" borderId="0" xfId="0" applyFont="1">
      <alignment vertical="center"/>
    </xf>
    <xf numFmtId="0" fontId="9" fillId="3" borderId="9" xfId="3" applyFont="1" applyFill="1" applyBorder="1" applyAlignment="1">
      <alignment horizontal="center" vertical="center" wrapText="1"/>
    </xf>
    <xf numFmtId="0" fontId="9" fillId="0" borderId="10" xfId="3" applyFont="1" applyFill="1" applyBorder="1" applyAlignment="1">
      <alignment horizontal="left" vertical="center" indent="1"/>
    </xf>
    <xf numFmtId="176" fontId="13" fillId="0" borderId="11" xfId="3" applyNumberFormat="1" applyFont="1" applyFill="1" applyBorder="1" applyAlignment="1">
      <alignment horizontal="right" vertical="center"/>
    </xf>
    <xf numFmtId="177" fontId="13" fillId="0" borderId="11" xfId="3" applyNumberFormat="1" applyFont="1" applyFill="1" applyBorder="1" applyAlignment="1">
      <alignment horizontal="right" vertical="center"/>
    </xf>
    <xf numFmtId="177" fontId="12" fillId="0" borderId="11" xfId="3" applyNumberFormat="1" applyFont="1" applyFill="1" applyBorder="1" applyAlignment="1">
      <alignment horizontal="right" vertical="center"/>
    </xf>
    <xf numFmtId="177" fontId="14" fillId="0" borderId="11" xfId="3" applyNumberFormat="1" applyFont="1" applyFill="1" applyBorder="1" applyAlignment="1">
      <alignment horizontal="right" vertical="center"/>
    </xf>
    <xf numFmtId="178" fontId="15" fillId="0" borderId="11" xfId="3" applyNumberFormat="1" applyFont="1" applyFill="1" applyBorder="1" applyAlignment="1">
      <alignment horizontal="right" vertical="center" indent="1"/>
    </xf>
    <xf numFmtId="178" fontId="9" fillId="0" borderId="11" xfId="3" applyNumberFormat="1" applyFont="1" applyFill="1" applyBorder="1" applyAlignment="1">
      <alignment horizontal="right" vertical="center" indent="1"/>
    </xf>
    <xf numFmtId="178" fontId="13" fillId="0" borderId="11" xfId="3" applyNumberFormat="1" applyFont="1" applyFill="1" applyBorder="1" applyAlignment="1">
      <alignment horizontal="right" vertical="center"/>
    </xf>
    <xf numFmtId="178" fontId="12" fillId="0" borderId="11" xfId="3" applyNumberFormat="1" applyFont="1" applyFill="1" applyBorder="1" applyAlignment="1">
      <alignment horizontal="right" vertical="center"/>
    </xf>
    <xf numFmtId="0" fontId="9" fillId="0" borderId="12" xfId="3" applyFont="1" applyFill="1" applyBorder="1" applyAlignment="1">
      <alignment horizontal="left" vertical="center" indent="1"/>
    </xf>
    <xf numFmtId="176" fontId="13" fillId="0" borderId="13" xfId="3" applyNumberFormat="1" applyFont="1" applyFill="1" applyBorder="1" applyAlignment="1">
      <alignment horizontal="right" vertical="center"/>
    </xf>
    <xf numFmtId="177" fontId="13" fillId="0" borderId="13" xfId="3" applyNumberFormat="1" applyFont="1" applyFill="1" applyBorder="1" applyAlignment="1">
      <alignment horizontal="right" vertical="center"/>
    </xf>
    <xf numFmtId="177" fontId="12" fillId="0" borderId="13" xfId="3" applyNumberFormat="1" applyFont="1" applyFill="1" applyBorder="1" applyAlignment="1">
      <alignment horizontal="right" vertical="center"/>
    </xf>
    <xf numFmtId="0" fontId="16" fillId="0" borderId="14" xfId="3" applyFont="1" applyFill="1" applyBorder="1" applyAlignment="1">
      <alignment horizontal="left" vertical="center"/>
    </xf>
    <xf numFmtId="180" fontId="15" fillId="0" borderId="15" xfId="4" applyNumberFormat="1" applyFont="1" applyFill="1" applyBorder="1" applyAlignment="1">
      <alignment vertical="center"/>
    </xf>
    <xf numFmtId="177" fontId="15" fillId="0" borderId="15" xfId="3" applyNumberFormat="1" applyFont="1" applyFill="1" applyBorder="1" applyAlignment="1">
      <alignment horizontal="right" vertical="center"/>
    </xf>
    <xf numFmtId="177" fontId="14" fillId="0" borderId="15" xfId="3" applyNumberFormat="1" applyFont="1" applyFill="1" applyBorder="1" applyAlignment="1">
      <alignment horizontal="right" vertical="center"/>
    </xf>
    <xf numFmtId="177" fontId="17" fillId="0" borderId="15" xfId="3" applyNumberFormat="1" applyFont="1" applyFill="1" applyBorder="1" applyAlignment="1">
      <alignment horizontal="right" vertical="center"/>
    </xf>
    <xf numFmtId="177" fontId="16" fillId="0" borderId="15" xfId="3" applyNumberFormat="1" applyFont="1" applyFill="1" applyBorder="1" applyAlignment="1">
      <alignment horizontal="right" vertical="center"/>
    </xf>
    <xf numFmtId="178" fontId="9" fillId="0" borderId="16" xfId="3" applyNumberFormat="1" applyFont="1" applyFill="1" applyBorder="1" applyAlignment="1">
      <alignment horizontal="right" vertical="center" indent="1"/>
    </xf>
    <xf numFmtId="178" fontId="15" fillId="0" borderId="16" xfId="3" applyNumberFormat="1" applyFont="1" applyFill="1" applyBorder="1" applyAlignment="1">
      <alignment horizontal="right" vertical="center" indent="1"/>
    </xf>
    <xf numFmtId="0" fontId="18" fillId="0" borderId="14" xfId="3" applyFont="1" applyFill="1" applyBorder="1" applyAlignment="1">
      <alignment horizontal="left" vertical="center"/>
    </xf>
    <xf numFmtId="176" fontId="15" fillId="0" borderId="11" xfId="3" applyNumberFormat="1" applyFont="1" applyFill="1" applyBorder="1" applyAlignment="1">
      <alignment horizontal="right" vertical="center"/>
    </xf>
    <xf numFmtId="178" fontId="12" fillId="0" borderId="15" xfId="3" applyNumberFormat="1" applyFont="1" applyFill="1" applyBorder="1" applyAlignment="1">
      <alignment horizontal="right" vertical="center" indent="1"/>
    </xf>
    <xf numFmtId="178" fontId="9" fillId="0" borderId="15" xfId="3" applyNumberFormat="1" applyFont="1" applyFill="1" applyBorder="1" applyAlignment="1">
      <alignment horizontal="right" vertical="center" indent="1"/>
    </xf>
    <xf numFmtId="0" fontId="18" fillId="0" borderId="17" xfId="3" applyFont="1" applyFill="1" applyBorder="1" applyAlignment="1">
      <alignment horizontal="left" vertical="center"/>
    </xf>
    <xf numFmtId="180" fontId="15" fillId="0" borderId="18" xfId="4" applyNumberFormat="1" applyFont="1" applyFill="1" applyBorder="1" applyAlignment="1">
      <alignment vertical="center"/>
    </xf>
    <xf numFmtId="177" fontId="15" fillId="0" borderId="18" xfId="3" applyNumberFormat="1" applyFont="1" applyFill="1" applyBorder="1" applyAlignment="1">
      <alignment horizontal="right" vertical="center"/>
    </xf>
    <xf numFmtId="177" fontId="14" fillId="0" borderId="18" xfId="3" applyNumberFormat="1" applyFont="1" applyFill="1" applyBorder="1" applyAlignment="1">
      <alignment horizontal="right" vertical="center"/>
    </xf>
    <xf numFmtId="178" fontId="12" fillId="0" borderId="19" xfId="3" applyNumberFormat="1" applyFont="1" applyFill="1" applyBorder="1" applyAlignment="1">
      <alignment horizontal="right" vertical="center" indent="1"/>
    </xf>
    <xf numFmtId="178" fontId="15" fillId="0" borderId="9" xfId="3" applyNumberFormat="1" applyFont="1" applyFill="1" applyBorder="1" applyAlignment="1">
      <alignment horizontal="right" vertical="center" indent="1"/>
    </xf>
    <xf numFmtId="178" fontId="9" fillId="0" borderId="19" xfId="3" applyNumberFormat="1" applyFont="1" applyFill="1" applyBorder="1" applyAlignment="1">
      <alignment horizontal="right" vertical="center" indent="1"/>
    </xf>
    <xf numFmtId="0" fontId="9" fillId="0" borderId="0" xfId="3" applyFont="1" applyFill="1" applyBorder="1" applyAlignment="1"/>
    <xf numFmtId="0" fontId="20" fillId="0" borderId="0" xfId="3" applyFont="1" applyFill="1" applyBorder="1" applyAlignment="1">
      <alignment vertical="center"/>
    </xf>
    <xf numFmtId="0" fontId="9" fillId="0" borderId="0" xfId="3" applyFont="1" applyFill="1" applyBorder="1" applyAlignment="1">
      <alignment wrapText="1"/>
    </xf>
    <xf numFmtId="0" fontId="13" fillId="0" borderId="0" xfId="3" applyFont="1" applyFill="1" applyBorder="1" applyAlignment="1">
      <alignment vertical="center"/>
    </xf>
    <xf numFmtId="0" fontId="7" fillId="2" borderId="0" xfId="3" applyFont="1" applyFill="1" applyBorder="1" applyAlignment="1">
      <alignment horizontal="center"/>
    </xf>
    <xf numFmtId="0" fontId="7" fillId="2" borderId="0" xfId="3" applyFont="1" applyFill="1" applyBorder="1"/>
    <xf numFmtId="0" fontId="7" fillId="2" borderId="0" xfId="3" applyFont="1" applyFill="1" applyBorder="1" applyAlignment="1">
      <alignment horizontal="right"/>
    </xf>
    <xf numFmtId="0" fontId="11" fillId="2" borderId="0" xfId="3" applyFont="1" applyFill="1" applyBorder="1" applyAlignment="1">
      <alignment vertical="center"/>
    </xf>
    <xf numFmtId="0" fontId="11" fillId="2" borderId="0" xfId="3" applyFont="1" applyFill="1" applyBorder="1"/>
    <xf numFmtId="0" fontId="11" fillId="2" borderId="0" xfId="3" applyFont="1" applyFill="1" applyBorder="1" applyAlignment="1">
      <alignment horizontal="right"/>
    </xf>
    <xf numFmtId="0" fontId="9" fillId="4" borderId="26" xfId="0" applyFont="1" applyFill="1" applyBorder="1" applyAlignment="1">
      <alignment horizontal="center" vertical="center"/>
    </xf>
    <xf numFmtId="0" fontId="11" fillId="3" borderId="27" xfId="3" applyFont="1" applyFill="1" applyBorder="1" applyAlignment="1">
      <alignment horizontal="center" vertical="center"/>
    </xf>
    <xf numFmtId="0" fontId="11" fillId="3" borderId="28" xfId="3" applyFont="1" applyFill="1" applyBorder="1" applyAlignment="1">
      <alignment horizontal="center" vertical="center"/>
    </xf>
    <xf numFmtId="0" fontId="11" fillId="3" borderId="29" xfId="3" applyFont="1" applyFill="1" applyBorder="1" applyAlignment="1">
      <alignment horizontal="center" vertical="center"/>
    </xf>
    <xf numFmtId="0" fontId="11" fillId="3" borderId="30" xfId="3" applyFont="1" applyFill="1" applyBorder="1" applyAlignment="1">
      <alignment horizontal="center" vertical="center"/>
    </xf>
    <xf numFmtId="0" fontId="13" fillId="0" borderId="31" xfId="3" applyFont="1" applyFill="1" applyBorder="1" applyAlignment="1">
      <alignment horizontal="left" indent="1"/>
    </xf>
    <xf numFmtId="176" fontId="13" fillId="0" borderId="32" xfId="3" applyNumberFormat="1" applyFont="1" applyFill="1" applyBorder="1" applyAlignment="1"/>
    <xf numFmtId="176" fontId="13" fillId="0" borderId="33" xfId="3" applyNumberFormat="1" applyFont="1" applyFill="1" applyBorder="1" applyAlignment="1"/>
    <xf numFmtId="176" fontId="13" fillId="0" borderId="31" xfId="3" applyNumberFormat="1" applyFont="1" applyFill="1" applyBorder="1" applyAlignment="1"/>
    <xf numFmtId="176" fontId="13" fillId="0" borderId="34" xfId="3" applyNumberFormat="1" applyFont="1" applyFill="1" applyBorder="1" applyAlignment="1"/>
    <xf numFmtId="177" fontId="13" fillId="0" borderId="35" xfId="3" applyNumberFormat="1" applyFont="1" applyFill="1" applyBorder="1" applyAlignment="1"/>
    <xf numFmtId="177" fontId="13" fillId="0" borderId="36" xfId="3" applyNumberFormat="1" applyFont="1" applyFill="1" applyBorder="1" applyAlignment="1"/>
    <xf numFmtId="176" fontId="13" fillId="0" borderId="36" xfId="3" applyNumberFormat="1" applyFont="1" applyFill="1" applyBorder="1" applyAlignment="1"/>
    <xf numFmtId="176" fontId="13" fillId="0" borderId="32" xfId="3" quotePrefix="1" applyNumberFormat="1" applyFont="1" applyFill="1" applyBorder="1" applyAlignment="1"/>
    <xf numFmtId="176" fontId="13" fillId="0" borderId="33" xfId="3" quotePrefix="1" applyNumberFormat="1" applyFont="1" applyFill="1" applyBorder="1" applyAlignment="1"/>
    <xf numFmtId="176" fontId="13" fillId="0" borderId="37" xfId="3" applyNumberFormat="1" applyFont="1" applyFill="1" applyBorder="1" applyAlignment="1"/>
    <xf numFmtId="0" fontId="13" fillId="0" borderId="38" xfId="3" applyFont="1" applyFill="1" applyBorder="1" applyAlignment="1">
      <alignment horizontal="left"/>
    </xf>
    <xf numFmtId="176" fontId="13" fillId="0" borderId="39" xfId="3" applyNumberFormat="1" applyFont="1" applyFill="1" applyBorder="1" applyAlignment="1"/>
    <xf numFmtId="176" fontId="13" fillId="0" borderId="40" xfId="3" applyNumberFormat="1" applyFont="1" applyFill="1" applyBorder="1" applyAlignment="1"/>
    <xf numFmtId="176" fontId="13" fillId="0" borderId="38" xfId="3" applyNumberFormat="1" applyFont="1" applyFill="1" applyBorder="1" applyAlignment="1"/>
    <xf numFmtId="176" fontId="13" fillId="0" borderId="41" xfId="3" applyNumberFormat="1" applyFont="1" applyFill="1" applyBorder="1" applyAlignment="1"/>
    <xf numFmtId="177" fontId="13" fillId="0" borderId="42" xfId="3" applyNumberFormat="1" applyFont="1" applyFill="1" applyBorder="1" applyAlignment="1"/>
    <xf numFmtId="177" fontId="13" fillId="0" borderId="41" xfId="3" applyNumberFormat="1" applyFont="1" applyFill="1" applyBorder="1" applyAlignment="1"/>
    <xf numFmtId="0" fontId="15" fillId="0" borderId="43" xfId="3" applyFont="1" applyFill="1" applyBorder="1" applyAlignment="1">
      <alignment horizontal="left"/>
    </xf>
    <xf numFmtId="176" fontId="15" fillId="0" borderId="27" xfId="3" applyNumberFormat="1" applyFont="1" applyFill="1" applyBorder="1" applyAlignment="1"/>
    <xf numFmtId="176" fontId="15" fillId="0" borderId="44" xfId="3" applyNumberFormat="1" applyFont="1" applyFill="1" applyBorder="1" applyAlignment="1"/>
    <xf numFmtId="176" fontId="15" fillId="0" borderId="43" xfId="3" applyNumberFormat="1" applyFont="1" applyFill="1" applyBorder="1" applyAlignment="1"/>
    <xf numFmtId="176" fontId="15" fillId="0" borderId="30" xfId="3" applyNumberFormat="1" applyFont="1" applyFill="1" applyBorder="1" applyAlignment="1"/>
    <xf numFmtId="177" fontId="15" fillId="0" borderId="29" xfId="3" applyNumberFormat="1" applyFont="1" applyFill="1" applyBorder="1" applyAlignment="1"/>
    <xf numFmtId="177" fontId="15" fillId="0" borderId="30" xfId="3" applyNumberFormat="1" applyFont="1" applyFill="1" applyBorder="1" applyAlignment="1"/>
    <xf numFmtId="0" fontId="11" fillId="0" borderId="0" xfId="3" applyFont="1" applyFill="1" applyBorder="1"/>
    <xf numFmtId="0" fontId="9" fillId="0" borderId="0" xfId="3" applyFont="1" applyFill="1" applyBorder="1"/>
    <xf numFmtId="0" fontId="11" fillId="0" borderId="0" xfId="3" applyFont="1" applyFill="1" applyBorder="1" applyAlignment="1"/>
    <xf numFmtId="0" fontId="20" fillId="0" borderId="0" xfId="3" applyFont="1" applyFill="1" applyBorder="1" applyAlignment="1">
      <alignment vertical="center" wrapText="1"/>
    </xf>
    <xf numFmtId="0" fontId="23" fillId="2" borderId="0" xfId="3" applyFont="1" applyFill="1" applyBorder="1" applyAlignment="1">
      <alignment vertical="center"/>
    </xf>
    <xf numFmtId="179" fontId="7" fillId="2" borderId="0" xfId="3" applyNumberFormat="1" applyFont="1" applyFill="1" applyBorder="1"/>
    <xf numFmtId="179" fontId="11" fillId="2" borderId="0" xfId="3" applyNumberFormat="1" applyFont="1" applyFill="1" applyBorder="1"/>
    <xf numFmtId="0" fontId="11" fillId="3" borderId="44" xfId="3" applyFont="1" applyFill="1" applyBorder="1" applyAlignment="1">
      <alignment horizontal="center" vertical="center"/>
    </xf>
    <xf numFmtId="0" fontId="13" fillId="0" borderId="33" xfId="3" applyFont="1" applyFill="1" applyBorder="1" applyAlignment="1">
      <alignment horizontal="left" indent="1"/>
    </xf>
    <xf numFmtId="176" fontId="13" fillId="0" borderId="33" xfId="3" applyNumberFormat="1" applyFont="1" applyFill="1" applyBorder="1" applyAlignment="1">
      <alignment horizontal="right" indent="1"/>
    </xf>
    <xf numFmtId="176" fontId="13" fillId="0" borderId="33" xfId="3" applyNumberFormat="1" applyFont="1" applyFill="1" applyBorder="1" applyAlignment="1">
      <alignment horizontal="left"/>
    </xf>
    <xf numFmtId="176" fontId="13" fillId="0" borderId="31" xfId="3" applyNumberFormat="1" applyFont="1" applyFill="1" applyBorder="1" applyAlignment="1">
      <alignment horizontal="right" indent="1"/>
    </xf>
    <xf numFmtId="177" fontId="13" fillId="0" borderId="49" xfId="3" applyNumberFormat="1" applyFont="1" applyFill="1" applyBorder="1" applyAlignment="1">
      <alignment horizontal="right" vertical="center"/>
    </xf>
    <xf numFmtId="176" fontId="13" fillId="0" borderId="35" xfId="3" applyNumberFormat="1" applyFont="1" applyFill="1" applyBorder="1" applyAlignment="1">
      <alignment horizontal="right" indent="1"/>
    </xf>
    <xf numFmtId="177" fontId="13" fillId="0" borderId="35" xfId="3" applyNumberFormat="1" applyFont="1" applyFill="1" applyBorder="1" applyAlignment="1">
      <alignment horizontal="right" vertical="center"/>
    </xf>
    <xf numFmtId="176" fontId="13" fillId="0" borderId="33" xfId="3" applyNumberFormat="1" applyFont="1" applyFill="1" applyBorder="1" applyAlignment="1">
      <alignment horizontal="right"/>
    </xf>
    <xf numFmtId="0" fontId="11" fillId="0" borderId="40" xfId="3" applyFont="1" applyFill="1" applyBorder="1" applyAlignment="1">
      <alignment horizontal="left"/>
    </xf>
    <xf numFmtId="176" fontId="13" fillId="0" borderId="40" xfId="3" applyNumberFormat="1" applyFont="1" applyFill="1" applyBorder="1" applyAlignment="1">
      <alignment horizontal="right" indent="1"/>
    </xf>
    <xf numFmtId="0" fontId="9" fillId="0" borderId="40" xfId="3" applyFont="1" applyFill="1" applyBorder="1" applyAlignment="1">
      <alignment horizontal="left"/>
    </xf>
    <xf numFmtId="176" fontId="13" fillId="0" borderId="40" xfId="3" applyNumberFormat="1" applyFont="1" applyFill="1" applyBorder="1" applyAlignment="1">
      <alignment horizontal="right"/>
    </xf>
    <xf numFmtId="0" fontId="26" fillId="0" borderId="44" xfId="3" applyFont="1" applyFill="1" applyBorder="1" applyAlignment="1">
      <alignment horizontal="left"/>
    </xf>
    <xf numFmtId="176" fontId="15" fillId="0" borderId="44" xfId="3" applyNumberFormat="1" applyFont="1" applyFill="1" applyBorder="1" applyAlignment="1">
      <alignment horizontal="right" indent="1"/>
    </xf>
    <xf numFmtId="0" fontId="13" fillId="0" borderId="0" xfId="3" applyFont="1" applyFill="1" applyBorder="1" applyAlignment="1"/>
    <xf numFmtId="0" fontId="13" fillId="0" borderId="0" xfId="0" applyFont="1">
      <alignment vertical="center"/>
    </xf>
    <xf numFmtId="0" fontId="13" fillId="0" borderId="0" xfId="3" applyFont="1" applyFill="1" applyBorder="1" applyAlignment="1">
      <alignment horizontal="left" vertical="top" wrapText="1"/>
    </xf>
    <xf numFmtId="0" fontId="27" fillId="0" borderId="0" xfId="0" applyFont="1">
      <alignment vertical="center"/>
    </xf>
    <xf numFmtId="0" fontId="23" fillId="0" borderId="0" xfId="0" applyFont="1">
      <alignment vertical="center"/>
    </xf>
    <xf numFmtId="0" fontId="11" fillId="0" borderId="0" xfId="3" applyFont="1" applyFill="1" applyBorder="1" applyAlignment="1">
      <alignment horizontal="left" vertical="top" wrapText="1"/>
    </xf>
    <xf numFmtId="0" fontId="7" fillId="0" borderId="0" xfId="5" applyFont="1">
      <alignment vertical="center"/>
    </xf>
    <xf numFmtId="0" fontId="7" fillId="0" borderId="0" xfId="5" applyFont="1" applyAlignment="1">
      <alignment horizontal="right" vertical="center"/>
    </xf>
    <xf numFmtId="0" fontId="11" fillId="0" borderId="0" xfId="5" applyFont="1">
      <alignment vertical="center"/>
    </xf>
    <xf numFmtId="0" fontId="11" fillId="0" borderId="0" xfId="5" applyFont="1" applyAlignment="1">
      <alignment horizontal="right" vertical="center"/>
    </xf>
    <xf numFmtId="0" fontId="11" fillId="3" borderId="50" xfId="5" applyFont="1" applyFill="1" applyBorder="1">
      <alignment vertical="center"/>
    </xf>
    <xf numFmtId="0" fontId="11" fillId="3" borderId="51" xfId="5" applyFont="1" applyFill="1" applyBorder="1">
      <alignment vertical="center"/>
    </xf>
    <xf numFmtId="0" fontId="11" fillId="3" borderId="51" xfId="5" applyFont="1" applyFill="1" applyBorder="1" applyAlignment="1">
      <alignment horizontal="center" vertical="center"/>
    </xf>
    <xf numFmtId="0" fontId="13" fillId="3" borderId="51" xfId="5" applyFont="1" applyFill="1" applyBorder="1" applyAlignment="1">
      <alignment horizontal="center" vertical="center"/>
    </xf>
    <xf numFmtId="0" fontId="11" fillId="0" borderId="52" xfId="5" applyFont="1" applyBorder="1" applyAlignment="1">
      <alignment horizontal="center" vertical="center"/>
    </xf>
    <xf numFmtId="0" fontId="11" fillId="0" borderId="52" xfId="5" applyFont="1" applyBorder="1">
      <alignment vertical="center"/>
    </xf>
    <xf numFmtId="181" fontId="11" fillId="0" borderId="52" xfId="5" applyNumberFormat="1" applyFont="1" applyBorder="1">
      <alignment vertical="center"/>
    </xf>
    <xf numFmtId="0" fontId="26" fillId="0" borderId="53" xfId="5" applyFont="1" applyBorder="1">
      <alignment vertical="center"/>
    </xf>
    <xf numFmtId="181" fontId="26" fillId="0" borderId="52" xfId="5" applyNumberFormat="1" applyFont="1" applyBorder="1">
      <alignment vertical="center"/>
    </xf>
    <xf numFmtId="0" fontId="13" fillId="0" borderId="52" xfId="5" applyFont="1" applyBorder="1">
      <alignment vertical="center"/>
    </xf>
    <xf numFmtId="182" fontId="13" fillId="0" borderId="52" xfId="5" applyNumberFormat="1" applyFont="1" applyBorder="1">
      <alignment vertical="center"/>
    </xf>
    <xf numFmtId="0" fontId="11" fillId="0" borderId="53" xfId="5" applyFont="1" applyBorder="1">
      <alignment vertical="center"/>
    </xf>
    <xf numFmtId="183" fontId="11" fillId="0" borderId="52" xfId="5" applyNumberFormat="1" applyFont="1" applyBorder="1">
      <alignment vertical="center"/>
    </xf>
    <xf numFmtId="0" fontId="11" fillId="0" borderId="53" xfId="5" applyFont="1" applyBorder="1" applyAlignment="1">
      <alignment horizontal="center" vertical="center"/>
    </xf>
    <xf numFmtId="181" fontId="11" fillId="0" borderId="53" xfId="5" applyNumberFormat="1" applyFont="1" applyBorder="1">
      <alignment vertical="center"/>
    </xf>
    <xf numFmtId="0" fontId="13" fillId="0" borderId="53" xfId="5" applyFont="1" applyBorder="1">
      <alignment vertical="center"/>
    </xf>
    <xf numFmtId="182" fontId="13" fillId="0" borderId="53" xfId="5" applyNumberFormat="1" applyFont="1" applyBorder="1">
      <alignment vertical="center"/>
    </xf>
    <xf numFmtId="0" fontId="26" fillId="0" borderId="52" xfId="5" applyFont="1" applyBorder="1">
      <alignment vertical="center"/>
    </xf>
    <xf numFmtId="183" fontId="26" fillId="0" borderId="53" xfId="5" applyNumberFormat="1" applyFont="1" applyBorder="1">
      <alignment vertical="center"/>
    </xf>
    <xf numFmtId="3" fontId="11" fillId="0" borderId="53" xfId="5" applyNumberFormat="1" applyFont="1" applyBorder="1">
      <alignment vertical="center"/>
    </xf>
    <xf numFmtId="183" fontId="11" fillId="0" borderId="53" xfId="5" applyNumberFormat="1" applyFont="1" applyBorder="1">
      <alignment vertical="center"/>
    </xf>
    <xf numFmtId="181" fontId="26" fillId="0" borderId="53" xfId="5" applyNumberFormat="1" applyFont="1" applyBorder="1">
      <alignment vertical="center"/>
    </xf>
    <xf numFmtId="0" fontId="15" fillId="0" borderId="53" xfId="5" applyFont="1" applyBorder="1">
      <alignment vertical="center"/>
    </xf>
    <xf numFmtId="182" fontId="15" fillId="0" borderId="53" xfId="5" applyNumberFormat="1" applyFont="1" applyBorder="1">
      <alignment vertical="center"/>
    </xf>
    <xf numFmtId="0" fontId="11" fillId="0" borderId="51" xfId="0" applyFont="1" applyBorder="1">
      <alignment vertical="center"/>
    </xf>
    <xf numFmtId="0" fontId="26" fillId="0" borderId="54" xfId="5" applyFont="1" applyBorder="1">
      <alignment vertical="center"/>
    </xf>
    <xf numFmtId="0" fontId="26" fillId="0" borderId="55" xfId="5" applyFont="1" applyBorder="1">
      <alignment vertical="center"/>
    </xf>
    <xf numFmtId="181" fontId="26" fillId="0" borderId="55" xfId="5" applyNumberFormat="1" applyFont="1" applyBorder="1">
      <alignment vertical="center"/>
    </xf>
    <xf numFmtId="0" fontId="15" fillId="0" borderId="55" xfId="5" applyFont="1" applyBorder="1">
      <alignment vertical="center"/>
    </xf>
    <xf numFmtId="177" fontId="15" fillId="0" borderId="55" xfId="5" applyNumberFormat="1" applyFont="1" applyBorder="1">
      <alignment vertical="center"/>
    </xf>
    <xf numFmtId="183" fontId="26" fillId="0" borderId="55" xfId="5" applyNumberFormat="1" applyFont="1" applyBorder="1">
      <alignment vertical="center"/>
    </xf>
    <xf numFmtId="0" fontId="11" fillId="0" borderId="0" xfId="5" applyFont="1" applyBorder="1">
      <alignment vertical="center"/>
    </xf>
    <xf numFmtId="0" fontId="18" fillId="0" borderId="0" xfId="5" applyFont="1" applyBorder="1">
      <alignment vertical="center"/>
    </xf>
    <xf numFmtId="181" fontId="11" fillId="0" borderId="0" xfId="5" applyNumberFormat="1" applyFont="1" applyBorder="1">
      <alignment vertical="center"/>
    </xf>
    <xf numFmtId="0" fontId="7" fillId="0" borderId="0" xfId="5" applyFont="1" applyBorder="1">
      <alignment vertical="center"/>
    </xf>
    <xf numFmtId="0" fontId="11" fillId="0" borderId="0" xfId="5" applyFont="1" applyBorder="1" applyAlignment="1">
      <alignment horizontal="right" vertical="center"/>
    </xf>
    <xf numFmtId="0" fontId="11" fillId="3" borderId="56" xfId="5" applyFont="1" applyFill="1" applyBorder="1">
      <alignment vertical="center"/>
    </xf>
    <xf numFmtId="0" fontId="11" fillId="3" borderId="57" xfId="5" applyFont="1" applyFill="1" applyBorder="1">
      <alignment vertical="center"/>
    </xf>
    <xf numFmtId="0" fontId="11" fillId="3" borderId="58" xfId="5" applyFont="1" applyFill="1" applyBorder="1" applyAlignment="1">
      <alignment horizontal="center" vertical="center"/>
    </xf>
    <xf numFmtId="0" fontId="11" fillId="0" borderId="56" xfId="5" applyFont="1" applyBorder="1" applyAlignment="1">
      <alignment horizontal="center" vertical="center"/>
    </xf>
    <xf numFmtId="0" fontId="11" fillId="0" borderId="50" xfId="5" applyFont="1" applyBorder="1">
      <alignment vertical="center"/>
    </xf>
    <xf numFmtId="177" fontId="11" fillId="0" borderId="50" xfId="5" applyNumberFormat="1" applyFont="1" applyBorder="1">
      <alignment vertical="center"/>
    </xf>
    <xf numFmtId="183" fontId="13" fillId="0" borderId="50" xfId="5" applyNumberFormat="1" applyFont="1" applyBorder="1">
      <alignment vertical="center"/>
    </xf>
    <xf numFmtId="0" fontId="13" fillId="0" borderId="50" xfId="5" applyFont="1" applyBorder="1">
      <alignment vertical="center"/>
    </xf>
    <xf numFmtId="0" fontId="9" fillId="0" borderId="50" xfId="5" applyFont="1" applyBorder="1">
      <alignment vertical="center"/>
    </xf>
    <xf numFmtId="183" fontId="9" fillId="0" borderId="50" xfId="5" applyNumberFormat="1" applyFont="1" applyBorder="1">
      <alignment vertical="center"/>
    </xf>
    <xf numFmtId="0" fontId="11" fillId="0" borderId="59" xfId="5" applyFont="1" applyBorder="1" applyAlignment="1">
      <alignment horizontal="center" vertical="center"/>
    </xf>
    <xf numFmtId="177" fontId="26" fillId="0" borderId="53" xfId="5" applyNumberFormat="1" applyFont="1" applyBorder="1">
      <alignment vertical="center"/>
    </xf>
    <xf numFmtId="183" fontId="13" fillId="0" borderId="53" xfId="5" applyNumberFormat="1" applyFont="1" applyBorder="1">
      <alignment vertical="center"/>
    </xf>
    <xf numFmtId="0" fontId="9" fillId="0" borderId="53" xfId="5" applyFont="1" applyBorder="1">
      <alignment vertical="center"/>
    </xf>
    <xf numFmtId="183" fontId="9" fillId="0" borderId="53" xfId="5" applyNumberFormat="1" applyFont="1" applyBorder="1">
      <alignment vertical="center"/>
    </xf>
    <xf numFmtId="177" fontId="11" fillId="0" borderId="53" xfId="5" applyNumberFormat="1" applyFont="1" applyBorder="1">
      <alignment vertical="center"/>
    </xf>
    <xf numFmtId="0" fontId="13" fillId="0" borderId="58" xfId="5" applyFont="1" applyBorder="1">
      <alignment vertical="center"/>
    </xf>
    <xf numFmtId="0" fontId="16" fillId="0" borderId="53" xfId="5" applyFont="1" applyBorder="1">
      <alignment vertical="center"/>
    </xf>
    <xf numFmtId="183" fontId="16" fillId="0" borderId="53" xfId="5" applyNumberFormat="1" applyFont="1" applyBorder="1">
      <alignment vertical="center"/>
    </xf>
    <xf numFmtId="0" fontId="9" fillId="0" borderId="0" xfId="0" applyFont="1">
      <alignment vertical="center"/>
    </xf>
    <xf numFmtId="0" fontId="13" fillId="0" borderId="58" xfId="0" applyFont="1" applyBorder="1">
      <alignment vertical="center"/>
    </xf>
    <xf numFmtId="0" fontId="15" fillId="0" borderId="0" xfId="0" applyFont="1">
      <alignment vertical="center"/>
    </xf>
    <xf numFmtId="182" fontId="15" fillId="0" borderId="0" xfId="0" applyNumberFormat="1" applyFont="1">
      <alignment vertical="center"/>
    </xf>
    <xf numFmtId="0" fontId="26" fillId="0" borderId="60" xfId="5" applyFont="1" applyBorder="1">
      <alignment vertical="center"/>
    </xf>
    <xf numFmtId="177" fontId="26" fillId="0" borderId="60" xfId="5" applyNumberFormat="1" applyFont="1" applyBorder="1">
      <alignment vertical="center"/>
    </xf>
    <xf numFmtId="183" fontId="15" fillId="0" borderId="60" xfId="5" applyNumberFormat="1" applyFont="1" applyBorder="1">
      <alignment vertical="center"/>
    </xf>
    <xf numFmtId="0" fontId="16" fillId="0" borderId="60" xfId="5" applyFont="1" applyBorder="1">
      <alignment vertical="center"/>
    </xf>
    <xf numFmtId="183" fontId="16" fillId="0" borderId="60" xfId="5" applyNumberFormat="1" applyFont="1" applyBorder="1">
      <alignment vertical="center"/>
    </xf>
    <xf numFmtId="0" fontId="11" fillId="0" borderId="0" xfId="5" applyFont="1" applyAlignment="1">
      <alignment vertical="top"/>
    </xf>
    <xf numFmtId="0" fontId="32" fillId="0" borderId="0" xfId="6" applyFont="1" applyAlignment="1">
      <alignment horizontal="left" vertical="center"/>
    </xf>
    <xf numFmtId="0" fontId="11" fillId="0" borderId="0" xfId="6" applyFont="1" applyAlignment="1">
      <alignment horizontal="right" vertical="center"/>
    </xf>
    <xf numFmtId="0" fontId="11" fillId="0" borderId="0" xfId="6" applyFont="1" applyBorder="1">
      <alignment vertical="center"/>
    </xf>
    <xf numFmtId="0" fontId="32" fillId="0" borderId="0" xfId="6" applyFont="1">
      <alignment vertical="center"/>
    </xf>
    <xf numFmtId="0" fontId="11" fillId="0" borderId="0" xfId="6" applyFont="1">
      <alignment vertical="center"/>
    </xf>
    <xf numFmtId="0" fontId="33" fillId="0" borderId="0" xfId="6" applyFont="1">
      <alignment vertical="center"/>
    </xf>
    <xf numFmtId="0" fontId="13" fillId="0" borderId="0" xfId="6" applyFont="1" applyAlignment="1">
      <alignment horizontal="right" vertical="center"/>
    </xf>
    <xf numFmtId="0" fontId="11" fillId="3" borderId="62" xfId="6" applyFont="1" applyFill="1" applyBorder="1" applyAlignment="1">
      <alignment horizontal="center" vertical="center"/>
    </xf>
    <xf numFmtId="0" fontId="11" fillId="0" borderId="0" xfId="6" applyFont="1" applyBorder="1" applyAlignment="1">
      <alignment vertical="center"/>
    </xf>
    <xf numFmtId="0" fontId="11" fillId="3" borderId="63" xfId="6" applyFont="1" applyFill="1" applyBorder="1" applyAlignment="1">
      <alignment horizontal="center" vertical="center"/>
    </xf>
    <xf numFmtId="0" fontId="13" fillId="3" borderId="63" xfId="6" applyFont="1" applyFill="1" applyBorder="1" applyAlignment="1">
      <alignment horizontal="center" vertical="center"/>
    </xf>
    <xf numFmtId="0" fontId="11" fillId="0" borderId="0" xfId="6" applyNumberFormat="1" applyFont="1" applyBorder="1" applyAlignment="1">
      <alignment vertical="center"/>
    </xf>
    <xf numFmtId="4" fontId="11" fillId="3" borderId="65" xfId="6" applyNumberFormat="1" applyFont="1" applyFill="1" applyBorder="1" applyAlignment="1">
      <alignment horizontal="center" vertical="center" wrapText="1"/>
    </xf>
    <xf numFmtId="182" fontId="11" fillId="0" borderId="0" xfId="6" applyNumberFormat="1" applyFont="1" applyBorder="1" applyAlignment="1">
      <alignment horizontal="center" vertical="center" wrapText="1"/>
    </xf>
    <xf numFmtId="4" fontId="13" fillId="3" borderId="67" xfId="6" applyNumberFormat="1" applyFont="1" applyFill="1" applyBorder="1" applyAlignment="1">
      <alignment horizontal="center" vertical="center" wrapText="1"/>
    </xf>
    <xf numFmtId="0" fontId="11" fillId="0" borderId="68" xfId="6" applyFont="1" applyBorder="1" applyAlignment="1">
      <alignment vertical="center" wrapText="1"/>
    </xf>
    <xf numFmtId="183" fontId="11" fillId="0" borderId="69" xfId="6" applyNumberFormat="1" applyFont="1" applyBorder="1" applyAlignment="1">
      <alignment horizontal="right" vertical="center"/>
    </xf>
    <xf numFmtId="184" fontId="11" fillId="0" borderId="0" xfId="6" applyNumberFormat="1" applyFont="1" applyBorder="1" applyAlignment="1">
      <alignment horizontal="right" vertical="center"/>
    </xf>
    <xf numFmtId="183" fontId="13" fillId="0" borderId="53" xfId="6" applyNumberFormat="1" applyFont="1" applyBorder="1" applyAlignment="1">
      <alignment horizontal="left" vertical="center" wrapText="1"/>
    </xf>
    <xf numFmtId="183" fontId="13" fillId="0" borderId="53" xfId="6" applyNumberFormat="1" applyFont="1" applyBorder="1" applyAlignment="1">
      <alignment horizontal="right" vertical="center"/>
    </xf>
    <xf numFmtId="185" fontId="9" fillId="0" borderId="53" xfId="1" applyNumberFormat="1" applyFont="1" applyBorder="1" applyAlignment="1">
      <alignment horizontal="left" vertical="center" wrapText="1"/>
    </xf>
    <xf numFmtId="185" fontId="11" fillId="0" borderId="53" xfId="1" applyNumberFormat="1" applyFont="1" applyBorder="1">
      <alignment vertical="center"/>
    </xf>
    <xf numFmtId="185" fontId="0" fillId="5" borderId="53" xfId="1" applyNumberFormat="1" applyFont="1" applyFill="1" applyBorder="1" applyAlignment="1"/>
    <xf numFmtId="0" fontId="11" fillId="0" borderId="59" xfId="6" applyFont="1" applyBorder="1" applyAlignment="1">
      <alignment vertical="center" wrapText="1"/>
    </xf>
    <xf numFmtId="183" fontId="11" fillId="0" borderId="70" xfId="6" applyNumberFormat="1" applyFont="1" applyBorder="1" applyAlignment="1">
      <alignment horizontal="right" vertical="center"/>
    </xf>
    <xf numFmtId="183" fontId="13" fillId="0" borderId="53" xfId="6" applyNumberFormat="1" applyFont="1" applyBorder="1" applyAlignment="1">
      <alignment vertical="center" wrapText="1"/>
    </xf>
    <xf numFmtId="185" fontId="9" fillId="0" borderId="53" xfId="1" applyNumberFormat="1" applyFont="1" applyBorder="1" applyAlignment="1">
      <alignment vertical="center" wrapText="1"/>
    </xf>
    <xf numFmtId="0" fontId="11" fillId="0" borderId="57" xfId="6" applyFont="1" applyBorder="1" applyAlignment="1">
      <alignment vertical="center" wrapText="1"/>
    </xf>
    <xf numFmtId="183" fontId="11" fillId="0" borderId="67" xfId="6" applyNumberFormat="1" applyFont="1" applyBorder="1" applyAlignment="1">
      <alignment horizontal="right" vertical="center"/>
    </xf>
    <xf numFmtId="0" fontId="11" fillId="0" borderId="0" xfId="0" applyFont="1" applyAlignment="1">
      <alignment vertical="center" wrapText="1"/>
    </xf>
    <xf numFmtId="0" fontId="26" fillId="0" borderId="54" xfId="6" applyFont="1" applyBorder="1" applyAlignment="1">
      <alignment vertical="center" wrapText="1"/>
    </xf>
    <xf numFmtId="183" fontId="26" fillId="0" borderId="71" xfId="6" applyNumberFormat="1" applyFont="1" applyBorder="1" applyAlignment="1">
      <alignment horizontal="right" vertical="center"/>
    </xf>
    <xf numFmtId="0" fontId="11" fillId="0" borderId="0" xfId="6" applyFont="1" applyBorder="1" applyAlignment="1">
      <alignment vertical="center" wrapText="1"/>
    </xf>
    <xf numFmtId="0" fontId="11" fillId="0" borderId="0" xfId="0" applyFont="1" applyBorder="1">
      <alignment vertical="center"/>
    </xf>
    <xf numFmtId="183" fontId="13" fillId="0" borderId="53" xfId="0" applyNumberFormat="1" applyFont="1" applyBorder="1" applyAlignment="1">
      <alignment vertical="center" wrapText="1"/>
    </xf>
    <xf numFmtId="185" fontId="11" fillId="0" borderId="53" xfId="1" applyNumberFormat="1" applyFont="1" applyBorder="1" applyAlignment="1">
      <alignment horizontal="right" vertical="center"/>
    </xf>
    <xf numFmtId="0" fontId="11" fillId="0" borderId="72" xfId="6" applyFont="1" applyBorder="1" applyAlignment="1">
      <alignment vertical="center" wrapText="1"/>
    </xf>
    <xf numFmtId="183" fontId="11" fillId="0" borderId="65" xfId="6" applyNumberFormat="1" applyFont="1" applyBorder="1" applyAlignment="1">
      <alignment horizontal="right" vertical="center"/>
    </xf>
    <xf numFmtId="183" fontId="15" fillId="0" borderId="53" xfId="6" applyNumberFormat="1" applyFont="1" applyBorder="1" applyAlignment="1">
      <alignment vertical="center" wrapText="1"/>
    </xf>
    <xf numFmtId="185" fontId="15" fillId="0" borderId="53" xfId="1" applyNumberFormat="1" applyFont="1" applyBorder="1">
      <alignment vertical="center"/>
    </xf>
    <xf numFmtId="186" fontId="11" fillId="0" borderId="0" xfId="6" applyNumberFormat="1" applyFont="1" applyBorder="1" applyAlignment="1">
      <alignment horizontal="right" vertical="center"/>
    </xf>
    <xf numFmtId="41" fontId="11" fillId="0" borderId="0" xfId="6" applyNumberFormat="1" applyFont="1" applyBorder="1" applyAlignment="1">
      <alignment vertical="center" wrapText="1"/>
    </xf>
    <xf numFmtId="0" fontId="11" fillId="0" borderId="0" xfId="6" applyFont="1" applyFill="1" applyBorder="1" applyAlignment="1">
      <alignment vertical="center" wrapText="1"/>
    </xf>
    <xf numFmtId="0" fontId="11" fillId="0" borderId="0" xfId="6" applyFont="1" applyBorder="1" applyAlignment="1">
      <alignment horizontal="right" vertical="center"/>
    </xf>
    <xf numFmtId="0" fontId="11" fillId="0" borderId="0" xfId="6" applyFont="1" applyBorder="1" applyAlignment="1">
      <alignment horizontal="center" vertical="center"/>
    </xf>
    <xf numFmtId="4" fontId="11" fillId="0" borderId="0" xfId="6" applyNumberFormat="1" applyFont="1" applyBorder="1" applyAlignment="1">
      <alignment horizontal="center" vertical="center" wrapText="1"/>
    </xf>
    <xf numFmtId="183" fontId="11" fillId="0" borderId="63" xfId="6" applyNumberFormat="1" applyFont="1" applyBorder="1" applyAlignment="1">
      <alignment horizontal="right" vertical="center"/>
    </xf>
    <xf numFmtId="183" fontId="11" fillId="0" borderId="0" xfId="6" applyNumberFormat="1" applyFont="1" applyBorder="1" applyAlignment="1">
      <alignment horizontal="right" vertical="center"/>
    </xf>
    <xf numFmtId="4" fontId="35" fillId="0" borderId="0" xfId="0" applyNumberFormat="1" applyFont="1" applyAlignment="1">
      <alignment horizontal="center" vertical="center" readingOrder="1"/>
    </xf>
    <xf numFmtId="0" fontId="11" fillId="0" borderId="59" xfId="0" applyFont="1" applyBorder="1" applyAlignment="1">
      <alignment vertical="center" wrapText="1"/>
    </xf>
    <xf numFmtId="4" fontId="0" fillId="0" borderId="0" xfId="0" applyNumberFormat="1">
      <alignment vertical="center"/>
    </xf>
    <xf numFmtId="186" fontId="11" fillId="0" borderId="59" xfId="6" applyNumberFormat="1" applyFont="1" applyBorder="1" applyAlignment="1">
      <alignment horizontal="left" vertical="center" wrapText="1"/>
    </xf>
    <xf numFmtId="0" fontId="11" fillId="0" borderId="0" xfId="0" applyFont="1" applyFill="1" applyBorder="1" applyAlignment="1">
      <alignment vertical="center" wrapText="1"/>
    </xf>
    <xf numFmtId="183" fontId="11" fillId="0" borderId="73" xfId="6" applyNumberFormat="1" applyFont="1" applyFill="1" applyBorder="1" applyAlignment="1">
      <alignment horizontal="right" vertical="center"/>
    </xf>
    <xf numFmtId="0" fontId="11" fillId="0" borderId="0" xfId="5" applyFont="1" applyAlignment="1">
      <alignment vertical="top" wrapText="1"/>
    </xf>
    <xf numFmtId="0" fontId="11" fillId="0" borderId="0" xfId="0" applyFont="1" applyAlignment="1">
      <alignment vertical="center"/>
    </xf>
    <xf numFmtId="186" fontId="11" fillId="0" borderId="0" xfId="6" applyNumberFormat="1" applyFont="1" applyBorder="1" applyAlignment="1">
      <alignment horizontal="left" vertical="center"/>
    </xf>
    <xf numFmtId="0" fontId="7" fillId="0" borderId="0" xfId="0" applyFont="1" applyBorder="1">
      <alignment vertical="center"/>
    </xf>
    <xf numFmtId="0" fontId="13" fillId="0" borderId="56" xfId="6" applyFont="1" applyBorder="1" applyAlignment="1">
      <alignment vertical="center" wrapText="1"/>
    </xf>
    <xf numFmtId="187" fontId="13" fillId="0" borderId="63" xfId="6" applyNumberFormat="1" applyFont="1" applyBorder="1" applyAlignment="1">
      <alignment vertical="center" wrapText="1"/>
    </xf>
    <xf numFmtId="0" fontId="13" fillId="0" borderId="57" xfId="6" applyFont="1" applyBorder="1" applyAlignment="1">
      <alignment vertical="center" wrapText="1"/>
    </xf>
    <xf numFmtId="185" fontId="13" fillId="0" borderId="63" xfId="6" applyNumberFormat="1" applyFont="1" applyBorder="1" applyAlignment="1">
      <alignment horizontal="right" vertical="center"/>
    </xf>
    <xf numFmtId="0" fontId="9" fillId="0" borderId="59" xfId="6" applyFont="1" applyBorder="1" applyAlignment="1">
      <alignment vertical="center" wrapText="1"/>
    </xf>
    <xf numFmtId="183" fontId="9" fillId="0" borderId="63" xfId="6" applyNumberFormat="1" applyFont="1" applyBorder="1" applyAlignment="1">
      <alignment horizontal="right" vertical="center"/>
    </xf>
    <xf numFmtId="0" fontId="13" fillId="0" borderId="59" xfId="6" applyFont="1" applyBorder="1" applyAlignment="1">
      <alignment vertical="center" wrapText="1"/>
    </xf>
    <xf numFmtId="187" fontId="13" fillId="0" borderId="70" xfId="6" applyNumberFormat="1" applyFont="1" applyBorder="1" applyAlignment="1">
      <alignment vertical="center" wrapText="1"/>
    </xf>
    <xf numFmtId="185" fontId="13" fillId="0" borderId="70" xfId="6" applyNumberFormat="1" applyFont="1" applyBorder="1" applyAlignment="1">
      <alignment horizontal="right" vertical="center"/>
    </xf>
    <xf numFmtId="183" fontId="9" fillId="0" borderId="70" xfId="6" applyNumberFormat="1" applyFont="1" applyBorder="1" applyAlignment="1">
      <alignment horizontal="right" vertical="center"/>
    </xf>
    <xf numFmtId="0" fontId="11" fillId="0" borderId="56" xfId="6" applyFont="1" applyBorder="1" applyAlignment="1">
      <alignment vertical="center" wrapText="1"/>
    </xf>
    <xf numFmtId="0" fontId="9" fillId="0" borderId="0" xfId="0" applyFont="1" applyAlignment="1">
      <alignment vertical="center" wrapText="1"/>
    </xf>
    <xf numFmtId="0" fontId="9" fillId="0" borderId="59" xfId="0" applyFont="1" applyBorder="1" applyAlignment="1">
      <alignment vertical="center" wrapText="1"/>
    </xf>
    <xf numFmtId="186" fontId="13" fillId="0" borderId="59" xfId="6" applyNumberFormat="1" applyFont="1" applyBorder="1" applyAlignment="1">
      <alignment horizontal="left" vertical="center" wrapText="1"/>
    </xf>
    <xf numFmtId="0" fontId="11" fillId="0" borderId="66" xfId="6" applyFont="1" applyFill="1" applyBorder="1" applyAlignment="1">
      <alignment vertical="center" wrapText="1"/>
    </xf>
    <xf numFmtId="185" fontId="15" fillId="0" borderId="71" xfId="6" applyNumberFormat="1" applyFont="1" applyBorder="1" applyAlignment="1">
      <alignment horizontal="right" vertical="center"/>
    </xf>
    <xf numFmtId="182" fontId="9" fillId="0" borderId="70" xfId="0" applyNumberFormat="1" applyFont="1" applyBorder="1">
      <alignment vertical="center"/>
    </xf>
    <xf numFmtId="0" fontId="26" fillId="0" borderId="74" xfId="6" applyFont="1" applyBorder="1" applyAlignment="1">
      <alignment vertical="center" wrapText="1"/>
    </xf>
    <xf numFmtId="186" fontId="11" fillId="0" borderId="75" xfId="6" applyNumberFormat="1" applyFont="1" applyBorder="1" applyAlignment="1">
      <alignment horizontal="left" vertical="center" wrapText="1"/>
    </xf>
    <xf numFmtId="41" fontId="11" fillId="0" borderId="75" xfId="6" applyNumberFormat="1" applyFont="1" applyBorder="1" applyAlignment="1">
      <alignment vertical="center" wrapText="1"/>
    </xf>
    <xf numFmtId="0" fontId="13" fillId="0" borderId="0" xfId="0" applyFont="1" applyAlignment="1">
      <alignment vertical="center" wrapText="1"/>
    </xf>
    <xf numFmtId="187" fontId="13" fillId="0" borderId="73" xfId="6" applyNumberFormat="1" applyFont="1" applyBorder="1" applyAlignment="1">
      <alignment vertical="center" wrapText="1"/>
    </xf>
    <xf numFmtId="0" fontId="11" fillId="0" borderId="0" xfId="5" applyFont="1" applyAlignment="1">
      <alignment horizontal="left" vertical="center" wrapText="1"/>
    </xf>
    <xf numFmtId="0" fontId="9" fillId="0" borderId="64" xfId="6" applyFont="1" applyBorder="1" applyAlignment="1">
      <alignment vertical="center" wrapText="1"/>
    </xf>
    <xf numFmtId="182" fontId="9" fillId="0" borderId="76" xfId="0" applyNumberFormat="1" applyFont="1" applyBorder="1">
      <alignment vertical="center"/>
    </xf>
    <xf numFmtId="187" fontId="15" fillId="0" borderId="71" xfId="6" applyNumberFormat="1" applyFont="1" applyBorder="1" applyAlignment="1">
      <alignment vertical="center" wrapText="1"/>
    </xf>
    <xf numFmtId="0" fontId="16" fillId="0" borderId="54" xfId="6" applyFont="1" applyBorder="1" applyAlignment="1">
      <alignment vertical="center" wrapText="1"/>
    </xf>
    <xf numFmtId="183" fontId="16" fillId="0" borderId="71" xfId="6" applyNumberFormat="1" applyFont="1" applyBorder="1" applyAlignment="1">
      <alignment horizontal="right" vertical="center"/>
    </xf>
    <xf numFmtId="0" fontId="11" fillId="0" borderId="0" xfId="6" applyFont="1" applyFill="1" applyBorder="1">
      <alignment vertical="center"/>
    </xf>
    <xf numFmtId="182" fontId="11" fillId="0" borderId="0" xfId="6" applyNumberFormat="1" applyFont="1" applyBorder="1" applyAlignment="1">
      <alignment horizontal="right" vertical="center"/>
    </xf>
    <xf numFmtId="0" fontId="11" fillId="0" borderId="0" xfId="5" applyFont="1" applyAlignment="1">
      <alignment horizontal="left" vertical="top" wrapText="1"/>
    </xf>
    <xf numFmtId="188" fontId="0" fillId="0" borderId="0" xfId="0" applyNumberFormat="1" applyAlignment="1"/>
    <xf numFmtId="0" fontId="11" fillId="0" borderId="0" xfId="5" applyFont="1" applyAlignment="1">
      <alignment horizontal="left" vertical="center"/>
    </xf>
    <xf numFmtId="0" fontId="0" fillId="5" borderId="53" xfId="0" applyFill="1" applyBorder="1">
      <alignment vertical="center"/>
    </xf>
    <xf numFmtId="185" fontId="11" fillId="6" borderId="53" xfId="1" applyNumberFormat="1" applyFont="1" applyFill="1" applyBorder="1">
      <alignment vertical="center"/>
    </xf>
    <xf numFmtId="185" fontId="11" fillId="0" borderId="0" xfId="1" applyNumberFormat="1" applyFont="1">
      <alignment vertical="center"/>
    </xf>
    <xf numFmtId="0" fontId="0" fillId="5" borderId="53" xfId="0" applyFill="1" applyBorder="1" applyAlignment="1">
      <alignment vertical="center" wrapText="1"/>
    </xf>
    <xf numFmtId="185" fontId="11" fillId="0" borderId="0" xfId="1" applyNumberFormat="1" applyFont="1" applyBorder="1" applyAlignment="1">
      <alignment vertical="center" wrapText="1"/>
    </xf>
    <xf numFmtId="185" fontId="11" fillId="6" borderId="77" xfId="1" applyNumberFormat="1" applyFont="1" applyFill="1" applyBorder="1">
      <alignment vertical="center"/>
    </xf>
    <xf numFmtId="0" fontId="4" fillId="0" borderId="0" xfId="0" applyFont="1">
      <alignment vertical="center"/>
    </xf>
    <xf numFmtId="9" fontId="9" fillId="0" borderId="0" xfId="0" applyNumberFormat="1" applyFont="1">
      <alignment vertical="center"/>
    </xf>
    <xf numFmtId="189" fontId="9" fillId="0" borderId="0" xfId="0" applyNumberFormat="1" applyFont="1">
      <alignment vertical="center"/>
    </xf>
    <xf numFmtId="0" fontId="9" fillId="0" borderId="0" xfId="0" applyFont="1" applyAlignment="1">
      <alignment horizontal="right" vertical="center"/>
    </xf>
    <xf numFmtId="0" fontId="9" fillId="3" borderId="80" xfId="0" applyFont="1" applyFill="1" applyBorder="1" applyAlignment="1">
      <alignment horizontal="center" vertical="center" wrapText="1"/>
    </xf>
    <xf numFmtId="0" fontId="9" fillId="3" borderId="51" xfId="0" applyFont="1" applyFill="1" applyBorder="1" applyAlignment="1">
      <alignment horizontal="center" vertical="center" wrapText="1"/>
    </xf>
    <xf numFmtId="0" fontId="9" fillId="3" borderId="81" xfId="0" applyFont="1" applyFill="1" applyBorder="1" applyAlignment="1">
      <alignment horizontal="center" vertical="center" wrapText="1"/>
    </xf>
    <xf numFmtId="3" fontId="18" fillId="0" borderId="78" xfId="7" applyNumberFormat="1" applyFont="1" applyBorder="1" applyAlignment="1">
      <alignment horizontal="right" vertical="center"/>
    </xf>
    <xf numFmtId="3" fontId="18" fillId="0" borderId="50" xfId="7" applyNumberFormat="1" applyFont="1" applyBorder="1" applyAlignment="1">
      <alignment horizontal="right" vertical="center"/>
    </xf>
    <xf numFmtId="3" fontId="18" fillId="0" borderId="79" xfId="7" applyNumberFormat="1" applyFont="1" applyBorder="1" applyAlignment="1">
      <alignment horizontal="right" vertical="center"/>
    </xf>
    <xf numFmtId="3" fontId="37" fillId="7" borderId="84" xfId="0" applyNumberFormat="1" applyFont="1" applyFill="1" applyBorder="1" applyAlignment="1"/>
    <xf numFmtId="190" fontId="18" fillId="0" borderId="85" xfId="2" quotePrefix="1" applyNumberFormat="1" applyFont="1" applyBorder="1" applyAlignment="1">
      <alignment vertical="center"/>
    </xf>
    <xf numFmtId="190" fontId="18" fillId="0" borderId="53" xfId="2" quotePrefix="1" applyNumberFormat="1" applyFont="1" applyBorder="1" applyAlignment="1">
      <alignment vertical="center"/>
    </xf>
    <xf numFmtId="190" fontId="18" fillId="0" borderId="86" xfId="2" quotePrefix="1" applyNumberFormat="1" applyFont="1" applyBorder="1" applyAlignment="1">
      <alignment vertical="center"/>
    </xf>
    <xf numFmtId="3" fontId="18" fillId="0" borderId="85" xfId="7" applyNumberFormat="1" applyFont="1" applyBorder="1" applyAlignment="1">
      <alignment horizontal="right" vertical="center"/>
    </xf>
    <xf numFmtId="3" fontId="18" fillId="0" borderId="53" xfId="7" applyNumberFormat="1" applyFont="1" applyBorder="1" applyAlignment="1">
      <alignment horizontal="right" vertical="center"/>
    </xf>
    <xf numFmtId="3" fontId="18" fillId="0" borderId="86" xfId="7" applyNumberFormat="1" applyFont="1" applyBorder="1" applyAlignment="1">
      <alignment horizontal="right" vertical="center"/>
    </xf>
    <xf numFmtId="0" fontId="9" fillId="0" borderId="87" xfId="0" applyFont="1" applyBorder="1">
      <alignment vertical="center"/>
    </xf>
    <xf numFmtId="0" fontId="9" fillId="0" borderId="86" xfId="0" applyFont="1" applyFill="1" applyBorder="1" applyAlignment="1">
      <alignment horizontal="left" vertical="center"/>
    </xf>
    <xf numFmtId="177" fontId="18" fillId="0" borderId="53" xfId="7" applyNumberFormat="1" applyFont="1" applyBorder="1" applyAlignment="1">
      <alignment horizontal="right" vertical="center"/>
    </xf>
    <xf numFmtId="177" fontId="18" fillId="0" borderId="86" xfId="7" applyNumberFormat="1" applyFont="1" applyBorder="1" applyAlignment="1">
      <alignment horizontal="right" vertical="center"/>
    </xf>
    <xf numFmtId="0" fontId="9" fillId="0" borderId="88" xfId="0" applyFont="1" applyBorder="1">
      <alignment vertical="center"/>
    </xf>
    <xf numFmtId="0" fontId="9" fillId="0" borderId="82" xfId="0" applyFont="1" applyBorder="1">
      <alignment vertical="center"/>
    </xf>
    <xf numFmtId="190" fontId="18" fillId="0" borderId="80" xfId="2" quotePrefix="1" applyNumberFormat="1" applyFont="1" applyBorder="1" applyAlignment="1">
      <alignment vertical="center"/>
    </xf>
    <xf numFmtId="190" fontId="18" fillId="0" borderId="51" xfId="2" quotePrefix="1" applyNumberFormat="1" applyFont="1" applyBorder="1" applyAlignment="1">
      <alignment vertical="center"/>
    </xf>
    <xf numFmtId="190" fontId="18" fillId="0" borderId="81" xfId="2" quotePrefix="1" applyNumberFormat="1" applyFont="1" applyBorder="1" applyAlignment="1">
      <alignment vertical="center"/>
    </xf>
    <xf numFmtId="0" fontId="9" fillId="0" borderId="75" xfId="0" applyFont="1" applyBorder="1">
      <alignment vertical="center"/>
    </xf>
    <xf numFmtId="183" fontId="9" fillId="0" borderId="75" xfId="7" applyNumberFormat="1" applyFont="1" applyBorder="1"/>
    <xf numFmtId="0" fontId="9" fillId="0" borderId="0" xfId="0" applyFont="1" applyBorder="1">
      <alignment vertical="center"/>
    </xf>
    <xf numFmtId="0" fontId="9" fillId="0" borderId="0" xfId="0" applyFont="1" applyBorder="1" applyAlignment="1">
      <alignment horizontal="right" vertical="center"/>
    </xf>
    <xf numFmtId="3" fontId="38" fillId="2" borderId="82" xfId="5" applyNumberFormat="1" applyFont="1" applyFill="1" applyBorder="1" applyAlignment="1"/>
    <xf numFmtId="3" fontId="38" fillId="2" borderId="52" xfId="5" applyNumberFormat="1" applyFont="1" applyFill="1" applyBorder="1" applyAlignment="1"/>
    <xf numFmtId="3" fontId="38" fillId="2" borderId="83" xfId="5" applyNumberFormat="1" applyFont="1" applyFill="1" applyBorder="1" applyAlignment="1"/>
    <xf numFmtId="3" fontId="38" fillId="2" borderId="85" xfId="5" applyNumberFormat="1" applyFont="1" applyFill="1" applyBorder="1" applyAlignment="1"/>
    <xf numFmtId="3" fontId="38" fillId="2" borderId="53" xfId="5" applyNumberFormat="1" applyFont="1" applyFill="1" applyBorder="1" applyAlignment="1"/>
    <xf numFmtId="3" fontId="38" fillId="2" borderId="86" xfId="5" applyNumberFormat="1" applyFont="1" applyFill="1" applyBorder="1" applyAlignment="1"/>
    <xf numFmtId="41" fontId="9" fillId="0" borderId="0" xfId="8" applyFont="1" applyBorder="1" applyAlignment="1">
      <alignment horizontal="right" vertical="center"/>
    </xf>
    <xf numFmtId="3" fontId="40" fillId="0" borderId="0" xfId="0" applyNumberFormat="1" applyFont="1" applyBorder="1" applyAlignment="1"/>
    <xf numFmtId="0" fontId="9" fillId="0" borderId="0" xfId="0" applyFont="1" applyBorder="1" applyAlignment="1">
      <alignment horizontal="center" vertical="center"/>
    </xf>
    <xf numFmtId="192" fontId="9" fillId="0" borderId="0" xfId="0" applyNumberFormat="1" applyFont="1" applyBorder="1">
      <alignment vertical="center"/>
    </xf>
    <xf numFmtId="0" fontId="9" fillId="0" borderId="0" xfId="9" applyFont="1" applyFill="1" applyBorder="1" applyAlignment="1">
      <alignment horizontal="center" vertical="center"/>
    </xf>
    <xf numFmtId="0" fontId="9" fillId="0" borderId="0" xfId="0" applyFont="1" applyFill="1" applyBorder="1" applyAlignment="1">
      <alignment horizontal="right" vertical="center"/>
    </xf>
    <xf numFmtId="41" fontId="9" fillId="0" borderId="0" xfId="8" applyFont="1" applyFill="1" applyBorder="1" applyAlignment="1">
      <alignment horizontal="right" vertical="center"/>
    </xf>
    <xf numFmtId="0" fontId="7" fillId="0" borderId="0" xfId="9" applyFont="1">
      <alignment vertical="center"/>
    </xf>
    <xf numFmtId="0" fontId="9" fillId="0" borderId="0" xfId="0" applyFont="1" applyFill="1" applyBorder="1" applyAlignment="1">
      <alignment vertical="center"/>
    </xf>
    <xf numFmtId="0" fontId="9" fillId="0" borderId="0" xfId="0" quotePrefix="1" applyFont="1" applyFill="1" applyBorder="1" applyAlignment="1">
      <alignment horizontal="left" vertical="center"/>
    </xf>
    <xf numFmtId="177" fontId="9" fillId="0" borderId="0" xfId="10" applyNumberFormat="1" applyFont="1" applyBorder="1" applyAlignment="1">
      <alignment horizontal="right" vertical="center"/>
    </xf>
    <xf numFmtId="177" fontId="9" fillId="0" borderId="0" xfId="10" quotePrefix="1" applyNumberFormat="1" applyFont="1" applyBorder="1" applyAlignment="1">
      <alignment horizontal="left" vertical="center"/>
    </xf>
    <xf numFmtId="0" fontId="9" fillId="0" borderId="0" xfId="0" applyFont="1" applyFill="1" applyBorder="1" applyAlignment="1">
      <alignment horizontal="center" vertical="center"/>
    </xf>
    <xf numFmtId="177" fontId="9" fillId="0" borderId="0" xfId="10" applyNumberFormat="1" applyFont="1" applyBorder="1" applyAlignment="1">
      <alignment horizontal="left" vertical="center"/>
    </xf>
    <xf numFmtId="177" fontId="18" fillId="0" borderId="0" xfId="10" applyNumberFormat="1" applyFont="1" applyBorder="1" applyAlignment="1">
      <alignment horizontal="left" vertical="center"/>
    </xf>
    <xf numFmtId="0" fontId="4" fillId="0" borderId="0" xfId="9" applyFont="1" applyFill="1" applyBorder="1">
      <alignment vertical="center"/>
    </xf>
    <xf numFmtId="0" fontId="9" fillId="0" borderId="0" xfId="9" applyFont="1">
      <alignment vertical="center"/>
    </xf>
    <xf numFmtId="0" fontId="9" fillId="0" borderId="0" xfId="9" applyFont="1" applyAlignment="1">
      <alignment horizontal="right" vertical="center"/>
    </xf>
    <xf numFmtId="0" fontId="9" fillId="0" borderId="0" xfId="9" applyFont="1" applyFill="1" applyBorder="1">
      <alignment vertical="center"/>
    </xf>
    <xf numFmtId="0" fontId="9" fillId="0" borderId="0" xfId="9" applyFont="1" applyFill="1" applyBorder="1" applyAlignment="1">
      <alignment horizontal="right" vertical="center"/>
    </xf>
    <xf numFmtId="0" fontId="9" fillId="3" borderId="55" xfId="9" applyFont="1" applyFill="1" applyBorder="1" applyAlignment="1">
      <alignment horizontal="center" vertical="center"/>
    </xf>
    <xf numFmtId="0" fontId="13" fillId="0" borderId="53" xfId="9" applyFont="1" applyFill="1" applyBorder="1" applyAlignment="1">
      <alignment horizontal="center" vertical="center" wrapText="1"/>
    </xf>
    <xf numFmtId="193" fontId="13" fillId="0" borderId="53" xfId="7" applyNumberFormat="1" applyFont="1" applyBorder="1" applyAlignment="1">
      <alignment horizontal="right" vertical="center"/>
    </xf>
    <xf numFmtId="194" fontId="13" fillId="0" borderId="53" xfId="7" applyNumberFormat="1" applyFont="1" applyBorder="1" applyAlignment="1">
      <alignment horizontal="right" vertical="center"/>
    </xf>
    <xf numFmtId="0" fontId="13" fillId="0" borderId="53" xfId="7" applyFont="1" applyBorder="1" applyAlignment="1">
      <alignment horizontal="right" vertical="center"/>
    </xf>
    <xf numFmtId="191" fontId="13" fillId="0" borderId="53" xfId="7" applyNumberFormat="1" applyFont="1" applyBorder="1" applyAlignment="1">
      <alignment horizontal="right" vertical="center"/>
    </xf>
    <xf numFmtId="0" fontId="27" fillId="0" borderId="0" xfId="9" applyFont="1">
      <alignment vertical="center"/>
    </xf>
    <xf numFmtId="0" fontId="41" fillId="0" borderId="53" xfId="9" applyFont="1" applyFill="1" applyBorder="1" applyAlignment="1">
      <alignment horizontal="center" vertical="center" wrapText="1"/>
    </xf>
    <xf numFmtId="195" fontId="41" fillId="0" borderId="53" xfId="7" applyNumberFormat="1" applyFont="1" applyBorder="1" applyAlignment="1">
      <alignment horizontal="right" vertical="center"/>
    </xf>
    <xf numFmtId="194" fontId="41" fillId="0" borderId="53" xfId="7" applyNumberFormat="1" applyFont="1" applyBorder="1" applyAlignment="1">
      <alignment horizontal="right" vertical="center"/>
    </xf>
    <xf numFmtId="183" fontId="41" fillId="0" borderId="53" xfId="7" applyNumberFormat="1" applyFont="1" applyBorder="1" applyAlignment="1">
      <alignment horizontal="right" vertical="center"/>
    </xf>
    <xf numFmtId="183" fontId="18" fillId="0" borderId="53" xfId="7" applyNumberFormat="1" applyFont="1" applyBorder="1" applyAlignment="1">
      <alignment horizontal="right" vertical="center"/>
    </xf>
    <xf numFmtId="0" fontId="42" fillId="0" borderId="0" xfId="9" applyFont="1">
      <alignment vertical="center"/>
    </xf>
    <xf numFmtId="195" fontId="13" fillId="0" borderId="53" xfId="7" applyNumberFormat="1" applyFont="1" applyBorder="1" applyAlignment="1">
      <alignment horizontal="right" vertical="center"/>
    </xf>
    <xf numFmtId="183" fontId="13" fillId="0" borderId="53" xfId="7" applyNumberFormat="1" applyFont="1" applyBorder="1" applyAlignment="1">
      <alignment horizontal="right" vertical="center"/>
    </xf>
    <xf numFmtId="0" fontId="9" fillId="0" borderId="53" xfId="9" applyFont="1" applyFill="1" applyBorder="1" applyAlignment="1">
      <alignment horizontal="center" vertical="center"/>
    </xf>
    <xf numFmtId="194" fontId="9" fillId="0" borderId="53" xfId="7" applyNumberFormat="1" applyFont="1" applyBorder="1" applyAlignment="1">
      <alignment horizontal="right" vertical="center"/>
    </xf>
    <xf numFmtId="3" fontId="9" fillId="0" borderId="53" xfId="7" applyNumberFormat="1" applyFont="1" applyBorder="1" applyAlignment="1">
      <alignment horizontal="right" vertical="center"/>
    </xf>
    <xf numFmtId="177" fontId="9" fillId="0" borderId="53" xfId="7" applyNumberFormat="1" applyFont="1" applyBorder="1" applyAlignment="1">
      <alignment horizontal="right" vertical="center"/>
    </xf>
    <xf numFmtId="193" fontId="9" fillId="0" borderId="53" xfId="7" applyNumberFormat="1" applyFont="1" applyBorder="1" applyAlignment="1">
      <alignment horizontal="right" vertical="center"/>
    </xf>
    <xf numFmtId="0" fontId="9" fillId="0" borderId="53" xfId="7" applyFont="1" applyBorder="1" applyAlignment="1">
      <alignment horizontal="right" vertical="center"/>
    </xf>
    <xf numFmtId="191" fontId="9" fillId="0" borderId="53" xfId="7" applyNumberFormat="1" applyFont="1" applyBorder="1" applyAlignment="1">
      <alignment horizontal="right" vertical="center"/>
    </xf>
    <xf numFmtId="195" fontId="9" fillId="0" borderId="53" xfId="7" applyNumberFormat="1" applyFont="1" applyBorder="1" applyAlignment="1">
      <alignment horizontal="right" vertical="center"/>
    </xf>
    <xf numFmtId="177" fontId="9" fillId="0" borderId="73" xfId="10" applyNumberFormat="1" applyFont="1" applyFill="1" applyBorder="1" applyAlignment="1">
      <alignment horizontal="right" vertical="center"/>
    </xf>
    <xf numFmtId="3" fontId="13" fillId="0" borderId="53" xfId="7" applyNumberFormat="1" applyFont="1" applyBorder="1" applyAlignment="1">
      <alignment horizontal="right" vertical="center"/>
    </xf>
    <xf numFmtId="177" fontId="13" fillId="0" borderId="53" xfId="7" applyNumberFormat="1" applyFont="1" applyBorder="1" applyAlignment="1">
      <alignment horizontal="right" vertical="center"/>
    </xf>
    <xf numFmtId="0" fontId="9" fillId="0" borderId="58" xfId="9" applyFont="1" applyFill="1" applyBorder="1" applyAlignment="1">
      <alignment horizontal="center" vertical="center"/>
    </xf>
    <xf numFmtId="3" fontId="43" fillId="0" borderId="53" xfId="7" applyNumberFormat="1" applyFont="1" applyBorder="1" applyAlignment="1">
      <alignment horizontal="right" vertical="center"/>
    </xf>
    <xf numFmtId="177" fontId="43" fillId="0" borderId="53" xfId="7" applyNumberFormat="1" applyFont="1" applyBorder="1" applyAlignment="1">
      <alignment horizontal="right" vertical="center"/>
    </xf>
    <xf numFmtId="0" fontId="9" fillId="0" borderId="51" xfId="9" applyFont="1" applyFill="1" applyBorder="1" applyAlignment="1">
      <alignment horizontal="center" vertical="center"/>
    </xf>
    <xf numFmtId="41" fontId="9" fillId="0" borderId="0" xfId="8" applyFont="1" applyFill="1" applyBorder="1">
      <alignment vertical="center"/>
    </xf>
    <xf numFmtId="192" fontId="9" fillId="0" borderId="0" xfId="9" applyNumberFormat="1" applyFont="1" applyBorder="1">
      <alignment vertical="center"/>
    </xf>
    <xf numFmtId="49" fontId="4" fillId="0" borderId="0" xfId="0" applyNumberFormat="1" applyFont="1">
      <alignment vertical="center"/>
    </xf>
    <xf numFmtId="41" fontId="4" fillId="0" borderId="0" xfId="1" applyNumberFormat="1" applyFont="1">
      <alignment vertical="center"/>
    </xf>
    <xf numFmtId="49" fontId="9" fillId="0" borderId="0" xfId="0" applyNumberFormat="1" applyFont="1">
      <alignment vertical="center"/>
    </xf>
    <xf numFmtId="41" fontId="9" fillId="0" borderId="0" xfId="1" applyNumberFormat="1" applyFont="1">
      <alignment vertical="center"/>
    </xf>
    <xf numFmtId="0" fontId="9" fillId="0" borderId="53" xfId="9" applyFont="1" applyFill="1" applyBorder="1" applyAlignment="1">
      <alignment horizontal="center" vertical="center" wrapText="1"/>
    </xf>
    <xf numFmtId="3" fontId="9" fillId="0" borderId="53" xfId="7" applyNumberFormat="1" applyFont="1" applyFill="1" applyBorder="1" applyAlignment="1">
      <alignment horizontal="right" vertical="center"/>
    </xf>
    <xf numFmtId="194" fontId="9" fillId="0" borderId="53" xfId="7" applyNumberFormat="1" applyFont="1" applyFill="1" applyBorder="1" applyAlignment="1">
      <alignment horizontal="right" vertical="center"/>
    </xf>
    <xf numFmtId="3" fontId="44" fillId="0" borderId="93" xfId="0" applyNumberFormat="1" applyFont="1" applyFill="1" applyBorder="1" applyAlignment="1">
      <alignment horizontal="right" vertical="center" wrapText="1"/>
    </xf>
    <xf numFmtId="0" fontId="7" fillId="0" borderId="0" xfId="9" applyFont="1" applyFill="1">
      <alignment vertical="center"/>
    </xf>
    <xf numFmtId="177" fontId="9" fillId="0" borderId="53" xfId="7" applyNumberFormat="1" applyFont="1" applyFill="1" applyBorder="1" applyAlignment="1">
      <alignment horizontal="right" vertical="center"/>
    </xf>
    <xf numFmtId="183" fontId="13" fillId="0" borderId="53" xfId="7" applyNumberFormat="1" applyFont="1" applyFill="1" applyBorder="1" applyAlignment="1">
      <alignment horizontal="right" vertical="center"/>
    </xf>
    <xf numFmtId="183" fontId="15" fillId="0" borderId="53" xfId="7" applyNumberFormat="1" applyFont="1" applyFill="1" applyBorder="1" applyAlignment="1">
      <alignment horizontal="right" vertical="center"/>
    </xf>
    <xf numFmtId="3" fontId="13" fillId="0" borderId="53" xfId="7" applyNumberFormat="1" applyFont="1" applyFill="1" applyBorder="1" applyAlignment="1">
      <alignment horizontal="right" vertical="center"/>
    </xf>
    <xf numFmtId="0" fontId="13" fillId="0" borderId="53" xfId="7" applyFont="1" applyFill="1" applyBorder="1" applyAlignment="1">
      <alignment horizontal="right" vertical="center"/>
    </xf>
    <xf numFmtId="177" fontId="13" fillId="0" borderId="53" xfId="7" applyNumberFormat="1" applyFont="1" applyFill="1" applyBorder="1" applyAlignment="1">
      <alignment horizontal="right" vertical="center"/>
    </xf>
    <xf numFmtId="3" fontId="9" fillId="5" borderId="53" xfId="7" applyNumberFormat="1" applyFont="1" applyFill="1" applyBorder="1" applyAlignment="1">
      <alignment horizontal="right" vertical="center"/>
    </xf>
    <xf numFmtId="194" fontId="9" fillId="5" borderId="53" xfId="7" applyNumberFormat="1" applyFont="1" applyFill="1" applyBorder="1" applyAlignment="1">
      <alignment horizontal="right" vertical="center"/>
    </xf>
    <xf numFmtId="177" fontId="9" fillId="5" borderId="53" xfId="7" applyNumberFormat="1" applyFont="1" applyFill="1" applyBorder="1" applyAlignment="1">
      <alignment horizontal="right" vertical="center"/>
    </xf>
    <xf numFmtId="183" fontId="9" fillId="0" borderId="53" xfId="7" applyNumberFormat="1" applyFont="1" applyBorder="1" applyAlignment="1">
      <alignment horizontal="right" vertical="center"/>
    </xf>
    <xf numFmtId="41" fontId="9" fillId="0" borderId="0" xfId="1" applyNumberFormat="1" applyFont="1" applyBorder="1" applyAlignment="1">
      <alignment horizontal="right" vertical="center"/>
    </xf>
    <xf numFmtId="41" fontId="7" fillId="0" borderId="0" xfId="1" applyNumberFormat="1" applyFont="1">
      <alignment vertical="center"/>
    </xf>
    <xf numFmtId="0" fontId="4" fillId="0" borderId="0" xfId="11" applyFont="1">
      <alignment vertical="center"/>
    </xf>
    <xf numFmtId="0" fontId="7" fillId="0" borderId="0" xfId="11" applyFont="1">
      <alignment vertical="center"/>
    </xf>
    <xf numFmtId="0" fontId="9" fillId="0" borderId="0" xfId="11" applyFont="1">
      <alignment vertical="center"/>
    </xf>
    <xf numFmtId="0" fontId="9" fillId="0" borderId="0" xfId="11" applyFont="1" applyFill="1" applyBorder="1" applyAlignment="1">
      <alignment horizontal="right" vertical="center"/>
    </xf>
    <xf numFmtId="0" fontId="9" fillId="3" borderId="55" xfId="11" applyFont="1" applyFill="1" applyBorder="1" applyAlignment="1">
      <alignment horizontal="center" vertical="center"/>
    </xf>
    <xf numFmtId="0" fontId="9" fillId="0" borderId="53" xfId="11" applyFont="1" applyFill="1" applyBorder="1" applyAlignment="1">
      <alignment horizontal="center" vertical="center"/>
    </xf>
    <xf numFmtId="0" fontId="9" fillId="0" borderId="51" xfId="11" applyFont="1" applyFill="1" applyBorder="1" applyAlignment="1">
      <alignment horizontal="center" vertical="center"/>
    </xf>
    <xf numFmtId="177" fontId="13" fillId="0" borderId="51" xfId="7" applyNumberFormat="1" applyFont="1" applyBorder="1" applyAlignment="1">
      <alignment horizontal="right" vertical="center"/>
    </xf>
    <xf numFmtId="194" fontId="9" fillId="0" borderId="51" xfId="7" applyNumberFormat="1" applyFont="1" applyBorder="1" applyAlignment="1">
      <alignment horizontal="right" vertical="center"/>
    </xf>
    <xf numFmtId="183" fontId="13" fillId="0" borderId="51" xfId="7" applyNumberFormat="1" applyFont="1" applyBorder="1" applyAlignment="1">
      <alignment horizontal="right" vertical="center"/>
    </xf>
    <xf numFmtId="0" fontId="0" fillId="0" borderId="0" xfId="0" applyFont="1">
      <alignment vertical="center"/>
    </xf>
    <xf numFmtId="0" fontId="4" fillId="0" borderId="0" xfId="0" applyFont="1" applyAlignment="1">
      <alignment horizontal="right" vertical="center"/>
    </xf>
    <xf numFmtId="0" fontId="9" fillId="3" borderId="74" xfId="0" applyFont="1" applyFill="1" applyBorder="1">
      <alignment vertical="center"/>
    </xf>
    <xf numFmtId="0" fontId="9" fillId="3" borderId="71" xfId="0" applyFont="1" applyFill="1" applyBorder="1">
      <alignment vertical="center"/>
    </xf>
    <xf numFmtId="0" fontId="9" fillId="3" borderId="54" xfId="0" applyFont="1" applyFill="1" applyBorder="1">
      <alignment vertical="center"/>
    </xf>
    <xf numFmtId="0" fontId="9" fillId="3" borderId="0" xfId="0" applyFont="1" applyFill="1" applyBorder="1">
      <alignment vertical="center"/>
    </xf>
    <xf numFmtId="3" fontId="9" fillId="0" borderId="94" xfId="1" applyNumberFormat="1" applyFont="1" applyBorder="1" applyAlignment="1">
      <alignment horizontal="right" vertical="center"/>
    </xf>
    <xf numFmtId="3" fontId="9" fillId="0" borderId="75" xfId="1" applyNumberFormat="1" applyFont="1" applyBorder="1" applyAlignment="1">
      <alignment horizontal="right" vertical="center"/>
    </xf>
    <xf numFmtId="191" fontId="9" fillId="0" borderId="75" xfId="1" applyNumberFormat="1" applyFont="1" applyBorder="1" applyAlignment="1">
      <alignment horizontal="right" vertical="center"/>
    </xf>
    <xf numFmtId="3" fontId="9" fillId="0" borderId="61" xfId="1" applyNumberFormat="1" applyFont="1" applyBorder="1" applyAlignment="1">
      <alignment horizontal="right" vertical="center"/>
    </xf>
    <xf numFmtId="177" fontId="9" fillId="0" borderId="73" xfId="1" applyNumberFormat="1" applyFont="1" applyBorder="1" applyAlignment="1">
      <alignment horizontal="right" vertical="center"/>
    </xf>
    <xf numFmtId="183" fontId="9" fillId="0" borderId="0" xfId="1" applyNumberFormat="1" applyFont="1" applyBorder="1" applyAlignment="1">
      <alignment horizontal="right" vertical="center"/>
    </xf>
    <xf numFmtId="3" fontId="9" fillId="0" borderId="0" xfId="1" applyNumberFormat="1" applyFont="1" applyBorder="1" applyAlignment="1">
      <alignment horizontal="right" vertical="center"/>
    </xf>
    <xf numFmtId="3" fontId="9" fillId="0" borderId="66" xfId="1" applyNumberFormat="1" applyFont="1" applyBorder="1" applyAlignment="1">
      <alignment horizontal="right" vertical="center"/>
    </xf>
    <xf numFmtId="0" fontId="9" fillId="0" borderId="95" xfId="0" applyFont="1" applyBorder="1">
      <alignment vertical="center"/>
    </xf>
    <xf numFmtId="182" fontId="9" fillId="0" borderId="76" xfId="1" applyNumberFormat="1" applyFont="1" applyBorder="1" applyAlignment="1">
      <alignment horizontal="right" vertical="center"/>
    </xf>
    <xf numFmtId="182" fontId="9" fillId="0" borderId="95" xfId="1" applyNumberFormat="1" applyFont="1" applyBorder="1" applyAlignment="1">
      <alignment horizontal="right" vertical="center"/>
    </xf>
    <xf numFmtId="182" fontId="9" fillId="0" borderId="64" xfId="1" applyNumberFormat="1" applyFont="1" applyBorder="1" applyAlignment="1">
      <alignment horizontal="right" vertical="center"/>
    </xf>
    <xf numFmtId="0" fontId="4" fillId="0" borderId="0" xfId="12" applyFont="1" applyAlignment="1">
      <alignment vertical="center"/>
    </xf>
    <xf numFmtId="0" fontId="9" fillId="0" borderId="0" xfId="12" applyFont="1" applyAlignment="1"/>
    <xf numFmtId="0" fontId="9" fillId="3" borderId="61" xfId="12" applyFont="1" applyFill="1" applyBorder="1" applyAlignment="1">
      <alignment vertical="center" wrapText="1"/>
    </xf>
    <xf numFmtId="0" fontId="9" fillId="3" borderId="96" xfId="12" applyFont="1" applyFill="1" applyBorder="1" applyAlignment="1">
      <alignment horizontal="center" vertical="center" wrapText="1"/>
    </xf>
    <xf numFmtId="0" fontId="9" fillId="3" borderId="94" xfId="12" applyFont="1" applyFill="1" applyBorder="1" applyAlignment="1">
      <alignment horizontal="center" vertical="center" wrapText="1"/>
    </xf>
    <xf numFmtId="0" fontId="9" fillId="0" borderId="0" xfId="12" applyFont="1" applyAlignment="1">
      <alignment vertical="center"/>
    </xf>
    <xf numFmtId="0" fontId="16" fillId="8" borderId="54" xfId="12" applyFont="1" applyFill="1" applyBorder="1" applyAlignment="1">
      <alignment vertical="center" wrapText="1"/>
    </xf>
    <xf numFmtId="3" fontId="47" fillId="8" borderId="55" xfId="13" applyNumberFormat="1" applyFont="1" applyFill="1" applyBorder="1" applyAlignment="1">
      <alignment horizontal="right" vertical="center"/>
    </xf>
    <xf numFmtId="182" fontId="47" fillId="8" borderId="74" xfId="13" applyNumberFormat="1" applyFont="1" applyFill="1" applyBorder="1" applyAlignment="1">
      <alignment horizontal="right" vertical="center"/>
    </xf>
    <xf numFmtId="38" fontId="47" fillId="8" borderId="55" xfId="13" applyNumberFormat="1" applyFont="1" applyFill="1" applyBorder="1" applyAlignment="1">
      <alignment horizontal="right" vertical="center"/>
    </xf>
    <xf numFmtId="182" fontId="47" fillId="8" borderId="97" xfId="13" applyNumberFormat="1" applyFont="1" applyFill="1" applyBorder="1" applyAlignment="1">
      <alignment horizontal="right" vertical="center"/>
    </xf>
    <xf numFmtId="182" fontId="47" fillId="8" borderId="55" xfId="13" applyNumberFormat="1" applyFont="1" applyFill="1" applyBorder="1" applyAlignment="1">
      <alignment horizontal="right" vertical="center"/>
    </xf>
    <xf numFmtId="0" fontId="9" fillId="0" borderId="59" xfId="12" applyFont="1" applyBorder="1" applyAlignment="1">
      <alignment vertical="center"/>
    </xf>
    <xf numFmtId="38" fontId="18" fillId="0" borderId="53" xfId="12" applyNumberFormat="1" applyFont="1" applyBorder="1" applyAlignment="1">
      <alignment horizontal="right" vertical="center"/>
    </xf>
    <xf numFmtId="182" fontId="18" fillId="0" borderId="53" xfId="12" applyNumberFormat="1" applyFont="1" applyBorder="1" applyAlignment="1">
      <alignment horizontal="right" vertical="center"/>
    </xf>
    <xf numFmtId="0" fontId="9" fillId="0" borderId="68" xfId="12" applyFont="1" applyBorder="1" applyAlignment="1">
      <alignment vertical="center"/>
    </xf>
    <xf numFmtId="38" fontId="18" fillId="0" borderId="52" xfId="12" applyNumberFormat="1" applyFont="1" applyBorder="1" applyAlignment="1">
      <alignment horizontal="right" vertical="center"/>
    </xf>
    <xf numFmtId="3" fontId="18" fillId="0" borderId="0" xfId="0" applyNumberFormat="1" applyFont="1" applyBorder="1" applyAlignment="1">
      <alignment horizontal="right" vertical="center"/>
    </xf>
    <xf numFmtId="0" fontId="9" fillId="0" borderId="72" xfId="12" applyFont="1" applyBorder="1" applyAlignment="1">
      <alignment vertical="center"/>
    </xf>
    <xf numFmtId="38" fontId="18" fillId="0" borderId="51" xfId="12" applyNumberFormat="1" applyFont="1" applyBorder="1" applyAlignment="1">
      <alignment horizontal="right" vertical="center"/>
    </xf>
    <xf numFmtId="182" fontId="18" fillId="0" borderId="51" xfId="12" applyNumberFormat="1" applyFont="1" applyBorder="1" applyAlignment="1">
      <alignment horizontal="right" vertical="center"/>
    </xf>
    <xf numFmtId="38" fontId="9" fillId="0" borderId="0" xfId="12" applyNumberFormat="1" applyFont="1" applyAlignment="1"/>
    <xf numFmtId="0" fontId="9" fillId="3" borderId="63" xfId="0" applyFont="1" applyFill="1" applyBorder="1" applyAlignment="1">
      <alignment horizontal="center" vertical="center"/>
    </xf>
    <xf numFmtId="0" fontId="9" fillId="3" borderId="56" xfId="0" applyFont="1" applyFill="1" applyBorder="1" applyAlignment="1">
      <alignment horizontal="center" vertical="center"/>
    </xf>
    <xf numFmtId="0" fontId="9" fillId="3" borderId="65" xfId="0" applyFont="1" applyFill="1" applyBorder="1" applyAlignment="1">
      <alignment horizontal="center" vertical="center" wrapText="1"/>
    </xf>
    <xf numFmtId="0" fontId="9" fillId="3" borderId="58" xfId="0" applyFont="1" applyFill="1" applyBorder="1" applyAlignment="1">
      <alignment horizontal="center" vertical="center" wrapText="1"/>
    </xf>
    <xf numFmtId="0" fontId="9" fillId="3" borderId="90" xfId="0" applyFont="1" applyFill="1" applyBorder="1" applyAlignment="1">
      <alignment horizontal="center" vertical="center" wrapText="1"/>
    </xf>
    <xf numFmtId="0" fontId="9" fillId="0" borderId="77" xfId="7" applyNumberFormat="1" applyFont="1" applyBorder="1" applyAlignment="1">
      <alignment horizontal="right" vertical="center"/>
    </xf>
    <xf numFmtId="183" fontId="9" fillId="0" borderId="77" xfId="7" applyNumberFormat="1" applyFont="1" applyBorder="1" applyAlignment="1">
      <alignment horizontal="right" vertical="center"/>
    </xf>
    <xf numFmtId="0" fontId="9" fillId="0" borderId="77" xfId="7" applyNumberFormat="1" applyFont="1" applyBorder="1" applyAlignment="1">
      <alignment vertical="center"/>
    </xf>
    <xf numFmtId="183" fontId="9" fillId="0" borderId="77" xfId="7" applyNumberFormat="1" applyFont="1" applyBorder="1" applyAlignment="1">
      <alignment vertical="center"/>
    </xf>
    <xf numFmtId="183" fontId="9" fillId="0" borderId="99" xfId="7" applyNumberFormat="1" applyFont="1" applyBorder="1" applyAlignment="1">
      <alignment vertical="center"/>
    </xf>
    <xf numFmtId="183" fontId="9" fillId="0" borderId="73" xfId="7" applyNumberFormat="1" applyFont="1" applyBorder="1" applyAlignment="1">
      <alignment vertical="center"/>
    </xf>
    <xf numFmtId="0" fontId="11" fillId="0" borderId="58" xfId="0" applyFont="1" applyBorder="1">
      <alignment vertical="center"/>
    </xf>
    <xf numFmtId="3" fontId="11" fillId="6" borderId="57" xfId="0" applyNumberFormat="1" applyFont="1" applyFill="1" applyBorder="1" applyAlignment="1">
      <alignment horizontal="right" vertical="center"/>
    </xf>
    <xf numFmtId="190" fontId="9" fillId="0" borderId="52" xfId="2" quotePrefix="1" applyNumberFormat="1" applyFont="1" applyBorder="1" applyAlignment="1">
      <alignment vertical="center"/>
    </xf>
    <xf numFmtId="190" fontId="9" fillId="0" borderId="83" xfId="2" quotePrefix="1" applyNumberFormat="1" applyFont="1" applyBorder="1" applyAlignment="1">
      <alignment vertical="center"/>
    </xf>
    <xf numFmtId="190" fontId="9" fillId="0" borderId="69" xfId="2" quotePrefix="1" applyNumberFormat="1" applyFont="1" applyBorder="1" applyAlignment="1">
      <alignment vertical="center"/>
    </xf>
    <xf numFmtId="0" fontId="11" fillId="0" borderId="52" xfId="0" applyFont="1" applyBorder="1">
      <alignment vertical="center"/>
    </xf>
    <xf numFmtId="0" fontId="11" fillId="0" borderId="68" xfId="0" applyFont="1" applyBorder="1" applyAlignment="1">
      <alignment horizontal="right" vertical="center"/>
    </xf>
    <xf numFmtId="0" fontId="9" fillId="0" borderId="58" xfId="0" applyFont="1" applyBorder="1" applyAlignment="1">
      <alignment vertical="center"/>
    </xf>
    <xf numFmtId="183" fontId="9" fillId="0" borderId="58" xfId="0" applyNumberFormat="1" applyFont="1" applyBorder="1" applyAlignment="1">
      <alignment vertical="center"/>
    </xf>
    <xf numFmtId="197" fontId="9" fillId="0" borderId="58" xfId="0" applyNumberFormat="1" applyFont="1" applyBorder="1" applyAlignment="1">
      <alignment vertical="center"/>
    </xf>
    <xf numFmtId="197" fontId="9" fillId="0" borderId="100" xfId="0" applyNumberFormat="1" applyFont="1" applyBorder="1" applyAlignment="1">
      <alignment vertical="center"/>
    </xf>
    <xf numFmtId="197" fontId="9" fillId="0" borderId="67" xfId="0" applyNumberFormat="1" applyFont="1" applyBorder="1" applyAlignment="1">
      <alignment vertical="center"/>
    </xf>
    <xf numFmtId="0" fontId="11" fillId="6" borderId="57" xfId="0" applyFont="1" applyFill="1" applyBorder="1" applyAlignment="1">
      <alignment horizontal="right" vertical="center"/>
    </xf>
    <xf numFmtId="182" fontId="11" fillId="0" borderId="52" xfId="0" applyNumberFormat="1" applyFont="1" applyBorder="1">
      <alignment vertical="center"/>
    </xf>
    <xf numFmtId="182" fontId="11" fillId="0" borderId="68" xfId="0" applyNumberFormat="1" applyFont="1" applyBorder="1" applyAlignment="1">
      <alignment horizontal="right" vertical="center"/>
    </xf>
    <xf numFmtId="197" fontId="7" fillId="0" borderId="0" xfId="0" applyNumberFormat="1" applyFont="1">
      <alignment vertical="center"/>
    </xf>
    <xf numFmtId="0" fontId="9" fillId="0" borderId="77" xfId="0" applyFont="1" applyBorder="1">
      <alignment vertical="center"/>
    </xf>
    <xf numFmtId="0" fontId="9" fillId="0" borderId="70" xfId="0" applyFont="1" applyFill="1" applyBorder="1" applyAlignment="1">
      <alignment horizontal="left" vertical="center"/>
    </xf>
    <xf numFmtId="197" fontId="9" fillId="0" borderId="53" xfId="7" applyNumberFormat="1" applyFont="1" applyBorder="1" applyAlignment="1">
      <alignment horizontal="right" vertical="center"/>
    </xf>
    <xf numFmtId="183" fontId="9" fillId="0" borderId="86" xfId="7" applyNumberFormat="1" applyFont="1" applyBorder="1" applyAlignment="1">
      <alignment horizontal="right" vertical="center"/>
    </xf>
    <xf numFmtId="183" fontId="9" fillId="0" borderId="70" xfId="7" applyNumberFormat="1" applyFont="1" applyBorder="1" applyAlignment="1">
      <alignment horizontal="right" vertical="center"/>
    </xf>
    <xf numFmtId="0" fontId="11" fillId="0" borderId="53" xfId="0" applyFont="1" applyBorder="1">
      <alignment vertical="center"/>
    </xf>
    <xf numFmtId="3" fontId="11" fillId="6" borderId="59" xfId="0" applyNumberFormat="1" applyFont="1" applyFill="1" applyBorder="1" applyAlignment="1">
      <alignment horizontal="right" vertical="center"/>
    </xf>
    <xf numFmtId="0" fontId="11" fillId="6" borderId="59" xfId="0" applyFont="1" applyFill="1" applyBorder="1" applyAlignment="1">
      <alignment horizontal="right" vertical="center"/>
    </xf>
    <xf numFmtId="41" fontId="7" fillId="0" borderId="0" xfId="1" applyFont="1">
      <alignment vertical="center"/>
    </xf>
    <xf numFmtId="0" fontId="9" fillId="0" borderId="52" xfId="0" applyFont="1" applyBorder="1">
      <alignment vertical="center"/>
    </xf>
    <xf numFmtId="0" fontId="9" fillId="0" borderId="58" xfId="7" applyFont="1" applyBorder="1" applyAlignment="1">
      <alignment horizontal="right" vertical="center"/>
    </xf>
    <xf numFmtId="183" fontId="9" fillId="0" borderId="58" xfId="7" applyNumberFormat="1" applyFont="1" applyBorder="1" applyAlignment="1">
      <alignment horizontal="right" vertical="center"/>
    </xf>
    <xf numFmtId="183" fontId="9" fillId="0" borderId="100" xfId="7" applyNumberFormat="1" applyFont="1" applyBorder="1" applyAlignment="1">
      <alignment horizontal="right" vertical="center"/>
    </xf>
    <xf numFmtId="183" fontId="9" fillId="0" borderId="67" xfId="7" applyNumberFormat="1" applyFont="1" applyBorder="1" applyAlignment="1">
      <alignment horizontal="right" vertical="center"/>
    </xf>
    <xf numFmtId="190" fontId="9" fillId="0" borderId="60" xfId="2" quotePrefix="1" applyNumberFormat="1" applyFont="1" applyBorder="1" applyAlignment="1">
      <alignment vertical="center"/>
    </xf>
    <xf numFmtId="190" fontId="9" fillId="0" borderId="103" xfId="2" quotePrefix="1" applyNumberFormat="1" applyFont="1" applyBorder="1" applyAlignment="1">
      <alignment vertical="center"/>
    </xf>
    <xf numFmtId="190" fontId="9" fillId="0" borderId="76" xfId="2" quotePrefix="1" applyNumberFormat="1" applyFont="1" applyBorder="1" applyAlignment="1">
      <alignment vertical="center"/>
    </xf>
    <xf numFmtId="183" fontId="9" fillId="0" borderId="0" xfId="7" applyNumberFormat="1" applyFont="1" applyBorder="1"/>
    <xf numFmtId="0" fontId="7" fillId="0" borderId="0" xfId="0" applyFont="1" applyAlignment="1">
      <alignment horizontal="right" vertical="center"/>
    </xf>
    <xf numFmtId="41" fontId="9" fillId="0" borderId="0" xfId="8" applyFont="1" applyBorder="1" applyAlignment="1">
      <alignment horizontal="left" vertical="center"/>
    </xf>
    <xf numFmtId="183" fontId="9" fillId="0" borderId="0" xfId="8" applyNumberFormat="1" applyFont="1" applyBorder="1" applyAlignment="1">
      <alignment horizontal="right" vertical="center"/>
    </xf>
    <xf numFmtId="183" fontId="7" fillId="0" borderId="0" xfId="0" applyNumberFormat="1" applyFont="1">
      <alignment vertical="center"/>
    </xf>
    <xf numFmtId="0" fontId="9" fillId="3" borderId="104" xfId="12" applyFont="1" applyFill="1" applyBorder="1" applyAlignment="1">
      <alignment horizontal="center" vertical="center" wrapText="1"/>
    </xf>
    <xf numFmtId="0" fontId="9" fillId="3" borderId="54" xfId="12" applyFont="1" applyFill="1" applyBorder="1" applyAlignment="1">
      <alignment horizontal="center" vertical="center" wrapText="1"/>
    </xf>
    <xf numFmtId="0" fontId="9" fillId="3" borderId="105" xfId="12" applyFont="1" applyFill="1" applyBorder="1" applyAlignment="1">
      <alignment horizontal="center" vertical="center" wrapText="1"/>
    </xf>
    <xf numFmtId="0" fontId="2" fillId="0" borderId="0" xfId="0" applyFont="1">
      <alignment vertical="center"/>
    </xf>
    <xf numFmtId="0" fontId="7" fillId="0" borderId="0" xfId="3" applyFont="1" applyAlignment="1">
      <alignment vertical="center"/>
    </xf>
    <xf numFmtId="0" fontId="11" fillId="0" borderId="0" xfId="3" applyFont="1" applyAlignment="1">
      <alignment vertical="center"/>
    </xf>
    <xf numFmtId="0" fontId="48" fillId="0" borderId="106" xfId="3" applyFont="1" applyFill="1" applyBorder="1" applyAlignment="1">
      <alignment vertical="center" wrapText="1"/>
    </xf>
    <xf numFmtId="0" fontId="11" fillId="0" borderId="107" xfId="3" applyFont="1" applyBorder="1" applyAlignment="1">
      <alignment vertical="center"/>
    </xf>
    <xf numFmtId="0" fontId="11" fillId="0" borderId="108" xfId="3" applyFont="1" applyBorder="1" applyAlignment="1">
      <alignment vertical="center"/>
    </xf>
    <xf numFmtId="0" fontId="11" fillId="0" borderId="109" xfId="3" applyFont="1" applyBorder="1" applyAlignment="1">
      <alignment vertical="center"/>
    </xf>
    <xf numFmtId="0" fontId="11" fillId="0" borderId="109" xfId="3" applyFont="1" applyFill="1" applyBorder="1" applyAlignment="1">
      <alignment vertical="center"/>
    </xf>
    <xf numFmtId="0" fontId="11" fillId="0" borderId="110" xfId="3" applyFont="1" applyBorder="1" applyAlignment="1">
      <alignment vertical="center"/>
    </xf>
    <xf numFmtId="0" fontId="18" fillId="0" borderId="75" xfId="3" applyFont="1" applyBorder="1" applyAlignment="1">
      <alignment vertical="center"/>
    </xf>
    <xf numFmtId="0" fontId="18" fillId="0" borderId="111" xfId="3" applyFont="1" applyFill="1" applyBorder="1" applyAlignment="1">
      <alignment vertical="center"/>
    </xf>
    <xf numFmtId="0" fontId="11" fillId="0" borderId="112" xfId="3" applyFont="1" applyBorder="1" applyAlignment="1">
      <alignment vertical="center"/>
    </xf>
    <xf numFmtId="0" fontId="13" fillId="0" borderId="0" xfId="3" applyFont="1" applyBorder="1" applyAlignment="1">
      <alignment vertical="center"/>
    </xf>
    <xf numFmtId="0" fontId="13" fillId="0" borderId="113" xfId="3" applyFont="1" applyBorder="1" applyAlignment="1">
      <alignment vertical="center"/>
    </xf>
    <xf numFmtId="0" fontId="11" fillId="0" borderId="0" xfId="3" applyFont="1" applyBorder="1" applyAlignment="1">
      <alignment vertical="center" wrapText="1"/>
    </xf>
    <xf numFmtId="0" fontId="11" fillId="0" borderId="113" xfId="3" applyFont="1" applyBorder="1" applyAlignment="1">
      <alignment vertical="center" wrapText="1"/>
    </xf>
    <xf numFmtId="0" fontId="11" fillId="0" borderId="114" xfId="3" applyFont="1" applyBorder="1" applyAlignment="1">
      <alignment vertical="center"/>
    </xf>
    <xf numFmtId="0" fontId="13" fillId="0" borderId="115" xfId="3" applyFont="1" applyBorder="1" applyAlignment="1">
      <alignment vertical="center"/>
    </xf>
    <xf numFmtId="0" fontId="11" fillId="0" borderId="0" xfId="3" applyFont="1" applyBorder="1" applyAlignment="1">
      <alignment vertical="center"/>
    </xf>
    <xf numFmtId="0" fontId="11" fillId="0" borderId="113" xfId="3" applyFont="1" applyBorder="1" applyAlignment="1">
      <alignment vertical="center"/>
    </xf>
    <xf numFmtId="0" fontId="13" fillId="0" borderId="112" xfId="3" applyFont="1" applyBorder="1" applyAlignment="1">
      <alignment vertical="center"/>
    </xf>
    <xf numFmtId="0" fontId="13" fillId="0" borderId="0" xfId="3" applyFont="1" applyBorder="1" applyAlignment="1">
      <alignment vertical="center" wrapText="1"/>
    </xf>
    <xf numFmtId="0" fontId="13" fillId="0" borderId="113" xfId="3" applyFont="1" applyBorder="1" applyAlignment="1">
      <alignment vertical="center" wrapText="1"/>
    </xf>
    <xf numFmtId="0" fontId="13" fillId="0" borderId="0" xfId="3" applyFont="1" applyAlignment="1">
      <alignment vertical="center"/>
    </xf>
    <xf numFmtId="0" fontId="11" fillId="0" borderId="116" xfId="3" applyFont="1" applyBorder="1" applyAlignment="1">
      <alignment vertical="center"/>
    </xf>
    <xf numFmtId="0" fontId="11" fillId="0" borderId="106" xfId="3" applyFont="1" applyBorder="1" applyAlignment="1">
      <alignment vertical="center"/>
    </xf>
    <xf numFmtId="0" fontId="11" fillId="0" borderId="117" xfId="3" applyFont="1" applyBorder="1" applyAlignment="1">
      <alignment vertical="center"/>
    </xf>
    <xf numFmtId="0" fontId="11" fillId="0" borderId="118" xfId="3" applyFont="1" applyBorder="1" applyAlignment="1">
      <alignment vertical="center"/>
    </xf>
    <xf numFmtId="0" fontId="13" fillId="0" borderId="95" xfId="3" applyFont="1" applyBorder="1" applyAlignment="1">
      <alignment vertical="center"/>
    </xf>
    <xf numFmtId="0" fontId="13" fillId="0" borderId="119" xfId="3" applyFont="1" applyBorder="1" applyAlignment="1">
      <alignment vertical="center"/>
    </xf>
    <xf numFmtId="0" fontId="49" fillId="0" borderId="0" xfId="0" applyFont="1">
      <alignment vertical="center"/>
    </xf>
    <xf numFmtId="0" fontId="18" fillId="0" borderId="0" xfId="3" applyFont="1" applyAlignment="1">
      <alignment horizontal="right" vertical="center"/>
    </xf>
    <xf numFmtId="0" fontId="50" fillId="0" borderId="75" xfId="0" applyFont="1" applyBorder="1" applyAlignment="1">
      <alignment horizontal="left" vertical="center"/>
    </xf>
    <xf numFmtId="0" fontId="18" fillId="0" borderId="111" xfId="3" applyFont="1" applyBorder="1" applyAlignment="1">
      <alignment vertical="center"/>
    </xf>
    <xf numFmtId="0" fontId="13" fillId="0" borderId="108" xfId="3" applyFont="1" applyBorder="1" applyAlignment="1">
      <alignment vertical="center"/>
    </xf>
    <xf numFmtId="10" fontId="13" fillId="0" borderId="109" xfId="3" applyNumberFormat="1" applyFont="1" applyBorder="1" applyAlignment="1">
      <alignment vertical="center"/>
    </xf>
    <xf numFmtId="0" fontId="18" fillId="0" borderId="0" xfId="3" applyFont="1" applyBorder="1" applyAlignment="1">
      <alignment vertical="center"/>
    </xf>
    <xf numFmtId="0" fontId="18" fillId="0" borderId="115" xfId="3" applyFont="1" applyBorder="1" applyAlignment="1">
      <alignment vertical="center"/>
    </xf>
    <xf numFmtId="10" fontId="11" fillId="0" borderId="113" xfId="3" applyNumberFormat="1" applyFont="1" applyBorder="1" applyAlignment="1">
      <alignment vertical="center"/>
    </xf>
    <xf numFmtId="0" fontId="13" fillId="0" borderId="109" xfId="3" applyFont="1" applyBorder="1" applyAlignment="1">
      <alignment vertical="center"/>
    </xf>
    <xf numFmtId="0" fontId="11" fillId="0" borderId="115" xfId="3" applyFont="1" applyBorder="1" applyAlignment="1">
      <alignment vertical="center"/>
    </xf>
    <xf numFmtId="10" fontId="13" fillId="0" borderId="113" xfId="3" applyNumberFormat="1" applyFont="1" applyBorder="1" applyAlignment="1">
      <alignment vertical="center"/>
    </xf>
    <xf numFmtId="0" fontId="11" fillId="0" borderId="0" xfId="3" applyFont="1" applyFill="1" applyBorder="1" applyAlignment="1">
      <alignment vertical="center"/>
    </xf>
    <xf numFmtId="0" fontId="11" fillId="0" borderId="106" xfId="3" applyFont="1" applyFill="1" applyBorder="1" applyAlignment="1">
      <alignment vertical="center"/>
    </xf>
    <xf numFmtId="9" fontId="11" fillId="0" borderId="117" xfId="3" applyNumberFormat="1" applyFont="1" applyBorder="1" applyAlignment="1">
      <alignment vertical="center"/>
    </xf>
    <xf numFmtId="0" fontId="11" fillId="0" borderId="95" xfId="3" applyFont="1" applyBorder="1" applyAlignment="1">
      <alignment vertical="center"/>
    </xf>
    <xf numFmtId="0" fontId="11" fillId="0" borderId="119" xfId="3" applyFont="1" applyBorder="1" applyAlignment="1">
      <alignment vertical="center"/>
    </xf>
    <xf numFmtId="0" fontId="13" fillId="0" borderId="75" xfId="3" applyFont="1" applyBorder="1" applyAlignment="1">
      <alignment vertical="center"/>
    </xf>
    <xf numFmtId="0" fontId="13" fillId="0" borderId="111" xfId="3" applyFont="1" applyBorder="1" applyAlignment="1">
      <alignment vertical="center"/>
    </xf>
    <xf numFmtId="0" fontId="13" fillId="0" borderId="108" xfId="3" applyFont="1" applyFill="1" applyBorder="1" applyAlignment="1">
      <alignment vertical="center"/>
    </xf>
    <xf numFmtId="10" fontId="13" fillId="0" borderId="109" xfId="3" applyNumberFormat="1" applyFont="1" applyFill="1" applyBorder="1" applyAlignment="1">
      <alignment vertical="center"/>
    </xf>
    <xf numFmtId="0" fontId="13" fillId="0" borderId="113" xfId="3" applyFont="1" applyBorder="1" applyAlignment="1">
      <alignment horizontal="left" vertical="center"/>
    </xf>
    <xf numFmtId="0" fontId="13" fillId="0" borderId="113" xfId="3" applyFont="1" applyFill="1" applyBorder="1" applyAlignment="1">
      <alignment vertical="center"/>
    </xf>
    <xf numFmtId="0" fontId="13" fillId="0" borderId="115" xfId="3" applyFont="1" applyFill="1" applyBorder="1" applyAlignment="1">
      <alignment vertical="center"/>
    </xf>
    <xf numFmtId="0" fontId="11" fillId="0" borderId="113" xfId="3" applyFont="1" applyFill="1" applyBorder="1" applyAlignment="1">
      <alignment vertical="center"/>
    </xf>
    <xf numFmtId="0" fontId="13" fillId="0" borderId="0" xfId="3" applyFont="1" applyBorder="1" applyAlignment="1">
      <alignment horizontal="left" vertical="center"/>
    </xf>
    <xf numFmtId="9" fontId="11" fillId="0" borderId="0" xfId="3" applyNumberFormat="1" applyFont="1" applyBorder="1" applyAlignment="1">
      <alignment vertical="center"/>
    </xf>
    <xf numFmtId="10" fontId="11" fillId="0" borderId="0" xfId="3" applyNumberFormat="1" applyFont="1" applyBorder="1" applyAlignment="1">
      <alignment vertical="center"/>
    </xf>
    <xf numFmtId="0" fontId="11" fillId="0" borderId="95" xfId="3" applyFont="1" applyFill="1" applyBorder="1" applyAlignment="1">
      <alignment vertical="center" wrapText="1"/>
    </xf>
    <xf numFmtId="0" fontId="11" fillId="0" borderId="119" xfId="3" applyFont="1" applyFill="1" applyBorder="1" applyAlignment="1">
      <alignment vertical="center"/>
    </xf>
    <xf numFmtId="0" fontId="11" fillId="0" borderId="0" xfId="3" applyFont="1" applyBorder="1" applyAlignment="1">
      <alignment horizontal="left" vertical="center"/>
    </xf>
    <xf numFmtId="0" fontId="11" fillId="0" borderId="107" xfId="3" applyFont="1" applyFill="1" applyBorder="1" applyAlignment="1">
      <alignment vertical="center"/>
    </xf>
    <xf numFmtId="0" fontId="13" fillId="0" borderId="109" xfId="3" applyFont="1" applyFill="1" applyBorder="1" applyAlignment="1">
      <alignment vertical="center"/>
    </xf>
    <xf numFmtId="0" fontId="11" fillId="0" borderId="117" xfId="3" applyFont="1" applyFill="1" applyBorder="1" applyAlignment="1">
      <alignment vertical="center"/>
    </xf>
    <xf numFmtId="0" fontId="51" fillId="0" borderId="0" xfId="0" applyFont="1" applyAlignment="1">
      <alignment horizontal="left" vertical="center"/>
    </xf>
    <xf numFmtId="0" fontId="13" fillId="0" borderId="106" xfId="3" applyFont="1" applyBorder="1" applyAlignment="1">
      <alignment vertical="center"/>
    </xf>
    <xf numFmtId="0" fontId="13" fillId="0" borderId="117" xfId="3" applyFont="1" applyBorder="1" applyAlignment="1">
      <alignment vertical="center"/>
    </xf>
    <xf numFmtId="0" fontId="0" fillId="0" borderId="0" xfId="0" applyBorder="1" applyAlignment="1">
      <alignment vertical="center"/>
    </xf>
    <xf numFmtId="183" fontId="9" fillId="0" borderId="0" xfId="0" applyNumberFormat="1" applyFont="1">
      <alignment vertical="center"/>
    </xf>
    <xf numFmtId="0" fontId="9" fillId="0" borderId="0" xfId="0" applyFont="1" applyBorder="1" applyAlignment="1">
      <alignment vertical="center"/>
    </xf>
    <xf numFmtId="0" fontId="48" fillId="0" borderId="0" xfId="3" applyFont="1" applyFill="1" applyBorder="1" applyAlignment="1">
      <alignment vertical="center" wrapText="1"/>
    </xf>
    <xf numFmtId="0" fontId="11" fillId="0" borderId="0" xfId="3" applyFont="1" applyAlignment="1">
      <alignment horizontal="right" vertical="center"/>
    </xf>
    <xf numFmtId="0" fontId="11" fillId="0" borderId="53" xfId="3" applyFont="1" applyBorder="1" applyAlignment="1">
      <alignment horizontal="center" vertical="center"/>
    </xf>
    <xf numFmtId="0" fontId="11" fillId="0" borderId="53" xfId="3" applyFont="1" applyBorder="1" applyAlignment="1">
      <alignment vertical="center"/>
    </xf>
    <xf numFmtId="0" fontId="18" fillId="0" borderId="53" xfId="3" applyFont="1" applyBorder="1" applyAlignment="1">
      <alignment vertical="center"/>
    </xf>
    <xf numFmtId="0" fontId="11" fillId="0" borderId="0" xfId="3" applyFont="1" applyBorder="1" applyAlignment="1">
      <alignment horizontal="center" vertical="center"/>
    </xf>
    <xf numFmtId="0" fontId="11" fillId="0" borderId="0" xfId="3" applyFont="1" applyAlignment="1" applyProtection="1">
      <alignment vertical="center"/>
      <protection locked="0"/>
    </xf>
    <xf numFmtId="0" fontId="28" fillId="0" borderId="0" xfId="3" applyFont="1" applyAlignment="1">
      <alignment vertical="center"/>
    </xf>
    <xf numFmtId="0" fontId="26" fillId="0" borderId="0" xfId="5" applyFont="1">
      <alignment vertical="center"/>
    </xf>
    <xf numFmtId="0" fontId="11" fillId="0" borderId="58" xfId="5" applyFont="1" applyBorder="1" applyAlignment="1">
      <alignment horizontal="right" vertical="center"/>
    </xf>
    <xf numFmtId="0" fontId="11" fillId="0" borderId="52" xfId="5" applyFont="1" applyBorder="1" applyAlignment="1">
      <alignment vertical="center"/>
    </xf>
    <xf numFmtId="0" fontId="11" fillId="0" borderId="53" xfId="5" applyFont="1" applyFill="1" applyBorder="1" applyAlignment="1">
      <alignment vertical="center"/>
    </xf>
    <xf numFmtId="185" fontId="52" fillId="0" borderId="53" xfId="5" applyNumberFormat="1" applyFont="1" applyFill="1" applyBorder="1" applyAlignment="1">
      <alignment horizontal="right" vertical="center"/>
    </xf>
    <xf numFmtId="0" fontId="11" fillId="0" borderId="0" xfId="3" applyFont="1" applyFill="1" applyAlignment="1">
      <alignment vertical="center"/>
    </xf>
    <xf numFmtId="185" fontId="52" fillId="0" borderId="53" xfId="5" applyNumberFormat="1" applyFont="1" applyBorder="1" applyAlignment="1">
      <alignment horizontal="right" vertical="center"/>
    </xf>
    <xf numFmtId="187" fontId="13" fillId="0" borderId="53" xfId="14" applyNumberFormat="1" applyFont="1" applyFill="1" applyBorder="1" applyAlignment="1" applyProtection="1">
      <alignment horizontal="right" vertical="center"/>
      <protection hidden="1"/>
    </xf>
    <xf numFmtId="187" fontId="13" fillId="0" borderId="53" xfId="5" applyNumberFormat="1" applyFont="1" applyFill="1" applyBorder="1" applyAlignment="1">
      <alignment horizontal="right" vertical="center"/>
    </xf>
    <xf numFmtId="187" fontId="13" fillId="0" borderId="53" xfId="5" applyNumberFormat="1" applyFont="1" applyBorder="1" applyAlignment="1">
      <alignment horizontal="right" vertical="center"/>
    </xf>
    <xf numFmtId="41" fontId="11" fillId="0" borderId="0" xfId="5" applyNumberFormat="1" applyFont="1">
      <alignment vertical="center"/>
    </xf>
    <xf numFmtId="0" fontId="11" fillId="0" borderId="53" xfId="5" applyFont="1" applyBorder="1" applyAlignment="1">
      <alignment vertical="center" wrapText="1"/>
    </xf>
    <xf numFmtId="0" fontId="18" fillId="0" borderId="53" xfId="5" applyFont="1" applyBorder="1" applyAlignment="1">
      <alignment horizontal="center" vertical="center" wrapText="1"/>
    </xf>
    <xf numFmtId="0" fontId="11" fillId="0" borderId="53" xfId="5" applyFont="1" applyBorder="1" applyAlignment="1">
      <alignment horizontal="center" vertical="center" wrapText="1"/>
    </xf>
    <xf numFmtId="49" fontId="13" fillId="0" borderId="51" xfId="5" applyNumberFormat="1" applyFont="1" applyBorder="1">
      <alignment vertical="center"/>
    </xf>
    <xf numFmtId="177" fontId="13" fillId="0" borderId="58" xfId="5" applyNumberFormat="1" applyFont="1" applyBorder="1">
      <alignment vertical="center"/>
    </xf>
    <xf numFmtId="177" fontId="13" fillId="0" borderId="51" xfId="5" applyNumberFormat="1" applyFont="1" applyBorder="1">
      <alignment vertical="center"/>
    </xf>
    <xf numFmtId="0" fontId="11" fillId="0" borderId="51" xfId="5" applyFont="1" applyBorder="1">
      <alignment vertical="center"/>
    </xf>
    <xf numFmtId="177" fontId="13" fillId="0" borderId="51" xfId="1" applyNumberFormat="1" applyFont="1" applyBorder="1">
      <alignment vertical="center"/>
    </xf>
    <xf numFmtId="49" fontId="13" fillId="0" borderId="50" xfId="5" applyNumberFormat="1" applyFont="1" applyBorder="1">
      <alignment vertical="center"/>
    </xf>
    <xf numFmtId="177" fontId="13" fillId="0" borderId="50" xfId="5" applyNumberFormat="1" applyFont="1" applyBorder="1">
      <alignment vertical="center"/>
    </xf>
    <xf numFmtId="1" fontId="11" fillId="0" borderId="50" xfId="5" applyNumberFormat="1" applyFont="1" applyBorder="1">
      <alignment vertical="center"/>
    </xf>
    <xf numFmtId="49" fontId="13" fillId="0" borderId="53" xfId="5" applyNumberFormat="1" applyFont="1" applyBorder="1">
      <alignment vertical="center"/>
    </xf>
    <xf numFmtId="177" fontId="13" fillId="0" borderId="53" xfId="5" applyNumberFormat="1" applyFont="1" applyBorder="1">
      <alignment vertical="center"/>
    </xf>
    <xf numFmtId="1" fontId="11" fillId="0" borderId="53" xfId="5" applyNumberFormat="1" applyFont="1" applyBorder="1">
      <alignment vertical="center"/>
    </xf>
    <xf numFmtId="49" fontId="15" fillId="0" borderId="53" xfId="5" applyNumberFormat="1" applyFont="1" applyBorder="1">
      <alignment vertical="center"/>
    </xf>
    <xf numFmtId="177" fontId="15" fillId="0" borderId="53" xfId="5" applyNumberFormat="1" applyFont="1" applyBorder="1">
      <alignment vertical="center"/>
    </xf>
    <xf numFmtId="1" fontId="26" fillId="0" borderId="53" xfId="5" applyNumberFormat="1" applyFont="1" applyBorder="1">
      <alignment vertical="center"/>
    </xf>
    <xf numFmtId="183" fontId="13" fillId="0" borderId="51" xfId="5" applyNumberFormat="1" applyFont="1" applyBorder="1">
      <alignment vertical="center"/>
    </xf>
    <xf numFmtId="1" fontId="11" fillId="0" borderId="51" xfId="5" applyNumberFormat="1" applyFont="1" applyBorder="1">
      <alignment vertical="center"/>
    </xf>
    <xf numFmtId="49" fontId="13" fillId="0" borderId="52" xfId="5" applyNumberFormat="1" applyFont="1" applyBorder="1">
      <alignment vertical="center"/>
    </xf>
    <xf numFmtId="177" fontId="13" fillId="0" borderId="52" xfId="5" applyNumberFormat="1" applyFont="1" applyBorder="1">
      <alignment vertical="center"/>
    </xf>
    <xf numFmtId="1" fontId="11" fillId="0" borderId="52" xfId="5" applyNumberFormat="1" applyFont="1" applyBorder="1">
      <alignment vertical="center"/>
    </xf>
    <xf numFmtId="198" fontId="11" fillId="0" borderId="0" xfId="5" applyNumberFormat="1" applyFont="1">
      <alignment vertical="center"/>
    </xf>
    <xf numFmtId="3" fontId="11" fillId="0" borderId="0" xfId="5" applyNumberFormat="1" applyFont="1">
      <alignment vertical="center"/>
    </xf>
    <xf numFmtId="49" fontId="13" fillId="0" borderId="58" xfId="5" applyNumberFormat="1" applyFont="1" applyFill="1" applyBorder="1">
      <alignment vertical="center"/>
    </xf>
    <xf numFmtId="1" fontId="11" fillId="0" borderId="58" xfId="5" applyNumberFormat="1" applyFont="1" applyBorder="1">
      <alignment vertical="center"/>
    </xf>
    <xf numFmtId="49" fontId="15" fillId="0" borderId="53" xfId="3" applyNumberFormat="1" applyFont="1" applyBorder="1" applyAlignment="1">
      <alignment horizontal="left" vertical="center"/>
    </xf>
    <xf numFmtId="49" fontId="13" fillId="0" borderId="53" xfId="3" applyNumberFormat="1" applyFont="1" applyBorder="1" applyAlignment="1">
      <alignment horizontal="left" vertical="center"/>
    </xf>
    <xf numFmtId="49" fontId="13" fillId="0" borderId="58" xfId="5" applyNumberFormat="1" applyFont="1" applyBorder="1">
      <alignment vertical="center"/>
    </xf>
    <xf numFmtId="49" fontId="13" fillId="0" borderId="50" xfId="3" applyNumberFormat="1" applyFont="1" applyBorder="1" applyAlignment="1">
      <alignment horizontal="left" vertical="center"/>
    </xf>
    <xf numFmtId="185" fontId="13" fillId="0" borderId="51" xfId="5" applyNumberFormat="1" applyFont="1" applyBorder="1">
      <alignment vertical="center"/>
    </xf>
    <xf numFmtId="185" fontId="13" fillId="0" borderId="52" xfId="5" applyNumberFormat="1" applyFont="1" applyBorder="1">
      <alignment vertical="center"/>
    </xf>
    <xf numFmtId="182" fontId="13" fillId="0" borderId="58" xfId="5" applyNumberFormat="1" applyFont="1" applyBorder="1">
      <alignment vertical="center"/>
    </xf>
    <xf numFmtId="182" fontId="13" fillId="0" borderId="51" xfId="1" applyNumberFormat="1" applyFont="1" applyBorder="1">
      <alignment vertical="center"/>
    </xf>
    <xf numFmtId="0" fontId="15" fillId="0" borderId="50" xfId="5" applyFont="1" applyBorder="1">
      <alignment vertical="center"/>
    </xf>
    <xf numFmtId="182" fontId="15" fillId="0" borderId="50" xfId="5" applyNumberFormat="1" applyFont="1" applyBorder="1">
      <alignment vertical="center"/>
    </xf>
    <xf numFmtId="0" fontId="13" fillId="0" borderId="51" xfId="5" applyFont="1" applyBorder="1">
      <alignment vertical="center"/>
    </xf>
    <xf numFmtId="182" fontId="13" fillId="0" borderId="51" xfId="5" applyNumberFormat="1" applyFont="1" applyBorder="1">
      <alignment vertical="center"/>
    </xf>
    <xf numFmtId="3" fontId="54" fillId="0" borderId="58" xfId="5" applyNumberFormat="1" applyFont="1" applyFill="1" applyBorder="1" applyAlignment="1">
      <alignment horizontal="left" vertical="center"/>
    </xf>
    <xf numFmtId="0" fontId="11" fillId="0" borderId="120" xfId="0" applyFont="1" applyBorder="1">
      <alignment vertical="center"/>
    </xf>
    <xf numFmtId="0" fontId="11" fillId="0" borderId="121" xfId="0" applyFont="1" applyBorder="1">
      <alignment vertical="center"/>
    </xf>
    <xf numFmtId="0" fontId="13" fillId="0" borderId="120" xfId="0" applyFont="1" applyBorder="1">
      <alignment vertical="center"/>
    </xf>
    <xf numFmtId="3" fontId="54" fillId="0" borderId="122" xfId="5" applyNumberFormat="1" applyFont="1" applyFill="1" applyBorder="1" applyAlignment="1">
      <alignment vertical="center"/>
    </xf>
    <xf numFmtId="38" fontId="11" fillId="0" borderId="123" xfId="0" applyNumberFormat="1" applyFont="1" applyBorder="1">
      <alignment vertical="center"/>
    </xf>
    <xf numFmtId="38" fontId="11" fillId="0" borderId="124" xfId="0" applyNumberFormat="1" applyFont="1" applyBorder="1">
      <alignment vertical="center"/>
    </xf>
    <xf numFmtId="41" fontId="13" fillId="0" borderId="124" xfId="0" applyNumberFormat="1" applyFont="1" applyBorder="1">
      <alignment vertical="center"/>
    </xf>
    <xf numFmtId="199" fontId="13" fillId="0" borderId="123" xfId="0" applyNumberFormat="1" applyFont="1" applyBorder="1">
      <alignment vertical="center"/>
    </xf>
    <xf numFmtId="3" fontId="54" fillId="0" borderId="59" xfId="5" applyNumberFormat="1" applyFont="1" applyFill="1" applyBorder="1" applyAlignment="1">
      <alignment vertical="center"/>
    </xf>
    <xf numFmtId="38" fontId="11" fillId="0" borderId="53" xfId="0" applyNumberFormat="1" applyFont="1" applyBorder="1">
      <alignment vertical="center"/>
    </xf>
    <xf numFmtId="38" fontId="11" fillId="0" borderId="70" xfId="0" applyNumberFormat="1" applyFont="1" applyBorder="1">
      <alignment vertical="center"/>
    </xf>
    <xf numFmtId="3" fontId="13" fillId="0" borderId="70" xfId="0" applyNumberFormat="1" applyFont="1" applyBorder="1">
      <alignment vertical="center"/>
    </xf>
    <xf numFmtId="199" fontId="13" fillId="0" borderId="53" xfId="0" applyNumberFormat="1" applyFont="1" applyBorder="1">
      <alignment vertical="center"/>
    </xf>
    <xf numFmtId="3" fontId="54" fillId="0" borderId="53" xfId="5" applyNumberFormat="1" applyFont="1" applyFill="1" applyBorder="1" applyAlignment="1">
      <alignment horizontal="right" vertical="center"/>
    </xf>
    <xf numFmtId="41" fontId="13" fillId="0" borderId="70" xfId="0" applyNumberFormat="1" applyFont="1" applyBorder="1">
      <alignment vertical="center"/>
    </xf>
    <xf numFmtId="49" fontId="55" fillId="0" borderId="59" xfId="5" applyNumberFormat="1" applyFont="1" applyFill="1" applyBorder="1" applyAlignment="1">
      <alignment vertical="center"/>
    </xf>
    <xf numFmtId="0" fontId="9" fillId="0" borderId="53" xfId="0" applyFont="1" applyBorder="1" applyAlignment="1">
      <alignment horizontal="center" vertical="center" wrapText="1"/>
    </xf>
    <xf numFmtId="0" fontId="9" fillId="0" borderId="70" xfId="0" applyFont="1" applyBorder="1" applyAlignment="1">
      <alignment horizontal="center" vertical="center" wrapText="1"/>
    </xf>
    <xf numFmtId="0" fontId="9" fillId="0" borderId="53" xfId="0" applyFont="1" applyBorder="1" applyAlignment="1">
      <alignment horizontal="center" vertical="center"/>
    </xf>
    <xf numFmtId="0" fontId="9" fillId="0" borderId="53" xfId="7" applyFont="1" applyBorder="1"/>
    <xf numFmtId="186" fontId="11" fillId="0" borderId="53" xfId="15" applyNumberFormat="1" applyFont="1" applyFill="1" applyBorder="1" applyAlignment="1" applyProtection="1">
      <alignment vertical="center"/>
      <protection locked="0"/>
    </xf>
    <xf numFmtId="183" fontId="11" fillId="0" borderId="53" xfId="15" applyNumberFormat="1" applyFont="1" applyFill="1" applyBorder="1" applyAlignment="1" applyProtection="1">
      <alignment vertical="center"/>
      <protection locked="0"/>
    </xf>
    <xf numFmtId="183" fontId="11" fillId="0" borderId="53" xfId="10" applyNumberFormat="1" applyFont="1" applyFill="1" applyBorder="1" applyAlignment="1" applyProtection="1">
      <alignment vertical="center"/>
      <protection locked="0"/>
    </xf>
    <xf numFmtId="183" fontId="11" fillId="0" borderId="70" xfId="10" applyNumberFormat="1" applyFont="1" applyFill="1" applyBorder="1" applyAlignment="1" applyProtection="1">
      <alignment vertical="center"/>
      <protection locked="0"/>
    </xf>
    <xf numFmtId="191" fontId="9" fillId="0" borderId="53" xfId="0" applyNumberFormat="1" applyFont="1" applyBorder="1">
      <alignment vertical="center"/>
    </xf>
    <xf numFmtId="0" fontId="9" fillId="0" borderId="53" xfId="0" applyFont="1" applyBorder="1">
      <alignment vertical="center"/>
    </xf>
    <xf numFmtId="0" fontId="9" fillId="0" borderId="53" xfId="7" applyFont="1" applyBorder="1" applyAlignment="1">
      <alignment horizontal="right"/>
    </xf>
    <xf numFmtId="0" fontId="9" fillId="0" borderId="53" xfId="0" applyFont="1" applyBorder="1" applyAlignment="1">
      <alignment horizontal="right" vertical="center"/>
    </xf>
    <xf numFmtId="191" fontId="9" fillId="0" borderId="53" xfId="0" applyNumberFormat="1" applyFont="1" applyBorder="1" applyAlignment="1">
      <alignment horizontal="right" vertical="center"/>
    </xf>
    <xf numFmtId="191" fontId="11" fillId="0" borderId="53" xfId="5" applyNumberFormat="1" applyFont="1" applyBorder="1" applyAlignment="1">
      <alignment horizontal="right" vertical="center"/>
    </xf>
    <xf numFmtId="0" fontId="16" fillId="0" borderId="0" xfId="0" applyFont="1">
      <alignment vertical="center"/>
    </xf>
    <xf numFmtId="0" fontId="9" fillId="0" borderId="0" xfId="0" applyFont="1" applyAlignment="1">
      <alignment horizontal="center" vertical="center"/>
    </xf>
    <xf numFmtId="191" fontId="9" fillId="0" borderId="53" xfId="16" applyNumberFormat="1" applyFont="1" applyBorder="1" applyAlignment="1">
      <alignment horizontal="right"/>
    </xf>
    <xf numFmtId="41" fontId="13" fillId="0" borderId="53" xfId="16" applyNumberFormat="1" applyFont="1" applyBorder="1" applyAlignment="1">
      <alignment horizontal="right"/>
    </xf>
    <xf numFmtId="0" fontId="9" fillId="0" borderId="67" xfId="0" applyFont="1" applyBorder="1" applyAlignment="1">
      <alignment vertical="center"/>
    </xf>
    <xf numFmtId="0" fontId="9" fillId="0" borderId="53" xfId="0" applyFont="1" applyFill="1" applyBorder="1" applyAlignment="1">
      <alignment horizontal="left" vertical="center"/>
    </xf>
    <xf numFmtId="0" fontId="9" fillId="0" borderId="77" xfId="0" applyFont="1" applyBorder="1" applyAlignment="1">
      <alignment horizontal="right" vertical="center"/>
    </xf>
    <xf numFmtId="0" fontId="9" fillId="0" borderId="53" xfId="0" applyFont="1" applyBorder="1" applyAlignment="1">
      <alignment horizontal="left" vertical="center"/>
    </xf>
    <xf numFmtId="0" fontId="9" fillId="0" borderId="77" xfId="0" applyFont="1" applyFill="1" applyBorder="1" applyAlignment="1">
      <alignment horizontal="right" vertical="center"/>
    </xf>
    <xf numFmtId="41" fontId="9" fillId="0" borderId="53" xfId="1" applyNumberFormat="1" applyFont="1" applyBorder="1" applyAlignment="1">
      <alignment horizontal="right"/>
    </xf>
    <xf numFmtId="41" fontId="13" fillId="0" borderId="53" xfId="1" applyNumberFormat="1" applyFont="1" applyBorder="1" applyAlignment="1">
      <alignment horizontal="right"/>
    </xf>
    <xf numFmtId="0" fontId="9" fillId="0" borderId="52" xfId="0" applyFont="1" applyFill="1" applyBorder="1" applyAlignment="1">
      <alignment horizontal="right" vertical="center"/>
    </xf>
    <xf numFmtId="0" fontId="11" fillId="0" borderId="58" xfId="3" applyFont="1" applyBorder="1" applyAlignment="1">
      <alignment horizontal="center" vertical="center"/>
    </xf>
    <xf numFmtId="0" fontId="11" fillId="0" borderId="0" xfId="3" applyFont="1" applyAlignment="1">
      <alignment horizontal="center" vertical="center"/>
    </xf>
    <xf numFmtId="0" fontId="11" fillId="0" borderId="77" xfId="3" applyFont="1" applyBorder="1" applyAlignment="1">
      <alignment vertical="center"/>
    </xf>
    <xf numFmtId="183" fontId="11" fillId="0" borderId="53" xfId="3" applyNumberFormat="1" applyFont="1" applyBorder="1" applyAlignment="1">
      <alignment horizontal="right" vertical="center"/>
    </xf>
    <xf numFmtId="195" fontId="11" fillId="0" borderId="53" xfId="3" applyNumberFormat="1" applyFont="1" applyBorder="1" applyAlignment="1">
      <alignment horizontal="right" vertical="center"/>
    </xf>
    <xf numFmtId="183" fontId="11" fillId="0" borderId="53" xfId="3" applyNumberFormat="1" applyFont="1" applyBorder="1" applyAlignment="1">
      <alignment vertical="center"/>
    </xf>
    <xf numFmtId="183" fontId="11" fillId="0" borderId="0" xfId="3" applyNumberFormat="1" applyFont="1" applyAlignment="1">
      <alignment vertical="center"/>
    </xf>
    <xf numFmtId="0" fontId="11" fillId="0" borderId="73" xfId="3" applyFont="1" applyBorder="1" applyAlignment="1">
      <alignment vertical="center"/>
    </xf>
    <xf numFmtId="0" fontId="11" fillId="0" borderId="53" xfId="3" applyFont="1" applyFill="1" applyBorder="1" applyAlignment="1">
      <alignment horizontal="left" vertical="center"/>
    </xf>
    <xf numFmtId="0" fontId="11" fillId="0" borderId="69" xfId="3" applyFont="1" applyBorder="1" applyAlignment="1">
      <alignment vertical="center"/>
    </xf>
    <xf numFmtId="0" fontId="4" fillId="0" borderId="0" xfId="5" applyFont="1">
      <alignment vertical="center"/>
    </xf>
    <xf numFmtId="0" fontId="42" fillId="0" borderId="0" xfId="5" applyFont="1">
      <alignment vertical="center"/>
    </xf>
    <xf numFmtId="0" fontId="9" fillId="0" borderId="0" xfId="5" applyFont="1">
      <alignment vertical="center"/>
    </xf>
    <xf numFmtId="0" fontId="16" fillId="0" borderId="0" xfId="5" applyFont="1">
      <alignment vertical="center"/>
    </xf>
    <xf numFmtId="0" fontId="9" fillId="0" borderId="0" xfId="5" applyFont="1" applyAlignment="1">
      <alignment horizontal="right" vertical="center"/>
    </xf>
    <xf numFmtId="0" fontId="9" fillId="0" borderId="0" xfId="5" applyFont="1" applyBorder="1">
      <alignment vertical="center"/>
    </xf>
    <xf numFmtId="0" fontId="9" fillId="0" borderId="53" xfId="5" applyFont="1" applyFill="1" applyBorder="1" applyAlignment="1">
      <alignment horizontal="center" vertical="center"/>
    </xf>
    <xf numFmtId="0" fontId="9" fillId="0" borderId="52" xfId="5" applyFont="1" applyFill="1" applyBorder="1" applyAlignment="1">
      <alignment horizontal="center" vertical="center"/>
    </xf>
    <xf numFmtId="0" fontId="9" fillId="0" borderId="70" xfId="5" applyFont="1" applyBorder="1" applyAlignment="1">
      <alignment horizontal="center" vertical="center"/>
    </xf>
    <xf numFmtId="0" fontId="9" fillId="0" borderId="77" xfId="5" applyFont="1" applyBorder="1" applyAlignment="1">
      <alignment vertical="center"/>
    </xf>
    <xf numFmtId="0" fontId="9" fillId="0" borderId="77" xfId="5" applyFont="1" applyBorder="1">
      <alignment vertical="center"/>
    </xf>
    <xf numFmtId="200" fontId="11" fillId="0" borderId="53" xfId="8" applyNumberFormat="1" applyFont="1" applyFill="1" applyBorder="1" applyAlignment="1">
      <alignment horizontal="right" vertical="center"/>
    </xf>
    <xf numFmtId="195" fontId="11" fillId="0" borderId="53" xfId="3" applyNumberFormat="1" applyFont="1" applyFill="1" applyBorder="1" applyAlignment="1">
      <alignment horizontal="right" vertical="center"/>
    </xf>
    <xf numFmtId="183" fontId="11" fillId="0" borderId="53" xfId="3" applyNumberFormat="1" applyFont="1" applyFill="1" applyBorder="1" applyAlignment="1">
      <alignment horizontal="right" vertical="center"/>
    </xf>
    <xf numFmtId="0" fontId="9" fillId="0" borderId="73" xfId="5" applyFont="1" applyFill="1" applyBorder="1" applyAlignment="1">
      <alignment horizontal="center" vertical="center"/>
    </xf>
    <xf numFmtId="195" fontId="11" fillId="0" borderId="0" xfId="3" applyNumberFormat="1" applyFont="1" applyBorder="1" applyAlignment="1">
      <alignment horizontal="right" vertical="center"/>
    </xf>
    <xf numFmtId="0" fontId="9" fillId="0" borderId="52" xfId="5" applyFont="1" applyBorder="1">
      <alignment vertical="center"/>
    </xf>
    <xf numFmtId="183" fontId="9" fillId="0" borderId="0" xfId="5" applyNumberFormat="1" applyFont="1">
      <alignment vertical="center"/>
    </xf>
    <xf numFmtId="183" fontId="9" fillId="0" borderId="53" xfId="0" applyNumberFormat="1" applyFont="1" applyBorder="1">
      <alignment vertical="center"/>
    </xf>
    <xf numFmtId="183" fontId="9" fillId="0" borderId="53" xfId="17" applyNumberFormat="1" applyFont="1" applyBorder="1"/>
    <xf numFmtId="183" fontId="9" fillId="0" borderId="53" xfId="17" applyNumberFormat="1" applyFont="1" applyBorder="1" applyAlignment="1">
      <alignment horizontal="right"/>
    </xf>
    <xf numFmtId="0" fontId="9" fillId="0" borderId="0" xfId="0" applyFont="1" applyBorder="1" applyAlignment="1">
      <alignment vertical="center" wrapText="1"/>
    </xf>
    <xf numFmtId="0" fontId="9" fillId="0" borderId="0" xfId="0" applyFont="1" applyBorder="1" applyAlignment="1">
      <alignment horizontal="center" vertical="center" wrapText="1"/>
    </xf>
    <xf numFmtId="182" fontId="13" fillId="0" borderId="53" xfId="17" applyNumberFormat="1" applyFont="1" applyBorder="1"/>
    <xf numFmtId="182" fontId="13" fillId="0" borderId="53" xfId="0" applyNumberFormat="1" applyFont="1" applyBorder="1">
      <alignment vertical="center"/>
    </xf>
    <xf numFmtId="182" fontId="13" fillId="0" borderId="53" xfId="17" applyNumberFormat="1" applyFont="1" applyBorder="1" applyAlignment="1">
      <alignment horizontal="right"/>
    </xf>
    <xf numFmtId="0" fontId="0" fillId="0" borderId="0" xfId="0" applyAlignment="1"/>
    <xf numFmtId="201" fontId="9" fillId="0" borderId="53" xfId="0" applyNumberFormat="1" applyFont="1" applyBorder="1">
      <alignment vertical="center"/>
    </xf>
    <xf numFmtId="0" fontId="57" fillId="0" borderId="0" xfId="0" applyFont="1">
      <alignment vertical="center"/>
    </xf>
    <xf numFmtId="0" fontId="13" fillId="0" borderId="53" xfId="0" applyFont="1" applyBorder="1" applyAlignment="1">
      <alignment horizontal="center" vertical="center"/>
    </xf>
    <xf numFmtId="185" fontId="13" fillId="0" borderId="53" xfId="0" applyNumberFormat="1" applyFont="1" applyBorder="1">
      <alignment vertical="center"/>
    </xf>
    <xf numFmtId="201" fontId="13" fillId="0" borderId="53" xfId="0" applyNumberFormat="1" applyFont="1" applyBorder="1">
      <alignment vertical="center"/>
    </xf>
    <xf numFmtId="0" fontId="0" fillId="0" borderId="0" xfId="0" applyFill="1">
      <alignment vertical="center"/>
    </xf>
    <xf numFmtId="0" fontId="0" fillId="0" borderId="0" xfId="0" applyFont="1" applyFill="1">
      <alignment vertical="center"/>
    </xf>
    <xf numFmtId="0" fontId="9" fillId="0" borderId="0" xfId="0" applyFont="1" applyFill="1">
      <alignment vertical="center"/>
    </xf>
    <xf numFmtId="0" fontId="9" fillId="0" borderId="53" xfId="0" applyFont="1" applyFill="1" applyBorder="1" applyAlignment="1">
      <alignment horizontal="center" vertical="center"/>
    </xf>
    <xf numFmtId="0" fontId="9" fillId="0" borderId="53" xfId="0" applyFont="1" applyFill="1" applyBorder="1" applyAlignment="1">
      <alignment horizontal="center" vertical="center" wrapText="1"/>
    </xf>
    <xf numFmtId="0" fontId="9" fillId="0" borderId="0" xfId="0" applyFont="1" applyFill="1" applyAlignment="1">
      <alignment horizontal="center" vertical="center"/>
    </xf>
    <xf numFmtId="3" fontId="9" fillId="0" borderId="53" xfId="10" applyNumberFormat="1" applyFont="1" applyFill="1" applyBorder="1" applyAlignment="1">
      <alignment vertical="center"/>
    </xf>
    <xf numFmtId="0" fontId="9" fillId="0" borderId="53" xfId="10" applyFont="1" applyFill="1" applyBorder="1" applyAlignment="1">
      <alignment horizontal="right" vertical="center"/>
    </xf>
    <xf numFmtId="38" fontId="9" fillId="0" borderId="53" xfId="5" applyNumberFormat="1" applyFont="1" applyBorder="1">
      <alignment vertical="center"/>
    </xf>
    <xf numFmtId="202" fontId="9" fillId="0" borderId="53" xfId="1" applyNumberFormat="1" applyFont="1" applyBorder="1">
      <alignment vertical="center"/>
    </xf>
    <xf numFmtId="41" fontId="13" fillId="0" borderId="53" xfId="1" applyFont="1" applyFill="1" applyBorder="1">
      <alignment vertical="center"/>
    </xf>
    <xf numFmtId="201" fontId="13" fillId="0" borderId="53" xfId="0" applyNumberFormat="1" applyFont="1" applyFill="1" applyBorder="1">
      <alignment vertical="center"/>
    </xf>
    <xf numFmtId="0" fontId="9" fillId="0" borderId="69" xfId="0" applyFont="1" applyFill="1" applyBorder="1">
      <alignment vertical="center"/>
    </xf>
    <xf numFmtId="0" fontId="9" fillId="0" borderId="53" xfId="0" applyFont="1" applyFill="1" applyBorder="1">
      <alignment vertical="center"/>
    </xf>
    <xf numFmtId="1" fontId="9" fillId="0" borderId="53" xfId="10" applyNumberFormat="1" applyFont="1" applyFill="1" applyBorder="1" applyAlignment="1">
      <alignment vertical="center"/>
    </xf>
    <xf numFmtId="0" fontId="9" fillId="0" borderId="73" xfId="0" applyFont="1" applyFill="1" applyBorder="1">
      <alignment vertical="center"/>
    </xf>
    <xf numFmtId="0" fontId="9" fillId="0" borderId="0" xfId="10" applyFont="1" applyFill="1" applyAlignment="1">
      <alignment vertical="center"/>
    </xf>
    <xf numFmtId="0" fontId="58" fillId="0" borderId="0" xfId="0" applyFont="1" applyFill="1">
      <alignment vertical="center"/>
    </xf>
    <xf numFmtId="0" fontId="9" fillId="0" borderId="58" xfId="0" applyFont="1" applyBorder="1" applyAlignment="1">
      <alignment horizontal="center" vertical="center"/>
    </xf>
    <xf numFmtId="182" fontId="11" fillId="0" borderId="53" xfId="5" applyNumberFormat="1" applyFont="1" applyBorder="1" applyAlignment="1"/>
    <xf numFmtId="0" fontId="9" fillId="0" borderId="53" xfId="0" applyFont="1" applyFill="1" applyBorder="1" applyAlignment="1">
      <alignment horizontal="right" vertical="center"/>
    </xf>
    <xf numFmtId="191" fontId="9" fillId="0" borderId="53" xfId="18" applyNumberFormat="1" applyFont="1" applyBorder="1" applyAlignment="1">
      <alignment horizontal="right"/>
    </xf>
    <xf numFmtId="0" fontId="13" fillId="0" borderId="53" xfId="0" applyFont="1" applyBorder="1" applyAlignment="1">
      <alignment horizontal="center" vertical="center" wrapText="1"/>
    </xf>
    <xf numFmtId="183" fontId="9" fillId="0" borderId="53" xfId="19" applyNumberFormat="1" applyFont="1" applyBorder="1"/>
    <xf numFmtId="0" fontId="13" fillId="0" borderId="53" xfId="0" applyFont="1" applyBorder="1">
      <alignment vertical="center"/>
    </xf>
    <xf numFmtId="183" fontId="9" fillId="0" borderId="0" xfId="19" applyNumberFormat="1" applyFont="1"/>
    <xf numFmtId="41" fontId="9" fillId="0" borderId="53" xfId="1" applyNumberFormat="1" applyFont="1" applyBorder="1">
      <alignment vertical="center"/>
    </xf>
    <xf numFmtId="196" fontId="9" fillId="0" borderId="53" xfId="1" applyNumberFormat="1" applyFont="1" applyBorder="1">
      <alignment vertical="center"/>
    </xf>
    <xf numFmtId="203" fontId="9" fillId="0" borderId="53" xfId="0" applyNumberFormat="1" applyFont="1" applyBorder="1">
      <alignment vertical="center"/>
    </xf>
    <xf numFmtId="196" fontId="13" fillId="0" borderId="0" xfId="1" applyNumberFormat="1" applyFont="1">
      <alignment vertical="center"/>
    </xf>
    <xf numFmtId="203" fontId="13" fillId="0" borderId="53" xfId="0" applyNumberFormat="1" applyFont="1" applyBorder="1">
      <alignment vertical="center"/>
    </xf>
    <xf numFmtId="196" fontId="13" fillId="0" borderId="53" xfId="1" applyNumberFormat="1" applyFont="1" applyBorder="1">
      <alignment vertical="center"/>
    </xf>
    <xf numFmtId="191" fontId="9" fillId="0" borderId="53" xfId="0" applyNumberFormat="1" applyFont="1" applyBorder="1" applyAlignment="1">
      <alignment horizontal="center" vertical="center"/>
    </xf>
    <xf numFmtId="41" fontId="9" fillId="0" borderId="53" xfId="0" applyNumberFormat="1" applyFont="1" applyBorder="1">
      <alignment vertical="center"/>
    </xf>
    <xf numFmtId="191" fontId="9" fillId="0" borderId="0" xfId="0" applyNumberFormat="1" applyFont="1">
      <alignment vertical="center"/>
    </xf>
    <xf numFmtId="41" fontId="9" fillId="0" borderId="0" xfId="0" applyNumberFormat="1" applyFont="1">
      <alignment vertical="center"/>
    </xf>
    <xf numFmtId="0" fontId="0" fillId="0" borderId="0" xfId="9" applyFont="1">
      <alignment vertical="center"/>
    </xf>
    <xf numFmtId="0" fontId="13" fillId="0" borderId="0" xfId="9" applyFont="1">
      <alignment vertical="center"/>
    </xf>
    <xf numFmtId="0" fontId="4" fillId="0" borderId="0" xfId="9" applyFont="1">
      <alignment vertical="center"/>
    </xf>
    <xf numFmtId="0" fontId="16" fillId="0" borderId="0" xfId="9" applyFont="1">
      <alignment vertical="center"/>
    </xf>
    <xf numFmtId="0" fontId="9" fillId="0" borderId="53" xfId="9" applyFont="1" applyBorder="1" applyAlignment="1">
      <alignment horizontal="center" vertical="center"/>
    </xf>
    <xf numFmtId="0" fontId="9" fillId="0" borderId="53" xfId="9" applyFont="1" applyBorder="1" applyAlignment="1">
      <alignment horizontal="center" vertical="center" wrapText="1"/>
    </xf>
    <xf numFmtId="0" fontId="13" fillId="0" borderId="53" xfId="9" applyFont="1" applyBorder="1" applyAlignment="1">
      <alignment horizontal="center" vertical="center" wrapText="1"/>
    </xf>
    <xf numFmtId="0" fontId="9" fillId="0" borderId="0" xfId="9" applyFont="1" applyAlignment="1">
      <alignment horizontal="center" vertical="center"/>
    </xf>
    <xf numFmtId="191" fontId="9" fillId="0" borderId="53" xfId="9" applyNumberFormat="1" applyFont="1" applyBorder="1">
      <alignment vertical="center"/>
    </xf>
    <xf numFmtId="183" fontId="9" fillId="0" borderId="53" xfId="9" applyNumberFormat="1" applyFont="1" applyBorder="1">
      <alignment vertical="center"/>
    </xf>
    <xf numFmtId="191" fontId="13" fillId="0" borderId="53" xfId="9" applyNumberFormat="1" applyFont="1" applyBorder="1">
      <alignment vertical="center"/>
    </xf>
    <xf numFmtId="183" fontId="13" fillId="0" borderId="53" xfId="9" applyNumberFormat="1" applyFont="1" applyBorder="1">
      <alignment vertical="center"/>
    </xf>
    <xf numFmtId="0" fontId="9" fillId="0" borderId="58" xfId="9" applyFont="1" applyFill="1" applyBorder="1" applyAlignment="1">
      <alignment horizontal="left" vertical="center"/>
    </xf>
    <xf numFmtId="183" fontId="9" fillId="0" borderId="73" xfId="9" applyNumberFormat="1" applyFont="1" applyBorder="1">
      <alignment vertical="center"/>
    </xf>
    <xf numFmtId="0" fontId="9" fillId="0" borderId="53" xfId="9" applyFont="1" applyFill="1" applyBorder="1" applyAlignment="1">
      <alignment horizontal="left" vertical="center"/>
    </xf>
    <xf numFmtId="0" fontId="9" fillId="0" borderId="73" xfId="9" applyFont="1" applyBorder="1">
      <alignment vertical="center"/>
    </xf>
    <xf numFmtId="191" fontId="9" fillId="0" borderId="53" xfId="9" applyNumberFormat="1" applyFont="1" applyBorder="1" applyAlignment="1">
      <alignment horizontal="right" vertical="center"/>
    </xf>
    <xf numFmtId="0" fontId="9" fillId="0" borderId="53" xfId="9" applyFont="1" applyFill="1" applyBorder="1" applyAlignment="1">
      <alignment horizontal="right" vertical="center"/>
    </xf>
    <xf numFmtId="0" fontId="9" fillId="0" borderId="53" xfId="9" applyFont="1" applyBorder="1">
      <alignment vertical="center"/>
    </xf>
    <xf numFmtId="191" fontId="9" fillId="0" borderId="0" xfId="9" applyNumberFormat="1" applyFont="1">
      <alignment vertical="center"/>
    </xf>
    <xf numFmtId="3" fontId="4" fillId="0" borderId="0" xfId="9" applyNumberFormat="1" applyFont="1" applyBorder="1">
      <alignment vertical="center"/>
    </xf>
    <xf numFmtId="0" fontId="7" fillId="0" borderId="0" xfId="6" applyFont="1">
      <alignment vertical="center"/>
    </xf>
    <xf numFmtId="41" fontId="13" fillId="0" borderId="53" xfId="0" applyNumberFormat="1" applyFont="1" applyBorder="1">
      <alignment vertical="center"/>
    </xf>
    <xf numFmtId="201" fontId="11" fillId="0" borderId="0" xfId="6" applyNumberFormat="1" applyFont="1">
      <alignment vertical="center"/>
    </xf>
    <xf numFmtId="0" fontId="18" fillId="0" borderId="0" xfId="6" applyFont="1">
      <alignment vertical="center"/>
    </xf>
    <xf numFmtId="41" fontId="11" fillId="0" borderId="53" xfId="6" applyNumberFormat="1" applyFont="1" applyBorder="1">
      <alignment vertical="center"/>
    </xf>
    <xf numFmtId="0" fontId="60" fillId="0" borderId="0" xfId="6" applyFont="1" applyBorder="1" applyAlignment="1">
      <alignment horizontal="right" vertical="top" wrapText="1"/>
    </xf>
    <xf numFmtId="3" fontId="11" fillId="0" borderId="0" xfId="6" applyNumberFormat="1" applyFont="1" applyBorder="1">
      <alignment vertical="center"/>
    </xf>
    <xf numFmtId="3" fontId="1" fillId="0" borderId="0" xfId="6" applyNumberFormat="1" applyFont="1" applyBorder="1" applyAlignment="1">
      <alignment vertical="center" wrapText="1"/>
    </xf>
    <xf numFmtId="0" fontId="1" fillId="0" borderId="0" xfId="6" applyFont="1" applyBorder="1" applyAlignment="1">
      <alignment vertical="center" wrapText="1"/>
    </xf>
    <xf numFmtId="3" fontId="11" fillId="0" borderId="0" xfId="6" applyNumberFormat="1" applyFont="1">
      <alignment vertical="center"/>
    </xf>
    <xf numFmtId="0" fontId="61" fillId="0" borderId="0" xfId="6" applyFont="1" applyBorder="1" applyAlignment="1">
      <alignment horizontal="right" vertical="top" wrapText="1"/>
    </xf>
    <xf numFmtId="41" fontId="11" fillId="0" borderId="0" xfId="6" applyNumberFormat="1" applyFont="1">
      <alignment vertical="center"/>
    </xf>
    <xf numFmtId="191" fontId="0" fillId="0" borderId="0" xfId="0" applyNumberFormat="1" applyBorder="1">
      <alignment vertical="center"/>
    </xf>
    <xf numFmtId="191" fontId="0" fillId="0" borderId="0" xfId="0" applyNumberFormat="1" applyFont="1" applyBorder="1">
      <alignment vertical="center"/>
    </xf>
    <xf numFmtId="191" fontId="9" fillId="0" borderId="0" xfId="0" applyNumberFormat="1" applyFont="1" applyBorder="1">
      <alignment vertical="center"/>
    </xf>
    <xf numFmtId="191" fontId="9" fillId="0" borderId="0" xfId="0" applyNumberFormat="1" applyFont="1" applyBorder="1" applyAlignment="1">
      <alignment horizontal="right" vertical="center"/>
    </xf>
    <xf numFmtId="197" fontId="9" fillId="0" borderId="53" xfId="0" applyNumberFormat="1" applyFont="1" applyBorder="1" applyAlignment="1">
      <alignment horizontal="center" vertical="center"/>
    </xf>
    <xf numFmtId="191" fontId="9" fillId="0" borderId="53" xfId="0" applyNumberFormat="1" applyFont="1" applyBorder="1" applyAlignment="1">
      <alignment horizontal="center" vertical="center" wrapText="1"/>
    </xf>
    <xf numFmtId="191" fontId="13" fillId="0" borderId="53" xfId="0" applyNumberFormat="1" applyFont="1" applyBorder="1" applyAlignment="1">
      <alignment horizontal="center" vertical="center"/>
    </xf>
    <xf numFmtId="191" fontId="13" fillId="0" borderId="53" xfId="0" applyNumberFormat="1" applyFont="1" applyBorder="1" applyAlignment="1">
      <alignment horizontal="center" vertical="center" wrapText="1"/>
    </xf>
    <xf numFmtId="191" fontId="9" fillId="0" borderId="0" xfId="0" applyNumberFormat="1" applyFont="1" applyBorder="1" applyAlignment="1">
      <alignment horizontal="center" vertical="center"/>
    </xf>
    <xf numFmtId="38" fontId="9" fillId="0" borderId="53" xfId="0" applyNumberFormat="1" applyFont="1" applyBorder="1">
      <alignment vertical="center"/>
    </xf>
    <xf numFmtId="3" fontId="13" fillId="0" borderId="53" xfId="0" applyNumberFormat="1" applyFont="1" applyBorder="1">
      <alignment vertical="center"/>
    </xf>
    <xf numFmtId="183" fontId="13" fillId="0" borderId="53" xfId="0" applyNumberFormat="1" applyFont="1" applyBorder="1">
      <alignment vertical="center"/>
    </xf>
    <xf numFmtId="191" fontId="9" fillId="0" borderId="53" xfId="0" applyNumberFormat="1" applyFont="1" applyBorder="1" applyAlignment="1">
      <alignment horizontal="right" vertical="center" wrapText="1"/>
    </xf>
    <xf numFmtId="191" fontId="9" fillId="0" borderId="77" xfId="0" applyNumberFormat="1" applyFont="1" applyBorder="1">
      <alignment vertical="center"/>
    </xf>
    <xf numFmtId="191" fontId="9" fillId="0" borderId="53" xfId="0" applyNumberFormat="1" applyFont="1" applyFill="1" applyBorder="1" applyAlignment="1">
      <alignment horizontal="left" vertical="center"/>
    </xf>
    <xf numFmtId="191" fontId="9" fillId="0" borderId="52" xfId="0" applyNumberFormat="1" applyFont="1" applyBorder="1">
      <alignment vertical="center"/>
    </xf>
    <xf numFmtId="191" fontId="13" fillId="0" borderId="53" xfId="0" applyNumberFormat="1" applyFont="1" applyBorder="1">
      <alignment vertical="center"/>
    </xf>
    <xf numFmtId="0" fontId="7" fillId="0" borderId="0" xfId="3" applyFont="1" applyFill="1" applyAlignment="1">
      <alignment vertical="center"/>
    </xf>
    <xf numFmtId="0" fontId="13" fillId="0" borderId="53" xfId="3" applyFont="1" applyBorder="1" applyAlignment="1">
      <alignment horizontal="center" vertical="center"/>
    </xf>
    <xf numFmtId="0" fontId="11" fillId="0" borderId="53" xfId="3" applyFont="1" applyFill="1" applyBorder="1" applyAlignment="1">
      <alignment horizontal="center" vertical="center" wrapText="1"/>
    </xf>
    <xf numFmtId="0" fontId="11" fillId="0" borderId="53" xfId="3" applyFont="1" applyBorder="1" applyAlignment="1">
      <alignment horizontal="center" vertical="center" wrapText="1"/>
    </xf>
    <xf numFmtId="0" fontId="11" fillId="0" borderId="53" xfId="3" applyFont="1" applyBorder="1" applyAlignment="1">
      <alignment horizontal="right" vertical="center"/>
    </xf>
    <xf numFmtId="0" fontId="11" fillId="0" borderId="53" xfId="3" applyFont="1" applyFill="1" applyBorder="1" applyAlignment="1">
      <alignment horizontal="right" vertical="center"/>
    </xf>
    <xf numFmtId="0" fontId="11" fillId="0" borderId="53" xfId="3" applyFont="1" applyFill="1" applyBorder="1" applyAlignment="1">
      <alignment vertical="center"/>
    </xf>
    <xf numFmtId="197" fontId="11" fillId="0" borderId="53" xfId="3" applyNumberFormat="1" applyFont="1" applyFill="1" applyBorder="1" applyAlignment="1">
      <alignment horizontal="right" vertical="center"/>
    </xf>
    <xf numFmtId="197" fontId="11" fillId="0" borderId="53" xfId="3" applyNumberFormat="1" applyFont="1" applyBorder="1" applyAlignment="1">
      <alignment horizontal="right" vertical="center"/>
    </xf>
    <xf numFmtId="0" fontId="26" fillId="0" borderId="53" xfId="3" applyFont="1" applyBorder="1" applyAlignment="1">
      <alignment vertical="center"/>
    </xf>
    <xf numFmtId="0" fontId="15" fillId="0" borderId="53" xfId="3" applyFont="1" applyBorder="1" applyAlignment="1">
      <alignment horizontal="right" vertical="center"/>
    </xf>
    <xf numFmtId="0" fontId="15" fillId="0" borderId="53" xfId="3" applyFont="1" applyFill="1" applyBorder="1" applyAlignment="1">
      <alignment horizontal="right" vertical="center"/>
    </xf>
    <xf numFmtId="0" fontId="15" fillId="0" borderId="53" xfId="3" applyFont="1" applyFill="1" applyBorder="1" applyAlignment="1">
      <alignment vertical="center"/>
    </xf>
    <xf numFmtId="197" fontId="47" fillId="0" borderId="53" xfId="3" applyNumberFormat="1" applyFont="1" applyFill="1" applyBorder="1" applyAlignment="1">
      <alignment horizontal="right" vertical="center"/>
    </xf>
    <xf numFmtId="197" fontId="15" fillId="0" borderId="53" xfId="3" applyNumberFormat="1" applyFont="1" applyFill="1" applyBorder="1" applyAlignment="1">
      <alignment horizontal="right" vertical="center"/>
    </xf>
    <xf numFmtId="0" fontId="13" fillId="0" borderId="53" xfId="3" applyFont="1" applyBorder="1" applyAlignment="1">
      <alignment horizontal="right" vertical="center"/>
    </xf>
    <xf numFmtId="0" fontId="13" fillId="0" borderId="53" xfId="3" applyFont="1" applyFill="1" applyBorder="1" applyAlignment="1">
      <alignment horizontal="right" vertical="center"/>
    </xf>
    <xf numFmtId="197" fontId="13" fillId="0" borderId="53" xfId="3" applyNumberFormat="1" applyFont="1" applyFill="1" applyBorder="1" applyAlignment="1">
      <alignment horizontal="right" vertical="center"/>
    </xf>
    <xf numFmtId="197" fontId="13" fillId="0" borderId="53" xfId="3" applyNumberFormat="1" applyFont="1" applyBorder="1" applyAlignment="1">
      <alignment horizontal="right" vertical="center"/>
    </xf>
    <xf numFmtId="0" fontId="13" fillId="0" borderId="53" xfId="3" applyFont="1" applyFill="1" applyBorder="1" applyAlignment="1">
      <alignment vertical="center"/>
    </xf>
    <xf numFmtId="0" fontId="18" fillId="0" borderId="53" xfId="3" applyFont="1" applyBorder="1" applyAlignment="1">
      <alignment horizontal="right" vertical="center"/>
    </xf>
    <xf numFmtId="0" fontId="18" fillId="0" borderId="53" xfId="3" applyFont="1" applyFill="1" applyBorder="1" applyAlignment="1">
      <alignment horizontal="right" vertical="center"/>
    </xf>
    <xf numFmtId="197" fontId="18" fillId="0" borderId="53" xfId="3" applyNumberFormat="1" applyFont="1" applyFill="1" applyBorder="1" applyAlignment="1">
      <alignment horizontal="right" vertical="center"/>
    </xf>
    <xf numFmtId="197" fontId="18" fillId="0" borderId="53" xfId="3" applyNumberFormat="1" applyFont="1" applyBorder="1" applyAlignment="1">
      <alignment horizontal="right" vertical="center"/>
    </xf>
    <xf numFmtId="0" fontId="13" fillId="0" borderId="0" xfId="3" applyFont="1" applyFill="1" applyAlignment="1">
      <alignment vertical="center"/>
    </xf>
    <xf numFmtId="0" fontId="18" fillId="0" borderId="0" xfId="3" applyFont="1" applyFill="1" applyBorder="1" applyAlignment="1">
      <alignment horizontal="right" vertical="center"/>
    </xf>
    <xf numFmtId="197" fontId="11" fillId="0" borderId="0" xfId="3" applyNumberFormat="1" applyFont="1" applyFill="1" applyAlignment="1">
      <alignment vertical="center"/>
    </xf>
    <xf numFmtId="197" fontId="11" fillId="0" borderId="0" xfId="3" applyNumberFormat="1" applyFont="1" applyAlignment="1">
      <alignment vertical="center"/>
    </xf>
    <xf numFmtId="0" fontId="9" fillId="0" borderId="0" xfId="9" applyFont="1" applyBorder="1" applyAlignment="1">
      <alignment vertical="center"/>
    </xf>
    <xf numFmtId="0" fontId="4" fillId="0" borderId="0" xfId="9" applyFont="1" applyBorder="1" applyAlignment="1">
      <alignment vertical="center"/>
    </xf>
    <xf numFmtId="0" fontId="9" fillId="0" borderId="0" xfId="9" applyFont="1" applyBorder="1" applyAlignment="1">
      <alignment horizontal="center" vertical="center" wrapText="1"/>
    </xf>
    <xf numFmtId="0" fontId="9" fillId="0" borderId="0" xfId="9" applyFont="1" applyBorder="1" applyAlignment="1">
      <alignment horizontal="center" vertical="center"/>
    </xf>
    <xf numFmtId="200" fontId="9" fillId="0" borderId="53" xfId="9" applyNumberFormat="1" applyFont="1" applyBorder="1" applyAlignment="1">
      <alignment horizontal="right" vertical="center"/>
    </xf>
    <xf numFmtId="200" fontId="9" fillId="0" borderId="0" xfId="9" applyNumberFormat="1" applyFont="1">
      <alignment vertical="center"/>
    </xf>
    <xf numFmtId="0" fontId="13" fillId="0" borderId="53" xfId="9" applyFont="1" applyBorder="1" applyAlignment="1">
      <alignment horizontal="center" vertical="center"/>
    </xf>
    <xf numFmtId="200" fontId="13" fillId="0" borderId="53" xfId="9" applyNumberFormat="1" applyFont="1" applyBorder="1" applyAlignment="1">
      <alignment horizontal="right" vertical="center"/>
    </xf>
    <xf numFmtId="0" fontId="13" fillId="0" borderId="53" xfId="9" applyFont="1" applyBorder="1" applyAlignment="1">
      <alignment horizontal="right" vertical="center"/>
    </xf>
    <xf numFmtId="0" fontId="4" fillId="0" borderId="0" xfId="6" applyFont="1" applyFill="1">
      <alignment vertical="center"/>
    </xf>
    <xf numFmtId="0" fontId="9" fillId="0" borderId="0" xfId="6" applyFont="1" applyFill="1">
      <alignment vertical="center"/>
    </xf>
    <xf numFmtId="0" fontId="28" fillId="0" borderId="0" xfId="6">
      <alignment vertical="center"/>
    </xf>
    <xf numFmtId="0" fontId="0" fillId="0" borderId="0" xfId="6" applyFont="1" applyFill="1">
      <alignment vertical="center"/>
    </xf>
    <xf numFmtId="204" fontId="28" fillId="0" borderId="0" xfId="6" applyNumberFormat="1">
      <alignment vertical="center"/>
    </xf>
    <xf numFmtId="0" fontId="9" fillId="0" borderId="55" xfId="6" applyFont="1" applyFill="1" applyBorder="1" applyAlignment="1">
      <alignment horizontal="center" vertical="center"/>
    </xf>
    <xf numFmtId="196" fontId="9" fillId="0" borderId="52" xfId="6" applyNumberFormat="1" applyFont="1" applyFill="1" applyBorder="1">
      <alignment vertical="center"/>
    </xf>
    <xf numFmtId="196" fontId="11" fillId="0" borderId="52" xfId="6" applyNumberFormat="1" applyFont="1" applyFill="1" applyBorder="1">
      <alignment vertical="center"/>
    </xf>
    <xf numFmtId="38" fontId="9" fillId="0" borderId="53" xfId="6" applyNumberFormat="1" applyFont="1" applyFill="1" applyBorder="1">
      <alignment vertical="center"/>
    </xf>
    <xf numFmtId="38" fontId="9" fillId="0" borderId="53" xfId="0" applyNumberFormat="1" applyFont="1" applyFill="1" applyBorder="1" applyAlignment="1">
      <alignment horizontal="right" vertical="center"/>
    </xf>
    <xf numFmtId="38" fontId="9" fillId="0" borderId="52" xfId="0" applyNumberFormat="1" applyFont="1" applyFill="1" applyBorder="1" applyAlignment="1">
      <alignment horizontal="right" vertical="center"/>
    </xf>
    <xf numFmtId="0" fontId="9" fillId="0" borderId="77" xfId="6" applyFont="1" applyFill="1" applyBorder="1">
      <alignment vertical="center"/>
    </xf>
    <xf numFmtId="0" fontId="9" fillId="0" borderId="53" xfId="6" applyFont="1" applyFill="1" applyBorder="1" applyAlignment="1">
      <alignment horizontal="center" vertical="center"/>
    </xf>
    <xf numFmtId="38" fontId="9" fillId="0" borderId="53" xfId="6" applyNumberFormat="1" applyFont="1" applyFill="1" applyBorder="1" applyAlignment="1">
      <alignment horizontal="right" vertical="center"/>
    </xf>
    <xf numFmtId="0" fontId="9" fillId="0" borderId="52" xfId="6" applyFont="1" applyFill="1" applyBorder="1">
      <alignment vertical="center"/>
    </xf>
    <xf numFmtId="191" fontId="9" fillId="0" borderId="0" xfId="6" applyNumberFormat="1" applyFont="1" applyFill="1">
      <alignment vertical="center"/>
    </xf>
    <xf numFmtId="183" fontId="9" fillId="0" borderId="0" xfId="6" applyNumberFormat="1" applyFont="1" applyFill="1">
      <alignment vertical="center"/>
    </xf>
    <xf numFmtId="0" fontId="9" fillId="6" borderId="96" xfId="6" applyFont="1" applyFill="1" applyBorder="1" applyAlignment="1">
      <alignment horizontal="center" vertical="center"/>
    </xf>
    <xf numFmtId="0" fontId="9" fillId="6" borderId="96" xfId="6" applyFont="1" applyFill="1" applyBorder="1" applyAlignment="1">
      <alignment horizontal="center" vertical="center" wrapText="1"/>
    </xf>
    <xf numFmtId="3" fontId="11" fillId="6" borderId="53" xfId="6" applyNumberFormat="1" applyFont="1" applyFill="1" applyBorder="1">
      <alignment vertical="center"/>
    </xf>
    <xf numFmtId="182" fontId="20" fillId="6" borderId="53" xfId="20" applyNumberFormat="1" applyFont="1" applyFill="1" applyBorder="1">
      <alignment vertical="center"/>
    </xf>
    <xf numFmtId="38" fontId="9" fillId="6" borderId="53" xfId="0" applyNumberFormat="1" applyFont="1" applyFill="1" applyBorder="1" applyAlignment="1">
      <alignment horizontal="right" vertical="center"/>
    </xf>
    <xf numFmtId="41" fontId="11" fillId="6" borderId="53" xfId="1" applyFont="1" applyFill="1" applyBorder="1">
      <alignment vertical="center"/>
    </xf>
    <xf numFmtId="3" fontId="9" fillId="6" borderId="53" xfId="0" applyNumberFormat="1" applyFont="1" applyFill="1" applyBorder="1" applyAlignment="1">
      <alignment horizontal="right" vertical="center"/>
    </xf>
    <xf numFmtId="0" fontId="63" fillId="0" borderId="0" xfId="5" applyFont="1">
      <alignment vertical="center"/>
    </xf>
    <xf numFmtId="0" fontId="11" fillId="0" borderId="53" xfId="5" applyFont="1" applyBorder="1" applyAlignment="1">
      <alignment horizontal="right" vertical="center"/>
    </xf>
    <xf numFmtId="191" fontId="11" fillId="0" borderId="53" xfId="5" applyNumberFormat="1" applyFont="1" applyBorder="1">
      <alignment vertical="center"/>
    </xf>
    <xf numFmtId="1" fontId="11" fillId="0" borderId="53" xfId="5" applyNumberFormat="1" applyFont="1" applyBorder="1" applyAlignment="1">
      <alignment horizontal="right" vertical="center"/>
    </xf>
    <xf numFmtId="0" fontId="0" fillId="0" borderId="0" xfId="0" applyAlignment="1">
      <alignment vertical="center"/>
    </xf>
    <xf numFmtId="0" fontId="20" fillId="0" borderId="0" xfId="3" applyFont="1" applyFill="1" applyBorder="1" applyAlignment="1">
      <alignment vertical="center" wrapText="1"/>
    </xf>
    <xf numFmtId="0" fontId="11" fillId="0" borderId="0" xfId="5" applyFont="1" applyAlignment="1">
      <alignment horizontal="left" vertical="center" wrapText="1"/>
    </xf>
    <xf numFmtId="0" fontId="9" fillId="0" borderId="53" xfId="0" applyFont="1" applyBorder="1" applyAlignment="1">
      <alignment horizontal="center" vertical="center"/>
    </xf>
    <xf numFmtId="0" fontId="0" fillId="0" borderId="0" xfId="0">
      <alignment vertical="center"/>
    </xf>
    <xf numFmtId="0" fontId="9" fillId="0" borderId="53" xfId="0" applyFont="1" applyBorder="1" applyAlignment="1">
      <alignment horizontal="center" vertical="center" wrapText="1"/>
    </xf>
    <xf numFmtId="0" fontId="11" fillId="0" borderId="66" xfId="5" applyFont="1" applyBorder="1" applyAlignment="1">
      <alignment horizontal="center" vertical="center"/>
    </xf>
    <xf numFmtId="0" fontId="11" fillId="0" borderId="77" xfId="5" applyFont="1" applyBorder="1">
      <alignment vertical="center"/>
    </xf>
    <xf numFmtId="181" fontId="11" fillId="0" borderId="77" xfId="5" applyNumberFormat="1" applyFont="1" applyBorder="1">
      <alignment vertical="center"/>
    </xf>
    <xf numFmtId="183" fontId="11" fillId="0" borderId="77" xfId="5" applyNumberFormat="1" applyFont="1" applyBorder="1">
      <alignment vertical="center"/>
    </xf>
    <xf numFmtId="0" fontId="41" fillId="9" borderId="77" xfId="5" applyFont="1" applyFill="1" applyBorder="1">
      <alignment vertical="center"/>
    </xf>
    <xf numFmtId="182" fontId="13" fillId="9" borderId="77" xfId="5" applyNumberFormat="1" applyFont="1" applyFill="1" applyBorder="1">
      <alignment vertical="center"/>
    </xf>
    <xf numFmtId="193" fontId="13" fillId="10" borderId="53" xfId="7" applyNumberFormat="1" applyFont="1" applyFill="1" applyBorder="1" applyAlignment="1">
      <alignment horizontal="right" vertical="center"/>
    </xf>
    <xf numFmtId="195" fontId="13" fillId="10" borderId="53" xfId="7" applyNumberFormat="1" applyFont="1" applyFill="1" applyBorder="1" applyAlignment="1">
      <alignment horizontal="right" vertical="center"/>
    </xf>
    <xf numFmtId="3" fontId="7" fillId="0" borderId="0" xfId="0" applyNumberFormat="1" applyFont="1">
      <alignment vertical="center"/>
    </xf>
    <xf numFmtId="3" fontId="38" fillId="10" borderId="85" xfId="5" applyNumberFormat="1" applyFont="1" applyFill="1" applyBorder="1" applyAlignment="1"/>
    <xf numFmtId="3" fontId="38" fillId="10" borderId="53" xfId="5" applyNumberFormat="1" applyFont="1" applyFill="1" applyBorder="1" applyAlignment="1"/>
    <xf numFmtId="3" fontId="38" fillId="10" borderId="86" xfId="5" applyNumberFormat="1" applyFont="1" applyFill="1" applyBorder="1" applyAlignment="1"/>
    <xf numFmtId="191" fontId="2" fillId="10" borderId="0" xfId="0" applyNumberFormat="1" applyFont="1" applyFill="1" applyAlignment="1"/>
    <xf numFmtId="3" fontId="39" fillId="10" borderId="86" xfId="5" applyNumberFormat="1" applyFont="1" applyFill="1" applyBorder="1" applyAlignment="1"/>
    <xf numFmtId="38" fontId="18" fillId="0" borderId="52" xfId="12" applyNumberFormat="1" applyFont="1" applyBorder="1" applyAlignment="1">
      <alignment horizontal="left" vertical="center"/>
    </xf>
    <xf numFmtId="3" fontId="11" fillId="0" borderId="52" xfId="5" applyNumberFormat="1" applyFont="1" applyBorder="1">
      <alignment vertical="center"/>
    </xf>
    <xf numFmtId="183" fontId="11" fillId="9" borderId="51" xfId="5" applyNumberFormat="1" applyFont="1" applyFill="1" applyBorder="1">
      <alignment vertical="center"/>
    </xf>
    <xf numFmtId="185" fontId="11" fillId="9" borderId="51" xfId="1" applyNumberFormat="1" applyFont="1" applyFill="1" applyBorder="1">
      <alignment vertical="center"/>
    </xf>
    <xf numFmtId="183" fontId="11" fillId="9" borderId="50" xfId="5" applyNumberFormat="1" applyFont="1" applyFill="1" applyBorder="1">
      <alignment vertical="center"/>
    </xf>
    <xf numFmtId="183" fontId="11" fillId="9" borderId="53" xfId="5" applyNumberFormat="1" applyFont="1" applyFill="1" applyBorder="1">
      <alignment vertical="center"/>
    </xf>
    <xf numFmtId="183" fontId="26" fillId="9" borderId="53" xfId="5" applyNumberFormat="1" applyFont="1" applyFill="1" applyBorder="1">
      <alignment vertical="center"/>
    </xf>
    <xf numFmtId="183" fontId="11" fillId="9" borderId="52" xfId="5" applyNumberFormat="1" applyFont="1" applyFill="1" applyBorder="1">
      <alignment vertical="center"/>
    </xf>
    <xf numFmtId="0" fontId="11" fillId="9" borderId="51" xfId="5" applyFont="1" applyFill="1" applyBorder="1">
      <alignment vertical="center"/>
    </xf>
    <xf numFmtId="1" fontId="11" fillId="9" borderId="50" xfId="5" applyNumberFormat="1" applyFont="1" applyFill="1" applyBorder="1">
      <alignment vertical="center"/>
    </xf>
    <xf numFmtId="1" fontId="26" fillId="9" borderId="53" xfId="5" applyNumberFormat="1" applyFont="1" applyFill="1" applyBorder="1">
      <alignment vertical="center"/>
    </xf>
    <xf numFmtId="1" fontId="11" fillId="9" borderId="53" xfId="5" applyNumberFormat="1" applyFont="1" applyFill="1" applyBorder="1">
      <alignment vertical="center"/>
    </xf>
    <xf numFmtId="1" fontId="11" fillId="9" borderId="51" xfId="5" applyNumberFormat="1" applyFont="1" applyFill="1" applyBorder="1">
      <alignment vertical="center"/>
    </xf>
    <xf numFmtId="1" fontId="11" fillId="9" borderId="52" xfId="5" applyNumberFormat="1" applyFont="1" applyFill="1" applyBorder="1">
      <alignment vertical="center"/>
    </xf>
    <xf numFmtId="183" fontId="11" fillId="9" borderId="58" xfId="5" applyNumberFormat="1" applyFont="1" applyFill="1" applyBorder="1">
      <alignment vertical="center"/>
    </xf>
    <xf numFmtId="1" fontId="11" fillId="9" borderId="75" xfId="3" applyNumberFormat="1" applyFont="1" applyFill="1" applyBorder="1" applyAlignment="1">
      <alignment horizontal="left" vertical="center"/>
    </xf>
    <xf numFmtId="1" fontId="11" fillId="9" borderId="53" xfId="3" applyNumberFormat="1" applyFont="1" applyFill="1" applyBorder="1" applyAlignment="1">
      <alignment horizontal="left" vertical="center"/>
    </xf>
    <xf numFmtId="1" fontId="26" fillId="9" borderId="53" xfId="3" applyNumberFormat="1" applyFont="1" applyFill="1" applyBorder="1" applyAlignment="1">
      <alignment horizontal="left" vertical="center"/>
    </xf>
    <xf numFmtId="195" fontId="11" fillId="9" borderId="58" xfId="5" applyNumberFormat="1" applyFont="1" applyFill="1" applyBorder="1">
      <alignment vertical="center"/>
    </xf>
    <xf numFmtId="195" fontId="11" fillId="9" borderId="50" xfId="5" applyNumberFormat="1" applyFont="1" applyFill="1" applyBorder="1">
      <alignment vertical="center"/>
    </xf>
    <xf numFmtId="195" fontId="26" fillId="9" borderId="53" xfId="5" applyNumberFormat="1" applyFont="1" applyFill="1" applyBorder="1">
      <alignment vertical="center"/>
    </xf>
    <xf numFmtId="195" fontId="11" fillId="9" borderId="53" xfId="5" applyNumberFormat="1" applyFont="1" applyFill="1" applyBorder="1">
      <alignment vertical="center"/>
    </xf>
    <xf numFmtId="49" fontId="11" fillId="9" borderId="58" xfId="5" applyNumberFormat="1" applyFont="1" applyFill="1" applyBorder="1">
      <alignment vertical="center"/>
    </xf>
    <xf numFmtId="1" fontId="11" fillId="9" borderId="50" xfId="3" applyNumberFormat="1" applyFont="1" applyFill="1" applyBorder="1" applyAlignment="1">
      <alignment horizontal="left" vertical="center"/>
    </xf>
    <xf numFmtId="183" fontId="11" fillId="9" borderId="50" xfId="14" applyNumberFormat="1" applyFont="1" applyFill="1" applyBorder="1" applyAlignment="1" applyProtection="1">
      <alignment vertical="center"/>
      <protection hidden="1"/>
    </xf>
    <xf numFmtId="183" fontId="11" fillId="9" borderId="53" xfId="14" applyNumberFormat="1" applyFont="1" applyFill="1" applyBorder="1" applyAlignment="1" applyProtection="1">
      <alignment vertical="center"/>
      <protection hidden="1"/>
    </xf>
    <xf numFmtId="183" fontId="26" fillId="9" borderId="53" xfId="14" applyNumberFormat="1" applyFont="1" applyFill="1" applyBorder="1" applyAlignment="1" applyProtection="1">
      <alignment vertical="center"/>
      <protection hidden="1"/>
    </xf>
    <xf numFmtId="1" fontId="11" fillId="9" borderId="51" xfId="3" applyNumberFormat="1" applyFont="1" applyFill="1" applyBorder="1" applyAlignment="1">
      <alignment horizontal="left" vertical="center"/>
    </xf>
    <xf numFmtId="195" fontId="11" fillId="9" borderId="51" xfId="5" applyNumberFormat="1" applyFont="1" applyFill="1" applyBorder="1">
      <alignment vertical="center"/>
    </xf>
    <xf numFmtId="0" fontId="11" fillId="9" borderId="52" xfId="5" applyFont="1" applyFill="1" applyBorder="1">
      <alignment vertical="center"/>
    </xf>
    <xf numFmtId="1" fontId="11" fillId="9" borderId="58" xfId="5" applyNumberFormat="1" applyFont="1" applyFill="1" applyBorder="1">
      <alignment vertical="center"/>
    </xf>
    <xf numFmtId="1" fontId="11" fillId="9" borderId="0" xfId="5" applyNumberFormat="1" applyFont="1" applyFill="1">
      <alignment vertical="center"/>
    </xf>
    <xf numFmtId="0" fontId="11" fillId="9" borderId="58" xfId="5" applyFont="1" applyFill="1" applyBorder="1">
      <alignment vertical="center"/>
    </xf>
    <xf numFmtId="0" fontId="11" fillId="9" borderId="50" xfId="5" applyFont="1" applyFill="1" applyBorder="1">
      <alignment vertical="center"/>
    </xf>
    <xf numFmtId="0" fontId="11" fillId="9" borderId="53" xfId="5" applyFont="1" applyFill="1" applyBorder="1">
      <alignment vertical="center"/>
    </xf>
    <xf numFmtId="0" fontId="26" fillId="9" borderId="53" xfId="5" applyFont="1" applyFill="1" applyBorder="1">
      <alignment vertical="center"/>
    </xf>
    <xf numFmtId="49" fontId="13" fillId="9" borderId="58" xfId="5" applyNumberFormat="1" applyFont="1" applyFill="1" applyBorder="1">
      <alignment vertical="center"/>
    </xf>
    <xf numFmtId="183" fontId="13" fillId="9" borderId="58" xfId="5" applyNumberFormat="1" applyFont="1" applyFill="1" applyBorder="1">
      <alignment vertical="center"/>
    </xf>
    <xf numFmtId="1" fontId="13" fillId="9" borderId="50" xfId="5" applyNumberFormat="1" applyFont="1" applyFill="1" applyBorder="1">
      <alignment vertical="center"/>
    </xf>
    <xf numFmtId="183" fontId="13" fillId="9" borderId="50" xfId="5" applyNumberFormat="1" applyFont="1" applyFill="1" applyBorder="1">
      <alignment vertical="center"/>
    </xf>
    <xf numFmtId="1" fontId="13" fillId="9" borderId="53" xfId="5" applyNumberFormat="1" applyFont="1" applyFill="1" applyBorder="1">
      <alignment vertical="center"/>
    </xf>
    <xf numFmtId="183" fontId="13" fillId="9" borderId="53" xfId="5" applyNumberFormat="1" applyFont="1" applyFill="1" applyBorder="1">
      <alignment vertical="center"/>
    </xf>
    <xf numFmtId="1" fontId="15" fillId="9" borderId="53" xfId="5" applyNumberFormat="1" applyFont="1" applyFill="1" applyBorder="1">
      <alignment vertical="center"/>
    </xf>
    <xf numFmtId="183" fontId="15" fillId="9" borderId="53" xfId="5" applyNumberFormat="1" applyFont="1" applyFill="1" applyBorder="1">
      <alignment vertical="center"/>
    </xf>
    <xf numFmtId="49" fontId="13" fillId="9" borderId="51" xfId="5" applyNumberFormat="1" applyFont="1" applyFill="1" applyBorder="1">
      <alignment vertical="center"/>
    </xf>
    <xf numFmtId="183" fontId="13" fillId="9" borderId="51" xfId="5" applyNumberFormat="1" applyFont="1" applyFill="1" applyBorder="1">
      <alignment vertical="center"/>
    </xf>
    <xf numFmtId="49" fontId="13" fillId="9" borderId="52" xfId="5" applyNumberFormat="1" applyFont="1" applyFill="1" applyBorder="1">
      <alignment vertical="center"/>
    </xf>
    <xf numFmtId="183" fontId="13" fillId="9" borderId="52" xfId="5" applyNumberFormat="1" applyFont="1" applyFill="1" applyBorder="1">
      <alignment vertical="center"/>
    </xf>
    <xf numFmtId="177" fontId="13" fillId="9" borderId="52" xfId="5" applyNumberFormat="1" applyFont="1" applyFill="1" applyBorder="1">
      <alignment vertical="center"/>
    </xf>
    <xf numFmtId="195" fontId="11" fillId="9" borderId="52" xfId="5" applyNumberFormat="1" applyFont="1" applyFill="1" applyBorder="1">
      <alignment vertical="center"/>
    </xf>
    <xf numFmtId="195" fontId="11" fillId="0" borderId="53" xfId="1" applyNumberFormat="1" applyFont="1" applyFill="1" applyBorder="1">
      <alignment vertical="center"/>
    </xf>
    <xf numFmtId="195" fontId="11" fillId="0" borderId="53" xfId="1" applyNumberFormat="1" applyFont="1" applyBorder="1">
      <alignment vertical="center"/>
    </xf>
    <xf numFmtId="0" fontId="11" fillId="0" borderId="52" xfId="3" applyFont="1" applyBorder="1" applyAlignment="1">
      <alignment vertical="center"/>
    </xf>
    <xf numFmtId="191" fontId="9" fillId="0" borderId="53" xfId="22" applyNumberFormat="1" applyFont="1" applyBorder="1"/>
    <xf numFmtId="182" fontId="9" fillId="0" borderId="53" xfId="22" applyNumberFormat="1" applyFont="1" applyBorder="1"/>
    <xf numFmtId="0" fontId="9" fillId="0" borderId="70" xfId="0" applyFont="1" applyBorder="1">
      <alignment vertical="center"/>
    </xf>
    <xf numFmtId="0" fontId="9" fillId="0" borderId="59" xfId="0" applyFont="1" applyFill="1" applyBorder="1" applyAlignment="1">
      <alignment horizontal="left" vertical="center"/>
    </xf>
    <xf numFmtId="191" fontId="9" fillId="0" borderId="53" xfId="22" applyNumberFormat="1" applyFont="1" applyBorder="1" applyAlignment="1">
      <alignment horizontal="right"/>
    </xf>
    <xf numFmtId="182" fontId="9" fillId="0" borderId="53" xfId="22" applyNumberFormat="1" applyFont="1" applyBorder="1" applyAlignment="1">
      <alignment horizontal="right"/>
    </xf>
    <xf numFmtId="178" fontId="9" fillId="0" borderId="53" xfId="18" applyNumberFormat="1" applyFont="1" applyBorder="1"/>
    <xf numFmtId="178" fontId="9" fillId="0" borderId="70" xfId="18" applyNumberFormat="1" applyFont="1" applyBorder="1"/>
    <xf numFmtId="49" fontId="9" fillId="0" borderId="59" xfId="0" applyNumberFormat="1" applyFont="1" applyBorder="1" applyAlignment="1">
      <alignment horizontal="right" vertical="center"/>
    </xf>
    <xf numFmtId="205" fontId="9" fillId="0" borderId="59" xfId="0" applyNumberFormat="1" applyFont="1" applyBorder="1" applyAlignment="1">
      <alignment horizontal="right" vertical="center"/>
    </xf>
    <xf numFmtId="191" fontId="9" fillId="0" borderId="53" xfId="18" applyNumberFormat="1" applyFont="1" applyBorder="1"/>
    <xf numFmtId="178" fontId="9" fillId="0" borderId="53" xfId="0" applyNumberFormat="1" applyFont="1" applyBorder="1" applyAlignment="1">
      <alignment horizontal="right" vertical="center"/>
    </xf>
    <xf numFmtId="183" fontId="9" fillId="0" borderId="53" xfId="0" applyNumberFormat="1" applyFont="1" applyBorder="1" applyAlignment="1">
      <alignment horizontal="right" vertical="center"/>
    </xf>
    <xf numFmtId="178" fontId="9" fillId="0" borderId="53" xfId="18" applyNumberFormat="1" applyFont="1" applyBorder="1" applyAlignment="1">
      <alignment horizontal="right"/>
    </xf>
    <xf numFmtId="0" fontId="0" fillId="0" borderId="0" xfId="5" applyFont="1">
      <alignment vertical="center"/>
    </xf>
    <xf numFmtId="0" fontId="4" fillId="0" borderId="0" xfId="5" applyFont="1" applyAlignment="1">
      <alignment horizontal="center" vertical="center"/>
    </xf>
    <xf numFmtId="191" fontId="4" fillId="0" borderId="0" xfId="5" applyNumberFormat="1" applyFont="1" applyBorder="1">
      <alignment vertical="center"/>
    </xf>
    <xf numFmtId="0" fontId="4" fillId="0" borderId="0" xfId="5" applyFont="1" applyBorder="1">
      <alignment vertical="center"/>
    </xf>
    <xf numFmtId="0" fontId="55" fillId="0" borderId="0" xfId="5" applyFont="1" applyAlignment="1">
      <alignment horizontal="center" vertical="center"/>
    </xf>
    <xf numFmtId="0" fontId="9" fillId="0" borderId="53" xfId="5" applyFont="1" applyBorder="1" applyAlignment="1">
      <alignment horizontal="center" vertical="center" wrapText="1"/>
    </xf>
    <xf numFmtId="0" fontId="9" fillId="0" borderId="125" xfId="5" applyFont="1" applyBorder="1" applyAlignment="1">
      <alignment vertical="center" wrapText="1"/>
    </xf>
    <xf numFmtId="0" fontId="9" fillId="0" borderId="59" xfId="5" applyFont="1" applyBorder="1" applyAlignment="1">
      <alignment vertical="center" wrapText="1"/>
    </xf>
    <xf numFmtId="0" fontId="9" fillId="0" borderId="59" xfId="5" applyFont="1" applyBorder="1" applyAlignment="1">
      <alignment horizontal="center" vertical="center" wrapText="1"/>
    </xf>
    <xf numFmtId="192" fontId="9" fillId="0" borderId="53" xfId="18" applyNumberFormat="1" applyFont="1" applyBorder="1"/>
    <xf numFmtId="0" fontId="9" fillId="0" borderId="53" xfId="5" applyFont="1" applyFill="1" applyBorder="1" applyAlignment="1">
      <alignment horizontal="left" vertical="center"/>
    </xf>
    <xf numFmtId="191" fontId="9" fillId="0" borderId="59" xfId="18" applyNumberFormat="1" applyFont="1" applyBorder="1"/>
    <xf numFmtId="191" fontId="9" fillId="0" borderId="59" xfId="5" applyNumberFormat="1" applyFont="1" applyBorder="1" applyAlignment="1">
      <alignment horizontal="right" vertical="center"/>
    </xf>
    <xf numFmtId="41" fontId="9" fillId="0" borderId="53" xfId="1" applyFont="1" applyBorder="1" applyAlignment="1">
      <alignment horizontal="center"/>
    </xf>
    <xf numFmtId="41" fontId="9" fillId="0" borderId="59" xfId="1" applyFont="1" applyBorder="1" applyAlignment="1">
      <alignment horizontal="center"/>
    </xf>
    <xf numFmtId="41" fontId="9" fillId="0" borderId="59" xfId="1" applyFont="1" applyBorder="1" applyAlignment="1">
      <alignment horizontal="center" vertical="center"/>
    </xf>
    <xf numFmtId="0" fontId="9" fillId="0" borderId="0" xfId="5" applyFont="1" applyAlignment="1">
      <alignment horizontal="left" vertical="center"/>
    </xf>
    <xf numFmtId="0" fontId="9" fillId="0" borderId="0" xfId="5" applyFont="1" applyAlignment="1">
      <alignment horizontal="center" vertical="center"/>
    </xf>
    <xf numFmtId="191" fontId="9" fillId="0" borderId="0" xfId="5" applyNumberFormat="1" applyFont="1">
      <alignment vertical="center"/>
    </xf>
    <xf numFmtId="0" fontId="13" fillId="0" borderId="0" xfId="3" applyFont="1" applyFill="1" applyBorder="1" applyAlignment="1">
      <alignment vertical="center" wrapText="1"/>
    </xf>
    <xf numFmtId="0" fontId="13" fillId="0" borderId="0" xfId="0" applyFont="1" applyAlignment="1">
      <alignment vertical="center" wrapText="1"/>
    </xf>
    <xf numFmtId="0" fontId="12" fillId="0" borderId="0" xfId="3" applyFont="1" applyFill="1" applyBorder="1" applyAlignment="1">
      <alignment horizontal="left" vertical="top" wrapText="1"/>
    </xf>
    <xf numFmtId="0" fontId="9" fillId="3" borderId="1" xfId="3" applyFont="1" applyFill="1" applyBorder="1" applyAlignment="1">
      <alignment horizontal="center" vertical="center" wrapText="1"/>
    </xf>
    <xf numFmtId="0" fontId="11" fillId="3" borderId="8" xfId="0" applyFont="1" applyFill="1" applyBorder="1">
      <alignment vertical="center"/>
    </xf>
    <xf numFmtId="0" fontId="9" fillId="3" borderId="2" xfId="3" applyFont="1" applyFill="1" applyBorder="1" applyAlignment="1">
      <alignment horizontal="center" vertical="center"/>
    </xf>
    <xf numFmtId="0" fontId="11" fillId="3" borderId="3" xfId="0" applyFont="1" applyFill="1" applyBorder="1">
      <alignment vertical="center"/>
    </xf>
    <xf numFmtId="0" fontId="11" fillId="3" borderId="4" xfId="0" applyFont="1" applyFill="1" applyBorder="1">
      <alignment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7" xfId="0" applyFont="1" applyFill="1" applyBorder="1" applyAlignment="1">
      <alignment horizontal="center" vertical="center"/>
    </xf>
    <xf numFmtId="0" fontId="13" fillId="3" borderId="3" xfId="3" applyFont="1" applyFill="1" applyBorder="1" applyAlignment="1">
      <alignment horizontal="center" vertical="center" wrapText="1"/>
    </xf>
    <xf numFmtId="0" fontId="13" fillId="3" borderId="3" xfId="0" applyFont="1" applyFill="1" applyBorder="1">
      <alignment vertical="center"/>
    </xf>
    <xf numFmtId="0" fontId="13" fillId="3" borderId="2" xfId="3" applyFont="1" applyFill="1" applyBorder="1" applyAlignment="1">
      <alignment horizontal="center" vertical="center" wrapText="1"/>
    </xf>
    <xf numFmtId="0" fontId="13" fillId="3" borderId="4" xfId="0" applyFont="1" applyFill="1" applyBorder="1">
      <alignment vertical="center"/>
    </xf>
    <xf numFmtId="0" fontId="9" fillId="0" borderId="0" xfId="3" applyFont="1" applyFill="1" applyBorder="1" applyAlignment="1">
      <alignment vertical="center" wrapText="1"/>
    </xf>
    <xf numFmtId="0" fontId="20" fillId="0" borderId="0" xfId="3" applyFont="1" applyFill="1" applyBorder="1" applyAlignment="1">
      <alignment vertical="center" wrapText="1"/>
    </xf>
    <xf numFmtId="0" fontId="11" fillId="3" borderId="20" xfId="3" applyFont="1" applyFill="1" applyBorder="1" applyAlignment="1">
      <alignment horizontal="center" vertical="center" wrapText="1"/>
    </xf>
    <xf numFmtId="0" fontId="11" fillId="3" borderId="25" xfId="3" applyFont="1" applyFill="1" applyBorder="1" applyAlignment="1">
      <alignment horizontal="center" vertical="center" wrapText="1"/>
    </xf>
    <xf numFmtId="0" fontId="11" fillId="3" borderId="21" xfId="3" applyFont="1" applyFill="1" applyBorder="1" applyAlignment="1">
      <alignment horizontal="center" vertical="center" wrapText="1"/>
    </xf>
    <xf numFmtId="0" fontId="11" fillId="3" borderId="22" xfId="3" applyFont="1" applyFill="1" applyBorder="1" applyAlignment="1">
      <alignment horizontal="center" vertical="center"/>
    </xf>
    <xf numFmtId="0" fontId="11" fillId="3" borderId="23" xfId="3" applyFont="1" applyFill="1" applyBorder="1" applyAlignment="1">
      <alignment horizontal="center" vertical="center"/>
    </xf>
    <xf numFmtId="0" fontId="11" fillId="3" borderId="22" xfId="3" applyFont="1" applyFill="1" applyBorder="1" applyAlignment="1">
      <alignment horizontal="center" vertical="center" wrapText="1"/>
    </xf>
    <xf numFmtId="0" fontId="11" fillId="3" borderId="24" xfId="3" applyFont="1" applyFill="1" applyBorder="1" applyAlignment="1">
      <alignment horizontal="center" vertical="center" wrapText="1"/>
    </xf>
    <xf numFmtId="0" fontId="9" fillId="0" borderId="0" xfId="3" applyFont="1" applyFill="1" applyBorder="1" applyAlignment="1">
      <alignment horizontal="left" vertical="top" wrapText="1"/>
    </xf>
    <xf numFmtId="0" fontId="11" fillId="3" borderId="45" xfId="3" applyFont="1" applyFill="1" applyBorder="1" applyAlignment="1">
      <alignment horizontal="center" vertical="center" wrapText="1"/>
    </xf>
    <xf numFmtId="0" fontId="11" fillId="3" borderId="48" xfId="3" applyFont="1" applyFill="1" applyBorder="1" applyAlignment="1">
      <alignment horizontal="center" vertical="center" wrapText="1"/>
    </xf>
    <xf numFmtId="0" fontId="11" fillId="3" borderId="46" xfId="3" applyFont="1" applyFill="1" applyBorder="1" applyAlignment="1">
      <alignment horizontal="center" vertical="center" wrapText="1"/>
    </xf>
    <xf numFmtId="0" fontId="11" fillId="3" borderId="47" xfId="3" applyFont="1" applyFill="1" applyBorder="1" applyAlignment="1">
      <alignment horizontal="center" vertical="center"/>
    </xf>
    <xf numFmtId="0" fontId="18" fillId="0" borderId="0" xfId="3" applyFont="1" applyFill="1" applyBorder="1" applyAlignment="1">
      <alignment horizontal="left" vertical="top" wrapText="1"/>
    </xf>
    <xf numFmtId="0" fontId="13" fillId="0" borderId="0" xfId="3" applyFont="1" applyFill="1" applyBorder="1" applyAlignment="1">
      <alignment horizontal="left" vertical="top" wrapText="1"/>
    </xf>
    <xf numFmtId="0" fontId="11" fillId="0" borderId="0" xfId="5" applyFont="1" applyAlignment="1">
      <alignment horizontal="left" vertical="center" wrapText="1"/>
    </xf>
    <xf numFmtId="0" fontId="11" fillId="0" borderId="0" xfId="5" applyFont="1" applyAlignment="1">
      <alignment vertical="top" wrapText="1"/>
    </xf>
    <xf numFmtId="0" fontId="11" fillId="0" borderId="0" xfId="5" applyFont="1" applyAlignment="1">
      <alignment vertical="top"/>
    </xf>
    <xf numFmtId="0" fontId="11" fillId="3" borderId="50" xfId="5" applyFont="1" applyFill="1" applyBorder="1" applyAlignment="1">
      <alignment horizontal="center" vertical="center"/>
    </xf>
    <xf numFmtId="0" fontId="13" fillId="3" borderId="50" xfId="5" applyFont="1" applyFill="1" applyBorder="1" applyAlignment="1">
      <alignment horizontal="center" vertical="center"/>
    </xf>
    <xf numFmtId="0" fontId="11" fillId="0" borderId="0" xfId="5" applyFont="1" applyBorder="1" applyAlignment="1">
      <alignment vertical="center" wrapText="1"/>
    </xf>
    <xf numFmtId="0" fontId="11" fillId="0" borderId="0" xfId="0" applyFont="1" applyBorder="1" applyAlignment="1">
      <alignment vertical="center"/>
    </xf>
    <xf numFmtId="0" fontId="11" fillId="0" borderId="0" xfId="5" applyFont="1" applyBorder="1" applyAlignment="1">
      <alignment vertical="center"/>
    </xf>
    <xf numFmtId="0" fontId="11" fillId="0" borderId="0" xfId="5" applyFont="1" applyAlignment="1">
      <alignment vertical="center" wrapText="1"/>
    </xf>
    <xf numFmtId="0" fontId="11" fillId="0" borderId="0" xfId="0" applyFont="1" applyAlignment="1">
      <alignment vertical="center"/>
    </xf>
    <xf numFmtId="0" fontId="11" fillId="0" borderId="0" xfId="5" applyFont="1" applyAlignment="1">
      <alignment vertical="center"/>
    </xf>
    <xf numFmtId="0" fontId="11" fillId="0" borderId="0" xfId="0" applyFont="1" applyAlignment="1">
      <alignment horizontal="left" vertical="center"/>
    </xf>
    <xf numFmtId="0" fontId="11" fillId="3" borderId="61" xfId="6" applyFont="1" applyFill="1" applyBorder="1" applyAlignment="1">
      <alignment vertical="center" wrapText="1"/>
    </xf>
    <xf numFmtId="0" fontId="11" fillId="3" borderId="64" xfId="6" applyFont="1" applyFill="1" applyBorder="1" applyAlignment="1">
      <alignment vertical="center" wrapText="1"/>
    </xf>
    <xf numFmtId="0" fontId="13" fillId="3" borderId="61" xfId="6" applyFont="1" applyFill="1" applyBorder="1" applyAlignment="1">
      <alignment vertical="center" wrapText="1"/>
    </xf>
    <xf numFmtId="0" fontId="13" fillId="3" borderId="66" xfId="6" applyFont="1" applyFill="1" applyBorder="1" applyAlignment="1">
      <alignment vertical="center" wrapText="1"/>
    </xf>
    <xf numFmtId="0" fontId="9" fillId="0" borderId="85" xfId="0" applyFont="1" applyBorder="1" applyAlignment="1">
      <alignment horizontal="center" vertical="center"/>
    </xf>
    <xf numFmtId="0" fontId="9" fillId="0" borderId="86" xfId="0" applyFont="1" applyBorder="1" applyAlignment="1">
      <alignment horizontal="center" vertical="center"/>
    </xf>
    <xf numFmtId="0" fontId="9" fillId="0" borderId="87" xfId="0" applyFont="1" applyBorder="1" applyAlignment="1">
      <alignment horizontal="center" vertical="center"/>
    </xf>
    <xf numFmtId="0" fontId="9" fillId="3" borderId="78" xfId="0" applyFont="1" applyFill="1" applyBorder="1" applyAlignment="1">
      <alignment vertical="center" wrapText="1"/>
    </xf>
    <xf numFmtId="0" fontId="9" fillId="3" borderId="79" xfId="0" applyFont="1" applyFill="1" applyBorder="1" applyAlignment="1">
      <alignment vertical="center"/>
    </xf>
    <xf numFmtId="0" fontId="9" fillId="3" borderId="80" xfId="0" applyFont="1" applyFill="1" applyBorder="1" applyAlignment="1">
      <alignment vertical="center"/>
    </xf>
    <xf numFmtId="0" fontId="9" fillId="3" borderId="81" xfId="0" applyFont="1" applyFill="1" applyBorder="1" applyAlignment="1">
      <alignment vertical="center"/>
    </xf>
    <xf numFmtId="0" fontId="18" fillId="3" borderId="78" xfId="0" applyFont="1" applyFill="1" applyBorder="1" applyAlignment="1">
      <alignment horizontal="center" vertical="center"/>
    </xf>
    <xf numFmtId="0" fontId="18" fillId="3" borderId="50" xfId="0" applyFont="1" applyFill="1" applyBorder="1" applyAlignment="1">
      <alignment horizontal="center" vertical="center"/>
    </xf>
    <xf numFmtId="0" fontId="18" fillId="3" borderId="79" xfId="0" applyFont="1" applyFill="1" applyBorder="1" applyAlignment="1">
      <alignment horizontal="center" vertical="center"/>
    </xf>
    <xf numFmtId="0" fontId="9" fillId="0" borderId="82" xfId="0" applyFont="1" applyBorder="1" applyAlignment="1">
      <alignment horizontal="center" vertical="center"/>
    </xf>
    <xf numFmtId="0" fontId="9" fillId="0" borderId="83" xfId="0" applyFont="1" applyBorder="1" applyAlignment="1">
      <alignment horizontal="center" vertical="center"/>
    </xf>
    <xf numFmtId="0" fontId="9" fillId="0" borderId="89" xfId="0" applyFont="1" applyBorder="1" applyAlignment="1">
      <alignment horizontal="center" vertical="center"/>
    </xf>
    <xf numFmtId="0" fontId="9" fillId="0" borderId="90" xfId="0" applyFont="1" applyBorder="1" applyAlignment="1">
      <alignment horizontal="center" vertical="center"/>
    </xf>
    <xf numFmtId="0" fontId="9" fillId="0" borderId="91" xfId="0" applyFont="1" applyBorder="1" applyAlignment="1">
      <alignment horizontal="center" vertical="center"/>
    </xf>
    <xf numFmtId="0" fontId="9" fillId="0" borderId="92" xfId="0" applyFont="1" applyBorder="1" applyAlignment="1">
      <alignment horizontal="center" vertical="center"/>
    </xf>
    <xf numFmtId="0" fontId="9" fillId="0" borderId="80" xfId="0" applyFont="1" applyBorder="1" applyAlignment="1">
      <alignment horizontal="center" vertical="center"/>
    </xf>
    <xf numFmtId="0" fontId="9" fillId="0" borderId="81" xfId="0" applyFont="1" applyBorder="1" applyAlignment="1">
      <alignment horizontal="center" vertical="center"/>
    </xf>
    <xf numFmtId="0" fontId="9" fillId="3" borderId="78"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79" xfId="0" applyFont="1" applyFill="1" applyBorder="1" applyAlignment="1">
      <alignment horizontal="center" vertical="center"/>
    </xf>
    <xf numFmtId="0" fontId="9" fillId="0" borderId="53" xfId="9" applyFont="1" applyFill="1" applyBorder="1" applyAlignment="1">
      <alignment horizontal="center" vertical="center" wrapText="1"/>
    </xf>
    <xf numFmtId="0" fontId="9" fillId="0" borderId="58" xfId="9" applyFont="1" applyFill="1" applyBorder="1" applyAlignment="1">
      <alignment horizontal="center" vertical="center" wrapText="1"/>
    </xf>
    <xf numFmtId="0" fontId="9" fillId="3" borderId="55" xfId="9" applyFont="1" applyFill="1" applyBorder="1" applyAlignment="1">
      <alignment horizontal="center" vertical="center"/>
    </xf>
    <xf numFmtId="0" fontId="9" fillId="0" borderId="53" xfId="9" applyFont="1" applyFill="1" applyBorder="1" applyAlignment="1">
      <alignment horizontal="center" vertical="center"/>
    </xf>
    <xf numFmtId="0" fontId="9" fillId="0" borderId="77" xfId="9" applyFont="1" applyFill="1" applyBorder="1" applyAlignment="1">
      <alignment horizontal="center" vertical="center" wrapText="1"/>
    </xf>
    <xf numFmtId="0" fontId="9" fillId="0" borderId="52" xfId="9" applyFont="1" applyFill="1" applyBorder="1" applyAlignment="1">
      <alignment horizontal="center" vertical="center" wrapText="1"/>
    </xf>
    <xf numFmtId="0" fontId="9" fillId="0" borderId="51" xfId="9" applyFont="1" applyFill="1" applyBorder="1" applyAlignment="1">
      <alignment horizontal="center" vertical="center"/>
    </xf>
    <xf numFmtId="0" fontId="9" fillId="0" borderId="53" xfId="11" applyFont="1" applyBorder="1" applyAlignment="1">
      <alignment horizontal="center" vertical="center" wrapText="1"/>
    </xf>
    <xf numFmtId="0" fontId="9" fillId="0" borderId="53" xfId="11" applyFont="1" applyBorder="1" applyAlignment="1">
      <alignment horizontal="center" vertical="center"/>
    </xf>
    <xf numFmtId="0" fontId="9" fillId="3" borderId="55" xfId="11" applyFont="1" applyFill="1" applyBorder="1" applyAlignment="1">
      <alignment horizontal="center" vertical="center"/>
    </xf>
    <xf numFmtId="0" fontId="9" fillId="0" borderId="50" xfId="11" applyFont="1" applyBorder="1" applyAlignment="1">
      <alignment horizontal="center" vertical="center" wrapText="1"/>
    </xf>
    <xf numFmtId="0" fontId="9" fillId="0" borderId="77" xfId="11" applyFont="1" applyBorder="1" applyAlignment="1">
      <alignment horizontal="center" vertical="center" wrapText="1"/>
    </xf>
    <xf numFmtId="0" fontId="9" fillId="0" borderId="52" xfId="11" applyFont="1" applyBorder="1" applyAlignment="1">
      <alignment horizontal="center" vertical="center" wrapText="1"/>
    </xf>
    <xf numFmtId="0" fontId="9" fillId="0" borderId="58" xfId="11" applyFont="1" applyBorder="1" applyAlignment="1">
      <alignment horizontal="center" vertical="center" wrapText="1"/>
    </xf>
    <xf numFmtId="0" fontId="9" fillId="0" borderId="51" xfId="11" applyFont="1" applyBorder="1" applyAlignment="1">
      <alignment horizontal="center" vertical="center"/>
    </xf>
    <xf numFmtId="0" fontId="9" fillId="0" borderId="58" xfId="11" applyFont="1" applyBorder="1" applyAlignment="1">
      <alignment horizontal="center" vertical="center"/>
    </xf>
    <xf numFmtId="0" fontId="9" fillId="0" borderId="0" xfId="0" applyFont="1" applyFill="1" applyBorder="1" applyAlignment="1">
      <alignment horizontal="left" vertical="center" wrapText="1"/>
    </xf>
    <xf numFmtId="177" fontId="9" fillId="0" borderId="0" xfId="10" applyNumberFormat="1" applyFont="1" applyBorder="1" applyAlignment="1">
      <alignment horizontal="left" vertical="center" wrapText="1"/>
    </xf>
    <xf numFmtId="0" fontId="9" fillId="3" borderId="98" xfId="0" applyFont="1" applyFill="1" applyBorder="1" applyAlignment="1">
      <alignment horizontal="center" vertical="center"/>
    </xf>
    <xf numFmtId="0" fontId="9" fillId="3" borderId="62" xfId="0" applyFont="1" applyFill="1" applyBorder="1" applyAlignment="1">
      <alignment horizontal="center" vertical="center"/>
    </xf>
    <xf numFmtId="0" fontId="9" fillId="0" borderId="52" xfId="0" applyFont="1" applyBorder="1" applyAlignment="1">
      <alignment horizontal="center" vertical="center"/>
    </xf>
    <xf numFmtId="0" fontId="9" fillId="0" borderId="69" xfId="0" applyFont="1" applyBorder="1" applyAlignment="1">
      <alignment horizontal="center" vertical="center"/>
    </xf>
    <xf numFmtId="0" fontId="9" fillId="0" borderId="53" xfId="0" applyFont="1" applyBorder="1" applyAlignment="1">
      <alignment horizontal="center" vertical="center"/>
    </xf>
    <xf numFmtId="0" fontId="9" fillId="0" borderId="70" xfId="0" applyFont="1" applyBorder="1" applyAlignment="1">
      <alignment horizontal="center" vertical="center"/>
    </xf>
    <xf numFmtId="0" fontId="9" fillId="0" borderId="58" xfId="0" applyFont="1" applyBorder="1" applyAlignment="1">
      <alignment horizontal="center" vertical="center"/>
    </xf>
    <xf numFmtId="0" fontId="9" fillId="0" borderId="67" xfId="0" applyFont="1" applyBorder="1" applyAlignment="1">
      <alignment horizontal="center" vertical="center"/>
    </xf>
    <xf numFmtId="0" fontId="9" fillId="0" borderId="101" xfId="0" applyFont="1" applyBorder="1" applyAlignment="1">
      <alignment horizontal="center" vertical="center"/>
    </xf>
    <xf numFmtId="0" fontId="9" fillId="0" borderId="102" xfId="0" applyFont="1" applyBorder="1" applyAlignment="1">
      <alignment horizontal="center" vertical="center"/>
    </xf>
    <xf numFmtId="0" fontId="9" fillId="3" borderId="50" xfId="0" applyFont="1" applyFill="1" applyBorder="1" applyAlignment="1">
      <alignment vertical="center" wrapText="1"/>
    </xf>
    <xf numFmtId="0" fontId="9" fillId="3" borderId="63" xfId="0" applyFont="1" applyFill="1" applyBorder="1" applyAlignment="1">
      <alignment vertical="center"/>
    </xf>
    <xf numFmtId="0" fontId="9" fillId="3" borderId="51" xfId="0" applyFont="1" applyFill="1" applyBorder="1" applyAlignment="1">
      <alignment vertical="center"/>
    </xf>
    <xf numFmtId="0" fontId="9" fillId="3" borderId="65" xfId="0" applyFont="1" applyFill="1" applyBorder="1" applyAlignment="1">
      <alignment vertical="center"/>
    </xf>
    <xf numFmtId="0" fontId="11" fillId="0" borderId="58" xfId="3" applyFont="1" applyBorder="1" applyAlignment="1">
      <alignment horizontal="center" vertical="center"/>
    </xf>
    <xf numFmtId="0" fontId="11" fillId="0" borderId="77" xfId="3" applyFont="1" applyBorder="1" applyAlignment="1">
      <alignment horizontal="center" vertical="center"/>
    </xf>
    <xf numFmtId="0" fontId="11" fillId="0" borderId="52" xfId="3" applyFont="1" applyBorder="1" applyAlignment="1">
      <alignment horizontal="center" vertical="center"/>
    </xf>
    <xf numFmtId="0" fontId="11" fillId="0" borderId="67" xfId="3" applyFont="1" applyBorder="1" applyAlignment="1">
      <alignment horizontal="center" vertical="center"/>
    </xf>
    <xf numFmtId="0" fontId="11" fillId="0" borderId="73" xfId="3" applyFont="1" applyBorder="1" applyAlignment="1">
      <alignment horizontal="center" vertical="center"/>
    </xf>
    <xf numFmtId="0" fontId="11" fillId="0" borderId="69" xfId="3" applyFont="1" applyBorder="1" applyAlignment="1">
      <alignment horizontal="center" vertical="center"/>
    </xf>
    <xf numFmtId="0" fontId="11" fillId="0" borderId="57" xfId="3" applyFont="1" applyBorder="1" applyAlignment="1">
      <alignment horizontal="center" vertical="center"/>
    </xf>
    <xf numFmtId="0" fontId="11" fillId="0" borderId="66" xfId="3" applyFont="1" applyBorder="1" applyAlignment="1">
      <alignment horizontal="center" vertical="center"/>
    </xf>
    <xf numFmtId="0" fontId="11" fillId="0" borderId="68" xfId="3" applyFont="1" applyBorder="1" applyAlignment="1">
      <alignment horizontal="center" vertical="center"/>
    </xf>
    <xf numFmtId="0" fontId="0" fillId="0" borderId="52" xfId="0" applyBorder="1" applyAlignment="1">
      <alignment horizontal="center" vertical="center"/>
    </xf>
    <xf numFmtId="0" fontId="9" fillId="0" borderId="71" xfId="6" applyFont="1" applyFill="1" applyBorder="1" applyAlignment="1">
      <alignment vertical="center" wrapText="1"/>
    </xf>
    <xf numFmtId="0" fontId="9" fillId="0" borderId="54" xfId="6" applyFont="1" applyFill="1" applyBorder="1" applyAlignment="1">
      <alignment vertical="center"/>
    </xf>
    <xf numFmtId="0" fontId="9" fillId="0" borderId="52" xfId="6" applyFont="1" applyFill="1" applyBorder="1" applyAlignment="1">
      <alignment horizontal="left" vertical="center"/>
    </xf>
    <xf numFmtId="0" fontId="9" fillId="0" borderId="58" xfId="6" applyFont="1" applyFill="1" applyBorder="1" applyAlignment="1">
      <alignment horizontal="left" vertical="center"/>
    </xf>
    <xf numFmtId="0" fontId="9" fillId="0" borderId="53" xfId="6" applyFont="1" applyFill="1" applyBorder="1" applyAlignment="1">
      <alignment horizontal="left" vertical="center"/>
    </xf>
    <xf numFmtId="0" fontId="11" fillId="0" borderId="58" xfId="5" applyFont="1" applyBorder="1" applyAlignment="1">
      <alignment horizontal="center" vertical="center"/>
    </xf>
    <xf numFmtId="0" fontId="11" fillId="0" borderId="52" xfId="5" applyFont="1" applyBorder="1" applyAlignment="1">
      <alignment horizontal="center" vertical="center"/>
    </xf>
    <xf numFmtId="0" fontId="0" fillId="0" borderId="0" xfId="0">
      <alignment vertical="center"/>
    </xf>
    <xf numFmtId="0" fontId="11" fillId="0" borderId="58" xfId="5" applyFont="1" applyFill="1" applyBorder="1" applyAlignment="1">
      <alignment horizontal="center" vertical="center"/>
    </xf>
    <xf numFmtId="0" fontId="11" fillId="0" borderId="52" xfId="5" applyFont="1" applyFill="1" applyBorder="1" applyAlignment="1">
      <alignment horizontal="center" vertical="center"/>
    </xf>
    <xf numFmtId="1" fontId="11" fillId="0" borderId="58" xfId="5" applyNumberFormat="1" applyFont="1" applyBorder="1" applyAlignment="1">
      <alignment horizontal="center" vertical="center"/>
    </xf>
    <xf numFmtId="1" fontId="11" fillId="0" borderId="52" xfId="5" applyNumberFormat="1" applyFont="1" applyBorder="1" applyAlignment="1">
      <alignment horizontal="center" vertical="center"/>
    </xf>
    <xf numFmtId="0" fontId="11" fillId="0" borderId="67" xfId="3" applyFont="1" applyBorder="1" applyAlignment="1">
      <alignment horizontal="left" vertical="center"/>
    </xf>
    <xf numFmtId="0" fontId="11" fillId="0" borderId="59" xfId="3" applyFont="1" applyBorder="1" applyAlignment="1">
      <alignment horizontal="left" vertical="center"/>
    </xf>
    <xf numFmtId="0" fontId="11" fillId="0" borderId="70" xfId="3" applyFont="1" applyBorder="1" applyAlignment="1">
      <alignment horizontal="left" vertical="center"/>
    </xf>
    <xf numFmtId="0" fontId="0" fillId="0" borderId="0" xfId="0" applyAlignment="1">
      <alignment vertical="center"/>
    </xf>
    <xf numFmtId="0" fontId="9" fillId="0" borderId="58" xfId="0" applyFont="1" applyBorder="1" applyAlignment="1">
      <alignment horizontal="center" vertical="center" wrapText="1"/>
    </xf>
    <xf numFmtId="0" fontId="9" fillId="0" borderId="53" xfId="0" applyFont="1" applyBorder="1" applyAlignment="1">
      <alignment horizontal="center" vertical="center" wrapText="1"/>
    </xf>
    <xf numFmtId="0" fontId="9" fillId="0" borderId="70" xfId="0" applyFont="1" applyBorder="1" applyAlignment="1">
      <alignment horizontal="center" vertical="center" wrapText="1"/>
    </xf>
    <xf numFmtId="0" fontId="9" fillId="0" borderId="125" xfId="0" applyFont="1" applyBorder="1" applyAlignment="1">
      <alignment horizontal="center" vertical="center" wrapText="1"/>
    </xf>
    <xf numFmtId="0" fontId="9" fillId="0" borderId="59" xfId="0" applyFont="1" applyBorder="1" applyAlignment="1">
      <alignment horizontal="center" vertical="center" wrapText="1"/>
    </xf>
    <xf numFmtId="0" fontId="9" fillId="0" borderId="67" xfId="0" applyFont="1" applyBorder="1" applyAlignment="1">
      <alignment horizontal="center" vertical="center" wrapText="1"/>
    </xf>
    <xf numFmtId="0" fontId="9" fillId="0" borderId="57" xfId="0" applyFont="1" applyBorder="1" applyAlignment="1">
      <alignment horizontal="center" vertical="center" wrapText="1"/>
    </xf>
    <xf numFmtId="0" fontId="9" fillId="0" borderId="69" xfId="0" applyFont="1" applyBorder="1" applyAlignment="1">
      <alignment horizontal="center" vertical="center" wrapText="1"/>
    </xf>
    <xf numFmtId="0" fontId="9" fillId="0" borderId="68" xfId="0" applyFont="1" applyBorder="1" applyAlignment="1">
      <alignment horizontal="center" vertical="center" wrapText="1"/>
    </xf>
    <xf numFmtId="0" fontId="9" fillId="0" borderId="70" xfId="0" applyFont="1" applyBorder="1" applyAlignment="1">
      <alignment horizontal="left" vertical="center"/>
    </xf>
    <xf numFmtId="0" fontId="9" fillId="0" borderId="59" xfId="0" applyFont="1" applyBorder="1" applyAlignment="1">
      <alignment horizontal="left" vertical="center"/>
    </xf>
    <xf numFmtId="0" fontId="9" fillId="0" borderId="70" xfId="0" applyFont="1" applyFill="1" applyBorder="1" applyAlignment="1">
      <alignment horizontal="left" vertical="center"/>
    </xf>
    <xf numFmtId="0" fontId="9" fillId="0" borderId="59" xfId="0" applyFont="1" applyFill="1" applyBorder="1" applyAlignment="1">
      <alignment horizontal="left" vertical="center"/>
    </xf>
    <xf numFmtId="0" fontId="9" fillId="0" borderId="59" xfId="0" applyFont="1" applyBorder="1" applyAlignment="1">
      <alignment horizontal="center" vertical="center"/>
    </xf>
    <xf numFmtId="0" fontId="9" fillId="0" borderId="57" xfId="0" applyFont="1" applyBorder="1" applyAlignment="1">
      <alignment horizontal="center" vertical="center"/>
    </xf>
    <xf numFmtId="0" fontId="11" fillId="0" borderId="70" xfId="3" applyFont="1" applyBorder="1" applyAlignment="1">
      <alignment horizontal="center" vertical="center" wrapText="1"/>
    </xf>
    <xf numFmtId="0" fontId="11" fillId="0" borderId="125" xfId="3" applyFont="1" applyBorder="1" applyAlignment="1">
      <alignment horizontal="center" vertical="center" wrapText="1"/>
    </xf>
    <xf numFmtId="0" fontId="11" fillId="0" borderId="59" xfId="3" applyFont="1" applyBorder="1" applyAlignment="1">
      <alignment horizontal="center" vertical="center" wrapText="1"/>
    </xf>
    <xf numFmtId="0" fontId="11" fillId="0" borderId="73" xfId="3" applyFont="1" applyBorder="1" applyAlignment="1">
      <alignment horizontal="left" vertical="center"/>
    </xf>
    <xf numFmtId="0" fontId="11" fillId="0" borderId="66" xfId="3" applyFont="1" applyBorder="1" applyAlignment="1">
      <alignment horizontal="left" vertical="center"/>
    </xf>
    <xf numFmtId="0" fontId="11" fillId="0" borderId="53" xfId="3" applyFont="1" applyBorder="1" applyAlignment="1">
      <alignment horizontal="center" vertical="center"/>
    </xf>
    <xf numFmtId="0" fontId="11" fillId="0" borderId="57" xfId="3" applyFont="1" applyBorder="1" applyAlignment="1">
      <alignment horizontal="left" vertical="center"/>
    </xf>
    <xf numFmtId="0" fontId="9" fillId="0" borderId="53" xfId="5" applyFont="1" applyBorder="1" applyAlignment="1">
      <alignment horizontal="left" vertical="center"/>
    </xf>
    <xf numFmtId="0" fontId="9" fillId="0" borderId="58" xfId="5" applyFont="1" applyBorder="1" applyAlignment="1">
      <alignment horizontal="left" vertical="center"/>
    </xf>
    <xf numFmtId="0" fontId="9" fillId="0" borderId="53" xfId="0" applyFont="1" applyBorder="1" applyAlignment="1">
      <alignment vertical="center" wrapText="1"/>
    </xf>
    <xf numFmtId="0" fontId="0" fillId="0" borderId="53" xfId="0" applyBorder="1" applyAlignment="1">
      <alignment vertical="center"/>
    </xf>
    <xf numFmtId="0" fontId="9" fillId="0" borderId="58" xfId="0" applyFont="1" applyBorder="1" applyAlignment="1">
      <alignment horizontal="left" vertical="center"/>
    </xf>
    <xf numFmtId="0" fontId="9" fillId="0" borderId="53" xfId="0" applyFont="1" applyBorder="1" applyAlignment="1">
      <alignment vertical="center"/>
    </xf>
    <xf numFmtId="0" fontId="9" fillId="0" borderId="53" xfId="0" applyFont="1" applyBorder="1" applyAlignment="1">
      <alignment horizontal="left" vertical="center"/>
    </xf>
    <xf numFmtId="0" fontId="9" fillId="0" borderId="67" xfId="0" applyFont="1" applyFill="1" applyBorder="1" applyAlignment="1">
      <alignment horizontal="left" vertical="center"/>
    </xf>
    <xf numFmtId="0" fontId="9" fillId="0" borderId="57" xfId="0" applyFont="1" applyFill="1" applyBorder="1" applyAlignment="1">
      <alignment horizontal="left" vertical="center"/>
    </xf>
    <xf numFmtId="0" fontId="9" fillId="0" borderId="67" xfId="0" applyFont="1" applyBorder="1" applyAlignment="1">
      <alignment horizontal="left" vertical="center" wrapText="1"/>
    </xf>
    <xf numFmtId="0" fontId="9" fillId="0" borderId="57" xfId="0" applyFont="1" applyBorder="1" applyAlignment="1">
      <alignment horizontal="left" vertical="center" wrapText="1"/>
    </xf>
    <xf numFmtId="0" fontId="9" fillId="0" borderId="73" xfId="0" applyFont="1" applyBorder="1" applyAlignment="1">
      <alignment horizontal="left" vertical="center" wrapText="1"/>
    </xf>
    <xf numFmtId="0" fontId="9" fillId="0" borderId="66" xfId="0" applyFont="1" applyBorder="1" applyAlignment="1">
      <alignment horizontal="left" vertical="center" wrapText="1"/>
    </xf>
    <xf numFmtId="0" fontId="9" fillId="0" borderId="69" xfId="0" applyFont="1" applyBorder="1" applyAlignment="1">
      <alignment horizontal="left" vertical="center" wrapText="1"/>
    </xf>
    <xf numFmtId="0" fontId="9" fillId="0" borderId="68" xfId="0" applyFont="1" applyBorder="1" applyAlignment="1">
      <alignment horizontal="left" vertical="center" wrapText="1"/>
    </xf>
    <xf numFmtId="0" fontId="9" fillId="0" borderId="67" xfId="0" applyFont="1" applyFill="1" applyBorder="1" applyAlignment="1">
      <alignment horizontal="center" vertical="center" wrapText="1"/>
    </xf>
    <xf numFmtId="0" fontId="9" fillId="0" borderId="101" xfId="0" applyFont="1" applyFill="1" applyBorder="1" applyAlignment="1">
      <alignment horizontal="center" vertical="center" wrapText="1"/>
    </xf>
    <xf numFmtId="0" fontId="9" fillId="0" borderId="57" xfId="0" applyFont="1" applyFill="1" applyBorder="1" applyAlignment="1">
      <alignment horizontal="center" vertical="center" wrapText="1"/>
    </xf>
    <xf numFmtId="0" fontId="9" fillId="0" borderId="69" xfId="0" applyFont="1" applyFill="1" applyBorder="1" applyAlignment="1">
      <alignment horizontal="center" vertical="center" wrapText="1"/>
    </xf>
    <xf numFmtId="0" fontId="9" fillId="0" borderId="102" xfId="0" applyFont="1" applyFill="1" applyBorder="1" applyAlignment="1">
      <alignment horizontal="center" vertical="center" wrapText="1"/>
    </xf>
    <xf numFmtId="0" fontId="9" fillId="0" borderId="68" xfId="0" applyFont="1" applyFill="1" applyBorder="1" applyAlignment="1">
      <alignment horizontal="center" vertical="center" wrapText="1"/>
    </xf>
    <xf numFmtId="0" fontId="9" fillId="0" borderId="70" xfId="0" applyFont="1" applyFill="1" applyBorder="1" applyAlignment="1">
      <alignment horizontal="center" vertical="center"/>
    </xf>
    <xf numFmtId="0" fontId="9" fillId="0" borderId="125" xfId="0" applyFont="1" applyFill="1" applyBorder="1" applyAlignment="1">
      <alignment horizontal="center" vertical="center"/>
    </xf>
    <xf numFmtId="0" fontId="9" fillId="0" borderId="59" xfId="0" applyFont="1" applyFill="1" applyBorder="1" applyAlignment="1">
      <alignment horizontal="center" vertical="center"/>
    </xf>
    <xf numFmtId="0" fontId="9" fillId="0" borderId="53" xfId="0" applyFont="1" applyFill="1" applyBorder="1" applyAlignment="1">
      <alignment horizontal="center" vertical="center"/>
    </xf>
    <xf numFmtId="0" fontId="9" fillId="0" borderId="58" xfId="0" applyFont="1" applyBorder="1" applyAlignment="1">
      <alignment horizontal="left" vertical="center" wrapText="1"/>
    </xf>
    <xf numFmtId="0" fontId="9" fillId="0" borderId="52" xfId="0" applyFont="1" applyBorder="1" applyAlignment="1">
      <alignment horizontal="left" vertical="center" wrapText="1"/>
    </xf>
    <xf numFmtId="0" fontId="13" fillId="0" borderId="70" xfId="0" applyFont="1" applyBorder="1" applyAlignment="1">
      <alignment horizontal="center" vertical="center"/>
    </xf>
    <xf numFmtId="0" fontId="13" fillId="0" borderId="59" xfId="0" applyFont="1" applyBorder="1" applyAlignment="1">
      <alignment horizontal="center" vertical="center"/>
    </xf>
    <xf numFmtId="0" fontId="9" fillId="0" borderId="58" xfId="0" applyFont="1" applyBorder="1" applyAlignment="1">
      <alignment vertical="center" wrapText="1"/>
    </xf>
    <xf numFmtId="0" fontId="9" fillId="0" borderId="52" xfId="0" applyFont="1" applyBorder="1" applyAlignment="1">
      <alignment vertical="center"/>
    </xf>
    <xf numFmtId="0" fontId="9" fillId="0" borderId="70" xfId="5" applyFont="1" applyBorder="1" applyAlignment="1">
      <alignment horizontal="left" vertical="center"/>
    </xf>
    <xf numFmtId="0" fontId="9" fillId="0" borderId="59" xfId="5" applyFont="1" applyBorder="1" applyAlignment="1">
      <alignment horizontal="left" vertical="center"/>
    </xf>
    <xf numFmtId="0" fontId="9" fillId="0" borderId="67" xfId="5" applyFont="1" applyBorder="1" applyAlignment="1">
      <alignment horizontal="center" vertical="center" wrapText="1"/>
    </xf>
    <xf numFmtId="0" fontId="9" fillId="0" borderId="57" xfId="5" applyFont="1" applyBorder="1" applyAlignment="1">
      <alignment horizontal="center" vertical="center" wrapText="1"/>
    </xf>
    <xf numFmtId="0" fontId="9" fillId="0" borderId="73" xfId="5" applyFont="1" applyBorder="1" applyAlignment="1">
      <alignment horizontal="center" vertical="center" wrapText="1"/>
    </xf>
    <xf numFmtId="0" fontId="9" fillId="0" borderId="66" xfId="5" applyFont="1" applyBorder="1" applyAlignment="1">
      <alignment horizontal="center" vertical="center" wrapText="1"/>
    </xf>
    <xf numFmtId="0" fontId="9" fillId="0" borderId="69" xfId="5" applyFont="1" applyBorder="1" applyAlignment="1">
      <alignment horizontal="center" vertical="center" wrapText="1"/>
    </xf>
    <xf numFmtId="0" fontId="9" fillId="0" borderId="68" xfId="5" applyFont="1" applyBorder="1" applyAlignment="1">
      <alignment horizontal="center" vertical="center" wrapText="1"/>
    </xf>
    <xf numFmtId="0" fontId="9" fillId="0" borderId="53" xfId="5" applyFont="1" applyBorder="1" applyAlignment="1">
      <alignment horizontal="center" vertical="center" wrapText="1"/>
    </xf>
    <xf numFmtId="0" fontId="9" fillId="0" borderId="58" xfId="5" applyFont="1" applyBorder="1" applyAlignment="1">
      <alignment horizontal="center" vertical="center" wrapText="1"/>
    </xf>
    <xf numFmtId="0" fontId="9" fillId="0" borderId="52" xfId="5" applyFont="1" applyBorder="1" applyAlignment="1">
      <alignment horizontal="center" vertical="center" wrapText="1"/>
    </xf>
    <xf numFmtId="0" fontId="9" fillId="0" borderId="70" xfId="9" applyFont="1" applyFill="1" applyBorder="1" applyAlignment="1">
      <alignment horizontal="left" vertical="center"/>
    </xf>
    <xf numFmtId="0" fontId="9" fillId="0" borderId="59" xfId="9" applyFont="1" applyFill="1" applyBorder="1" applyAlignment="1">
      <alignment horizontal="left" vertical="center"/>
    </xf>
    <xf numFmtId="0" fontId="9" fillId="0" borderId="67" xfId="9" applyFont="1" applyBorder="1" applyAlignment="1">
      <alignment horizontal="center" vertical="center" wrapText="1"/>
    </xf>
    <xf numFmtId="0" fontId="9" fillId="0" borderId="57" xfId="9" applyFont="1" applyBorder="1" applyAlignment="1">
      <alignment horizontal="center" vertical="center" wrapText="1"/>
    </xf>
    <xf numFmtId="0" fontId="9" fillId="0" borderId="70" xfId="9" applyFont="1" applyBorder="1" applyAlignment="1">
      <alignment horizontal="left" vertical="center"/>
    </xf>
    <xf numFmtId="0" fontId="9" fillId="0" borderId="59" xfId="9" applyFont="1" applyBorder="1" applyAlignment="1">
      <alignment horizontal="left" vertical="center"/>
    </xf>
    <xf numFmtId="0" fontId="9" fillId="0" borderId="73" xfId="9" applyFont="1" applyBorder="1" applyAlignment="1">
      <alignment horizontal="left" vertical="center"/>
    </xf>
    <xf numFmtId="0" fontId="9" fillId="0" borderId="66" xfId="9" applyFont="1" applyBorder="1" applyAlignment="1">
      <alignment horizontal="left" vertical="center"/>
    </xf>
    <xf numFmtId="0" fontId="59" fillId="0" borderId="58" xfId="0" applyFont="1" applyBorder="1" applyAlignment="1">
      <alignment horizontal="center" vertical="center"/>
    </xf>
    <xf numFmtId="0" fontId="59" fillId="0" borderId="52" xfId="0" applyFont="1" applyBorder="1" applyAlignment="1">
      <alignment horizontal="center" vertical="center"/>
    </xf>
    <xf numFmtId="0" fontId="11" fillId="0" borderId="58" xfId="6" applyFont="1" applyBorder="1" applyAlignment="1">
      <alignment horizontal="center" vertical="center"/>
    </xf>
    <xf numFmtId="0" fontId="11" fillId="0" borderId="52" xfId="6" applyFont="1" applyBorder="1" applyAlignment="1">
      <alignment horizontal="center" vertical="center"/>
    </xf>
    <xf numFmtId="191" fontId="9" fillId="0" borderId="70" xfId="0" applyNumberFormat="1" applyFont="1" applyBorder="1" applyAlignment="1">
      <alignment horizontal="center" vertical="center"/>
    </xf>
    <xf numFmtId="191" fontId="9" fillId="0" borderId="59" xfId="0" applyNumberFormat="1" applyFont="1" applyBorder="1" applyAlignment="1">
      <alignment horizontal="center" vertical="center"/>
    </xf>
    <xf numFmtId="191" fontId="9" fillId="0" borderId="70" xfId="0" applyNumberFormat="1" applyFont="1" applyBorder="1" applyAlignment="1">
      <alignment horizontal="left" vertical="center"/>
    </xf>
    <xf numFmtId="191" fontId="9" fillId="0" borderId="59" xfId="0" applyNumberFormat="1" applyFont="1" applyBorder="1" applyAlignment="1">
      <alignment horizontal="left" vertical="center"/>
    </xf>
    <xf numFmtId="191" fontId="9" fillId="0" borderId="67" xfId="1" applyNumberFormat="1" applyFont="1" applyBorder="1" applyAlignment="1">
      <alignment horizontal="left" vertical="center" wrapText="1"/>
    </xf>
    <xf numFmtId="191" fontId="9" fillId="0" borderId="59" xfId="1" applyNumberFormat="1" applyFont="1" applyBorder="1" applyAlignment="1">
      <alignment horizontal="left" vertical="center" wrapText="1"/>
    </xf>
    <xf numFmtId="191" fontId="9" fillId="0" borderId="57" xfId="1" applyNumberFormat="1" applyFont="1" applyBorder="1" applyAlignment="1">
      <alignment horizontal="left" vertical="center" wrapText="1"/>
    </xf>
    <xf numFmtId="0" fontId="11" fillId="0" borderId="58" xfId="3" applyFont="1" applyBorder="1" applyAlignment="1">
      <alignment wrapText="1"/>
    </xf>
    <xf numFmtId="0" fontId="11" fillId="0" borderId="77" xfId="3" applyFont="1" applyBorder="1" applyAlignment="1">
      <alignment wrapText="1"/>
    </xf>
    <xf numFmtId="0" fontId="9" fillId="0" borderId="52" xfId="0" applyFont="1" applyBorder="1" applyAlignment="1"/>
    <xf numFmtId="0" fontId="11" fillId="0" borderId="53" xfId="3" applyFont="1" applyBorder="1" applyAlignment="1">
      <alignment horizontal="center" vertical="center" wrapText="1"/>
    </xf>
    <xf numFmtId="0" fontId="11" fillId="0" borderId="53" xfId="3" applyFont="1" applyFill="1" applyBorder="1" applyAlignment="1">
      <alignment horizontal="center" vertical="center" wrapText="1"/>
    </xf>
    <xf numFmtId="0" fontId="11" fillId="0" borderId="58" xfId="3" applyFont="1" applyBorder="1" applyAlignment="1">
      <alignment horizontal="center" vertical="center" wrapText="1"/>
    </xf>
    <xf numFmtId="0" fontId="9" fillId="0" borderId="52" xfId="0" applyFont="1" applyBorder="1" applyAlignment="1">
      <alignment horizontal="center" vertical="center" wrapText="1"/>
    </xf>
    <xf numFmtId="0" fontId="11" fillId="0" borderId="0" xfId="3" applyFont="1" applyFill="1" applyBorder="1" applyAlignment="1">
      <alignment vertical="center" wrapText="1"/>
    </xf>
    <xf numFmtId="0" fontId="9" fillId="0" borderId="0" xfId="0" applyFont="1" applyAlignment="1">
      <alignment vertical="center" wrapText="1"/>
    </xf>
    <xf numFmtId="0" fontId="9" fillId="0" borderId="0" xfId="0" applyFont="1" applyAlignment="1">
      <alignment vertical="center"/>
    </xf>
    <xf numFmtId="0" fontId="11" fillId="0" borderId="0" xfId="3" applyFont="1" applyAlignment="1">
      <alignment vertical="center" wrapText="1"/>
    </xf>
    <xf numFmtId="0" fontId="13" fillId="0" borderId="53" xfId="3" applyFont="1" applyBorder="1" applyAlignment="1">
      <alignment horizontal="center" vertical="center" wrapText="1"/>
    </xf>
    <xf numFmtId="0" fontId="13" fillId="0" borderId="53" xfId="0" applyFont="1" applyBorder="1" applyAlignment="1">
      <alignment horizontal="center" vertical="center"/>
    </xf>
    <xf numFmtId="0" fontId="9" fillId="0" borderId="67" xfId="9" applyFont="1" applyBorder="1" applyAlignment="1">
      <alignment vertical="center" wrapText="1"/>
    </xf>
    <xf numFmtId="0" fontId="4" fillId="0" borderId="57" xfId="9" applyFont="1" applyBorder="1" applyAlignment="1">
      <alignment vertical="center"/>
    </xf>
    <xf numFmtId="0" fontId="4" fillId="0" borderId="73" xfId="9" applyFont="1" applyBorder="1" applyAlignment="1">
      <alignment vertical="center"/>
    </xf>
    <xf numFmtId="0" fontId="4" fillId="0" borderId="66" xfId="9" applyFont="1" applyBorder="1" applyAlignment="1">
      <alignment vertical="center"/>
    </xf>
    <xf numFmtId="0" fontId="4" fillId="0" borderId="69" xfId="9" applyFont="1" applyBorder="1" applyAlignment="1">
      <alignment vertical="center"/>
    </xf>
    <xf numFmtId="0" fontId="4" fillId="0" borderId="68" xfId="9" applyFont="1" applyBorder="1" applyAlignment="1">
      <alignment vertical="center"/>
    </xf>
    <xf numFmtId="0" fontId="9" fillId="0" borderId="101" xfId="9" applyFont="1" applyBorder="1" applyAlignment="1">
      <alignment horizontal="center" vertical="center" wrapText="1"/>
    </xf>
    <xf numFmtId="0" fontId="9" fillId="0" borderId="69" xfId="9" applyFont="1" applyBorder="1" applyAlignment="1">
      <alignment horizontal="center" vertical="center"/>
    </xf>
    <xf numFmtId="0" fontId="9" fillId="0" borderId="102" xfId="9" applyFont="1" applyBorder="1" applyAlignment="1">
      <alignment horizontal="center" vertical="center"/>
    </xf>
    <xf numFmtId="0" fontId="9" fillId="0" borderId="68" xfId="9" applyFont="1" applyBorder="1" applyAlignment="1">
      <alignment horizontal="center" vertical="center"/>
    </xf>
    <xf numFmtId="0" fontId="13" fillId="0" borderId="67" xfId="9" applyFont="1" applyBorder="1" applyAlignment="1">
      <alignment horizontal="center" vertical="center" wrapText="1"/>
    </xf>
    <xf numFmtId="0" fontId="13" fillId="0" borderId="101" xfId="9" applyFont="1" applyBorder="1" applyAlignment="1">
      <alignment horizontal="center" vertical="center" wrapText="1"/>
    </xf>
    <xf numFmtId="0" fontId="13" fillId="0" borderId="57" xfId="9" applyFont="1" applyBorder="1" applyAlignment="1">
      <alignment horizontal="center" vertical="center" wrapText="1"/>
    </xf>
    <xf numFmtId="0" fontId="13" fillId="0" borderId="69" xfId="9" applyFont="1" applyBorder="1" applyAlignment="1">
      <alignment horizontal="center" vertical="center"/>
    </xf>
    <xf numFmtId="0" fontId="13" fillId="0" borderId="102" xfId="9" applyFont="1" applyBorder="1" applyAlignment="1">
      <alignment horizontal="center" vertical="center"/>
    </xf>
    <xf numFmtId="0" fontId="13" fillId="0" borderId="68" xfId="9" applyFont="1" applyBorder="1" applyAlignment="1">
      <alignment horizontal="center" vertical="center"/>
    </xf>
    <xf numFmtId="0" fontId="9" fillId="0" borderId="58" xfId="9" applyFont="1" applyBorder="1" applyAlignment="1">
      <alignment horizontal="left" vertical="center"/>
    </xf>
    <xf numFmtId="0" fontId="9" fillId="0" borderId="58" xfId="9" applyFont="1" applyBorder="1" applyAlignment="1">
      <alignment horizontal="center" vertical="center"/>
    </xf>
    <xf numFmtId="0" fontId="9" fillId="0" borderId="77" xfId="9" applyFont="1" applyBorder="1" applyAlignment="1">
      <alignment horizontal="center" vertical="center"/>
    </xf>
    <xf numFmtId="0" fontId="9" fillId="0" borderId="52" xfId="9" applyFont="1" applyBorder="1" applyAlignment="1">
      <alignment horizontal="center" vertical="center"/>
    </xf>
    <xf numFmtId="0" fontId="9" fillId="0" borderId="53" xfId="9" applyFont="1" applyBorder="1" applyAlignment="1">
      <alignment horizontal="left" vertical="center"/>
    </xf>
  </cellXfs>
  <cellStyles count="23">
    <cellStyle name="Normal 2" xfId="21"/>
    <cellStyle name="Normal_ANTPHLLKAUSA" xfId="14"/>
    <cellStyle name="백분율" xfId="2" builtinId="5"/>
    <cellStyle name="쉼표 [0]" xfId="1" builtinId="6"/>
    <cellStyle name="쉼표 [0] 2 2" xfId="8"/>
    <cellStyle name="쉼표 2" xfId="4"/>
    <cellStyle name="표준" xfId="0" builtinId="0"/>
    <cellStyle name="표준 2" xfId="5"/>
    <cellStyle name="표준 2 3" xfId="9"/>
    <cellStyle name="표준 3" xfId="3"/>
    <cellStyle name="표준 3 2" xfId="11"/>
    <cellStyle name="표준 4" xfId="6"/>
    <cellStyle name="표준 5" xfId="13"/>
    <cellStyle name="표준_1" xfId="22"/>
    <cellStyle name="표준_10" xfId="19"/>
    <cellStyle name="표준_13" xfId="12"/>
    <cellStyle name="표준_2" xfId="16"/>
    <cellStyle name="표준_3" xfId="20"/>
    <cellStyle name="표준_5" xfId="17"/>
    <cellStyle name="표준_7" xfId="18"/>
    <cellStyle name="표준_8" xfId="7"/>
    <cellStyle name="표준_Sheet2" xfId="15"/>
    <cellStyle name="표준_Sheet3" xf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5.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ko-KR"/>
  <c:style val="18"/>
  <c:chart>
    <c:autoTitleDeleted val="1"/>
    <c:plotArea>
      <c:layout/>
      <c:barChart>
        <c:barDir val="col"/>
        <c:grouping val="clustered"/>
        <c:ser>
          <c:idx val="0"/>
          <c:order val="0"/>
          <c:tx>
            <c:strRef>
              <c:f>'[1]D-10'!$A$6</c:f>
              <c:strCache>
                <c:ptCount val="1"/>
                <c:pt idx="0">
                  <c:v>No. of New Overseas Enterprises 신규법인수</c:v>
                </c:pt>
              </c:strCache>
            </c:strRef>
          </c:tx>
          <c:dLbls>
            <c:dLbl>
              <c:idx val="2"/>
              <c:layout>
                <c:manualLayout>
                  <c:x val="-5.0000000000000114E-3"/>
                  <c:y val="0"/>
                </c:manualLayout>
              </c:layout>
              <c:showVal val="1"/>
            </c:dLbl>
            <c:showVal val="1"/>
          </c:dLbls>
          <c:cat>
            <c:numRef>
              <c:f>'[1]D-10'!$B$5:$G$5</c:f>
              <c:numCache>
                <c:formatCode>General</c:formatCode>
                <c:ptCount val="6"/>
                <c:pt idx="0">
                  <c:v>2010</c:v>
                </c:pt>
                <c:pt idx="1">
                  <c:v>2011</c:v>
                </c:pt>
                <c:pt idx="2">
                  <c:v>2012</c:v>
                </c:pt>
                <c:pt idx="3">
                  <c:v>2012</c:v>
                </c:pt>
                <c:pt idx="4">
                  <c:v>2013</c:v>
                </c:pt>
                <c:pt idx="5">
                  <c:v>2014</c:v>
                </c:pt>
              </c:numCache>
            </c:numRef>
          </c:cat>
          <c:val>
            <c:numRef>
              <c:f>'[1]D-10'!$B$6:$G$6</c:f>
              <c:numCache>
                <c:formatCode>General</c:formatCode>
                <c:ptCount val="6"/>
                <c:pt idx="0">
                  <c:v>625</c:v>
                </c:pt>
                <c:pt idx="1">
                  <c:v>641</c:v>
                </c:pt>
                <c:pt idx="2">
                  <c:v>617</c:v>
                </c:pt>
                <c:pt idx="3">
                  <c:v>624</c:v>
                </c:pt>
                <c:pt idx="4">
                  <c:v>733</c:v>
                </c:pt>
                <c:pt idx="5">
                  <c:v>847</c:v>
                </c:pt>
              </c:numCache>
            </c:numRef>
          </c:val>
        </c:ser>
        <c:ser>
          <c:idx val="1"/>
          <c:order val="1"/>
          <c:tx>
            <c:strRef>
              <c:f>'[1]D-10'!$A$7</c:f>
              <c:strCache>
                <c:ptCount val="1"/>
                <c:pt idx="0">
                  <c:v>Total Accepted Amount 총신고액</c:v>
                </c:pt>
              </c:strCache>
            </c:strRef>
          </c:tx>
          <c:dLbls>
            <c:dLbl>
              <c:idx val="0"/>
              <c:layout>
                <c:manualLayout>
                  <c:x val="2.6930262035831216E-4"/>
                  <c:y val="4.6639231824417114E-2"/>
                </c:manualLayout>
              </c:layout>
              <c:spPr/>
              <c:txPr>
                <a:bodyPr/>
                <a:lstStyle/>
                <a:p>
                  <a:pPr>
                    <a:defRPr>
                      <a:solidFill>
                        <a:schemeClr val="bg1"/>
                      </a:solidFill>
                    </a:defRPr>
                  </a:pPr>
                  <a:endParaRPr lang="ko-KR"/>
                </a:p>
              </c:txPr>
              <c:showVal val="1"/>
            </c:dLbl>
            <c:dLbl>
              <c:idx val="2"/>
              <c:layout>
                <c:manualLayout>
                  <c:x val="3.5508211273857092E-3"/>
                  <c:y val="1.0973936899862825E-2"/>
                </c:manualLayout>
              </c:layout>
              <c:showVal val="1"/>
            </c:dLbl>
            <c:dLbl>
              <c:idx val="3"/>
              <c:layout>
                <c:manualLayout>
                  <c:x val="-1.7754105636928765E-3"/>
                  <c:y val="1.3717421124828533E-2"/>
                </c:manualLayout>
              </c:layout>
              <c:showVal val="1"/>
            </c:dLbl>
            <c:dLbl>
              <c:idx val="4"/>
              <c:layout>
                <c:manualLayout>
                  <c:x val="1.7754105636928765E-3"/>
                  <c:y val="1.3717421124828533E-2"/>
                </c:manualLayout>
              </c:layout>
              <c:showVal val="1"/>
            </c:dLbl>
            <c:showVal val="1"/>
          </c:dLbls>
          <c:cat>
            <c:numRef>
              <c:f>'[1]D-10'!$B$5:$G$5</c:f>
              <c:numCache>
                <c:formatCode>General</c:formatCode>
                <c:ptCount val="6"/>
                <c:pt idx="0">
                  <c:v>2010</c:v>
                </c:pt>
                <c:pt idx="1">
                  <c:v>2011</c:v>
                </c:pt>
                <c:pt idx="2">
                  <c:v>2012</c:v>
                </c:pt>
                <c:pt idx="3">
                  <c:v>2012</c:v>
                </c:pt>
                <c:pt idx="4">
                  <c:v>2013</c:v>
                </c:pt>
                <c:pt idx="5">
                  <c:v>2014</c:v>
                </c:pt>
              </c:numCache>
            </c:numRef>
          </c:cat>
          <c:val>
            <c:numRef>
              <c:f>'[1]D-10'!$B$7:$G$7</c:f>
              <c:numCache>
                <c:formatCode>General</c:formatCode>
                <c:ptCount val="6"/>
                <c:pt idx="0">
                  <c:v>7192.7372909999995</c:v>
                </c:pt>
                <c:pt idx="1">
                  <c:v>6388.4889709999998</c:v>
                </c:pt>
                <c:pt idx="2">
                  <c:v>4628.8787199999997</c:v>
                </c:pt>
                <c:pt idx="3">
                  <c:v>6261.5076419999996</c:v>
                </c:pt>
                <c:pt idx="4">
                  <c:v>4624.7286389999999</c:v>
                </c:pt>
                <c:pt idx="5">
                  <c:v>5087.280049</c:v>
                </c:pt>
              </c:numCache>
            </c:numRef>
          </c:val>
        </c:ser>
        <c:ser>
          <c:idx val="2"/>
          <c:order val="2"/>
          <c:tx>
            <c:strRef>
              <c:f>'[1]D-10'!$A$8</c:f>
              <c:strCache>
                <c:ptCount val="1"/>
                <c:pt idx="0">
                  <c:v>Total Invested Amount 총투자액</c:v>
                </c:pt>
              </c:strCache>
            </c:strRef>
          </c:tx>
          <c:dLbls>
            <c:dLbl>
              <c:idx val="0"/>
              <c:layout>
                <c:manualLayout>
                  <c:x val="1.0000000000000005E-2"/>
                  <c:y val="1.9204389574759947E-2"/>
                </c:manualLayout>
              </c:layout>
              <c:showVal val="1"/>
            </c:dLbl>
            <c:dLbl>
              <c:idx val="1"/>
              <c:layout>
                <c:manualLayout>
                  <c:x val="8.3333333333333367E-3"/>
                  <c:y val="2.1947873799726025E-2"/>
                </c:manualLayout>
              </c:layout>
              <c:showVal val="1"/>
            </c:dLbl>
            <c:dLbl>
              <c:idx val="2"/>
              <c:layout>
                <c:manualLayout>
                  <c:x val="1.3333333333333341E-2"/>
                  <c:y val="5.2126200274348514E-2"/>
                </c:manualLayout>
              </c:layout>
              <c:showVal val="1"/>
            </c:dLbl>
            <c:dLbl>
              <c:idx val="3"/>
              <c:layout>
                <c:manualLayout>
                  <c:x val="1.0000000000000005E-2"/>
                  <c:y val="1.6460905349794431E-2"/>
                </c:manualLayout>
              </c:layout>
              <c:showVal val="1"/>
            </c:dLbl>
            <c:dLbl>
              <c:idx val="4"/>
              <c:layout>
                <c:manualLayout>
                  <c:x val="1.0000000000000005E-2"/>
                  <c:y val="1.6460905349794431E-2"/>
                </c:manualLayout>
              </c:layout>
              <c:showVal val="1"/>
            </c:dLbl>
            <c:dLbl>
              <c:idx val="5"/>
              <c:layout>
                <c:manualLayout>
                  <c:x val="6.6666666666666714E-3"/>
                  <c:y val="1.6460905349794389E-2"/>
                </c:manualLayout>
              </c:layout>
              <c:showVal val="1"/>
            </c:dLbl>
            <c:showVal val="1"/>
          </c:dLbls>
          <c:cat>
            <c:numRef>
              <c:f>'[1]D-10'!$B$5:$G$5</c:f>
              <c:numCache>
                <c:formatCode>General</c:formatCode>
                <c:ptCount val="6"/>
                <c:pt idx="0">
                  <c:v>2010</c:v>
                </c:pt>
                <c:pt idx="1">
                  <c:v>2011</c:v>
                </c:pt>
                <c:pt idx="2">
                  <c:v>2012</c:v>
                </c:pt>
                <c:pt idx="3">
                  <c:v>2012</c:v>
                </c:pt>
                <c:pt idx="4">
                  <c:v>2013</c:v>
                </c:pt>
                <c:pt idx="5">
                  <c:v>2014</c:v>
                </c:pt>
              </c:numCache>
            </c:numRef>
          </c:cat>
          <c:val>
            <c:numRef>
              <c:f>'[1]D-10'!$B$8:$G$8</c:f>
              <c:numCache>
                <c:formatCode>General</c:formatCode>
                <c:ptCount val="6"/>
                <c:pt idx="0">
                  <c:v>4466.206228</c:v>
                </c:pt>
                <c:pt idx="1">
                  <c:v>4982.0339109999995</c:v>
                </c:pt>
                <c:pt idx="2">
                  <c:v>4572.2599659999996</c:v>
                </c:pt>
                <c:pt idx="3">
                  <c:v>4897.8691250000002</c:v>
                </c:pt>
                <c:pt idx="4">
                  <c:v>3865.0712629999998</c:v>
                </c:pt>
                <c:pt idx="5">
                  <c:v>4126.5682870000001</c:v>
                </c:pt>
              </c:numCache>
            </c:numRef>
          </c:val>
        </c:ser>
        <c:dLbls>
          <c:showVal val="1"/>
        </c:dLbls>
        <c:gapWidth val="75"/>
        <c:axId val="107158912"/>
        <c:axId val="107181184"/>
      </c:barChart>
      <c:lineChart>
        <c:grouping val="standard"/>
        <c:ser>
          <c:idx val="3"/>
          <c:order val="3"/>
          <c:tx>
            <c:strRef>
              <c:f>'[1]D-10'!$A$9</c:f>
              <c:strCache>
                <c:ptCount val="1"/>
                <c:pt idx="0">
                  <c:v>Accepted Amount per New Enterprises 신규법인당 신고액</c:v>
                </c:pt>
              </c:strCache>
            </c:strRef>
          </c:tx>
          <c:dLbls>
            <c:dLbl>
              <c:idx val="0"/>
              <c:layout>
                <c:manualLayout>
                  <c:x val="-3.018197958277901E-2"/>
                  <c:y val="-2.7434842249657462E-2"/>
                </c:manualLayout>
              </c:layout>
              <c:showVal val="1"/>
            </c:dLbl>
            <c:dLbl>
              <c:idx val="1"/>
              <c:layout>
                <c:manualLayout>
                  <c:x val="-6.7465601420329133E-2"/>
                  <c:y val="2.7434842249657557E-3"/>
                </c:manualLayout>
              </c:layout>
              <c:showVal val="1"/>
            </c:dLbl>
            <c:dLbl>
              <c:idx val="2"/>
              <c:layout>
                <c:manualLayout>
                  <c:x val="-6.2139369729249889E-2"/>
                  <c:y val="-5.4869684499315001E-3"/>
                </c:manualLayout>
              </c:layout>
              <c:showVal val="1"/>
            </c:dLbl>
            <c:dLbl>
              <c:idx val="3"/>
              <c:layout>
                <c:manualLayout>
                  <c:x val="-6.3914780292942813E-2"/>
                  <c:y val="-1.3717421124828533E-2"/>
                </c:manualLayout>
              </c:layout>
              <c:showVal val="1"/>
            </c:dLbl>
            <c:dLbl>
              <c:idx val="4"/>
              <c:layout>
                <c:manualLayout>
                  <c:x val="-5.8588548601863646E-2"/>
                  <c:y val="-2.7434842249657557E-3"/>
                </c:manualLayout>
              </c:layout>
              <c:showVal val="1"/>
            </c:dLbl>
            <c:showVal val="1"/>
          </c:dLbls>
          <c:cat>
            <c:numRef>
              <c:f>'[1]D-10'!$B$5:$G$5</c:f>
              <c:numCache>
                <c:formatCode>General</c:formatCode>
                <c:ptCount val="6"/>
                <c:pt idx="0">
                  <c:v>2010</c:v>
                </c:pt>
                <c:pt idx="1">
                  <c:v>2011</c:v>
                </c:pt>
                <c:pt idx="2">
                  <c:v>2012</c:v>
                </c:pt>
                <c:pt idx="3">
                  <c:v>2012</c:v>
                </c:pt>
                <c:pt idx="4">
                  <c:v>2013</c:v>
                </c:pt>
                <c:pt idx="5">
                  <c:v>2014</c:v>
                </c:pt>
              </c:numCache>
            </c:numRef>
          </c:cat>
          <c:val>
            <c:numRef>
              <c:f>'[1]D-10'!$B$9:$G$9</c:f>
              <c:numCache>
                <c:formatCode>General</c:formatCode>
                <c:ptCount val="6"/>
                <c:pt idx="0">
                  <c:v>11.5083796656</c:v>
                </c:pt>
                <c:pt idx="1">
                  <c:v>9.9664414524180955</c:v>
                </c:pt>
                <c:pt idx="2">
                  <c:v>7.5022345542949749</c:v>
                </c:pt>
                <c:pt idx="3">
                  <c:v>10.034467375</c:v>
                </c:pt>
                <c:pt idx="4">
                  <c:v>6.3093160150068215</c:v>
                </c:pt>
                <c:pt idx="5">
                  <c:v>6.0062338240850055</c:v>
                </c:pt>
              </c:numCache>
            </c:numRef>
          </c:val>
        </c:ser>
        <c:dLbls>
          <c:showVal val="1"/>
        </c:dLbls>
        <c:marker val="1"/>
        <c:axId val="107188608"/>
        <c:axId val="107182720"/>
      </c:lineChart>
      <c:catAx>
        <c:axId val="107158912"/>
        <c:scaling>
          <c:orientation val="minMax"/>
        </c:scaling>
        <c:axPos val="b"/>
        <c:numFmt formatCode="General" sourceLinked="1"/>
        <c:majorTickMark val="none"/>
        <c:tickLblPos val="nextTo"/>
        <c:crossAx val="107181184"/>
        <c:crosses val="autoZero"/>
        <c:auto val="1"/>
        <c:lblAlgn val="ctr"/>
        <c:lblOffset val="100"/>
      </c:catAx>
      <c:valAx>
        <c:axId val="107181184"/>
        <c:scaling>
          <c:orientation val="minMax"/>
        </c:scaling>
        <c:axPos val="l"/>
        <c:numFmt formatCode="#,##0;[Red]\-#,##0" sourceLinked="0"/>
        <c:majorTickMark val="none"/>
        <c:tickLblPos val="nextTo"/>
        <c:crossAx val="107158912"/>
        <c:crosses val="autoZero"/>
        <c:crossBetween val="between"/>
      </c:valAx>
      <c:valAx>
        <c:axId val="107182720"/>
        <c:scaling>
          <c:orientation val="minMax"/>
        </c:scaling>
        <c:axPos val="r"/>
        <c:numFmt formatCode="#,##0_ " sourceLinked="0"/>
        <c:tickLblPos val="nextTo"/>
        <c:crossAx val="107188608"/>
        <c:crosses val="max"/>
        <c:crossBetween val="between"/>
      </c:valAx>
      <c:catAx>
        <c:axId val="107188608"/>
        <c:scaling>
          <c:orientation val="minMax"/>
        </c:scaling>
        <c:delete val="1"/>
        <c:axPos val="b"/>
        <c:numFmt formatCode="General" sourceLinked="1"/>
        <c:tickLblPos val="none"/>
        <c:crossAx val="107182720"/>
        <c:crosses val="autoZero"/>
        <c:auto val="1"/>
        <c:lblAlgn val="ctr"/>
        <c:lblOffset val="100"/>
      </c:catAx>
    </c:plotArea>
    <c:legend>
      <c:legendPos val="b"/>
      <c:layout>
        <c:manualLayout>
          <c:xMode val="edge"/>
          <c:yMode val="edge"/>
          <c:x val="5.7690288713910904E-4"/>
          <c:y val="0.87417603663740451"/>
          <c:w val="0.99942306146485349"/>
          <c:h val="0.10843200155536113"/>
        </c:manualLayout>
      </c:layout>
    </c:legend>
    <c:plotVisOnly val="1"/>
    <c:dispBlanksAs val="gap"/>
  </c:chart>
  <c:txPr>
    <a:bodyPr/>
    <a:lstStyle/>
    <a:p>
      <a:pPr>
        <a:defRPr>
          <a:latin typeface="돋움" pitchFamily="50" charset="-127"/>
          <a:ea typeface="돋움" pitchFamily="50" charset="-127"/>
        </a:defRPr>
      </a:pPr>
      <a:endParaRPr lang="ko-KR"/>
    </a:p>
  </c:txPr>
  <c:printSettings>
    <c:headerFooter/>
    <c:pageMargins b="0.75000000000000622" l="0.70000000000000062" r="0.70000000000000062" t="0.750000000000006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ko-KR"/>
  <c:chart>
    <c:plotArea>
      <c:layout/>
      <c:barChart>
        <c:barDir val="bar"/>
        <c:grouping val="clustered"/>
        <c:ser>
          <c:idx val="0"/>
          <c:order val="0"/>
          <c:dLbls>
            <c:numFmt formatCode="#,##0.0" sourceLinked="0"/>
            <c:showVal val="1"/>
          </c:dLbls>
          <c:cat>
            <c:strRef>
              <c:f>'[2]F-2'!$L$7:$L$17</c:f>
              <c:strCache>
                <c:ptCount val="11"/>
                <c:pt idx="0">
                  <c:v>Viet Nam</c:v>
                </c:pt>
                <c:pt idx="1">
                  <c:v>Thailand</c:v>
                </c:pt>
                <c:pt idx="2">
                  <c:v>Singapore</c:v>
                </c:pt>
                <c:pt idx="3">
                  <c:v>Philippines</c:v>
                </c:pt>
                <c:pt idx="4">
                  <c:v>Myanmar</c:v>
                </c:pt>
                <c:pt idx="5">
                  <c:v>Malaysia</c:v>
                </c:pt>
                <c:pt idx="6">
                  <c:v>Indonesia</c:v>
                </c:pt>
                <c:pt idx="7">
                  <c:v>Cambodia</c:v>
                </c:pt>
                <c:pt idx="8">
                  <c:v>Brunei</c:v>
                </c:pt>
                <c:pt idx="9">
                  <c:v>Korea</c:v>
                </c:pt>
                <c:pt idx="10">
                  <c:v>World </c:v>
                </c:pt>
              </c:strCache>
            </c:strRef>
          </c:cat>
          <c:val>
            <c:numRef>
              <c:f>'[2]F-2'!$M$7:$M$17</c:f>
              <c:numCache>
                <c:formatCode>General</c:formatCode>
                <c:ptCount val="11"/>
                <c:pt idx="0">
                  <c:v>730.57188624005755</c:v>
                </c:pt>
                <c:pt idx="1">
                  <c:v>1894.9956443064214</c:v>
                </c:pt>
                <c:pt idx="2">
                  <c:v>4716.0364430389282</c:v>
                </c:pt>
                <c:pt idx="3">
                  <c:v>440.00034992381717</c:v>
                </c:pt>
                <c:pt idx="4">
                  <c:v>289.21108664627457</c:v>
                </c:pt>
                <c:pt idx="5">
                  <c:v>2778.1718470090573</c:v>
                </c:pt>
                <c:pt idx="6">
                  <c:v>865.2001091563742</c:v>
                </c:pt>
                <c:pt idx="7">
                  <c:v>368.77857703439423</c:v>
                </c:pt>
                <c:pt idx="8">
                  <c:v>9370.2545616852403</c:v>
                </c:pt>
                <c:pt idx="9">
                  <c:v>5268.3676835823444</c:v>
                </c:pt>
                <c:pt idx="10">
                  <c:v>1919.3849917224422</c:v>
                </c:pt>
              </c:numCache>
            </c:numRef>
          </c:val>
        </c:ser>
        <c:axId val="132246912"/>
        <c:axId val="132260992"/>
      </c:barChart>
      <c:catAx>
        <c:axId val="132246912"/>
        <c:scaling>
          <c:orientation val="minMax"/>
        </c:scaling>
        <c:axPos val="l"/>
        <c:tickLblPos val="nextTo"/>
        <c:crossAx val="132260992"/>
        <c:crosses val="autoZero"/>
        <c:auto val="1"/>
        <c:lblAlgn val="ctr"/>
        <c:lblOffset val="100"/>
      </c:catAx>
      <c:valAx>
        <c:axId val="132260992"/>
        <c:scaling>
          <c:orientation val="minMax"/>
        </c:scaling>
        <c:axPos val="b"/>
        <c:numFmt formatCode="General" sourceLinked="1"/>
        <c:tickLblPos val="nextTo"/>
        <c:crossAx val="132246912"/>
        <c:crosses val="autoZero"/>
        <c:crossBetween val="between"/>
      </c:valAx>
    </c:plotArea>
    <c:plotVisOnly val="1"/>
  </c:chart>
  <c:printSettings>
    <c:headerFooter/>
    <c:pageMargins b="0.75000000000000144" l="0.70000000000000062" r="0.70000000000000062" t="0.750000000000001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ko-KR"/>
  <c:chart>
    <c:plotArea>
      <c:layout/>
      <c:barChart>
        <c:barDir val="bar"/>
        <c:grouping val="clustered"/>
        <c:ser>
          <c:idx val="0"/>
          <c:order val="0"/>
          <c:tx>
            <c:strRef>
              <c:f>'[3]F-4'!$O$6</c:f>
              <c:strCache>
                <c:ptCount val="1"/>
                <c:pt idx="0">
                  <c:v>2012</c:v>
                </c:pt>
              </c:strCache>
            </c:strRef>
          </c:tx>
          <c:dLbls>
            <c:numFmt formatCode="#,##0.0_);[Red]\(#,##0.0\)" sourceLinked="0"/>
            <c:spPr>
              <a:noFill/>
              <a:ln>
                <a:noFill/>
              </a:ln>
              <a:effectLst/>
            </c:spPr>
            <c:showVal val="1"/>
            <c:extLst>
              <c:ext xmlns:c15="http://schemas.microsoft.com/office/drawing/2012/chart" uri="{CE6537A1-D6FC-4f65-9D91-7224C49458BB}">
                <c15:showLeaderLines val="0"/>
              </c:ext>
            </c:extLst>
          </c:dLbls>
          <c:cat>
            <c:strRef>
              <c:f>'[3]F-4'!$M$7:$M$14</c:f>
              <c:strCache>
                <c:ptCount val="8"/>
                <c:pt idx="0">
                  <c:v>Viet Nam</c:v>
                </c:pt>
                <c:pt idx="1">
                  <c:v>Thailand</c:v>
                </c:pt>
                <c:pt idx="2">
                  <c:v>Philippines</c:v>
                </c:pt>
                <c:pt idx="3">
                  <c:v>Myanmar</c:v>
                </c:pt>
                <c:pt idx="4">
                  <c:v>Malaysia</c:v>
                </c:pt>
                <c:pt idx="5">
                  <c:v>Indonesia</c:v>
                </c:pt>
                <c:pt idx="6">
                  <c:v>Brunei</c:v>
                </c:pt>
                <c:pt idx="7">
                  <c:v>Korea</c:v>
                </c:pt>
              </c:strCache>
            </c:strRef>
          </c:cat>
          <c:val>
            <c:numRef>
              <c:f>'[3]F-4'!$O$7:$O$14</c:f>
              <c:numCache>
                <c:formatCode>General</c:formatCode>
                <c:ptCount val="8"/>
                <c:pt idx="0">
                  <c:v>296.40976999999998</c:v>
                </c:pt>
                <c:pt idx="1">
                  <c:v>1458.1967400000001</c:v>
                </c:pt>
                <c:pt idx="2">
                  <c:v>99.094489999999993</c:v>
                </c:pt>
                <c:pt idx="3">
                  <c:v>415.56412</c:v>
                </c:pt>
                <c:pt idx="4">
                  <c:v>2176.19076</c:v>
                </c:pt>
                <c:pt idx="5">
                  <c:v>2559.36636</c:v>
                </c:pt>
                <c:pt idx="6">
                  <c:v>425.95427999999998</c:v>
                </c:pt>
                <c:pt idx="7">
                  <c:v>37.433900000000001</c:v>
                </c:pt>
              </c:numCache>
            </c:numRef>
          </c:val>
        </c:ser>
        <c:ser>
          <c:idx val="1"/>
          <c:order val="1"/>
          <c:tx>
            <c:strRef>
              <c:f>'[3]F-4'!$N$6</c:f>
              <c:strCache>
                <c:ptCount val="1"/>
                <c:pt idx="0">
                  <c:v>2008</c:v>
                </c:pt>
              </c:strCache>
            </c:strRef>
          </c:tx>
          <c:dLbls>
            <c:dLbl>
              <c:idx val="0"/>
              <c:layout>
                <c:manualLayout>
                  <c:x val="2.2378954599565404E-17"/>
                  <c:y val="-1.1733185513673425E-2"/>
                </c:manualLayout>
              </c:layout>
              <c:tx>
                <c:rich>
                  <a:bodyPr/>
                  <a:lstStyle/>
                  <a:p>
                    <a:r>
                      <a:rPr lang="en-US" altLang="en-US"/>
                      <a:t>246.5</a:t>
                    </a:r>
                  </a:p>
                </c:rich>
              </c:tx>
              <c:showVal val="1"/>
              <c:extLst>
                <c:ext xmlns:c15="http://schemas.microsoft.com/office/drawing/2012/chart" uri="{CE6537A1-D6FC-4f65-9D91-7224C49458BB}"/>
              </c:extLst>
            </c:dLbl>
            <c:dLbl>
              <c:idx val="1"/>
              <c:layout>
                <c:manualLayout>
                  <c:x val="0"/>
                  <c:y val="-7.8221236757822117E-3"/>
                </c:manualLayout>
              </c:layout>
              <c:tx>
                <c:rich>
                  <a:bodyPr/>
                  <a:lstStyle/>
                  <a:p>
                    <a:r>
                      <a:rPr lang="en-US" altLang="en-US"/>
                      <a:t>1,015.7</a:t>
                    </a:r>
                  </a:p>
                </c:rich>
              </c:tx>
              <c:showVal val="1"/>
              <c:extLst>
                <c:ext xmlns:c15="http://schemas.microsoft.com/office/drawing/2012/chart" uri="{CE6537A1-D6FC-4f65-9D91-7224C49458BB}"/>
              </c:extLst>
            </c:dLbl>
            <c:dLbl>
              <c:idx val="2"/>
              <c:layout>
                <c:manualLayout>
                  <c:x val="0"/>
                  <c:y val="-1.1733185513673425E-2"/>
                </c:manualLayout>
              </c:layout>
              <c:tx>
                <c:rich>
                  <a:bodyPr/>
                  <a:lstStyle/>
                  <a:p>
                    <a:r>
                      <a:rPr lang="en-US" altLang="en-US"/>
                      <a:t>103.8 </a:t>
                    </a:r>
                  </a:p>
                </c:rich>
              </c:tx>
              <c:showVal val="1"/>
              <c:extLst>
                <c:ext xmlns:c15="http://schemas.microsoft.com/office/drawing/2012/chart" uri="{CE6537A1-D6FC-4f65-9D91-7224C49458BB}"/>
              </c:extLst>
            </c:dLbl>
            <c:dLbl>
              <c:idx val="3"/>
              <c:layout>
                <c:manualLayout>
                  <c:x val="0"/>
                  <c:y val="-7.8221236757822117E-3"/>
                </c:manualLayout>
              </c:layout>
              <c:tx>
                <c:rich>
                  <a:bodyPr/>
                  <a:lstStyle/>
                  <a:p>
                    <a:r>
                      <a:rPr lang="en-US" altLang="en-US"/>
                      <a:t>437.9 </a:t>
                    </a:r>
                  </a:p>
                </c:rich>
              </c:tx>
              <c:showVal val="1"/>
              <c:extLst>
                <c:ext xmlns:c15="http://schemas.microsoft.com/office/drawing/2012/chart" uri="{CE6537A1-D6FC-4f65-9D91-7224C49458BB}"/>
              </c:extLst>
            </c:dLbl>
            <c:dLbl>
              <c:idx val="4"/>
              <c:layout>
                <c:manualLayout>
                  <c:x val="0"/>
                  <c:y val="-1.1733185513673425E-2"/>
                </c:manualLayout>
              </c:layout>
              <c:tx>
                <c:rich>
                  <a:bodyPr/>
                  <a:lstStyle/>
                  <a:p>
                    <a:r>
                      <a:rPr lang="en-US" altLang="en-US"/>
                      <a:t>2,150.7 </a:t>
                    </a:r>
                  </a:p>
                </c:rich>
              </c:tx>
              <c:showVal val="1"/>
              <c:extLst>
                <c:ext xmlns:c15="http://schemas.microsoft.com/office/drawing/2012/chart" uri="{CE6537A1-D6FC-4f65-9D91-7224C49458BB}"/>
              </c:extLst>
            </c:dLbl>
            <c:dLbl>
              <c:idx val="5"/>
              <c:layout>
                <c:manualLayout>
                  <c:x val="0"/>
                  <c:y val="-1.1733185513673425E-2"/>
                </c:manualLayout>
              </c:layout>
              <c:tx>
                <c:rich>
                  <a:bodyPr/>
                  <a:lstStyle/>
                  <a:p>
                    <a:r>
                      <a:rPr lang="en-US" altLang="en-US"/>
                      <a:t>2,472.1 </a:t>
                    </a:r>
                  </a:p>
                </c:rich>
              </c:tx>
              <c:showVal val="1"/>
              <c:extLst>
                <c:ext xmlns:c15="http://schemas.microsoft.com/office/drawing/2012/chart" uri="{CE6537A1-D6FC-4f65-9D91-7224C49458BB}"/>
              </c:extLst>
            </c:dLbl>
            <c:dLbl>
              <c:idx val="6"/>
              <c:layout>
                <c:manualLayout>
                  <c:x val="0"/>
                  <c:y val="-1.1733185513673456E-2"/>
                </c:manualLayout>
              </c:layout>
              <c:tx>
                <c:rich>
                  <a:bodyPr/>
                  <a:lstStyle/>
                  <a:p>
                    <a:r>
                      <a:rPr lang="en-US" altLang="en-US"/>
                      <a:t>473.2 </a:t>
                    </a:r>
                  </a:p>
                </c:rich>
              </c:tx>
              <c:showVal val="1"/>
              <c:extLst>
                <c:ext xmlns:c15="http://schemas.microsoft.com/office/drawing/2012/chart" uri="{CE6537A1-D6FC-4f65-9D91-7224C49458BB}"/>
              </c:extLst>
            </c:dLbl>
            <c:dLbl>
              <c:idx val="7"/>
              <c:layout>
                <c:manualLayout>
                  <c:x val="0"/>
                  <c:y val="-1.1733185513673425E-2"/>
                </c:manualLayout>
              </c:layout>
              <c:tx>
                <c:rich>
                  <a:bodyPr/>
                  <a:lstStyle/>
                  <a:p>
                    <a:r>
                      <a:rPr lang="en-US" altLang="en-US"/>
                      <a:t>15.6 </a:t>
                    </a:r>
                  </a:p>
                </c:rich>
              </c:tx>
              <c:showVal val="1"/>
              <c:extLst>
                <c:ext xmlns:c15="http://schemas.microsoft.com/office/drawing/2012/chart" uri="{CE6537A1-D6FC-4f65-9D91-7224C49458BB}"/>
              </c:extLst>
            </c:dLbl>
            <c:numFmt formatCode="#,##0.0_);[Red]\(#,##0.0\)" sourceLinked="0"/>
            <c:spPr>
              <a:noFill/>
              <a:ln>
                <a:noFill/>
              </a:ln>
              <a:effectLst/>
            </c:spPr>
            <c:txPr>
              <a:bodyPr/>
              <a:lstStyle/>
              <a:p>
                <a:pPr algn="ctr">
                  <a:defRPr/>
                </a:pPr>
                <a:endParaRPr lang="ko-KR"/>
              </a:p>
            </c:txPr>
            <c:showVal val="1"/>
            <c:extLst>
              <c:ext xmlns:c15="http://schemas.microsoft.com/office/drawing/2012/chart" uri="{CE6537A1-D6FC-4f65-9D91-7224C49458BB}">
                <c15:showLeaderLines val="0"/>
              </c:ext>
            </c:extLst>
          </c:dLbls>
          <c:cat>
            <c:strRef>
              <c:f>'[3]F-4'!$M$7:$M$14</c:f>
              <c:strCache>
                <c:ptCount val="8"/>
                <c:pt idx="0">
                  <c:v>Viet Nam</c:v>
                </c:pt>
                <c:pt idx="1">
                  <c:v>Thailand</c:v>
                </c:pt>
                <c:pt idx="2">
                  <c:v>Philippines</c:v>
                </c:pt>
                <c:pt idx="3">
                  <c:v>Myanmar</c:v>
                </c:pt>
                <c:pt idx="4">
                  <c:v>Malaysia</c:v>
                </c:pt>
                <c:pt idx="5">
                  <c:v>Indonesia</c:v>
                </c:pt>
                <c:pt idx="6">
                  <c:v>Brunei</c:v>
                </c:pt>
                <c:pt idx="7">
                  <c:v>Korea</c:v>
                </c:pt>
              </c:strCache>
            </c:strRef>
          </c:cat>
          <c:val>
            <c:numRef>
              <c:f>'[3]F-4'!$N$7:$N$14</c:f>
              <c:numCache>
                <c:formatCode>General</c:formatCode>
                <c:ptCount val="8"/>
                <c:pt idx="0">
                  <c:v>246.49870000000001</c:v>
                </c:pt>
                <c:pt idx="1">
                  <c:v>1015.6594</c:v>
                </c:pt>
                <c:pt idx="2">
                  <c:v>103.8261</c:v>
                </c:pt>
                <c:pt idx="3">
                  <c:v>437.90600000000001</c:v>
                </c:pt>
                <c:pt idx="4">
                  <c:v>2150.6835000000001</c:v>
                </c:pt>
                <c:pt idx="5">
                  <c:v>2472.0500000000002</c:v>
                </c:pt>
                <c:pt idx="6">
                  <c:v>473.221</c:v>
                </c:pt>
                <c:pt idx="7">
                  <c:v>15.60923</c:v>
                </c:pt>
              </c:numCache>
            </c:numRef>
          </c:val>
        </c:ser>
        <c:axId val="132570112"/>
        <c:axId val="132801280"/>
      </c:barChart>
      <c:catAx>
        <c:axId val="132570112"/>
        <c:scaling>
          <c:orientation val="minMax"/>
        </c:scaling>
        <c:axPos val="l"/>
        <c:numFmt formatCode="General" sourceLinked="1"/>
        <c:tickLblPos val="nextTo"/>
        <c:crossAx val="132801280"/>
        <c:crosses val="autoZero"/>
        <c:auto val="1"/>
        <c:lblAlgn val="ctr"/>
        <c:lblOffset val="100"/>
      </c:catAx>
      <c:valAx>
        <c:axId val="132801280"/>
        <c:scaling>
          <c:orientation val="minMax"/>
        </c:scaling>
        <c:axPos val="b"/>
        <c:numFmt formatCode="#,##0_);[Red]\(#,##0\)" sourceLinked="0"/>
        <c:tickLblPos val="nextTo"/>
        <c:crossAx val="132570112"/>
        <c:crosses val="autoZero"/>
        <c:crossBetween val="between"/>
      </c:valAx>
    </c:plotArea>
    <c:legend>
      <c:legendPos val="tr"/>
      <c:layout>
        <c:manualLayout>
          <c:xMode val="edge"/>
          <c:yMode val="edge"/>
          <c:x val="0.60873529411764693"/>
          <c:y val="0.17599778270510175"/>
          <c:w val="0.22769300269127271"/>
          <c:h val="8.6691919191919264E-2"/>
        </c:manualLayout>
      </c:layout>
      <c:spPr>
        <a:ln>
          <a:solidFill>
            <a:schemeClr val="tx1"/>
          </a:solidFill>
        </a:ln>
      </c:spPr>
    </c:legend>
    <c:plotVisOnly val="1"/>
    <c:dispBlanksAs val="gap"/>
  </c:chart>
  <c:txPr>
    <a:bodyPr/>
    <a:lstStyle/>
    <a:p>
      <a:pPr>
        <a:defRPr>
          <a:latin typeface="돋움" pitchFamily="50" charset="-127"/>
          <a:ea typeface="돋움" pitchFamily="50" charset="-127"/>
        </a:defRPr>
      </a:pPr>
      <a:endParaRPr lang="ko-KR"/>
    </a:p>
  </c:txPr>
  <c:printSettings>
    <c:headerFooter/>
    <c:pageMargins b="0.75000000000000444" l="0.70000000000000062" r="0.70000000000000062" t="0.750000000000004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ko-KR"/>
  <c:chart>
    <c:plotArea>
      <c:layout/>
      <c:barChart>
        <c:barDir val="bar"/>
        <c:grouping val="clustered"/>
        <c:ser>
          <c:idx val="1"/>
          <c:order val="0"/>
          <c:tx>
            <c:strRef>
              <c:f>'[4]F-12'!$K$6</c:f>
              <c:strCache>
                <c:ptCount val="1"/>
                <c:pt idx="0">
                  <c:v>2014</c:v>
                </c:pt>
              </c:strCache>
            </c:strRef>
          </c:tx>
          <c:dLbls>
            <c:txPr>
              <a:bodyPr/>
              <a:lstStyle/>
              <a:p>
                <a:pPr>
                  <a:defRPr sz="900"/>
                </a:pPr>
                <a:endParaRPr lang="ko-KR"/>
              </a:p>
            </c:txPr>
            <c:showVal val="1"/>
          </c:dLbls>
          <c:cat>
            <c:strRef>
              <c:f>'[4]F-12'!$I$7:$I$16</c:f>
              <c:strCache>
                <c:ptCount val="10"/>
                <c:pt idx="0">
                  <c:v>Viet Nam</c:v>
                </c:pt>
                <c:pt idx="1">
                  <c:v>Thailand</c:v>
                </c:pt>
                <c:pt idx="2">
                  <c:v>Singapore</c:v>
                </c:pt>
                <c:pt idx="3">
                  <c:v>Philippines</c:v>
                </c:pt>
                <c:pt idx="4">
                  <c:v>Myanmar</c:v>
                </c:pt>
                <c:pt idx="5">
                  <c:v>Malaysia</c:v>
                </c:pt>
                <c:pt idx="6">
                  <c:v>Lao PDR</c:v>
                </c:pt>
                <c:pt idx="7">
                  <c:v>Indonesia</c:v>
                </c:pt>
                <c:pt idx="8">
                  <c:v>Cambodia</c:v>
                </c:pt>
                <c:pt idx="9">
                  <c:v>Brunei</c:v>
                </c:pt>
              </c:strCache>
            </c:strRef>
          </c:cat>
          <c:val>
            <c:numRef>
              <c:f>'[4]F-12'!$K$7:$K$16</c:f>
              <c:numCache>
                <c:formatCode>General</c:formatCode>
                <c:ptCount val="10"/>
                <c:pt idx="0">
                  <c:v>122571</c:v>
                </c:pt>
                <c:pt idx="1">
                  <c:v>26827</c:v>
                </c:pt>
                <c:pt idx="2">
                  <c:v>786</c:v>
                </c:pt>
                <c:pt idx="3">
                  <c:v>43155</c:v>
                </c:pt>
                <c:pt idx="4">
                  <c:v>14694</c:v>
                </c:pt>
                <c:pt idx="5">
                  <c:v>2083</c:v>
                </c:pt>
                <c:pt idx="6">
                  <c:v>430</c:v>
                </c:pt>
                <c:pt idx="7">
                  <c:v>38718</c:v>
                </c:pt>
                <c:pt idx="8">
                  <c:v>37299</c:v>
                </c:pt>
                <c:pt idx="9">
                  <c:v>112</c:v>
                </c:pt>
              </c:numCache>
            </c:numRef>
          </c:val>
        </c:ser>
        <c:ser>
          <c:idx val="0"/>
          <c:order val="1"/>
          <c:tx>
            <c:strRef>
              <c:f>'[4]F-12'!$J$6</c:f>
              <c:strCache>
                <c:ptCount val="1"/>
                <c:pt idx="0">
                  <c:v>2010</c:v>
                </c:pt>
              </c:strCache>
            </c:strRef>
          </c:tx>
          <c:dLbls>
            <c:txPr>
              <a:bodyPr/>
              <a:lstStyle/>
              <a:p>
                <a:pPr>
                  <a:defRPr sz="900"/>
                </a:pPr>
                <a:endParaRPr lang="ko-KR"/>
              </a:p>
            </c:txPr>
            <c:showVal val="1"/>
          </c:dLbls>
          <c:cat>
            <c:strRef>
              <c:f>'[4]F-12'!$I$7:$I$16</c:f>
              <c:strCache>
                <c:ptCount val="10"/>
                <c:pt idx="0">
                  <c:v>Viet Nam</c:v>
                </c:pt>
                <c:pt idx="1">
                  <c:v>Thailand</c:v>
                </c:pt>
                <c:pt idx="2">
                  <c:v>Singapore</c:v>
                </c:pt>
                <c:pt idx="3">
                  <c:v>Philippines</c:v>
                </c:pt>
                <c:pt idx="4">
                  <c:v>Myanmar</c:v>
                </c:pt>
                <c:pt idx="5">
                  <c:v>Malaysia</c:v>
                </c:pt>
                <c:pt idx="6">
                  <c:v>Lao PDR</c:v>
                </c:pt>
                <c:pt idx="7">
                  <c:v>Indonesia</c:v>
                </c:pt>
                <c:pt idx="8">
                  <c:v>Cambodia</c:v>
                </c:pt>
                <c:pt idx="9">
                  <c:v>Brunei</c:v>
                </c:pt>
              </c:strCache>
            </c:strRef>
          </c:cat>
          <c:val>
            <c:numRef>
              <c:f>'[4]F-12'!$J$7:$J$16</c:f>
              <c:numCache>
                <c:formatCode>General</c:formatCode>
                <c:ptCount val="10"/>
                <c:pt idx="0">
                  <c:v>98225</c:v>
                </c:pt>
                <c:pt idx="1">
                  <c:v>27572</c:v>
                </c:pt>
                <c:pt idx="2">
                  <c:v>410</c:v>
                </c:pt>
                <c:pt idx="3">
                  <c:v>39525</c:v>
                </c:pt>
                <c:pt idx="4">
                  <c:v>3809</c:v>
                </c:pt>
                <c:pt idx="5">
                  <c:v>1051</c:v>
                </c:pt>
                <c:pt idx="6">
                  <c:v>167</c:v>
                </c:pt>
                <c:pt idx="7">
                  <c:v>27447</c:v>
                </c:pt>
                <c:pt idx="8">
                  <c:v>11672</c:v>
                </c:pt>
                <c:pt idx="9">
                  <c:v>22</c:v>
                </c:pt>
              </c:numCache>
            </c:numRef>
          </c:val>
        </c:ser>
        <c:axId val="132933504"/>
        <c:axId val="132935040"/>
      </c:barChart>
      <c:catAx>
        <c:axId val="132933504"/>
        <c:scaling>
          <c:orientation val="minMax"/>
        </c:scaling>
        <c:axPos val="l"/>
        <c:tickLblPos val="nextTo"/>
        <c:crossAx val="132935040"/>
        <c:crosses val="autoZero"/>
        <c:auto val="1"/>
        <c:lblAlgn val="ctr"/>
        <c:lblOffset val="100"/>
      </c:catAx>
      <c:valAx>
        <c:axId val="132935040"/>
        <c:scaling>
          <c:orientation val="minMax"/>
        </c:scaling>
        <c:axPos val="b"/>
        <c:numFmt formatCode="General" sourceLinked="1"/>
        <c:tickLblPos val="nextTo"/>
        <c:crossAx val="132933504"/>
        <c:crosses val="autoZero"/>
        <c:crossBetween val="between"/>
      </c:valAx>
    </c:plotArea>
    <c:legend>
      <c:legendPos val="tr"/>
      <c:layout>
        <c:manualLayout>
          <c:xMode val="edge"/>
          <c:yMode val="edge"/>
          <c:x val="0.76360849793312435"/>
          <c:y val="2.8717836587292631E-2"/>
          <c:w val="0.17553318972686424"/>
          <c:h val="8.3887204517635622E-2"/>
        </c:manualLayout>
      </c:layout>
      <c:overlay val="1"/>
      <c:spPr>
        <a:noFill/>
        <a:ln w="3175">
          <a:solidFill>
            <a:schemeClr val="bg1">
              <a:lumMod val="50000"/>
            </a:schemeClr>
          </a:solidFill>
          <a:prstDash val="sysDot"/>
        </a:ln>
      </c:spPr>
    </c:legend>
    <c:plotVisOnly val="1"/>
  </c:chart>
  <c:printSettings>
    <c:headerFooter/>
    <c:pageMargins b="0.75000000000000133" l="0.70000000000000062" r="0.70000000000000062" t="0.750000000000001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ko-KR"/>
  <c:chart>
    <c:plotArea>
      <c:layout/>
      <c:barChart>
        <c:barDir val="col"/>
        <c:grouping val="stacked"/>
        <c:ser>
          <c:idx val="3"/>
          <c:order val="0"/>
          <c:tx>
            <c:strRef>
              <c:f>'[5]F-14(2)'!$U$8</c:f>
              <c:strCache>
                <c:ptCount val="1"/>
                <c:pt idx="0">
                  <c:v>Brunei</c:v>
                </c:pt>
              </c:strCache>
            </c:strRef>
          </c:tx>
          <c:cat>
            <c:multiLvlStrRef>
              <c:f>'[5]F-14(2)'!$W$4:$AF$5</c:f>
              <c:multiLvlStrCache>
                <c:ptCount val="10"/>
                <c:lvl/>
                <c:lvl>
                  <c:pt idx="0">
                    <c:v>1995</c:v>
                  </c:pt>
                  <c:pt idx="1">
                    <c:v>2000</c:v>
                  </c:pt>
                  <c:pt idx="2">
                    <c:v>2005</c:v>
                  </c:pt>
                  <c:pt idx="3">
                    <c:v>2008</c:v>
                  </c:pt>
                  <c:pt idx="4">
                    <c:v>2009</c:v>
                  </c:pt>
                  <c:pt idx="5">
                    <c:v>2010</c:v>
                  </c:pt>
                  <c:pt idx="6">
                    <c:v>2011</c:v>
                  </c:pt>
                  <c:pt idx="7">
                    <c:v>2012</c:v>
                  </c:pt>
                  <c:pt idx="8">
                    <c:v>2013</c:v>
                  </c:pt>
                  <c:pt idx="9">
                    <c:v>2014</c:v>
                  </c:pt>
                </c:lvl>
              </c:multiLvlStrCache>
            </c:multiLvlStrRef>
          </c:cat>
          <c:val>
            <c:numRef>
              <c:f>'[5]F-14(2)'!$V$8:$AE$8</c:f>
              <c:numCache>
                <c:formatCode>General</c:formatCode>
                <c:ptCount val="10"/>
                <c:pt idx="0">
                  <c:v>0</c:v>
                </c:pt>
                <c:pt idx="1">
                  <c:v>0</c:v>
                </c:pt>
                <c:pt idx="2">
                  <c:v>0</c:v>
                </c:pt>
                <c:pt idx="3">
                  <c:v>1</c:v>
                </c:pt>
                <c:pt idx="4">
                  <c:v>3</c:v>
                </c:pt>
                <c:pt idx="5">
                  <c:v>6</c:v>
                </c:pt>
                <c:pt idx="6">
                  <c:v>10</c:v>
                </c:pt>
                <c:pt idx="7">
                  <c:v>15</c:v>
                </c:pt>
                <c:pt idx="8">
                  <c:v>36</c:v>
                </c:pt>
                <c:pt idx="9">
                  <c:v>56</c:v>
                </c:pt>
              </c:numCache>
            </c:numRef>
          </c:val>
        </c:ser>
        <c:ser>
          <c:idx val="4"/>
          <c:order val="1"/>
          <c:tx>
            <c:strRef>
              <c:f>'[5]F-14(2)'!$U$9</c:f>
              <c:strCache>
                <c:ptCount val="1"/>
                <c:pt idx="0">
                  <c:v>Cambodia</c:v>
                </c:pt>
              </c:strCache>
            </c:strRef>
          </c:tx>
          <c:cat>
            <c:multiLvlStrRef>
              <c:f>'[5]F-14(2)'!$W$4:$AF$5</c:f>
              <c:multiLvlStrCache>
                <c:ptCount val="10"/>
                <c:lvl/>
                <c:lvl>
                  <c:pt idx="0">
                    <c:v>1995</c:v>
                  </c:pt>
                  <c:pt idx="1">
                    <c:v>2000</c:v>
                  </c:pt>
                  <c:pt idx="2">
                    <c:v>2005</c:v>
                  </c:pt>
                  <c:pt idx="3">
                    <c:v>2008</c:v>
                  </c:pt>
                  <c:pt idx="4">
                    <c:v>2009</c:v>
                  </c:pt>
                  <c:pt idx="5">
                    <c:v>2010</c:v>
                  </c:pt>
                  <c:pt idx="6">
                    <c:v>2011</c:v>
                  </c:pt>
                  <c:pt idx="7">
                    <c:v>2012</c:v>
                  </c:pt>
                  <c:pt idx="8">
                    <c:v>2013</c:v>
                  </c:pt>
                  <c:pt idx="9">
                    <c:v>2014</c:v>
                  </c:pt>
                </c:lvl>
              </c:multiLvlStrCache>
            </c:multiLvlStrRef>
          </c:cat>
          <c:val>
            <c:numRef>
              <c:f>'[5]F-14(2)'!$V$9:$AE$9</c:f>
              <c:numCache>
                <c:formatCode>General</c:formatCode>
                <c:ptCount val="10"/>
                <c:pt idx="0">
                  <c:v>0</c:v>
                </c:pt>
                <c:pt idx="1">
                  <c:v>0</c:v>
                </c:pt>
                <c:pt idx="2">
                  <c:v>5</c:v>
                </c:pt>
                <c:pt idx="3">
                  <c:v>41</c:v>
                </c:pt>
                <c:pt idx="4">
                  <c:v>126</c:v>
                </c:pt>
                <c:pt idx="5">
                  <c:v>153</c:v>
                </c:pt>
                <c:pt idx="6">
                  <c:v>265</c:v>
                </c:pt>
                <c:pt idx="7">
                  <c:v>310</c:v>
                </c:pt>
                <c:pt idx="8">
                  <c:v>333</c:v>
                </c:pt>
                <c:pt idx="9">
                  <c:v>345</c:v>
                </c:pt>
              </c:numCache>
            </c:numRef>
          </c:val>
        </c:ser>
        <c:ser>
          <c:idx val="5"/>
          <c:order val="2"/>
          <c:tx>
            <c:strRef>
              <c:f>'[5]F-14(2)'!$U$10</c:f>
              <c:strCache>
                <c:ptCount val="1"/>
                <c:pt idx="0">
                  <c:v>Indonesia</c:v>
                </c:pt>
              </c:strCache>
            </c:strRef>
          </c:tx>
          <c:cat>
            <c:multiLvlStrRef>
              <c:f>'[5]F-14(2)'!$W$4:$AF$5</c:f>
              <c:multiLvlStrCache>
                <c:ptCount val="10"/>
                <c:lvl/>
                <c:lvl>
                  <c:pt idx="0">
                    <c:v>1995</c:v>
                  </c:pt>
                  <c:pt idx="1">
                    <c:v>2000</c:v>
                  </c:pt>
                  <c:pt idx="2">
                    <c:v>2005</c:v>
                  </c:pt>
                  <c:pt idx="3">
                    <c:v>2008</c:v>
                  </c:pt>
                  <c:pt idx="4">
                    <c:v>2009</c:v>
                  </c:pt>
                  <c:pt idx="5">
                    <c:v>2010</c:v>
                  </c:pt>
                  <c:pt idx="6">
                    <c:v>2011</c:v>
                  </c:pt>
                  <c:pt idx="7">
                    <c:v>2012</c:v>
                  </c:pt>
                  <c:pt idx="8">
                    <c:v>2013</c:v>
                  </c:pt>
                  <c:pt idx="9">
                    <c:v>2014</c:v>
                  </c:pt>
                </c:lvl>
              </c:multiLvlStrCache>
            </c:multiLvlStrRef>
          </c:cat>
          <c:val>
            <c:numRef>
              <c:f>'[5]F-14(2)'!$V$10:$AE$10</c:f>
              <c:numCache>
                <c:formatCode>General</c:formatCode>
                <c:ptCount val="10"/>
                <c:pt idx="0">
                  <c:v>7</c:v>
                </c:pt>
                <c:pt idx="1">
                  <c:v>10</c:v>
                </c:pt>
                <c:pt idx="2">
                  <c:v>32</c:v>
                </c:pt>
                <c:pt idx="3">
                  <c:v>94</c:v>
                </c:pt>
                <c:pt idx="4">
                  <c:v>355</c:v>
                </c:pt>
                <c:pt idx="5">
                  <c:v>401</c:v>
                </c:pt>
                <c:pt idx="6">
                  <c:v>527</c:v>
                </c:pt>
                <c:pt idx="7">
                  <c:v>663</c:v>
                </c:pt>
                <c:pt idx="8">
                  <c:v>782</c:v>
                </c:pt>
                <c:pt idx="9">
                  <c:v>962</c:v>
                </c:pt>
              </c:numCache>
            </c:numRef>
          </c:val>
        </c:ser>
        <c:ser>
          <c:idx val="6"/>
          <c:order val="3"/>
          <c:tx>
            <c:strRef>
              <c:f>'[5]F-14(2)'!$U$11</c:f>
              <c:strCache>
                <c:ptCount val="1"/>
                <c:pt idx="0">
                  <c:v>Lao PDR</c:v>
                </c:pt>
              </c:strCache>
            </c:strRef>
          </c:tx>
          <c:cat>
            <c:multiLvlStrRef>
              <c:f>'[5]F-14(2)'!$W$4:$AF$5</c:f>
              <c:multiLvlStrCache>
                <c:ptCount val="10"/>
                <c:lvl/>
                <c:lvl>
                  <c:pt idx="0">
                    <c:v>1995</c:v>
                  </c:pt>
                  <c:pt idx="1">
                    <c:v>2000</c:v>
                  </c:pt>
                  <c:pt idx="2">
                    <c:v>2005</c:v>
                  </c:pt>
                  <c:pt idx="3">
                    <c:v>2008</c:v>
                  </c:pt>
                  <c:pt idx="4">
                    <c:v>2009</c:v>
                  </c:pt>
                  <c:pt idx="5">
                    <c:v>2010</c:v>
                  </c:pt>
                  <c:pt idx="6">
                    <c:v>2011</c:v>
                  </c:pt>
                  <c:pt idx="7">
                    <c:v>2012</c:v>
                  </c:pt>
                  <c:pt idx="8">
                    <c:v>2013</c:v>
                  </c:pt>
                  <c:pt idx="9">
                    <c:v>2014</c:v>
                  </c:pt>
                </c:lvl>
              </c:multiLvlStrCache>
            </c:multiLvlStrRef>
          </c:cat>
          <c:val>
            <c:numRef>
              <c:f>'[5]F-14(2)'!$V$11:$AE$11</c:f>
              <c:numCache>
                <c:formatCode>General</c:formatCode>
                <c:ptCount val="10"/>
                <c:pt idx="0">
                  <c:v>0</c:v>
                </c:pt>
                <c:pt idx="1">
                  <c:v>0</c:v>
                </c:pt>
                <c:pt idx="2">
                  <c:v>0</c:v>
                </c:pt>
                <c:pt idx="3">
                  <c:v>16</c:v>
                </c:pt>
                <c:pt idx="4">
                  <c:v>43</c:v>
                </c:pt>
                <c:pt idx="5">
                  <c:v>50</c:v>
                </c:pt>
                <c:pt idx="6">
                  <c:v>85</c:v>
                </c:pt>
                <c:pt idx="7">
                  <c:v>95</c:v>
                </c:pt>
                <c:pt idx="8">
                  <c:v>102</c:v>
                </c:pt>
                <c:pt idx="9">
                  <c:v>88</c:v>
                </c:pt>
              </c:numCache>
            </c:numRef>
          </c:val>
        </c:ser>
        <c:ser>
          <c:idx val="7"/>
          <c:order val="4"/>
          <c:tx>
            <c:strRef>
              <c:f>'[5]F-14(2)'!$U$12</c:f>
              <c:strCache>
                <c:ptCount val="1"/>
                <c:pt idx="0">
                  <c:v>Malaysia</c:v>
                </c:pt>
              </c:strCache>
            </c:strRef>
          </c:tx>
          <c:cat>
            <c:multiLvlStrRef>
              <c:f>'[5]F-14(2)'!$W$4:$AF$5</c:f>
              <c:multiLvlStrCache>
                <c:ptCount val="10"/>
                <c:lvl/>
                <c:lvl>
                  <c:pt idx="0">
                    <c:v>1995</c:v>
                  </c:pt>
                  <c:pt idx="1">
                    <c:v>2000</c:v>
                  </c:pt>
                  <c:pt idx="2">
                    <c:v>2005</c:v>
                  </c:pt>
                  <c:pt idx="3">
                    <c:v>2008</c:v>
                  </c:pt>
                  <c:pt idx="4">
                    <c:v>2009</c:v>
                  </c:pt>
                  <c:pt idx="5">
                    <c:v>2010</c:v>
                  </c:pt>
                  <c:pt idx="6">
                    <c:v>2011</c:v>
                  </c:pt>
                  <c:pt idx="7">
                    <c:v>2012</c:v>
                  </c:pt>
                  <c:pt idx="8">
                    <c:v>2013</c:v>
                  </c:pt>
                  <c:pt idx="9">
                    <c:v>2014</c:v>
                  </c:pt>
                </c:lvl>
              </c:multiLvlStrCache>
            </c:multiLvlStrRef>
          </c:cat>
          <c:val>
            <c:numRef>
              <c:f>'[5]F-14(2)'!$V$12:$AE$12</c:f>
              <c:numCache>
                <c:formatCode>General</c:formatCode>
                <c:ptCount val="10"/>
                <c:pt idx="0">
                  <c:v>65</c:v>
                </c:pt>
                <c:pt idx="1">
                  <c:v>115</c:v>
                </c:pt>
                <c:pt idx="2">
                  <c:v>51</c:v>
                </c:pt>
                <c:pt idx="3">
                  <c:v>241</c:v>
                </c:pt>
                <c:pt idx="4">
                  <c:v>529</c:v>
                </c:pt>
                <c:pt idx="5">
                  <c:v>555</c:v>
                </c:pt>
                <c:pt idx="6">
                  <c:v>609</c:v>
                </c:pt>
                <c:pt idx="7">
                  <c:v>592</c:v>
                </c:pt>
                <c:pt idx="8">
                  <c:v>633</c:v>
                </c:pt>
                <c:pt idx="9">
                  <c:v>714</c:v>
                </c:pt>
              </c:numCache>
            </c:numRef>
          </c:val>
        </c:ser>
        <c:ser>
          <c:idx val="8"/>
          <c:order val="5"/>
          <c:tx>
            <c:strRef>
              <c:f>'[5]F-14(2)'!$U$13</c:f>
              <c:strCache>
                <c:ptCount val="1"/>
                <c:pt idx="0">
                  <c:v>Myanmar</c:v>
                </c:pt>
              </c:strCache>
            </c:strRef>
          </c:tx>
          <c:cat>
            <c:multiLvlStrRef>
              <c:f>'[5]F-14(2)'!$W$4:$AF$5</c:f>
              <c:multiLvlStrCache>
                <c:ptCount val="10"/>
                <c:lvl/>
                <c:lvl>
                  <c:pt idx="0">
                    <c:v>1995</c:v>
                  </c:pt>
                  <c:pt idx="1">
                    <c:v>2000</c:v>
                  </c:pt>
                  <c:pt idx="2">
                    <c:v>2005</c:v>
                  </c:pt>
                  <c:pt idx="3">
                    <c:v>2008</c:v>
                  </c:pt>
                  <c:pt idx="4">
                    <c:v>2009</c:v>
                  </c:pt>
                  <c:pt idx="5">
                    <c:v>2010</c:v>
                  </c:pt>
                  <c:pt idx="6">
                    <c:v>2011</c:v>
                  </c:pt>
                  <c:pt idx="7">
                    <c:v>2012</c:v>
                  </c:pt>
                  <c:pt idx="8">
                    <c:v>2013</c:v>
                  </c:pt>
                  <c:pt idx="9">
                    <c:v>2014</c:v>
                  </c:pt>
                </c:lvl>
              </c:multiLvlStrCache>
            </c:multiLvlStrRef>
          </c:cat>
          <c:val>
            <c:numRef>
              <c:f>'[5]F-14(2)'!$V$13:$AE$13</c:f>
              <c:numCache>
                <c:formatCode>General</c:formatCode>
                <c:ptCount val="10"/>
                <c:pt idx="0">
                  <c:v>2</c:v>
                </c:pt>
                <c:pt idx="1">
                  <c:v>6</c:v>
                </c:pt>
                <c:pt idx="2">
                  <c:v>66</c:v>
                </c:pt>
                <c:pt idx="3">
                  <c:v>81</c:v>
                </c:pt>
                <c:pt idx="4">
                  <c:v>169</c:v>
                </c:pt>
                <c:pt idx="5">
                  <c:v>194</c:v>
                </c:pt>
                <c:pt idx="6">
                  <c:v>229</c:v>
                </c:pt>
                <c:pt idx="7">
                  <c:v>262</c:v>
                </c:pt>
                <c:pt idx="8">
                  <c:v>271</c:v>
                </c:pt>
                <c:pt idx="9">
                  <c:v>292</c:v>
                </c:pt>
              </c:numCache>
            </c:numRef>
          </c:val>
        </c:ser>
        <c:ser>
          <c:idx val="9"/>
          <c:order val="6"/>
          <c:tx>
            <c:strRef>
              <c:f>'[5]F-14(2)'!$U$14</c:f>
              <c:strCache>
                <c:ptCount val="1"/>
                <c:pt idx="0">
                  <c:v>Philippines</c:v>
                </c:pt>
              </c:strCache>
            </c:strRef>
          </c:tx>
          <c:cat>
            <c:multiLvlStrRef>
              <c:f>'[5]F-14(2)'!$W$4:$AF$5</c:f>
              <c:multiLvlStrCache>
                <c:ptCount val="10"/>
                <c:lvl/>
                <c:lvl>
                  <c:pt idx="0">
                    <c:v>1995</c:v>
                  </c:pt>
                  <c:pt idx="1">
                    <c:v>2000</c:v>
                  </c:pt>
                  <c:pt idx="2">
                    <c:v>2005</c:v>
                  </c:pt>
                  <c:pt idx="3">
                    <c:v>2008</c:v>
                  </c:pt>
                  <c:pt idx="4">
                    <c:v>2009</c:v>
                  </c:pt>
                  <c:pt idx="5">
                    <c:v>2010</c:v>
                  </c:pt>
                  <c:pt idx="6">
                    <c:v>2011</c:v>
                  </c:pt>
                  <c:pt idx="7">
                    <c:v>2012</c:v>
                  </c:pt>
                  <c:pt idx="8">
                    <c:v>2013</c:v>
                  </c:pt>
                  <c:pt idx="9">
                    <c:v>2014</c:v>
                  </c:pt>
                </c:lvl>
              </c:multiLvlStrCache>
            </c:multiLvlStrRef>
          </c:cat>
          <c:val>
            <c:numRef>
              <c:f>'[5]F-14(2)'!$V$14:$AE$14</c:f>
              <c:numCache>
                <c:formatCode>General</c:formatCode>
                <c:ptCount val="10"/>
                <c:pt idx="0">
                  <c:v>2</c:v>
                </c:pt>
                <c:pt idx="1">
                  <c:v>7</c:v>
                </c:pt>
                <c:pt idx="2">
                  <c:v>126</c:v>
                </c:pt>
                <c:pt idx="3">
                  <c:v>78</c:v>
                </c:pt>
                <c:pt idx="4">
                  <c:v>360</c:v>
                </c:pt>
                <c:pt idx="5">
                  <c:v>419</c:v>
                </c:pt>
                <c:pt idx="6">
                  <c:v>482</c:v>
                </c:pt>
                <c:pt idx="7">
                  <c:v>549</c:v>
                </c:pt>
                <c:pt idx="8">
                  <c:v>511</c:v>
                </c:pt>
                <c:pt idx="9">
                  <c:v>583</c:v>
                </c:pt>
              </c:numCache>
            </c:numRef>
          </c:val>
        </c:ser>
        <c:overlap val="100"/>
        <c:axId val="133174400"/>
        <c:axId val="133175936"/>
      </c:barChart>
      <c:barChart>
        <c:barDir val="col"/>
        <c:grouping val="stacked"/>
        <c:ser>
          <c:idx val="11"/>
          <c:order val="7"/>
          <c:tx>
            <c:strRef>
              <c:f>'[5]F-14(2)'!$U$15</c:f>
              <c:strCache>
                <c:ptCount val="1"/>
                <c:pt idx="0">
                  <c:v>Singapore</c:v>
                </c:pt>
              </c:strCache>
            </c:strRef>
          </c:tx>
          <c:cat>
            <c:multiLvlStrRef>
              <c:f>'[5]F-14(2)'!$V$4:$AD$5</c:f>
              <c:multiLvlStrCache>
                <c:ptCount val="9"/>
                <c:lvl/>
                <c:lvl>
                  <c:pt idx="0">
                    <c:v>1990</c:v>
                  </c:pt>
                  <c:pt idx="1">
                    <c:v>1995</c:v>
                  </c:pt>
                  <c:pt idx="2">
                    <c:v>2000</c:v>
                  </c:pt>
                  <c:pt idx="3">
                    <c:v>2005</c:v>
                  </c:pt>
                  <c:pt idx="4">
                    <c:v>2008</c:v>
                  </c:pt>
                  <c:pt idx="5">
                    <c:v>2009</c:v>
                  </c:pt>
                  <c:pt idx="6">
                    <c:v>2010</c:v>
                  </c:pt>
                  <c:pt idx="7">
                    <c:v>2011</c:v>
                  </c:pt>
                  <c:pt idx="8">
                    <c:v>2012</c:v>
                  </c:pt>
                </c:lvl>
              </c:multiLvlStrCache>
            </c:multiLvlStrRef>
          </c:cat>
          <c:val>
            <c:numRef>
              <c:f>'[5]F-14(2)'!$V$15:$AE$15</c:f>
              <c:numCache>
                <c:formatCode>General</c:formatCode>
                <c:ptCount val="10"/>
                <c:pt idx="0">
                  <c:v>1</c:v>
                </c:pt>
                <c:pt idx="1">
                  <c:v>2</c:v>
                </c:pt>
                <c:pt idx="2">
                  <c:v>2</c:v>
                </c:pt>
                <c:pt idx="3">
                  <c:v>5</c:v>
                </c:pt>
                <c:pt idx="4">
                  <c:v>44</c:v>
                </c:pt>
                <c:pt idx="5">
                  <c:v>67</c:v>
                </c:pt>
                <c:pt idx="6">
                  <c:v>136</c:v>
                </c:pt>
                <c:pt idx="7">
                  <c:v>172</c:v>
                </c:pt>
                <c:pt idx="8">
                  <c:v>256</c:v>
                </c:pt>
                <c:pt idx="9">
                  <c:v>279</c:v>
                </c:pt>
              </c:numCache>
            </c:numRef>
          </c:val>
        </c:ser>
        <c:ser>
          <c:idx val="12"/>
          <c:order val="8"/>
          <c:tx>
            <c:strRef>
              <c:f>'[5]F-14(2)'!$U$16</c:f>
              <c:strCache>
                <c:ptCount val="1"/>
                <c:pt idx="0">
                  <c:v>Thailand</c:v>
                </c:pt>
              </c:strCache>
            </c:strRef>
          </c:tx>
          <c:cat>
            <c:multiLvlStrRef>
              <c:f>'[5]F-14(2)'!$V$4:$AD$5</c:f>
              <c:multiLvlStrCache>
                <c:ptCount val="9"/>
                <c:lvl/>
                <c:lvl>
                  <c:pt idx="0">
                    <c:v>1990</c:v>
                  </c:pt>
                  <c:pt idx="1">
                    <c:v>1995</c:v>
                  </c:pt>
                  <c:pt idx="2">
                    <c:v>2000</c:v>
                  </c:pt>
                  <c:pt idx="3">
                    <c:v>2005</c:v>
                  </c:pt>
                  <c:pt idx="4">
                    <c:v>2008</c:v>
                  </c:pt>
                  <c:pt idx="5">
                    <c:v>2009</c:v>
                  </c:pt>
                  <c:pt idx="6">
                    <c:v>2010</c:v>
                  </c:pt>
                  <c:pt idx="7">
                    <c:v>2011</c:v>
                  </c:pt>
                  <c:pt idx="8">
                    <c:v>2012</c:v>
                  </c:pt>
                </c:lvl>
              </c:multiLvlStrCache>
            </c:multiLvlStrRef>
          </c:cat>
          <c:val>
            <c:numRef>
              <c:f>'[5]F-14(2)'!$V$16:$AE$16</c:f>
              <c:numCache>
                <c:formatCode>General</c:formatCode>
                <c:ptCount val="10"/>
                <c:pt idx="0">
                  <c:v>2</c:v>
                </c:pt>
                <c:pt idx="1">
                  <c:v>5</c:v>
                </c:pt>
                <c:pt idx="2">
                  <c:v>39</c:v>
                </c:pt>
                <c:pt idx="3">
                  <c:v>48</c:v>
                </c:pt>
                <c:pt idx="4">
                  <c:v>223</c:v>
                </c:pt>
                <c:pt idx="5">
                  <c:v>283</c:v>
                </c:pt>
                <c:pt idx="6">
                  <c:v>400</c:v>
                </c:pt>
                <c:pt idx="7">
                  <c:v>406</c:v>
                </c:pt>
                <c:pt idx="8">
                  <c:v>424</c:v>
                </c:pt>
                <c:pt idx="9">
                  <c:v>432</c:v>
                </c:pt>
              </c:numCache>
            </c:numRef>
          </c:val>
        </c:ser>
        <c:ser>
          <c:idx val="13"/>
          <c:order val="9"/>
          <c:tx>
            <c:strRef>
              <c:f>'[5]F-14(2)'!$U$17</c:f>
              <c:strCache>
                <c:ptCount val="1"/>
                <c:pt idx="0">
                  <c:v>Viet Nam</c:v>
                </c:pt>
              </c:strCache>
            </c:strRef>
          </c:tx>
          <c:cat>
            <c:multiLvlStrRef>
              <c:f>'[5]F-14(2)'!$V$4:$AD$5</c:f>
              <c:multiLvlStrCache>
                <c:ptCount val="9"/>
                <c:lvl/>
                <c:lvl>
                  <c:pt idx="0">
                    <c:v>1990</c:v>
                  </c:pt>
                  <c:pt idx="1">
                    <c:v>1995</c:v>
                  </c:pt>
                  <c:pt idx="2">
                    <c:v>2000</c:v>
                  </c:pt>
                  <c:pt idx="3">
                    <c:v>2005</c:v>
                  </c:pt>
                  <c:pt idx="4">
                    <c:v>2008</c:v>
                  </c:pt>
                  <c:pt idx="5">
                    <c:v>2009</c:v>
                  </c:pt>
                  <c:pt idx="6">
                    <c:v>2010</c:v>
                  </c:pt>
                  <c:pt idx="7">
                    <c:v>2011</c:v>
                  </c:pt>
                  <c:pt idx="8">
                    <c:v>2012</c:v>
                  </c:pt>
                </c:lvl>
              </c:multiLvlStrCache>
            </c:multiLvlStrRef>
          </c:cat>
          <c:val>
            <c:numRef>
              <c:f>'[5]F-14(2)'!$V$17:$AE$17</c:f>
              <c:numCache>
                <c:formatCode>General</c:formatCode>
                <c:ptCount val="10"/>
                <c:pt idx="0">
                  <c:v>0</c:v>
                </c:pt>
                <c:pt idx="1">
                  <c:v>19</c:v>
                </c:pt>
                <c:pt idx="2">
                  <c:v>122</c:v>
                </c:pt>
                <c:pt idx="3">
                  <c:v>616</c:v>
                </c:pt>
                <c:pt idx="4">
                  <c:v>2836</c:v>
                </c:pt>
                <c:pt idx="5">
                  <c:v>2839</c:v>
                </c:pt>
                <c:pt idx="6">
                  <c:v>3005</c:v>
                </c:pt>
                <c:pt idx="7">
                  <c:v>3071</c:v>
                </c:pt>
                <c:pt idx="8">
                  <c:v>3261</c:v>
                </c:pt>
                <c:pt idx="9">
                  <c:v>3760</c:v>
                </c:pt>
              </c:numCache>
            </c:numRef>
          </c:val>
        </c:ser>
        <c:overlap val="100"/>
        <c:axId val="133199744"/>
        <c:axId val="133198208"/>
      </c:barChart>
      <c:lineChart>
        <c:grouping val="standard"/>
        <c:ser>
          <c:idx val="0"/>
          <c:order val="10"/>
          <c:tx>
            <c:strRef>
              <c:f>'[5]F-14(2)'!$T$6:$U$6</c:f>
              <c:strCache>
                <c:ptCount val="1"/>
                <c:pt idx="0">
                  <c:v>World</c:v>
                </c:pt>
              </c:strCache>
            </c:strRef>
          </c:tx>
          <c:dLbls>
            <c:dLbl>
              <c:idx val="6"/>
              <c:layout>
                <c:manualLayout>
                  <c:x val="-2.1367521367521368E-2"/>
                  <c:y val="-2.5157227721046411E-2"/>
                </c:manualLayout>
              </c:layout>
              <c:showVal val="1"/>
            </c:dLbl>
            <c:dLbl>
              <c:idx val="7"/>
              <c:layout>
                <c:manualLayout>
                  <c:x val="0"/>
                  <c:y val="-1.7610059404732498E-2"/>
                </c:manualLayout>
              </c:layout>
              <c:numFmt formatCode="#,##0" sourceLinked="0"/>
              <c:spPr/>
              <c:txPr>
                <a:bodyPr/>
                <a:lstStyle/>
                <a:p>
                  <a:pPr>
                    <a:defRPr/>
                  </a:pPr>
                  <a:endParaRPr lang="ko-KR"/>
                </a:p>
              </c:txPr>
              <c:showVal val="1"/>
            </c:dLbl>
            <c:dLbl>
              <c:idx val="8"/>
              <c:layout>
                <c:manualLayout>
                  <c:x val="-7.1225071225070177E-3"/>
                  <c:y val="-4.5283009897883482E-2"/>
                </c:manualLayout>
              </c:layout>
              <c:showVal val="1"/>
            </c:dLbl>
            <c:showVal val="1"/>
          </c:dLbls>
          <c:cat>
            <c:multiLvlStrRef>
              <c:f>'[5]F-14(2)'!$V$4:$AD$5</c:f>
              <c:multiLvlStrCache>
                <c:ptCount val="9"/>
                <c:lvl/>
                <c:lvl>
                  <c:pt idx="0">
                    <c:v>1990</c:v>
                  </c:pt>
                  <c:pt idx="1">
                    <c:v>1995</c:v>
                  </c:pt>
                  <c:pt idx="2">
                    <c:v>2000</c:v>
                  </c:pt>
                  <c:pt idx="3">
                    <c:v>2005</c:v>
                  </c:pt>
                  <c:pt idx="4">
                    <c:v>2008</c:v>
                  </c:pt>
                  <c:pt idx="5">
                    <c:v>2009</c:v>
                  </c:pt>
                  <c:pt idx="6">
                    <c:v>2010</c:v>
                  </c:pt>
                  <c:pt idx="7">
                    <c:v>2011</c:v>
                  </c:pt>
                  <c:pt idx="8">
                    <c:v>2012</c:v>
                  </c:pt>
                </c:lvl>
              </c:multiLvlStrCache>
            </c:multiLvlStrRef>
          </c:cat>
          <c:val>
            <c:numRef>
              <c:f>'[5]F-14(2)'!$V$6:$AE$6</c:f>
              <c:numCache>
                <c:formatCode>General</c:formatCode>
                <c:ptCount val="10"/>
                <c:pt idx="0">
                  <c:v>803</c:v>
                </c:pt>
                <c:pt idx="1">
                  <c:v>1487</c:v>
                </c:pt>
                <c:pt idx="2">
                  <c:v>5628</c:v>
                </c:pt>
                <c:pt idx="3">
                  <c:v>26677</c:v>
                </c:pt>
                <c:pt idx="4">
                  <c:v>74263</c:v>
                </c:pt>
                <c:pt idx="5">
                  <c:v>81641</c:v>
                </c:pt>
                <c:pt idx="6">
                  <c:v>106874</c:v>
                </c:pt>
                <c:pt idx="7">
                  <c:v>103590</c:v>
                </c:pt>
                <c:pt idx="8">
                  <c:v>84711</c:v>
                </c:pt>
                <c:pt idx="9">
                  <c:v>81847</c:v>
                </c:pt>
              </c:numCache>
            </c:numRef>
          </c:val>
        </c:ser>
        <c:marker val="1"/>
        <c:axId val="133199744"/>
        <c:axId val="133198208"/>
      </c:lineChart>
      <c:catAx>
        <c:axId val="133174400"/>
        <c:scaling>
          <c:orientation val="minMax"/>
        </c:scaling>
        <c:axPos val="b"/>
        <c:tickLblPos val="nextTo"/>
        <c:crossAx val="133175936"/>
        <c:crosses val="autoZero"/>
        <c:auto val="1"/>
        <c:lblAlgn val="ctr"/>
        <c:lblOffset val="100"/>
      </c:catAx>
      <c:valAx>
        <c:axId val="133175936"/>
        <c:scaling>
          <c:orientation val="minMax"/>
        </c:scaling>
        <c:axPos val="l"/>
        <c:numFmt formatCode="General" sourceLinked="1"/>
        <c:tickLblPos val="nextTo"/>
        <c:crossAx val="133174400"/>
        <c:crosses val="autoZero"/>
        <c:crossBetween val="between"/>
      </c:valAx>
      <c:valAx>
        <c:axId val="133198208"/>
        <c:scaling>
          <c:orientation val="minMax"/>
        </c:scaling>
        <c:axPos val="r"/>
        <c:numFmt formatCode="General" sourceLinked="1"/>
        <c:tickLblPos val="nextTo"/>
        <c:crossAx val="133199744"/>
        <c:crosses val="max"/>
        <c:crossBetween val="between"/>
      </c:valAx>
      <c:catAx>
        <c:axId val="133199744"/>
        <c:scaling>
          <c:orientation val="minMax"/>
        </c:scaling>
        <c:delete val="1"/>
        <c:axPos val="b"/>
        <c:tickLblPos val="none"/>
        <c:crossAx val="133198208"/>
        <c:crosses val="autoZero"/>
        <c:auto val="1"/>
        <c:lblAlgn val="ctr"/>
        <c:lblOffset val="100"/>
      </c:catAx>
      <c:spPr>
        <a:noFill/>
        <a:ln w="25400">
          <a:noFill/>
        </a:ln>
      </c:spPr>
    </c:plotArea>
    <c:legend>
      <c:legendPos val="l"/>
      <c:layout>
        <c:manualLayout>
          <c:xMode val="edge"/>
          <c:yMode val="edge"/>
          <c:x val="8.2173616341466513E-2"/>
          <c:y val="3.0041522400702181E-2"/>
          <c:w val="0.1057692307692312"/>
          <c:h val="0.50040756689791832"/>
        </c:manualLayout>
      </c:layout>
      <c:overlay val="1"/>
    </c:legend>
    <c:plotVisOnly val="1"/>
    <c:dispBlanksAs val="gap"/>
  </c:chart>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9525</xdr:colOff>
      <xdr:row>10</xdr:row>
      <xdr:rowOff>38100</xdr:rowOff>
    </xdr:from>
    <xdr:to>
      <xdr:col>6</xdr:col>
      <xdr:colOff>714375</xdr:colOff>
      <xdr:row>32</xdr:row>
      <xdr:rowOff>57150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28575</xdr:rowOff>
    </xdr:from>
    <xdr:to>
      <xdr:col>0</xdr:col>
      <xdr:colOff>1028699</xdr:colOff>
      <xdr:row>29</xdr:row>
      <xdr:rowOff>85725</xdr:rowOff>
    </xdr:to>
    <xdr:sp macro="" textlink="">
      <xdr:nvSpPr>
        <xdr:cNvPr id="3" name="TextBox 2"/>
        <xdr:cNvSpPr txBox="1"/>
      </xdr:nvSpPr>
      <xdr:spPr>
        <a:xfrm>
          <a:off x="0" y="6017895"/>
          <a:ext cx="1028699" cy="499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ko-KR" sz="1000">
              <a:latin typeface="돋움" pitchFamily="50" charset="-127"/>
              <a:ea typeface="돋움" pitchFamily="50" charset="-127"/>
            </a:rPr>
            <a:t>(Million US$ </a:t>
          </a:r>
        </a:p>
        <a:p>
          <a:r>
            <a:rPr lang="en-US" altLang="ko-KR" sz="1000">
              <a:latin typeface="돋움" pitchFamily="50" charset="-127"/>
              <a:ea typeface="돋움" pitchFamily="50" charset="-127"/>
            </a:rPr>
            <a:t> </a:t>
          </a:r>
          <a:r>
            <a:rPr lang="ko-KR" altLang="en-US" sz="1000">
              <a:latin typeface="돋움" pitchFamily="50" charset="-127"/>
              <a:ea typeface="돋움" pitchFamily="50" charset="-127"/>
            </a:rPr>
            <a:t>백만달러</a:t>
          </a:r>
          <a:r>
            <a:rPr lang="en-US" altLang="ko-KR" sz="1000">
              <a:latin typeface="돋움" pitchFamily="50" charset="-127"/>
              <a:ea typeface="돋움" pitchFamily="50" charset="-127"/>
            </a:rPr>
            <a:t>)</a:t>
          </a:r>
          <a:endParaRPr lang="ko-KR" altLang="en-US" sz="1000">
            <a:latin typeface="돋움" pitchFamily="50" charset="-127"/>
            <a:ea typeface="돋움" pitchFamily="50" charset="-127"/>
          </a:endParaRPr>
        </a:p>
      </xdr:txBody>
    </xdr:sp>
    <xdr:clientData/>
  </xdr:twoCellAnchor>
  <xdr:twoCellAnchor>
    <xdr:from>
      <xdr:col>5</xdr:col>
      <xdr:colOff>609600</xdr:colOff>
      <xdr:row>27</xdr:row>
      <xdr:rowOff>19050</xdr:rowOff>
    </xdr:from>
    <xdr:to>
      <xdr:col>7</xdr:col>
      <xdr:colOff>0</xdr:colOff>
      <xdr:row>29</xdr:row>
      <xdr:rowOff>66675</xdr:rowOff>
    </xdr:to>
    <xdr:sp macro="" textlink="">
      <xdr:nvSpPr>
        <xdr:cNvPr id="4" name="TextBox 3"/>
        <xdr:cNvSpPr txBox="1"/>
      </xdr:nvSpPr>
      <xdr:spPr>
        <a:xfrm>
          <a:off x="6781800" y="6008370"/>
          <a:ext cx="853440" cy="489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ko-KR" sz="1000">
              <a:latin typeface="돋움" pitchFamily="50" charset="-127"/>
              <a:ea typeface="돋움" pitchFamily="50" charset="-127"/>
            </a:rPr>
            <a:t>(Million US$ </a:t>
          </a:r>
        </a:p>
        <a:p>
          <a:r>
            <a:rPr lang="en-US" altLang="ko-KR" sz="1000">
              <a:latin typeface="돋움" pitchFamily="50" charset="-127"/>
              <a:ea typeface="돋움" pitchFamily="50" charset="-127"/>
            </a:rPr>
            <a:t> </a:t>
          </a:r>
          <a:r>
            <a:rPr lang="ko-KR" altLang="en-US" sz="1000">
              <a:latin typeface="돋움" pitchFamily="50" charset="-127"/>
              <a:ea typeface="돋움" pitchFamily="50" charset="-127"/>
            </a:rPr>
            <a:t>백만달러</a:t>
          </a:r>
          <a:r>
            <a:rPr lang="en-US" altLang="ko-KR" sz="1000">
              <a:latin typeface="돋움" pitchFamily="50" charset="-127"/>
              <a:ea typeface="돋움" pitchFamily="50" charset="-127"/>
            </a:rPr>
            <a:t>)</a:t>
          </a:r>
          <a:endParaRPr lang="ko-KR" altLang="en-US" sz="1000">
            <a:latin typeface="돋움" pitchFamily="50" charset="-127"/>
            <a:ea typeface="돋움" pitchFamily="50" charset="-127"/>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4</xdr:row>
      <xdr:rowOff>66675</xdr:rowOff>
    </xdr:from>
    <xdr:to>
      <xdr:col>13</xdr:col>
      <xdr:colOff>0</xdr:colOff>
      <xdr:row>18</xdr:row>
      <xdr:rowOff>66675</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704850</xdr:colOff>
      <xdr:row>5</xdr:row>
      <xdr:rowOff>7620</xdr:rowOff>
    </xdr:from>
    <xdr:to>
      <xdr:col>15</xdr:col>
      <xdr:colOff>639525</xdr:colOff>
      <xdr:row>18</xdr:row>
      <xdr:rowOff>35370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261258</xdr:colOff>
      <xdr:row>4</xdr:row>
      <xdr:rowOff>108855</xdr:rowOff>
    </xdr:from>
    <xdr:to>
      <xdr:col>19</xdr:col>
      <xdr:colOff>25374</xdr:colOff>
      <xdr:row>27</xdr:row>
      <xdr:rowOff>22892</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82550</xdr:colOff>
      <xdr:row>3</xdr:row>
      <xdr:rowOff>15873</xdr:rowOff>
    </xdr:from>
    <xdr:to>
      <xdr:col>13</xdr:col>
      <xdr:colOff>82550</xdr:colOff>
      <xdr:row>37</xdr:row>
      <xdr:rowOff>144991</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647700</xdr:colOff>
      <xdr:row>35</xdr:row>
      <xdr:rowOff>76200</xdr:rowOff>
    </xdr:from>
    <xdr:to>
      <xdr:col>13</xdr:col>
      <xdr:colOff>0</xdr:colOff>
      <xdr:row>37</xdr:row>
      <xdr:rowOff>9525</xdr:rowOff>
    </xdr:to>
    <xdr:sp macro="" textlink="">
      <xdr:nvSpPr>
        <xdr:cNvPr id="3" name="TextBox 2"/>
        <xdr:cNvSpPr txBox="1"/>
      </xdr:nvSpPr>
      <xdr:spPr>
        <a:xfrm>
          <a:off x="8191500" y="5052060"/>
          <a:ext cx="723900" cy="2076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altLang="ko-KR" sz="1100">
              <a:solidFill>
                <a:schemeClr val="tx2">
                  <a:lumMod val="50000"/>
                </a:schemeClr>
              </a:solidFill>
            </a:rPr>
            <a:t>(World)</a:t>
          </a:r>
          <a:endParaRPr lang="ko-KR" altLang="en-US" sz="1100">
            <a:solidFill>
              <a:schemeClr val="tx2">
                <a:lumMod val="50000"/>
              </a:schemeClr>
            </a:solidFill>
          </a:endParaRPr>
        </a:p>
      </xdr:txBody>
    </xdr:sp>
    <xdr:clientData/>
  </xdr:twoCellAnchor>
  <xdr:twoCellAnchor>
    <xdr:from>
      <xdr:col>0</xdr:col>
      <xdr:colOff>0</xdr:colOff>
      <xdr:row>35</xdr:row>
      <xdr:rowOff>104775</xdr:rowOff>
    </xdr:from>
    <xdr:to>
      <xdr:col>1</xdr:col>
      <xdr:colOff>38100</xdr:colOff>
      <xdr:row>37</xdr:row>
      <xdr:rowOff>38100</xdr:rowOff>
    </xdr:to>
    <xdr:sp macro="" textlink="">
      <xdr:nvSpPr>
        <xdr:cNvPr id="4" name="TextBox 3"/>
        <xdr:cNvSpPr txBox="1"/>
      </xdr:nvSpPr>
      <xdr:spPr>
        <a:xfrm>
          <a:off x="0" y="5080635"/>
          <a:ext cx="723900" cy="2076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altLang="ko-KR" sz="1100">
              <a:solidFill>
                <a:schemeClr val="tx2">
                  <a:lumMod val="50000"/>
                </a:schemeClr>
              </a:solidFill>
            </a:rPr>
            <a:t>(ASEAN)</a:t>
          </a:r>
          <a:endParaRPr lang="ko-KR" altLang="en-US" sz="1100">
            <a:solidFill>
              <a:schemeClr val="tx2">
                <a:lumMod val="50000"/>
              </a:schemeClr>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5380;&#46020;%201&#52264;%20&#50756;&#49457;&#48376;%20D~F/DEF%20&#54028;&#51068;%20&#47784;&#51020;/D-10%20&#54620;&#44397;&#51032;%20&#45824;%20&#50500;&#49464;&#50504;%20&#54644;&#50808;&#51649;&#51217;&#53804;&#51088;%20&#46041;&#54693;%202015%20(1&#52264;%20&#50756;&#4945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5&#45380;&#46020;%201&#52264;%20&#50756;&#49457;&#48376;%20D~F/DEF%20&#54028;&#51068;%20&#47784;&#51020;/F-2%20&#50640;&#45320;&#51648;%20&#49324;&#50857;%20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15&#45380;&#46020;%201&#52264;%20&#50756;&#49457;&#48376;%20D~F/DEF%20&#54028;&#51068;%20&#47784;&#51020;/F-3,%20F-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014%20ASEAN%20&amp;%20Korea%20in%20Figures_Data/Data_Update(D~F)/F/F-12~14/2013/F-12%20&#51452;&#54620;%20&#50808;&#44397;&#51064;%20&#46321;&#47197;&#51088;%20&#49688;%20201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015&#45380;&#46020;%201&#52264;%20&#50756;&#49457;&#48376;%20D~F/DEF%20&#54028;&#51068;%20&#47784;&#51020;/F-14%20&#54620;&#44397;%20&#45236;%20&#50500;&#49464;&#50504;%20&#44397;&#44032;%20&#54617;&#49373;%20&#49688;%20&#52628;&#51060;%20201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10"/>
    </sheetNames>
    <sheetDataSet>
      <sheetData sheetId="0">
        <row r="5">
          <cell r="B5">
            <v>2010</v>
          </cell>
          <cell r="C5">
            <v>2011</v>
          </cell>
          <cell r="D5">
            <v>2012</v>
          </cell>
          <cell r="E5">
            <v>2012</v>
          </cell>
          <cell r="F5">
            <v>2013</v>
          </cell>
          <cell r="G5">
            <v>2014</v>
          </cell>
        </row>
        <row r="6">
          <cell r="A6" t="str">
            <v>No. of New Overseas Enterprises 신규법인수</v>
          </cell>
          <cell r="B6">
            <v>625</v>
          </cell>
          <cell r="C6">
            <v>641</v>
          </cell>
          <cell r="D6">
            <v>617</v>
          </cell>
          <cell r="E6">
            <v>624</v>
          </cell>
          <cell r="F6">
            <v>733</v>
          </cell>
          <cell r="G6">
            <v>847</v>
          </cell>
        </row>
        <row r="7">
          <cell r="A7" t="str">
            <v>Total Accepted Amount 총신고액</v>
          </cell>
          <cell r="B7">
            <v>7192.7372909999995</v>
          </cell>
          <cell r="C7">
            <v>6388.4889709999998</v>
          </cell>
          <cell r="D7">
            <v>4628.8787199999997</v>
          </cell>
          <cell r="E7">
            <v>6261.5076419999996</v>
          </cell>
          <cell r="F7">
            <v>4624.7286389999999</v>
          </cell>
          <cell r="G7">
            <v>5087.280049</v>
          </cell>
        </row>
        <row r="8">
          <cell r="A8" t="str">
            <v>Total Invested Amount 총투자액</v>
          </cell>
          <cell r="B8">
            <v>4466.206228</v>
          </cell>
          <cell r="C8">
            <v>4982.0339109999995</v>
          </cell>
          <cell r="D8">
            <v>4572.2599659999996</v>
          </cell>
          <cell r="E8">
            <v>4897.8691250000002</v>
          </cell>
          <cell r="F8">
            <v>3865.0712629999998</v>
          </cell>
          <cell r="G8">
            <v>4126.5682870000001</v>
          </cell>
        </row>
        <row r="9">
          <cell r="A9" t="str">
            <v>Accepted Amount per New Enterprises 신규법인당 신고액</v>
          </cell>
          <cell r="B9">
            <v>11.5083796656</v>
          </cell>
          <cell r="C9">
            <v>9.9664414524180955</v>
          </cell>
          <cell r="D9">
            <v>7.5022345542949749</v>
          </cell>
          <cell r="E9">
            <v>10.034467375</v>
          </cell>
          <cell r="F9">
            <v>6.3093160150068215</v>
          </cell>
          <cell r="G9">
            <v>6.0062338240850055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2"/>
    </sheetNames>
    <sheetDataSet>
      <sheetData sheetId="0">
        <row r="7">
          <cell r="L7" t="str">
            <v>Viet Nam</v>
          </cell>
          <cell r="M7">
            <v>730.57188624005755</v>
          </cell>
        </row>
        <row r="8">
          <cell r="L8" t="str">
            <v>Thailand</v>
          </cell>
          <cell r="M8">
            <v>1894.9956443064214</v>
          </cell>
        </row>
        <row r="9">
          <cell r="L9" t="str">
            <v>Singapore</v>
          </cell>
          <cell r="M9">
            <v>4716.0364430389282</v>
          </cell>
        </row>
        <row r="10">
          <cell r="L10" t="str">
            <v>Philippines</v>
          </cell>
          <cell r="M10">
            <v>440.00034992381717</v>
          </cell>
        </row>
        <row r="11">
          <cell r="L11" t="str">
            <v>Myanmar</v>
          </cell>
          <cell r="M11">
            <v>289.21108664627457</v>
          </cell>
        </row>
        <row r="12">
          <cell r="L12" t="str">
            <v>Malaysia</v>
          </cell>
          <cell r="M12">
            <v>2778.1718470090573</v>
          </cell>
        </row>
        <row r="13">
          <cell r="L13" t="str">
            <v>Indonesia</v>
          </cell>
          <cell r="M13">
            <v>865.2001091563742</v>
          </cell>
        </row>
        <row r="14">
          <cell r="L14" t="str">
            <v>Cambodia</v>
          </cell>
          <cell r="M14">
            <v>368.77857703439423</v>
          </cell>
        </row>
        <row r="15">
          <cell r="L15" t="str">
            <v>Brunei</v>
          </cell>
          <cell r="M15">
            <v>9370.2545616852403</v>
          </cell>
        </row>
        <row r="16">
          <cell r="L16" t="str">
            <v>Korea</v>
          </cell>
          <cell r="M16">
            <v>5268.3676835823444</v>
          </cell>
        </row>
        <row r="17">
          <cell r="L17" t="str">
            <v xml:space="preserve">World </v>
          </cell>
          <cell r="M17">
            <v>1919.3849917224422</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F-3"/>
      <sheetName val="F-4"/>
    </sheetNames>
    <sheetDataSet>
      <sheetData sheetId="0" refreshError="1"/>
      <sheetData sheetId="1">
        <row r="6">
          <cell r="N6">
            <v>2008</v>
          </cell>
          <cell r="O6">
            <v>2012</v>
          </cell>
        </row>
        <row r="7">
          <cell r="M7" t="str">
            <v>Viet Nam</v>
          </cell>
          <cell r="N7">
            <v>246.49870000000001</v>
          </cell>
          <cell r="O7">
            <v>296.40976999999998</v>
          </cell>
        </row>
        <row r="8">
          <cell r="M8" t="str">
            <v>Thailand</v>
          </cell>
          <cell r="N8">
            <v>1015.6594</v>
          </cell>
          <cell r="O8">
            <v>1458.1967400000001</v>
          </cell>
        </row>
        <row r="9">
          <cell r="M9" t="str">
            <v>Philippines</v>
          </cell>
          <cell r="N9">
            <v>103.8261</v>
          </cell>
          <cell r="O9">
            <v>99.094489999999993</v>
          </cell>
        </row>
        <row r="10">
          <cell r="M10" t="str">
            <v>Myanmar</v>
          </cell>
          <cell r="N10">
            <v>437.90600000000001</v>
          </cell>
          <cell r="O10">
            <v>415.56412</v>
          </cell>
        </row>
        <row r="11">
          <cell r="M11" t="str">
            <v>Malaysia</v>
          </cell>
          <cell r="N11">
            <v>2150.6835000000001</v>
          </cell>
          <cell r="O11">
            <v>2176.19076</v>
          </cell>
        </row>
        <row r="12">
          <cell r="M12" t="str">
            <v>Indonesia</v>
          </cell>
          <cell r="N12">
            <v>2472.0500000000002</v>
          </cell>
          <cell r="O12">
            <v>2559.36636</v>
          </cell>
        </row>
        <row r="13">
          <cell r="M13" t="str">
            <v>Brunei</v>
          </cell>
          <cell r="N13">
            <v>473.221</v>
          </cell>
          <cell r="O13">
            <v>425.95427999999998</v>
          </cell>
        </row>
        <row r="14">
          <cell r="M14" t="str">
            <v>Korea</v>
          </cell>
          <cell r="N14">
            <v>15.60923</v>
          </cell>
          <cell r="O14">
            <v>37.433900000000001</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F-12"/>
      <sheetName val="2012Data"/>
    </sheetNames>
    <sheetDataSet>
      <sheetData sheetId="0">
        <row r="6">
          <cell r="J6">
            <v>2010</v>
          </cell>
          <cell r="K6">
            <v>2014</v>
          </cell>
        </row>
        <row r="7">
          <cell r="I7" t="str">
            <v>Viet Nam</v>
          </cell>
          <cell r="J7">
            <v>98225</v>
          </cell>
          <cell r="K7">
            <v>122571</v>
          </cell>
        </row>
        <row r="8">
          <cell r="I8" t="str">
            <v>Thailand</v>
          </cell>
          <cell r="J8">
            <v>27572</v>
          </cell>
          <cell r="K8">
            <v>26827</v>
          </cell>
        </row>
        <row r="9">
          <cell r="I9" t="str">
            <v>Singapore</v>
          </cell>
          <cell r="J9">
            <v>410</v>
          </cell>
          <cell r="K9">
            <v>786</v>
          </cell>
        </row>
        <row r="10">
          <cell r="I10" t="str">
            <v>Philippines</v>
          </cell>
          <cell r="J10">
            <v>39525</v>
          </cell>
          <cell r="K10">
            <v>43155</v>
          </cell>
        </row>
        <row r="11">
          <cell r="I11" t="str">
            <v>Myanmar</v>
          </cell>
          <cell r="J11">
            <v>3809</v>
          </cell>
          <cell r="K11">
            <v>14694</v>
          </cell>
        </row>
        <row r="12">
          <cell r="I12" t="str">
            <v>Malaysia</v>
          </cell>
          <cell r="J12">
            <v>1051</v>
          </cell>
          <cell r="K12">
            <v>2083</v>
          </cell>
        </row>
        <row r="13">
          <cell r="I13" t="str">
            <v>Lao PDR</v>
          </cell>
          <cell r="J13">
            <v>167</v>
          </cell>
          <cell r="K13">
            <v>430</v>
          </cell>
        </row>
        <row r="14">
          <cell r="I14" t="str">
            <v>Indonesia</v>
          </cell>
          <cell r="J14">
            <v>27447</v>
          </cell>
          <cell r="K14">
            <v>38718</v>
          </cell>
        </row>
        <row r="15">
          <cell r="I15" t="str">
            <v>Cambodia</v>
          </cell>
          <cell r="J15">
            <v>11672</v>
          </cell>
          <cell r="K15">
            <v>37299</v>
          </cell>
        </row>
        <row r="16">
          <cell r="I16" t="str">
            <v>Brunei</v>
          </cell>
          <cell r="J16">
            <v>22</v>
          </cell>
          <cell r="K16">
            <v>112</v>
          </cell>
        </row>
      </sheetData>
      <sheetData sheetId="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F-14(1)"/>
      <sheetName val="F-14(2)"/>
      <sheetName val="가공된Data"/>
    </sheetNames>
    <sheetDataSet>
      <sheetData sheetId="0"/>
      <sheetData sheetId="1">
        <row r="4">
          <cell r="V4">
            <v>1990</v>
          </cell>
          <cell r="W4">
            <v>1995</v>
          </cell>
          <cell r="X4">
            <v>2000</v>
          </cell>
          <cell r="Y4">
            <v>2005</v>
          </cell>
          <cell r="Z4">
            <v>2008</v>
          </cell>
          <cell r="AA4">
            <v>2009</v>
          </cell>
          <cell r="AB4">
            <v>2010</v>
          </cell>
          <cell r="AC4">
            <v>2011</v>
          </cell>
          <cell r="AD4">
            <v>2012</v>
          </cell>
          <cell r="AE4">
            <v>2013</v>
          </cell>
          <cell r="AF4">
            <v>2014</v>
          </cell>
        </row>
        <row r="6">
          <cell r="T6" t="str">
            <v>World</v>
          </cell>
          <cell r="V6">
            <v>803</v>
          </cell>
          <cell r="W6">
            <v>1487</v>
          </cell>
          <cell r="X6">
            <v>5628</v>
          </cell>
          <cell r="Y6">
            <v>26677</v>
          </cell>
          <cell r="Z6">
            <v>74263</v>
          </cell>
          <cell r="AA6">
            <v>81641</v>
          </cell>
          <cell r="AB6">
            <v>106874</v>
          </cell>
          <cell r="AC6">
            <v>103590</v>
          </cell>
          <cell r="AD6">
            <v>84711</v>
          </cell>
          <cell r="AE6">
            <v>81847</v>
          </cell>
        </row>
        <row r="8">
          <cell r="U8" t="str">
            <v>Brunei</v>
          </cell>
          <cell r="V8" t="str">
            <v>-</v>
          </cell>
          <cell r="W8" t="str">
            <v>-</v>
          </cell>
          <cell r="X8" t="str">
            <v>-</v>
          </cell>
          <cell r="Y8">
            <v>1</v>
          </cell>
          <cell r="Z8">
            <v>3</v>
          </cell>
          <cell r="AA8">
            <v>6</v>
          </cell>
          <cell r="AB8">
            <v>10</v>
          </cell>
          <cell r="AC8">
            <v>15</v>
          </cell>
          <cell r="AD8">
            <v>36</v>
          </cell>
          <cell r="AE8">
            <v>56</v>
          </cell>
        </row>
        <row r="9">
          <cell r="U9" t="str">
            <v>Cambodia</v>
          </cell>
          <cell r="V9" t="str">
            <v>-</v>
          </cell>
          <cell r="W9" t="str">
            <v>-</v>
          </cell>
          <cell r="X9">
            <v>5</v>
          </cell>
          <cell r="Y9">
            <v>41</v>
          </cell>
          <cell r="Z9">
            <v>126</v>
          </cell>
          <cell r="AA9">
            <v>153</v>
          </cell>
          <cell r="AB9">
            <v>265</v>
          </cell>
          <cell r="AC9">
            <v>310</v>
          </cell>
          <cell r="AD9">
            <v>333</v>
          </cell>
          <cell r="AE9">
            <v>345</v>
          </cell>
        </row>
        <row r="10">
          <cell r="U10" t="str">
            <v>Indonesia</v>
          </cell>
          <cell r="V10">
            <v>7</v>
          </cell>
          <cell r="W10">
            <v>10</v>
          </cell>
          <cell r="X10">
            <v>32</v>
          </cell>
          <cell r="Y10">
            <v>94</v>
          </cell>
          <cell r="Z10">
            <v>355</v>
          </cell>
          <cell r="AA10">
            <v>401</v>
          </cell>
          <cell r="AB10">
            <v>527</v>
          </cell>
          <cell r="AC10">
            <v>663</v>
          </cell>
          <cell r="AD10">
            <v>782</v>
          </cell>
          <cell r="AE10">
            <v>962</v>
          </cell>
        </row>
        <row r="11">
          <cell r="U11" t="str">
            <v>Lao PDR</v>
          </cell>
          <cell r="V11" t="str">
            <v>-</v>
          </cell>
          <cell r="W11" t="str">
            <v>-</v>
          </cell>
          <cell r="X11">
            <v>0</v>
          </cell>
          <cell r="Y11">
            <v>16</v>
          </cell>
          <cell r="Z11">
            <v>43</v>
          </cell>
          <cell r="AA11">
            <v>50</v>
          </cell>
          <cell r="AB11">
            <v>85</v>
          </cell>
          <cell r="AC11">
            <v>95</v>
          </cell>
          <cell r="AD11">
            <v>102</v>
          </cell>
          <cell r="AE11">
            <v>88</v>
          </cell>
        </row>
        <row r="12">
          <cell r="U12" t="str">
            <v>Malaysia</v>
          </cell>
          <cell r="V12">
            <v>65</v>
          </cell>
          <cell r="W12">
            <v>115</v>
          </cell>
          <cell r="X12">
            <v>51</v>
          </cell>
          <cell r="Y12">
            <v>241</v>
          </cell>
          <cell r="Z12">
            <v>529</v>
          </cell>
          <cell r="AA12">
            <v>555</v>
          </cell>
          <cell r="AB12">
            <v>609</v>
          </cell>
          <cell r="AC12">
            <v>592</v>
          </cell>
          <cell r="AD12">
            <v>633</v>
          </cell>
          <cell r="AE12">
            <v>714</v>
          </cell>
        </row>
        <row r="13">
          <cell r="U13" t="str">
            <v>Myanmar</v>
          </cell>
          <cell r="V13">
            <v>2</v>
          </cell>
          <cell r="W13">
            <v>6</v>
          </cell>
          <cell r="X13">
            <v>66</v>
          </cell>
          <cell r="Y13">
            <v>81</v>
          </cell>
          <cell r="Z13">
            <v>169</v>
          </cell>
          <cell r="AA13">
            <v>194</v>
          </cell>
          <cell r="AB13">
            <v>229</v>
          </cell>
          <cell r="AC13">
            <v>262</v>
          </cell>
          <cell r="AD13">
            <v>271</v>
          </cell>
          <cell r="AE13">
            <v>292</v>
          </cell>
        </row>
        <row r="14">
          <cell r="U14" t="str">
            <v>Philippines</v>
          </cell>
          <cell r="V14">
            <v>2</v>
          </cell>
          <cell r="W14">
            <v>7</v>
          </cell>
          <cell r="X14">
            <v>126</v>
          </cell>
          <cell r="Y14">
            <v>78</v>
          </cell>
          <cell r="Z14">
            <v>360</v>
          </cell>
          <cell r="AA14">
            <v>419</v>
          </cell>
          <cell r="AB14">
            <v>482</v>
          </cell>
          <cell r="AC14">
            <v>549</v>
          </cell>
          <cell r="AD14">
            <v>511</v>
          </cell>
          <cell r="AE14">
            <v>583</v>
          </cell>
        </row>
        <row r="15">
          <cell r="U15" t="str">
            <v>Singapore</v>
          </cell>
          <cell r="V15">
            <v>1</v>
          </cell>
          <cell r="W15">
            <v>2</v>
          </cell>
          <cell r="X15">
            <v>2</v>
          </cell>
          <cell r="Y15">
            <v>5</v>
          </cell>
          <cell r="Z15">
            <v>44</v>
          </cell>
          <cell r="AA15">
            <v>67</v>
          </cell>
          <cell r="AB15">
            <v>136</v>
          </cell>
          <cell r="AC15">
            <v>172</v>
          </cell>
          <cell r="AD15">
            <v>256</v>
          </cell>
          <cell r="AE15">
            <v>279</v>
          </cell>
        </row>
        <row r="16">
          <cell r="U16" t="str">
            <v>Thailand</v>
          </cell>
          <cell r="V16">
            <v>2</v>
          </cell>
          <cell r="W16">
            <v>5</v>
          </cell>
          <cell r="X16">
            <v>39</v>
          </cell>
          <cell r="Y16">
            <v>48</v>
          </cell>
          <cell r="Z16">
            <v>223</v>
          </cell>
          <cell r="AA16">
            <v>283</v>
          </cell>
          <cell r="AB16">
            <v>400</v>
          </cell>
          <cell r="AC16">
            <v>406</v>
          </cell>
          <cell r="AD16">
            <v>424</v>
          </cell>
          <cell r="AE16">
            <v>432</v>
          </cell>
        </row>
        <row r="17">
          <cell r="U17" t="str">
            <v>Viet Nam</v>
          </cell>
          <cell r="V17">
            <v>0</v>
          </cell>
          <cell r="W17">
            <v>19</v>
          </cell>
          <cell r="X17">
            <v>122</v>
          </cell>
          <cell r="Y17">
            <v>616</v>
          </cell>
          <cell r="Z17">
            <v>2836</v>
          </cell>
          <cell r="AA17">
            <v>2839</v>
          </cell>
          <cell r="AB17">
            <v>3005</v>
          </cell>
          <cell r="AC17">
            <v>3071</v>
          </cell>
          <cell r="AD17">
            <v>3261</v>
          </cell>
          <cell r="AE17">
            <v>3760</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24"/>
  <sheetViews>
    <sheetView topLeftCell="A10" workbookViewId="0">
      <selection activeCell="H22" sqref="H22:S22"/>
    </sheetView>
  </sheetViews>
  <sheetFormatPr defaultColWidth="9" defaultRowHeight="14.4"/>
  <cols>
    <col min="1" max="12" width="10.59765625" style="4" customWidth="1"/>
    <col min="13" max="13" width="11.296875" style="4" customWidth="1"/>
    <col min="14" max="16" width="11.59765625" style="4" customWidth="1"/>
    <col min="17" max="19" width="10.59765625" style="4" customWidth="1"/>
    <col min="20" max="16384" width="9" style="4"/>
  </cols>
  <sheetData>
    <row r="1" spans="1:19">
      <c r="A1" s="1" t="s">
        <v>0</v>
      </c>
      <c r="B1" s="2"/>
      <c r="C1" s="2"/>
      <c r="D1" s="2"/>
      <c r="E1" s="2"/>
      <c r="F1" s="2"/>
      <c r="G1" s="2"/>
      <c r="H1" s="2"/>
      <c r="I1" s="2"/>
      <c r="J1" s="2"/>
      <c r="K1" s="2"/>
      <c r="L1" s="2"/>
      <c r="M1" s="2"/>
      <c r="N1" s="3"/>
      <c r="O1" s="3"/>
      <c r="P1" s="3"/>
      <c r="Q1" s="3"/>
      <c r="R1" s="3"/>
      <c r="S1" s="3"/>
    </row>
    <row r="2" spans="1:19">
      <c r="A2" s="5" t="s">
        <v>1</v>
      </c>
      <c r="B2" s="6"/>
      <c r="C2" s="6"/>
      <c r="D2" s="6"/>
      <c r="E2" s="6"/>
      <c r="F2" s="6"/>
      <c r="G2" s="6"/>
      <c r="H2" s="6"/>
      <c r="I2" s="6"/>
      <c r="J2" s="6"/>
      <c r="K2" s="6"/>
      <c r="L2" s="6"/>
      <c r="M2" s="6"/>
      <c r="N2" s="6"/>
      <c r="O2" s="6"/>
      <c r="P2" s="6"/>
      <c r="Q2" s="6"/>
      <c r="R2" s="6"/>
      <c r="S2" s="6"/>
    </row>
    <row r="3" spans="1:19">
      <c r="A3" s="5"/>
      <c r="B3" s="6"/>
      <c r="C3" s="6"/>
      <c r="D3" s="6"/>
      <c r="E3" s="6"/>
      <c r="F3" s="6"/>
      <c r="G3" s="6"/>
      <c r="H3" s="6"/>
      <c r="I3" s="6"/>
      <c r="J3" s="6"/>
      <c r="K3" s="6"/>
      <c r="L3" s="6"/>
      <c r="M3" s="6"/>
      <c r="N3" s="6"/>
      <c r="O3" s="6"/>
      <c r="P3" s="6"/>
      <c r="Q3" s="6"/>
      <c r="R3" s="6"/>
      <c r="S3" s="6"/>
    </row>
    <row r="4" spans="1:19" ht="15" thickBot="1">
      <c r="A4" s="7"/>
      <c r="B4" s="8"/>
      <c r="C4" s="8"/>
      <c r="D4" s="8"/>
      <c r="E4" s="8"/>
      <c r="F4" s="8"/>
      <c r="G4" s="8"/>
      <c r="H4" s="8"/>
      <c r="I4" s="8"/>
      <c r="J4" s="8"/>
      <c r="K4" s="8"/>
      <c r="L4" s="8"/>
      <c r="M4" s="8"/>
      <c r="N4" s="8"/>
      <c r="O4" s="8"/>
      <c r="P4" s="8" t="s">
        <v>2</v>
      </c>
      <c r="Q4" s="8"/>
      <c r="R4" s="8"/>
    </row>
    <row r="5" spans="1:19" s="9" customFormat="1" ht="27" customHeight="1">
      <c r="A5" s="960" t="s">
        <v>3</v>
      </c>
      <c r="B5" s="962" t="s">
        <v>4</v>
      </c>
      <c r="C5" s="963"/>
      <c r="D5" s="964"/>
      <c r="E5" s="962" t="s">
        <v>5</v>
      </c>
      <c r="F5" s="963"/>
      <c r="G5" s="964"/>
      <c r="H5" s="965">
        <v>2014</v>
      </c>
      <c r="I5" s="966"/>
      <c r="J5" s="967"/>
      <c r="K5" s="968" t="s">
        <v>6</v>
      </c>
      <c r="L5" s="969"/>
      <c r="M5" s="969"/>
      <c r="N5" s="970" t="s">
        <v>7</v>
      </c>
      <c r="O5" s="969"/>
      <c r="P5" s="971"/>
    </row>
    <row r="6" spans="1:19" s="9" customFormat="1" ht="33" thickBot="1">
      <c r="A6" s="961"/>
      <c r="B6" s="10" t="s">
        <v>8</v>
      </c>
      <c r="C6" s="10" t="s">
        <v>9</v>
      </c>
      <c r="D6" s="10" t="s">
        <v>10</v>
      </c>
      <c r="E6" s="10" t="s">
        <v>8</v>
      </c>
      <c r="F6" s="10" t="s">
        <v>9</v>
      </c>
      <c r="G6" s="10" t="s">
        <v>10</v>
      </c>
      <c r="H6" s="10" t="s">
        <v>8</v>
      </c>
      <c r="I6" s="10" t="s">
        <v>9</v>
      </c>
      <c r="J6" s="10" t="s">
        <v>10</v>
      </c>
      <c r="K6" s="10" t="s">
        <v>8</v>
      </c>
      <c r="L6" s="10" t="s">
        <v>9</v>
      </c>
      <c r="M6" s="10" t="s">
        <v>11</v>
      </c>
      <c r="N6" s="10" t="s">
        <v>8</v>
      </c>
      <c r="O6" s="10" t="s">
        <v>9</v>
      </c>
      <c r="P6" s="10" t="s">
        <v>10</v>
      </c>
    </row>
    <row r="7" spans="1:19" s="9" customFormat="1" ht="10.8">
      <c r="A7" s="11" t="s">
        <v>12</v>
      </c>
      <c r="B7" s="12">
        <v>31.469999999999992</v>
      </c>
      <c r="C7" s="12">
        <v>833.34</v>
      </c>
      <c r="D7" s="12">
        <v>864.81000000000006</v>
      </c>
      <c r="E7" s="12">
        <v>-57.982669807930364</v>
      </c>
      <c r="F7" s="12">
        <v>783.45405901848824</v>
      </c>
      <c r="G7" s="13">
        <v>725.47138921055785</v>
      </c>
      <c r="H7" s="14">
        <v>141.19541318452809</v>
      </c>
      <c r="I7" s="14">
        <v>426.98546938130892</v>
      </c>
      <c r="J7" s="14">
        <v>568.18088256583701</v>
      </c>
      <c r="K7" s="15">
        <f>H7/$H$17*100</f>
        <v>0.57920559115351256</v>
      </c>
      <c r="L7" s="15">
        <f>I7/$I$17*100</f>
        <v>0.38190556833780015</v>
      </c>
      <c r="M7" s="16">
        <f>J7/$J$17*100</f>
        <v>0.41722366539275657</v>
      </c>
      <c r="N7" s="16">
        <f>H7/J7*100</f>
        <v>24.850433641291566</v>
      </c>
      <c r="O7" s="16">
        <f>I7/J7*100</f>
        <v>75.149566358708427</v>
      </c>
      <c r="P7" s="17">
        <v>99.999999999999986</v>
      </c>
    </row>
    <row r="8" spans="1:19" s="9" customFormat="1" ht="10.8">
      <c r="A8" s="11" t="s">
        <v>13</v>
      </c>
      <c r="B8" s="12">
        <v>523.01907062745659</v>
      </c>
      <c r="C8" s="12">
        <v>1034.1158142447794</v>
      </c>
      <c r="D8" s="12">
        <v>1557.1348848722359</v>
      </c>
      <c r="E8" s="12">
        <v>298.84515626336275</v>
      </c>
      <c r="F8" s="12">
        <v>976.05109383462786</v>
      </c>
      <c r="G8" s="13">
        <v>1274.8962500979906</v>
      </c>
      <c r="H8" s="14">
        <v>372.48377086680875</v>
      </c>
      <c r="I8" s="14">
        <v>1354.0494140724995</v>
      </c>
      <c r="J8" s="14">
        <v>1726.5331849393083</v>
      </c>
      <c r="K8" s="15">
        <f t="shared" ref="K8:K16" si="0">H8/$H$17*100</f>
        <v>1.527986482238223</v>
      </c>
      <c r="L8" s="15">
        <f t="shared" ref="L8:L16" si="1">I8/$I$17*100</f>
        <v>1.2110927610443407</v>
      </c>
      <c r="M8" s="16">
        <f t="shared" ref="M8:M16" si="2">J8/$J$17*100</f>
        <v>1.2678189744603716</v>
      </c>
      <c r="N8" s="16">
        <f>H8/J8*100</f>
        <v>21.574086968962742</v>
      </c>
      <c r="O8" s="16">
        <f>I8/J8*100</f>
        <v>78.425913031037254</v>
      </c>
      <c r="P8" s="17">
        <v>100</v>
      </c>
    </row>
    <row r="9" spans="1:19" s="9" customFormat="1" ht="10.8">
      <c r="A9" s="11" t="s">
        <v>14</v>
      </c>
      <c r="B9" s="12">
        <v>7587.8837842748981</v>
      </c>
      <c r="C9" s="12">
        <v>11549.988767207196</v>
      </c>
      <c r="D9" s="12">
        <v>19137.872551482094</v>
      </c>
      <c r="E9" s="12">
        <v>8721.1107098434131</v>
      </c>
      <c r="F9" s="12">
        <v>9722.7303864853402</v>
      </c>
      <c r="G9" s="13">
        <v>18443.841096328753</v>
      </c>
      <c r="H9" s="14">
        <v>13458.80990024446</v>
      </c>
      <c r="I9" s="14">
        <v>8817.5142674972358</v>
      </c>
      <c r="J9" s="14">
        <v>22276.324167741695</v>
      </c>
      <c r="K9" s="15">
        <f t="shared" si="0"/>
        <v>55.210135858351286</v>
      </c>
      <c r="L9" s="15">
        <f t="shared" si="1"/>
        <v>7.8865864042974438</v>
      </c>
      <c r="M9" s="16">
        <f t="shared" si="2"/>
        <v>16.357835868695368</v>
      </c>
      <c r="N9" s="16">
        <f t="shared" ref="N9:N19" si="3">H9/J9*100</f>
        <v>60.417552729521404</v>
      </c>
      <c r="O9" s="16">
        <f t="shared" ref="O9:O19" si="4">I9/J9*100</f>
        <v>39.582447270478596</v>
      </c>
      <c r="P9" s="17">
        <v>100</v>
      </c>
    </row>
    <row r="10" spans="1:19" s="9" customFormat="1" ht="10.8">
      <c r="A10" s="11" t="s">
        <v>15</v>
      </c>
      <c r="B10" s="12">
        <v>73.642360512888843</v>
      </c>
      <c r="C10" s="12">
        <v>220.73763948711115</v>
      </c>
      <c r="D10" s="12">
        <v>294.38</v>
      </c>
      <c r="E10" s="12">
        <v>104.61178245825616</v>
      </c>
      <c r="F10" s="12">
        <v>322.05821754174383</v>
      </c>
      <c r="G10" s="13">
        <v>426.66999999999996</v>
      </c>
      <c r="H10" s="14">
        <v>137.93875577</v>
      </c>
      <c r="I10" s="14">
        <v>775.30124423000007</v>
      </c>
      <c r="J10" s="14">
        <v>913.24</v>
      </c>
      <c r="K10" s="15">
        <f t="shared" si="0"/>
        <v>0.56584627486679273</v>
      </c>
      <c r="L10" s="15">
        <f t="shared" si="1"/>
        <v>0.69344716282662111</v>
      </c>
      <c r="M10" s="16">
        <f t="shared" si="2"/>
        <v>0.67060570299834121</v>
      </c>
      <c r="N10" s="16">
        <f t="shared" si="3"/>
        <v>15.104326986334371</v>
      </c>
      <c r="O10" s="16">
        <f t="shared" si="4"/>
        <v>84.895673013665643</v>
      </c>
      <c r="P10" s="17">
        <v>100</v>
      </c>
    </row>
    <row r="11" spans="1:19" s="9" customFormat="1" ht="10.8">
      <c r="A11" s="11" t="s">
        <v>16</v>
      </c>
      <c r="B11" s="12">
        <v>2813.9022820731384</v>
      </c>
      <c r="C11" s="12">
        <v>6586.0635395352238</v>
      </c>
      <c r="D11" s="12">
        <v>9399.9658216083626</v>
      </c>
      <c r="E11" s="12">
        <v>2187.4981924626036</v>
      </c>
      <c r="F11" s="12">
        <v>10109.878753575184</v>
      </c>
      <c r="G11" s="13">
        <v>12297.376946037786</v>
      </c>
      <c r="H11" s="14">
        <v>2771.0552931744355</v>
      </c>
      <c r="I11" s="14">
        <v>7942.9728632855586</v>
      </c>
      <c r="J11" s="14">
        <v>10714.028156459994</v>
      </c>
      <c r="K11" s="15">
        <f t="shared" si="0"/>
        <v>11.367300700516262</v>
      </c>
      <c r="L11" s="15">
        <f t="shared" si="1"/>
        <v>7.1043765729082287</v>
      </c>
      <c r="M11" s="16">
        <f t="shared" si="2"/>
        <v>7.8674700887027234</v>
      </c>
      <c r="N11" s="16">
        <f t="shared" si="3"/>
        <v>25.863804469317504</v>
      </c>
      <c r="O11" s="16">
        <f t="shared" si="4"/>
        <v>74.1361955306825</v>
      </c>
      <c r="P11" s="17">
        <v>100.00000000000001</v>
      </c>
    </row>
    <row r="12" spans="1:19" s="9" customFormat="1" ht="10.8">
      <c r="A12" s="11" t="s">
        <v>17</v>
      </c>
      <c r="B12" s="12">
        <v>151.19999999999999</v>
      </c>
      <c r="C12" s="12">
        <v>1202.9999999999998</v>
      </c>
      <c r="D12" s="12">
        <v>1354.1999999999998</v>
      </c>
      <c r="E12" s="12">
        <v>1186.8000000000002</v>
      </c>
      <c r="F12" s="12">
        <v>1434.1</v>
      </c>
      <c r="G12" s="18">
        <v>2620.9</v>
      </c>
      <c r="H12" s="19">
        <v>683.6160000000001</v>
      </c>
      <c r="I12" s="19">
        <v>262.60699999999997</v>
      </c>
      <c r="J12" s="19">
        <v>946.22300000000007</v>
      </c>
      <c r="K12" s="15">
        <f t="shared" si="0"/>
        <v>2.8042993782278729</v>
      </c>
      <c r="L12" s="15">
        <f t="shared" si="1"/>
        <v>0.23488170623183943</v>
      </c>
      <c r="M12" s="16">
        <f t="shared" si="2"/>
        <v>0.69482561003482046</v>
      </c>
      <c r="N12" s="16">
        <f t="shared" si="3"/>
        <v>72.246817082231146</v>
      </c>
      <c r="O12" s="16">
        <f t="shared" si="4"/>
        <v>27.753182917768846</v>
      </c>
      <c r="P12" s="17">
        <v>100</v>
      </c>
    </row>
    <row r="13" spans="1:19" s="9" customFormat="1" ht="10.8">
      <c r="A13" s="11" t="s">
        <v>18</v>
      </c>
      <c r="B13" s="12">
        <v>145.16745173000001</v>
      </c>
      <c r="C13" s="12">
        <v>2651.8435237000003</v>
      </c>
      <c r="D13" s="12">
        <v>2797.0109754300001</v>
      </c>
      <c r="E13" s="12">
        <v>-41.708461273816596</v>
      </c>
      <c r="F13" s="12">
        <v>3901.5009084601684</v>
      </c>
      <c r="G13" s="13">
        <v>3859.7924471863516</v>
      </c>
      <c r="H13" s="14">
        <v>78.648467281955391</v>
      </c>
      <c r="I13" s="14">
        <v>6121.8801568199169</v>
      </c>
      <c r="J13" s="14">
        <v>6200.5286241018721</v>
      </c>
      <c r="K13" s="15">
        <f t="shared" si="0"/>
        <v>0.32262827069197131</v>
      </c>
      <c r="L13" s="15">
        <f t="shared" si="1"/>
        <v>5.475549610561421</v>
      </c>
      <c r="M13" s="16">
        <f t="shared" si="2"/>
        <v>4.5531403102439372</v>
      </c>
      <c r="N13" s="16">
        <f t="shared" si="3"/>
        <v>1.2684155182550647</v>
      </c>
      <c r="O13" s="16">
        <f t="shared" si="4"/>
        <v>98.731584481744932</v>
      </c>
      <c r="P13" s="17">
        <v>100</v>
      </c>
    </row>
    <row r="14" spans="1:19" s="9" customFormat="1" ht="10.8">
      <c r="A14" s="11" t="s">
        <v>19</v>
      </c>
      <c r="B14" s="12">
        <v>8302</v>
      </c>
      <c r="C14" s="12">
        <v>52678.300000000017</v>
      </c>
      <c r="D14" s="12">
        <v>60980.300000000017</v>
      </c>
      <c r="E14" s="12">
        <v>3664.9999999999995</v>
      </c>
      <c r="F14" s="12">
        <v>52473.300000000017</v>
      </c>
      <c r="G14" s="13">
        <v>56138.300000000017</v>
      </c>
      <c r="H14" s="14">
        <v>4532.7</v>
      </c>
      <c r="I14" s="14">
        <v>67565.599999999991</v>
      </c>
      <c r="J14" s="14">
        <v>72098.299999999988</v>
      </c>
      <c r="K14" s="15">
        <f t="shared" si="0"/>
        <v>18.593841852287653</v>
      </c>
      <c r="L14" s="15">
        <f t="shared" si="1"/>
        <v>60.43221776486525</v>
      </c>
      <c r="M14" s="16">
        <f t="shared" si="2"/>
        <v>52.942853090628198</v>
      </c>
      <c r="N14" s="16">
        <f t="shared" si="3"/>
        <v>6.2868333927429649</v>
      </c>
      <c r="O14" s="16">
        <f t="shared" si="4"/>
        <v>93.713166607257037</v>
      </c>
      <c r="P14" s="17">
        <v>100</v>
      </c>
    </row>
    <row r="15" spans="1:19" s="9" customFormat="1" ht="10.8">
      <c r="A15" s="11" t="s">
        <v>20</v>
      </c>
      <c r="B15" s="12">
        <v>-342.01115390289709</v>
      </c>
      <c r="C15" s="12">
        <v>11041.184192643728</v>
      </c>
      <c r="D15" s="12">
        <v>10699.173038740832</v>
      </c>
      <c r="E15" s="12">
        <v>1256.792674418271</v>
      </c>
      <c r="F15" s="12">
        <v>11742.972809830828</v>
      </c>
      <c r="G15" s="13">
        <v>12999.765484249099</v>
      </c>
      <c r="H15" s="14">
        <v>653.89741020712563</v>
      </c>
      <c r="I15" s="14">
        <v>10884.027256858786</v>
      </c>
      <c r="J15" s="14">
        <v>11537.924667065912</v>
      </c>
      <c r="K15" s="15">
        <f t="shared" si="0"/>
        <v>2.6823890910520798</v>
      </c>
      <c r="L15" s="15">
        <f t="shared" si="1"/>
        <v>9.7349228800635128</v>
      </c>
      <c r="M15" s="16">
        <f t="shared" si="2"/>
        <v>8.4724695397700902</v>
      </c>
      <c r="N15" s="16">
        <f t="shared" si="3"/>
        <v>5.6673745849080106</v>
      </c>
      <c r="O15" s="16">
        <f t="shared" si="4"/>
        <v>94.332625415091982</v>
      </c>
      <c r="P15" s="17">
        <v>100</v>
      </c>
    </row>
    <row r="16" spans="1:19" s="9" customFormat="1" ht="10.8">
      <c r="A16" s="20" t="s">
        <v>21</v>
      </c>
      <c r="B16" s="21">
        <v>1262.5497317086133</v>
      </c>
      <c r="C16" s="21">
        <v>7105.4502682913862</v>
      </c>
      <c r="D16" s="21">
        <v>8368</v>
      </c>
      <c r="E16" s="21">
        <v>2078.5933037495711</v>
      </c>
      <c r="F16" s="21">
        <v>6821.4066962504276</v>
      </c>
      <c r="G16" s="22">
        <v>8899.9999999999982</v>
      </c>
      <c r="H16" s="23">
        <v>1547.0807843724529</v>
      </c>
      <c r="I16" s="23">
        <v>7653.0015162027103</v>
      </c>
      <c r="J16" s="23">
        <v>9200.0823005751627</v>
      </c>
      <c r="K16" s="15">
        <f t="shared" si="0"/>
        <v>6.3463665006143195</v>
      </c>
      <c r="L16" s="15">
        <f t="shared" si="1"/>
        <v>6.8450195688635374</v>
      </c>
      <c r="M16" s="16">
        <f t="shared" si="2"/>
        <v>6.7557571490734114</v>
      </c>
      <c r="N16" s="16">
        <f t="shared" si="3"/>
        <v>16.815945051662567</v>
      </c>
      <c r="O16" s="16">
        <f t="shared" si="4"/>
        <v>83.184054948337433</v>
      </c>
      <c r="P16" s="17">
        <v>100</v>
      </c>
    </row>
    <row r="17" spans="1:19" s="9" customFormat="1" ht="10.8">
      <c r="A17" s="24" t="s">
        <v>22</v>
      </c>
      <c r="B17" s="25">
        <v>20548.823527024095</v>
      </c>
      <c r="C17" s="25">
        <v>94904.023745109458</v>
      </c>
      <c r="D17" s="25">
        <v>115452.84727213354</v>
      </c>
      <c r="E17" s="25">
        <v>19399.560688113732</v>
      </c>
      <c r="F17" s="25">
        <v>98287.452924996818</v>
      </c>
      <c r="G17" s="26">
        <v>117687.01361311055</v>
      </c>
      <c r="H17" s="27">
        <v>24377.425795101772</v>
      </c>
      <c r="I17" s="27">
        <v>111803.93918834801</v>
      </c>
      <c r="J17" s="28">
        <v>136181.36498344975</v>
      </c>
      <c r="K17" s="29">
        <v>100.00000000000001</v>
      </c>
      <c r="L17" s="29">
        <v>100.00000000000001</v>
      </c>
      <c r="M17" s="30">
        <v>100</v>
      </c>
      <c r="N17" s="31">
        <f t="shared" si="3"/>
        <v>17.900706016615697</v>
      </c>
      <c r="O17" s="31">
        <f t="shared" si="4"/>
        <v>82.099293983384328</v>
      </c>
      <c r="P17" s="30">
        <v>100</v>
      </c>
    </row>
    <row r="18" spans="1:19" s="9" customFormat="1" ht="12.6">
      <c r="A18" s="32" t="s">
        <v>23</v>
      </c>
      <c r="B18" s="33">
        <f>B7+B9+B11+B13+B14+B15</f>
        <v>18538.412364175139</v>
      </c>
      <c r="C18" s="33">
        <f t="shared" ref="C18:G18" si="5">C7+C9+C11+C13+C14+C15</f>
        <v>85340.720023086178</v>
      </c>
      <c r="D18" s="33">
        <v>103879.1323872613</v>
      </c>
      <c r="E18" s="33">
        <f t="shared" si="5"/>
        <v>15730.71044564254</v>
      </c>
      <c r="F18" s="33">
        <f t="shared" si="5"/>
        <v>88733.836917370034</v>
      </c>
      <c r="G18" s="26">
        <f t="shared" si="5"/>
        <v>104464.54736301256</v>
      </c>
      <c r="H18" s="27">
        <v>21636.306484092507</v>
      </c>
      <c r="I18" s="27">
        <v>101758.9800138428</v>
      </c>
      <c r="J18" s="27">
        <v>123395.2864979353</v>
      </c>
      <c r="K18" s="27">
        <f>K7+K9+K11+K13+K14+K15</f>
        <v>88.755501364052748</v>
      </c>
      <c r="L18" s="27">
        <f>L7+L9+L11+L13+L14+L15</f>
        <v>91.015558801033649</v>
      </c>
      <c r="M18" s="34">
        <f>M7+M9+M11+M13+M14+M15</f>
        <v>90.610992563433072</v>
      </c>
      <c r="N18" s="31">
        <f t="shared" si="3"/>
        <v>17.534143400570276</v>
      </c>
      <c r="O18" s="31">
        <f t="shared" si="4"/>
        <v>82.465856599429728</v>
      </c>
      <c r="P18" s="35">
        <v>99.999999999999986</v>
      </c>
    </row>
    <row r="19" spans="1:19" s="9" customFormat="1" ht="13.2" thickBot="1">
      <c r="A19" s="36" t="s">
        <v>24</v>
      </c>
      <c r="B19" s="37">
        <f>B8+B10+B12+B16</f>
        <v>2010.4111628489588</v>
      </c>
      <c r="C19" s="37">
        <f t="shared" ref="C19:G19" si="6">C8+C10+C12+C16</f>
        <v>9563.3037220232764</v>
      </c>
      <c r="D19" s="37">
        <v>11573.714884872235</v>
      </c>
      <c r="E19" s="37">
        <f t="shared" si="6"/>
        <v>3668.8502424711901</v>
      </c>
      <c r="F19" s="37">
        <f t="shared" si="6"/>
        <v>9553.6160076267988</v>
      </c>
      <c r="G19" s="38">
        <f t="shared" si="6"/>
        <v>13222.466250097988</v>
      </c>
      <c r="H19" s="39">
        <v>2741.1193110092618</v>
      </c>
      <c r="I19" s="39">
        <v>10044.959174505209</v>
      </c>
      <c r="J19" s="39">
        <v>12786.07848551447</v>
      </c>
      <c r="K19" s="39">
        <f>K8+K10+K12+K16</f>
        <v>11.244498635947208</v>
      </c>
      <c r="L19" s="39">
        <f>L8+L10+L12+L16</f>
        <v>8.9844411989663389</v>
      </c>
      <c r="M19" s="40">
        <f>M8+M10+M12+M16</f>
        <v>9.3890074365669456</v>
      </c>
      <c r="N19" s="41">
        <f t="shared" si="3"/>
        <v>21.438311317380968</v>
      </c>
      <c r="O19" s="41">
        <f t="shared" si="4"/>
        <v>78.561688682619035</v>
      </c>
      <c r="P19" s="42">
        <v>100</v>
      </c>
    </row>
    <row r="20" spans="1:19" s="9" customFormat="1">
      <c r="A20" s="4"/>
      <c r="B20" s="4"/>
      <c r="C20" s="4"/>
      <c r="D20" s="4"/>
      <c r="E20" s="4"/>
      <c r="F20" s="4"/>
      <c r="G20" s="4"/>
      <c r="H20" s="4"/>
      <c r="I20" s="43"/>
      <c r="J20" s="43"/>
      <c r="K20" s="43"/>
      <c r="L20" s="43"/>
      <c r="M20" s="43"/>
      <c r="N20" s="43"/>
      <c r="O20" s="43"/>
      <c r="P20" s="43"/>
      <c r="Q20" s="43"/>
      <c r="R20" s="43"/>
      <c r="S20" s="43"/>
    </row>
    <row r="21" spans="1:19" s="9" customFormat="1" ht="19.8" customHeight="1">
      <c r="A21" s="44" t="s">
        <v>25</v>
      </c>
      <c r="B21" s="43"/>
      <c r="C21" s="43"/>
      <c r="D21" s="43"/>
      <c r="E21" s="43"/>
      <c r="F21" s="43"/>
      <c r="G21" s="43"/>
      <c r="H21" s="43" t="s">
        <v>26</v>
      </c>
      <c r="I21" s="43"/>
      <c r="J21" s="43"/>
      <c r="K21" s="43"/>
      <c r="L21" s="43"/>
      <c r="M21" s="43"/>
      <c r="N21" s="43"/>
      <c r="O21" s="43"/>
      <c r="P21" s="43"/>
      <c r="Q21" s="43"/>
      <c r="R21" s="43"/>
      <c r="S21" s="43"/>
    </row>
    <row r="22" spans="1:19" s="9" customFormat="1" ht="24.75" customHeight="1">
      <c r="A22" s="957" t="s">
        <v>27</v>
      </c>
      <c r="B22" s="958"/>
      <c r="C22" s="958"/>
      <c r="D22" s="958"/>
      <c r="E22" s="958"/>
      <c r="F22" s="958"/>
      <c r="G22" s="45"/>
      <c r="H22" s="959" t="s">
        <v>28</v>
      </c>
      <c r="I22" s="959"/>
      <c r="J22" s="959"/>
      <c r="K22" s="959"/>
      <c r="L22" s="959"/>
      <c r="M22" s="959"/>
      <c r="N22" s="959"/>
      <c r="O22" s="959"/>
      <c r="P22" s="959"/>
      <c r="Q22" s="959"/>
      <c r="R22" s="959"/>
      <c r="S22" s="959"/>
    </row>
    <row r="23" spans="1:19">
      <c r="A23" s="46" t="s">
        <v>29</v>
      </c>
      <c r="H23" s="9" t="s">
        <v>30</v>
      </c>
      <c r="I23" s="9"/>
      <c r="J23" s="9"/>
      <c r="K23" s="9"/>
      <c r="L23" s="9"/>
      <c r="M23" s="9"/>
      <c r="N23" s="9"/>
      <c r="O23" s="9"/>
      <c r="P23" s="9"/>
      <c r="Q23" s="9"/>
      <c r="R23" s="9"/>
      <c r="S23" s="9"/>
    </row>
    <row r="24" spans="1:19">
      <c r="A24" s="44"/>
    </row>
  </sheetData>
  <mergeCells count="8">
    <mergeCell ref="A22:F22"/>
    <mergeCell ref="H22:S22"/>
    <mergeCell ref="A5:A6"/>
    <mergeCell ref="B5:D5"/>
    <mergeCell ref="E5:G5"/>
    <mergeCell ref="H5:J5"/>
    <mergeCell ref="K5:M5"/>
    <mergeCell ref="N5:P5"/>
  </mergeCells>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O46"/>
  <sheetViews>
    <sheetView zoomScale="70" zoomScaleNormal="70" workbookViewId="0">
      <selection activeCell="B4" sqref="B4"/>
    </sheetView>
  </sheetViews>
  <sheetFormatPr defaultColWidth="9" defaultRowHeight="14.4"/>
  <cols>
    <col min="1" max="1" width="21.5" style="4" customWidth="1"/>
    <col min="2" max="2" width="15.5" style="4" customWidth="1"/>
    <col min="3" max="3" width="12.59765625" style="385" customWidth="1"/>
    <col min="4" max="14" width="12.59765625" style="4" customWidth="1"/>
    <col min="15" max="16384" width="9" style="4"/>
  </cols>
  <sheetData>
    <row r="1" spans="1:14">
      <c r="A1" s="365" t="s">
        <v>1114</v>
      </c>
      <c r="B1" s="365"/>
      <c r="C1" s="366"/>
      <c r="D1" s="365"/>
      <c r="E1" s="365"/>
      <c r="F1" s="365"/>
      <c r="G1" s="365"/>
      <c r="H1" s="365"/>
      <c r="I1" s="365"/>
      <c r="J1" s="365"/>
      <c r="K1" s="365"/>
      <c r="L1" s="365"/>
      <c r="M1" s="365"/>
      <c r="N1" s="365"/>
    </row>
    <row r="2" spans="1:14">
      <c r="A2" s="365" t="s">
        <v>429</v>
      </c>
      <c r="B2" s="365"/>
      <c r="C2" s="366"/>
      <c r="D2" s="365"/>
      <c r="E2" s="365"/>
      <c r="F2" s="365"/>
      <c r="G2" s="365"/>
      <c r="H2" s="365"/>
      <c r="I2" s="365"/>
      <c r="J2" s="365"/>
      <c r="K2" s="365"/>
      <c r="L2" s="365"/>
      <c r="M2" s="365"/>
      <c r="N2" s="365"/>
    </row>
    <row r="3" spans="1:14">
      <c r="A3" s="365"/>
      <c r="B3" s="365"/>
      <c r="C3" s="366"/>
      <c r="D3" s="365"/>
      <c r="E3" s="365"/>
      <c r="F3" s="365"/>
      <c r="G3" s="365"/>
      <c r="H3" s="365"/>
      <c r="I3" s="365"/>
      <c r="J3" s="365"/>
      <c r="K3" s="365"/>
      <c r="L3" s="365"/>
      <c r="M3" s="365"/>
      <c r="N3" s="365"/>
    </row>
    <row r="4" spans="1:14" ht="15" thickBot="1">
      <c r="A4" s="367"/>
      <c r="B4" s="367"/>
      <c r="C4" s="368"/>
      <c r="D4" s="367"/>
      <c r="E4" s="367"/>
      <c r="F4" s="367"/>
      <c r="G4" s="367"/>
      <c r="H4" s="367"/>
      <c r="I4" s="367"/>
      <c r="J4" s="367"/>
      <c r="K4" s="367"/>
      <c r="L4" s="367"/>
      <c r="M4" s="367"/>
      <c r="N4" s="318" t="s">
        <v>430</v>
      </c>
    </row>
    <row r="5" spans="1:14" s="320" customFormat="1" ht="15" thickBot="1">
      <c r="A5" s="1027"/>
      <c r="B5" s="1027"/>
      <c r="C5" s="1027" t="s">
        <v>408</v>
      </c>
      <c r="D5" s="1027"/>
      <c r="E5" s="333" t="s">
        <v>12</v>
      </c>
      <c r="F5" s="333" t="s">
        <v>409</v>
      </c>
      <c r="G5" s="333" t="s">
        <v>178</v>
      </c>
      <c r="H5" s="333" t="s">
        <v>410</v>
      </c>
      <c r="I5" s="333" t="s">
        <v>101</v>
      </c>
      <c r="J5" s="333" t="s">
        <v>181</v>
      </c>
      <c r="K5" s="333" t="s">
        <v>18</v>
      </c>
      <c r="L5" s="333" t="s">
        <v>95</v>
      </c>
      <c r="M5" s="333" t="s">
        <v>102</v>
      </c>
      <c r="N5" s="333" t="s">
        <v>21</v>
      </c>
    </row>
    <row r="6" spans="1:14" s="373" customFormat="1" ht="32.4">
      <c r="A6" s="1025" t="s">
        <v>205</v>
      </c>
      <c r="B6" s="369" t="s">
        <v>411</v>
      </c>
      <c r="C6" s="370">
        <f>SUM(E6:N6)</f>
        <v>411</v>
      </c>
      <c r="D6" s="371">
        <f>C6/$C$39*100</f>
        <v>52.692307692307693</v>
      </c>
      <c r="E6" s="372">
        <v>0</v>
      </c>
      <c r="F6" s="372">
        <v>7</v>
      </c>
      <c r="G6" s="372">
        <v>29</v>
      </c>
      <c r="H6" s="372">
        <v>5</v>
      </c>
      <c r="I6" s="372">
        <v>12</v>
      </c>
      <c r="J6" s="372">
        <v>17</v>
      </c>
      <c r="K6" s="372">
        <v>8</v>
      </c>
      <c r="L6" s="372">
        <v>7</v>
      </c>
      <c r="M6" s="372">
        <v>17</v>
      </c>
      <c r="N6" s="372">
        <v>309</v>
      </c>
    </row>
    <row r="7" spans="1:14" s="373" customFormat="1" ht="32.4">
      <c r="A7" s="1025"/>
      <c r="B7" s="369" t="s">
        <v>412</v>
      </c>
      <c r="C7" s="374">
        <f>SUM(E7:N7)</f>
        <v>2344.5325629999998</v>
      </c>
      <c r="D7" s="371">
        <f>C7/$C$40*100</f>
        <v>46.985099033407437</v>
      </c>
      <c r="E7" s="375">
        <v>9.6999999999999989E-2</v>
      </c>
      <c r="F7" s="375">
        <v>39.210473</v>
      </c>
      <c r="G7" s="375">
        <v>506.41844699999996</v>
      </c>
      <c r="H7" s="375">
        <v>2.7399039999999997</v>
      </c>
      <c r="I7" s="375">
        <v>239.03308799999999</v>
      </c>
      <c r="J7" s="375">
        <v>59.841964999999995</v>
      </c>
      <c r="K7" s="376">
        <v>31.925001999999999</v>
      </c>
      <c r="L7" s="375">
        <v>160.863978</v>
      </c>
      <c r="M7" s="375">
        <v>57.090785999999994</v>
      </c>
      <c r="N7" s="375">
        <v>1247.3119199999999</v>
      </c>
    </row>
    <row r="8" spans="1:14" s="373" customFormat="1" ht="32.4">
      <c r="A8" s="1025"/>
      <c r="B8" s="369" t="s">
        <v>413</v>
      </c>
      <c r="C8" s="374">
        <f>SUM(E8:N8)</f>
        <v>1888.459574</v>
      </c>
      <c r="D8" s="371">
        <f>C8/$C$41*100</f>
        <v>45.938475172042118</v>
      </c>
      <c r="E8" s="375">
        <v>9.5115999999999992E-2</v>
      </c>
      <c r="F8" s="375">
        <v>31.170544</v>
      </c>
      <c r="G8" s="375">
        <v>416.69311699999997</v>
      </c>
      <c r="H8" s="375">
        <v>2.4306609999999997</v>
      </c>
      <c r="I8" s="375">
        <v>104.49012999999999</v>
      </c>
      <c r="J8" s="375">
        <v>55.32732</v>
      </c>
      <c r="K8" s="376">
        <v>30.853092999999998</v>
      </c>
      <c r="L8" s="375">
        <v>164.93298199999998</v>
      </c>
      <c r="M8" s="375">
        <v>108.43501099999999</v>
      </c>
      <c r="N8" s="375">
        <v>974.03159999999991</v>
      </c>
    </row>
    <row r="9" spans="1:14" s="373" customFormat="1">
      <c r="A9" s="1025" t="s">
        <v>414</v>
      </c>
      <c r="B9" s="348" t="s">
        <v>415</v>
      </c>
      <c r="C9" s="370">
        <f t="shared" ref="C9:C41" si="0">SUM(E9:N9)</f>
        <v>7</v>
      </c>
      <c r="D9" s="371">
        <f>C9/$C$39*100</f>
        <v>0.89743589743589736</v>
      </c>
      <c r="E9" s="377">
        <v>0</v>
      </c>
      <c r="F9" s="378">
        <v>0</v>
      </c>
      <c r="G9" s="378">
        <v>2</v>
      </c>
      <c r="H9" s="378">
        <v>1</v>
      </c>
      <c r="I9" s="378">
        <v>0</v>
      </c>
      <c r="J9" s="378">
        <v>2</v>
      </c>
      <c r="K9" s="378">
        <v>0</v>
      </c>
      <c r="L9" s="378">
        <v>0</v>
      </c>
      <c r="M9" s="378">
        <v>0</v>
      </c>
      <c r="N9" s="378">
        <v>2</v>
      </c>
    </row>
    <row r="10" spans="1:14" s="373" customFormat="1">
      <c r="A10" s="1025"/>
      <c r="B10" s="348" t="s">
        <v>416</v>
      </c>
      <c r="C10" s="374">
        <f t="shared" si="0"/>
        <v>276.23956499999997</v>
      </c>
      <c r="D10" s="371">
        <f>C10/$C$40*100</f>
        <v>5.535919408115463</v>
      </c>
      <c r="E10" s="379">
        <v>0</v>
      </c>
      <c r="F10" s="375">
        <v>1.0799999999999998</v>
      </c>
      <c r="G10" s="375">
        <v>50.655799999999999</v>
      </c>
      <c r="H10" s="375">
        <v>1.69</v>
      </c>
      <c r="I10" s="375">
        <v>24.212298999999998</v>
      </c>
      <c r="J10" s="375">
        <v>3.555466</v>
      </c>
      <c r="K10" s="375">
        <v>7.5999999999999998E-2</v>
      </c>
      <c r="L10" s="375">
        <v>41.5</v>
      </c>
      <c r="M10" s="375">
        <v>0</v>
      </c>
      <c r="N10" s="375">
        <v>153.47</v>
      </c>
    </row>
    <row r="11" spans="1:14" s="373" customFormat="1">
      <c r="A11" s="1025"/>
      <c r="B11" s="348" t="s">
        <v>417</v>
      </c>
      <c r="C11" s="374">
        <f t="shared" si="0"/>
        <v>614.14274799999998</v>
      </c>
      <c r="D11" s="371">
        <f>C11/$C$41*100</f>
        <v>14.939573909612175</v>
      </c>
      <c r="E11" s="379">
        <v>0</v>
      </c>
      <c r="F11" s="375">
        <v>1.247088</v>
      </c>
      <c r="G11" s="375">
        <v>49.527729000000001</v>
      </c>
      <c r="H11" s="375">
        <v>2.9950329999999998</v>
      </c>
      <c r="I11" s="375">
        <v>108.25146799999999</v>
      </c>
      <c r="J11" s="375">
        <v>221.392144</v>
      </c>
      <c r="K11" s="375">
        <v>7.5999999999999998E-2</v>
      </c>
      <c r="L11" s="375">
        <v>2.2999999999999998</v>
      </c>
      <c r="M11" s="375">
        <v>0</v>
      </c>
      <c r="N11" s="375">
        <v>228.353286</v>
      </c>
    </row>
    <row r="12" spans="1:14" s="373" customFormat="1">
      <c r="A12" s="1025" t="s">
        <v>419</v>
      </c>
      <c r="B12" s="348" t="s">
        <v>415</v>
      </c>
      <c r="C12" s="370">
        <f t="shared" si="0"/>
        <v>104</v>
      </c>
      <c r="D12" s="371">
        <f t="shared" ref="D12" si="1">C12/$C$39*100</f>
        <v>13.333333333333334</v>
      </c>
      <c r="E12" s="377">
        <v>0</v>
      </c>
      <c r="F12" s="378">
        <v>10</v>
      </c>
      <c r="G12" s="378">
        <v>18</v>
      </c>
      <c r="H12" s="378">
        <v>0</v>
      </c>
      <c r="I12" s="378">
        <v>3</v>
      </c>
      <c r="J12" s="378">
        <v>3</v>
      </c>
      <c r="K12" s="378">
        <v>9</v>
      </c>
      <c r="L12" s="378">
        <v>13</v>
      </c>
      <c r="M12" s="378">
        <v>9</v>
      </c>
      <c r="N12" s="378">
        <v>39</v>
      </c>
    </row>
    <row r="13" spans="1:14" s="373" customFormat="1">
      <c r="A13" s="1025"/>
      <c r="B13" s="348" t="s">
        <v>416</v>
      </c>
      <c r="C13" s="374">
        <f t="shared" si="0"/>
        <v>291.32294300000001</v>
      </c>
      <c r="D13" s="371">
        <f t="shared" ref="D13" si="2">C13/$C$40*100</f>
        <v>5.838194590926955</v>
      </c>
      <c r="E13" s="375">
        <v>0</v>
      </c>
      <c r="F13" s="375">
        <v>6.4654499999999997</v>
      </c>
      <c r="G13" s="375">
        <v>64.710555999999997</v>
      </c>
      <c r="H13" s="375">
        <v>0.58094999999999997</v>
      </c>
      <c r="I13" s="375">
        <v>8.617246999999999</v>
      </c>
      <c r="J13" s="375">
        <v>0.59499999999999997</v>
      </c>
      <c r="K13" s="375">
        <v>9.2275569999999991</v>
      </c>
      <c r="L13" s="375">
        <v>78.508517999999995</v>
      </c>
      <c r="M13" s="375">
        <v>6.5496279999999993</v>
      </c>
      <c r="N13" s="375">
        <v>116.06803699999999</v>
      </c>
    </row>
    <row r="14" spans="1:14" s="373" customFormat="1">
      <c r="A14" s="1026"/>
      <c r="B14" s="359" t="s">
        <v>417</v>
      </c>
      <c r="C14" s="374">
        <f t="shared" si="0"/>
        <v>219.28940499999999</v>
      </c>
      <c r="D14" s="371">
        <f t="shared" ref="D14" si="3">C14/$C$41*100</f>
        <v>5.3344117214787623</v>
      </c>
      <c r="E14" s="375">
        <v>0</v>
      </c>
      <c r="F14" s="375">
        <v>5.2802499999999997</v>
      </c>
      <c r="G14" s="375">
        <v>54.139116999999999</v>
      </c>
      <c r="H14" s="375">
        <v>0.21055199999999999</v>
      </c>
      <c r="I14" s="375">
        <v>8.129607</v>
      </c>
      <c r="J14" s="375">
        <v>0.745</v>
      </c>
      <c r="K14" s="375">
        <v>8.9420089999999988</v>
      </c>
      <c r="L14" s="375">
        <v>76.606408999999999</v>
      </c>
      <c r="M14" s="375">
        <v>6.4295839999999993</v>
      </c>
      <c r="N14" s="375">
        <v>58.806877</v>
      </c>
    </row>
    <row r="15" spans="1:14" s="373" customFormat="1">
      <c r="A15" s="1026" t="s">
        <v>431</v>
      </c>
      <c r="B15" s="348" t="s">
        <v>415</v>
      </c>
      <c r="C15" s="370">
        <f t="shared" si="0"/>
        <v>4</v>
      </c>
      <c r="D15" s="371">
        <f t="shared" ref="D15" si="4">C15/$C$39*100</f>
        <v>0.51282051282051277</v>
      </c>
      <c r="E15" s="377">
        <v>0</v>
      </c>
      <c r="F15" s="378">
        <v>0</v>
      </c>
      <c r="G15" s="378">
        <v>2</v>
      </c>
      <c r="H15" s="378">
        <v>0</v>
      </c>
      <c r="I15" s="378">
        <v>0</v>
      </c>
      <c r="J15" s="378">
        <v>0</v>
      </c>
      <c r="K15" s="378">
        <v>0</v>
      </c>
      <c r="L15" s="378">
        <v>1</v>
      </c>
      <c r="M15" s="378">
        <v>1</v>
      </c>
      <c r="N15" s="378">
        <v>0</v>
      </c>
    </row>
    <row r="16" spans="1:14" s="373" customFormat="1">
      <c r="A16" s="1029"/>
      <c r="B16" s="348" t="s">
        <v>416</v>
      </c>
      <c r="C16" s="374">
        <f t="shared" si="0"/>
        <v>130.78134299999999</v>
      </c>
      <c r="D16" s="371">
        <f t="shared" ref="D16" si="5">C16/$C$40*100</f>
        <v>2.620895290408908</v>
      </c>
      <c r="E16" s="375">
        <v>0</v>
      </c>
      <c r="F16" s="375">
        <v>0</v>
      </c>
      <c r="G16" s="375">
        <v>19.972369</v>
      </c>
      <c r="H16" s="375">
        <v>58.258316000000001</v>
      </c>
      <c r="I16" s="375">
        <v>0</v>
      </c>
      <c r="J16" s="375">
        <v>0</v>
      </c>
      <c r="K16" s="375">
        <v>21.666135000000001</v>
      </c>
      <c r="L16" s="375">
        <v>2.3597999999999997E-2</v>
      </c>
      <c r="M16" s="375">
        <v>0.76084299999999994</v>
      </c>
      <c r="N16" s="375">
        <v>30.100081999999997</v>
      </c>
    </row>
    <row r="17" spans="1:15" s="373" customFormat="1">
      <c r="A17" s="1030"/>
      <c r="B17" s="348" t="s">
        <v>417</v>
      </c>
      <c r="C17" s="374">
        <f t="shared" si="0"/>
        <v>87.097772999999989</v>
      </c>
      <c r="D17" s="371">
        <f t="shared" ref="D17" si="6">C17/$C$41*100</f>
        <v>2.1187315511476554</v>
      </c>
      <c r="E17" s="375">
        <v>0</v>
      </c>
      <c r="F17" s="375">
        <v>0</v>
      </c>
      <c r="G17" s="375">
        <v>11.456235999999999</v>
      </c>
      <c r="H17" s="375">
        <v>11.668472</v>
      </c>
      <c r="I17" s="375">
        <v>0.74999899999999997</v>
      </c>
      <c r="J17" s="375">
        <v>0</v>
      </c>
      <c r="K17" s="375">
        <v>20.198602999999999</v>
      </c>
      <c r="L17" s="375">
        <v>4.8235169999999998</v>
      </c>
      <c r="M17" s="375">
        <v>1.5697409999999998</v>
      </c>
      <c r="N17" s="375">
        <v>36.631205000000001</v>
      </c>
    </row>
    <row r="18" spans="1:15" s="320" customFormat="1">
      <c r="A18" s="1025" t="s">
        <v>209</v>
      </c>
      <c r="B18" s="348" t="s">
        <v>415</v>
      </c>
      <c r="C18" s="380">
        <f t="shared" si="0"/>
        <v>65</v>
      </c>
      <c r="D18" s="381">
        <f t="shared" ref="D18" si="7">C18/$C$39*100</f>
        <v>8.3333333333333321</v>
      </c>
      <c r="E18" s="357">
        <v>1</v>
      </c>
      <c r="F18" s="337">
        <v>4</v>
      </c>
      <c r="G18" s="337">
        <v>2</v>
      </c>
      <c r="H18" s="337">
        <v>2</v>
      </c>
      <c r="I18" s="337">
        <v>3</v>
      </c>
      <c r="J18" s="337">
        <v>10</v>
      </c>
      <c r="K18" s="337">
        <v>4</v>
      </c>
      <c r="L18" s="337">
        <v>3</v>
      </c>
      <c r="M18" s="337">
        <v>6</v>
      </c>
      <c r="N18" s="337">
        <v>30</v>
      </c>
    </row>
    <row r="19" spans="1:15" s="320" customFormat="1">
      <c r="A19" s="1025"/>
      <c r="B19" s="348" t="s">
        <v>416</v>
      </c>
      <c r="C19" s="382">
        <f t="shared" si="0"/>
        <v>88.153210999999999</v>
      </c>
      <c r="D19" s="381">
        <f t="shared" ref="D19" si="8">C19/$C$40*100</f>
        <v>1.7666154074004483</v>
      </c>
      <c r="E19" s="347">
        <v>0.30611499999999997</v>
      </c>
      <c r="F19" s="347">
        <v>3.486011</v>
      </c>
      <c r="G19" s="347">
        <v>1.603451</v>
      </c>
      <c r="H19" s="347">
        <v>2.165</v>
      </c>
      <c r="I19" s="347">
        <v>1.760586</v>
      </c>
      <c r="J19" s="347">
        <v>0.64247599999999994</v>
      </c>
      <c r="K19" s="347">
        <v>24.898329</v>
      </c>
      <c r="L19" s="347">
        <v>0.98772699999999991</v>
      </c>
      <c r="M19" s="347">
        <v>25.620829000000001</v>
      </c>
      <c r="N19" s="347">
        <v>26.682686999999998</v>
      </c>
    </row>
    <row r="20" spans="1:15" s="320" customFormat="1">
      <c r="A20" s="1026"/>
      <c r="B20" s="348" t="s">
        <v>417</v>
      </c>
      <c r="C20" s="382">
        <f t="shared" si="0"/>
        <v>78.599853999999993</v>
      </c>
      <c r="D20" s="381">
        <f t="shared" ref="D20" si="9">C20/$C$41*100</f>
        <v>1.9120120394513329</v>
      </c>
      <c r="E20" s="347">
        <v>0.13723299999999999</v>
      </c>
      <c r="F20" s="347">
        <v>1.7576609999999999</v>
      </c>
      <c r="G20" s="347">
        <v>1.5748259999999998</v>
      </c>
      <c r="H20" s="347">
        <v>1.39</v>
      </c>
      <c r="I20" s="347">
        <v>3.2950379999999999</v>
      </c>
      <c r="J20" s="347">
        <v>1.5422709999999999</v>
      </c>
      <c r="K20" s="347">
        <v>20.001587999999998</v>
      </c>
      <c r="L20" s="347">
        <v>0.98733699999999991</v>
      </c>
      <c r="M20" s="347">
        <v>25.594545999999998</v>
      </c>
      <c r="N20" s="347">
        <v>22.319354000000001</v>
      </c>
    </row>
    <row r="21" spans="1:15" s="320" customFormat="1">
      <c r="A21" s="1026" t="s">
        <v>432</v>
      </c>
      <c r="B21" s="348" t="s">
        <v>415</v>
      </c>
      <c r="C21" s="380">
        <f t="shared" si="0"/>
        <v>18</v>
      </c>
      <c r="D21" s="381">
        <f t="shared" ref="D21" si="10">C21/$C$39*100</f>
        <v>2.3076923076923079</v>
      </c>
      <c r="E21" s="350">
        <v>0</v>
      </c>
      <c r="F21" s="353">
        <v>0</v>
      </c>
      <c r="G21" s="353">
        <v>0</v>
      </c>
      <c r="H21" s="353">
        <v>0</v>
      </c>
      <c r="I21" s="337">
        <v>0</v>
      </c>
      <c r="J21" s="337">
        <v>4</v>
      </c>
      <c r="K21" s="337">
        <v>2</v>
      </c>
      <c r="L21" s="337">
        <v>2</v>
      </c>
      <c r="M21" s="337">
        <v>1</v>
      </c>
      <c r="N21" s="337">
        <v>9</v>
      </c>
    </row>
    <row r="22" spans="1:15" s="320" customFormat="1">
      <c r="A22" s="1029"/>
      <c r="B22" s="348" t="s">
        <v>416</v>
      </c>
      <c r="C22" s="382">
        <f t="shared" si="0"/>
        <v>401.30740600000001</v>
      </c>
      <c r="D22" s="381">
        <f t="shared" ref="D22" si="11">C22/$C$40*100</f>
        <v>8.0423144942900269</v>
      </c>
      <c r="E22" s="351">
        <v>0</v>
      </c>
      <c r="F22" s="383">
        <v>0</v>
      </c>
      <c r="G22" s="383">
        <v>0</v>
      </c>
      <c r="H22" s="383">
        <v>0</v>
      </c>
      <c r="I22" s="347">
        <v>0.28152699999999997</v>
      </c>
      <c r="J22" s="347">
        <v>387.11576600000001</v>
      </c>
      <c r="K22" s="347">
        <v>0.56065699999999996</v>
      </c>
      <c r="L22" s="347">
        <v>0.62961</v>
      </c>
      <c r="M22" s="347">
        <v>0.45488499999999998</v>
      </c>
      <c r="N22" s="347">
        <v>12.264961</v>
      </c>
    </row>
    <row r="23" spans="1:15" s="320" customFormat="1">
      <c r="A23" s="1029"/>
      <c r="B23" s="348" t="s">
        <v>417</v>
      </c>
      <c r="C23" s="382">
        <f t="shared" si="0"/>
        <v>29.958957999999999</v>
      </c>
      <c r="D23" s="381">
        <f t="shared" ref="D23" si="12">C23/$C$41*100</f>
        <v>0.72877855963214422</v>
      </c>
      <c r="E23" s="351">
        <v>0</v>
      </c>
      <c r="F23" s="383">
        <v>0</v>
      </c>
      <c r="G23" s="383">
        <v>0</v>
      </c>
      <c r="H23" s="383">
        <v>0</v>
      </c>
      <c r="I23" s="347">
        <v>0.28152699999999997</v>
      </c>
      <c r="J23" s="347">
        <v>21.874032</v>
      </c>
      <c r="K23" s="347">
        <v>0.56065699999999996</v>
      </c>
      <c r="L23" s="347">
        <v>0.72910699999999995</v>
      </c>
      <c r="M23" s="347">
        <v>0.45488499999999998</v>
      </c>
      <c r="N23" s="347">
        <v>6.0587499999999999</v>
      </c>
    </row>
    <row r="24" spans="1:15" s="320" customFormat="1" ht="13.5" customHeight="1">
      <c r="A24" s="1025" t="s">
        <v>422</v>
      </c>
      <c r="B24" s="348" t="s">
        <v>415</v>
      </c>
      <c r="C24" s="380">
        <f t="shared" si="0"/>
        <v>42</v>
      </c>
      <c r="D24" s="381">
        <f t="shared" ref="D24" si="13">C24/$C$39*100</f>
        <v>5.384615384615385</v>
      </c>
      <c r="E24" s="357">
        <v>1</v>
      </c>
      <c r="F24" s="337">
        <v>2</v>
      </c>
      <c r="G24" s="337">
        <v>6</v>
      </c>
      <c r="H24" s="337">
        <v>0</v>
      </c>
      <c r="I24" s="337">
        <v>3</v>
      </c>
      <c r="J24" s="337">
        <v>7</v>
      </c>
      <c r="K24" s="337">
        <v>2</v>
      </c>
      <c r="L24" s="337">
        <v>7</v>
      </c>
      <c r="M24" s="337">
        <v>2</v>
      </c>
      <c r="N24" s="337">
        <v>12</v>
      </c>
    </row>
    <row r="25" spans="1:15" s="320" customFormat="1">
      <c r="A25" s="1028"/>
      <c r="B25" s="348" t="s">
        <v>416</v>
      </c>
      <c r="C25" s="382">
        <f t="shared" si="0"/>
        <v>293.96786500000002</v>
      </c>
      <c r="D25" s="381">
        <f t="shared" ref="D25" si="14">C25/$C$40*100</f>
        <v>5.8911995796683456</v>
      </c>
      <c r="E25" s="358">
        <v>0.39992</v>
      </c>
      <c r="F25" s="347">
        <v>2.6399999999999997</v>
      </c>
      <c r="G25" s="347">
        <v>25.24</v>
      </c>
      <c r="H25" s="347">
        <v>0</v>
      </c>
      <c r="I25" s="347">
        <v>1.046217</v>
      </c>
      <c r="J25" s="347">
        <v>2.29739</v>
      </c>
      <c r="K25" s="347">
        <v>1.4340899999999999</v>
      </c>
      <c r="L25" s="347">
        <v>254.58702099999999</v>
      </c>
      <c r="M25" s="347">
        <v>1.8244469999999999</v>
      </c>
      <c r="N25" s="347">
        <v>4.49878</v>
      </c>
    </row>
    <row r="26" spans="1:15" s="320" customFormat="1">
      <c r="A26" s="1028"/>
      <c r="B26" s="348" t="s">
        <v>417</v>
      </c>
      <c r="C26" s="382">
        <f t="shared" si="0"/>
        <v>274.95878399999998</v>
      </c>
      <c r="D26" s="381">
        <f t="shared" ref="D26" si="15">C26/$C$41*100</f>
        <v>6.688619362586838</v>
      </c>
      <c r="E26" s="358">
        <v>2.3942999999999999E-2</v>
      </c>
      <c r="F26" s="347">
        <v>1.6459999999999999</v>
      </c>
      <c r="G26" s="347">
        <v>26.709999999999997</v>
      </c>
      <c r="H26" s="347">
        <v>4.4999999999999998E-2</v>
      </c>
      <c r="I26" s="347">
        <v>1.063212</v>
      </c>
      <c r="J26" s="347">
        <v>1.3924219999999998</v>
      </c>
      <c r="K26" s="347">
        <v>1.14408</v>
      </c>
      <c r="L26" s="347">
        <v>238.837884</v>
      </c>
      <c r="M26" s="347">
        <v>1.8199859999999999</v>
      </c>
      <c r="N26" s="347">
        <v>2.2762569999999998</v>
      </c>
    </row>
    <row r="27" spans="1:15" s="320" customFormat="1" ht="13.5" customHeight="1">
      <c r="A27" s="1025" t="s">
        <v>433</v>
      </c>
      <c r="B27" s="348" t="s">
        <v>415</v>
      </c>
      <c r="C27" s="380">
        <f t="shared" si="0"/>
        <v>6</v>
      </c>
      <c r="D27" s="381">
        <f t="shared" ref="D27" si="16">C27/$C$39*100</f>
        <v>0.76923076923076927</v>
      </c>
      <c r="E27" s="350">
        <v>0</v>
      </c>
      <c r="F27" s="337">
        <v>1</v>
      </c>
      <c r="G27" s="337">
        <v>1</v>
      </c>
      <c r="H27" s="337">
        <v>1</v>
      </c>
      <c r="I27" s="353">
        <v>0</v>
      </c>
      <c r="J27" s="337">
        <v>0</v>
      </c>
      <c r="K27" s="337">
        <v>1</v>
      </c>
      <c r="L27" s="353">
        <v>0</v>
      </c>
      <c r="M27" s="353">
        <v>0</v>
      </c>
      <c r="N27" s="337">
        <v>2</v>
      </c>
    </row>
    <row r="28" spans="1:15" s="320" customFormat="1">
      <c r="A28" s="1025"/>
      <c r="B28" s="348" t="s">
        <v>416</v>
      </c>
      <c r="C28" s="382">
        <f t="shared" si="0"/>
        <v>44.326609999999995</v>
      </c>
      <c r="D28" s="381">
        <f>C28/$C$40*100</f>
        <v>0.88831786494800258</v>
      </c>
      <c r="E28" s="351">
        <v>0</v>
      </c>
      <c r="F28" s="347">
        <v>7.585019</v>
      </c>
      <c r="G28" s="347">
        <v>27.953070999999998</v>
      </c>
      <c r="H28" s="347">
        <v>2.3887199999999997</v>
      </c>
      <c r="I28" s="383">
        <v>0</v>
      </c>
      <c r="J28" s="347">
        <v>2.5</v>
      </c>
      <c r="K28" s="347">
        <v>0.30499999999999999</v>
      </c>
      <c r="L28" s="383">
        <v>0</v>
      </c>
      <c r="M28" s="383">
        <v>0</v>
      </c>
      <c r="N28" s="347">
        <v>3.5947999999999998</v>
      </c>
    </row>
    <row r="29" spans="1:15" s="320" customFormat="1">
      <c r="A29" s="1025"/>
      <c r="B29" s="348" t="s">
        <v>417</v>
      </c>
      <c r="C29" s="382">
        <f t="shared" si="0"/>
        <v>40.762948999999992</v>
      </c>
      <c r="D29" s="381">
        <f t="shared" ref="D29" si="17">C29/$C$41*100</f>
        <v>0.99159534382265735</v>
      </c>
      <c r="E29" s="351">
        <v>0</v>
      </c>
      <c r="F29" s="347">
        <v>4.7552240000000001</v>
      </c>
      <c r="G29" s="347">
        <v>34.908809999999995</v>
      </c>
      <c r="H29" s="347">
        <v>0.38215899999999997</v>
      </c>
      <c r="I29" s="383">
        <v>0</v>
      </c>
      <c r="J29" s="347">
        <v>0</v>
      </c>
      <c r="K29" s="347">
        <v>0.30499999999999999</v>
      </c>
      <c r="L29" s="383">
        <v>0</v>
      </c>
      <c r="M29" s="383">
        <v>0</v>
      </c>
      <c r="N29" s="347">
        <v>0.41175599999999996</v>
      </c>
    </row>
    <row r="30" spans="1:15" s="320" customFormat="1" ht="15" customHeight="1">
      <c r="A30" s="1025" t="s">
        <v>420</v>
      </c>
      <c r="B30" s="348" t="s">
        <v>415</v>
      </c>
      <c r="C30" s="380">
        <f t="shared" si="0"/>
        <v>14</v>
      </c>
      <c r="D30" s="381">
        <f t="shared" ref="D30" si="18">C30/$C$39*100</f>
        <v>1.7948717948717947</v>
      </c>
      <c r="E30" s="350">
        <v>0</v>
      </c>
      <c r="F30" s="337">
        <v>1</v>
      </c>
      <c r="G30" s="337">
        <v>1</v>
      </c>
      <c r="H30" s="337">
        <v>0</v>
      </c>
      <c r="I30" s="337">
        <v>0</v>
      </c>
      <c r="J30" s="337">
        <v>1</v>
      </c>
      <c r="K30" s="337">
        <v>2</v>
      </c>
      <c r="L30" s="337">
        <v>6</v>
      </c>
      <c r="M30" s="337">
        <v>1</v>
      </c>
      <c r="N30" s="337">
        <v>2</v>
      </c>
    </row>
    <row r="31" spans="1:15" s="320" customFormat="1" ht="15" customHeight="1">
      <c r="A31" s="1028"/>
      <c r="B31" s="348" t="s">
        <v>416</v>
      </c>
      <c r="C31" s="382">
        <f t="shared" si="0"/>
        <v>555.68026299999997</v>
      </c>
      <c r="D31" s="381">
        <f t="shared" ref="D31" si="19">C31/$C$40*100</f>
        <v>11.135990431524192</v>
      </c>
      <c r="E31" s="383">
        <v>0</v>
      </c>
      <c r="F31" s="347">
        <v>11.784727999999999</v>
      </c>
      <c r="G31" s="347">
        <v>131.18519599999999</v>
      </c>
      <c r="H31" s="347">
        <v>20.745685999999999</v>
      </c>
      <c r="I31" s="347">
        <v>0.13007199999999999</v>
      </c>
      <c r="J31" s="347">
        <v>0</v>
      </c>
      <c r="K31" s="347">
        <v>2.9466359999999998</v>
      </c>
      <c r="L31" s="347">
        <v>286.34260799999998</v>
      </c>
      <c r="M31" s="347">
        <v>18.675616999999999</v>
      </c>
      <c r="N31" s="347">
        <v>83.869720000000001</v>
      </c>
    </row>
    <row r="32" spans="1:15" s="320" customFormat="1" ht="15" customHeight="1">
      <c r="A32" s="1028"/>
      <c r="B32" s="348" t="s">
        <v>417</v>
      </c>
      <c r="C32" s="382">
        <f t="shared" si="0"/>
        <v>522.84641299999998</v>
      </c>
      <c r="D32" s="381">
        <f t="shared" ref="D32" si="20">C32/$C$41*100</f>
        <v>12.718708567066091</v>
      </c>
      <c r="E32" s="383">
        <v>0</v>
      </c>
      <c r="F32" s="347">
        <v>12.549999999999999</v>
      </c>
      <c r="G32" s="347">
        <v>97.706589999999991</v>
      </c>
      <c r="H32" s="347">
        <v>15.745685999999999</v>
      </c>
      <c r="I32" s="347">
        <v>0.128609</v>
      </c>
      <c r="J32" s="347">
        <v>5.75</v>
      </c>
      <c r="K32" s="347">
        <v>1.254521</v>
      </c>
      <c r="L32" s="347">
        <v>283.37685799999997</v>
      </c>
      <c r="M32" s="347">
        <v>18.675616999999999</v>
      </c>
      <c r="N32" s="347">
        <v>87.658531999999994</v>
      </c>
      <c r="O32" s="356"/>
    </row>
    <row r="33" spans="1:14" s="320" customFormat="1">
      <c r="A33" s="1025" t="s">
        <v>418</v>
      </c>
      <c r="B33" s="348" t="s">
        <v>415</v>
      </c>
      <c r="C33" s="380">
        <f t="shared" si="0"/>
        <v>27</v>
      </c>
      <c r="D33" s="381">
        <f t="shared" ref="D33" si="21">C33/$C$39*100</f>
        <v>3.4615384615384617</v>
      </c>
      <c r="E33" s="350">
        <v>0</v>
      </c>
      <c r="F33" s="337">
        <v>6</v>
      </c>
      <c r="G33" s="337">
        <v>1</v>
      </c>
      <c r="H33" s="353">
        <v>0</v>
      </c>
      <c r="I33" s="337">
        <v>0</v>
      </c>
      <c r="J33" s="337">
        <v>7</v>
      </c>
      <c r="K33" s="337">
        <v>2</v>
      </c>
      <c r="L33" s="337">
        <v>1</v>
      </c>
      <c r="M33" s="337">
        <v>3</v>
      </c>
      <c r="N33" s="337">
        <v>7</v>
      </c>
    </row>
    <row r="34" spans="1:14" s="320" customFormat="1">
      <c r="A34" s="1028"/>
      <c r="B34" s="348" t="s">
        <v>416</v>
      </c>
      <c r="C34" s="382">
        <f t="shared" si="0"/>
        <v>115.42005399999999</v>
      </c>
      <c r="D34" s="381">
        <f t="shared" ref="D34" si="22">C34/$C$40*100</f>
        <v>2.3130506921567693</v>
      </c>
      <c r="E34" s="383">
        <v>0</v>
      </c>
      <c r="F34" s="347">
        <v>3.4453299999999998</v>
      </c>
      <c r="G34" s="347">
        <v>1.5</v>
      </c>
      <c r="H34" s="383">
        <v>0</v>
      </c>
      <c r="I34" s="347">
        <v>1.2999999999999999E-3</v>
      </c>
      <c r="J34" s="347">
        <v>4.2763099999999996</v>
      </c>
      <c r="K34" s="347">
        <v>4.8919069999999998</v>
      </c>
      <c r="L34" s="347">
        <v>7.5204449999999996</v>
      </c>
      <c r="M34" s="347">
        <v>0.69946599999999992</v>
      </c>
      <c r="N34" s="347">
        <v>93.085296</v>
      </c>
    </row>
    <row r="35" spans="1:14" s="320" customFormat="1">
      <c r="A35" s="1028"/>
      <c r="B35" s="348" t="s">
        <v>417</v>
      </c>
      <c r="C35" s="382">
        <f t="shared" si="0"/>
        <v>208.123942</v>
      </c>
      <c r="D35" s="381">
        <f t="shared" ref="D35" si="23">C35/$C$41*100</f>
        <v>5.0628018062485323</v>
      </c>
      <c r="E35" s="383">
        <v>0</v>
      </c>
      <c r="F35" s="347">
        <v>2.687697</v>
      </c>
      <c r="G35" s="347">
        <v>0.63500000000000001</v>
      </c>
      <c r="H35" s="383">
        <v>0</v>
      </c>
      <c r="I35" s="347">
        <v>0</v>
      </c>
      <c r="J35" s="347">
        <v>2.364446</v>
      </c>
      <c r="K35" s="347">
        <v>3.6273589999999998</v>
      </c>
      <c r="L35" s="347">
        <v>122.699445</v>
      </c>
      <c r="M35" s="347">
        <v>0.54974599999999996</v>
      </c>
      <c r="N35" s="347">
        <v>75.560248999999999</v>
      </c>
    </row>
    <row r="36" spans="1:14" s="320" customFormat="1">
      <c r="A36" s="1026" t="s">
        <v>425</v>
      </c>
      <c r="B36" s="348" t="s">
        <v>415</v>
      </c>
      <c r="C36" s="380">
        <f>C39-SUM(C6,C9,C30,C33,C15,C12,C24,C21,C18,C27)</f>
        <v>82</v>
      </c>
      <c r="D36" s="381">
        <f t="shared" ref="D36" si="24">C36/$C$39*100</f>
        <v>10.512820512820513</v>
      </c>
      <c r="E36" s="350">
        <f>E39-SUM(E6,E9,E30,E12,E15,E33,E18,E21,E24,E27)</f>
        <v>0</v>
      </c>
      <c r="F36" s="350">
        <f t="shared" ref="F36:N38" si="25">F39-SUM(F6,F9,F30,F33,F15,F12,F24,F21,F18,F27)</f>
        <v>7</v>
      </c>
      <c r="G36" s="350">
        <f t="shared" si="25"/>
        <v>10</v>
      </c>
      <c r="H36" s="350">
        <f t="shared" si="25"/>
        <v>2</v>
      </c>
      <c r="I36" s="350">
        <f t="shared" si="25"/>
        <v>9</v>
      </c>
      <c r="J36" s="350">
        <f t="shared" si="25"/>
        <v>2</v>
      </c>
      <c r="K36" s="350">
        <f t="shared" si="25"/>
        <v>10</v>
      </c>
      <c r="L36" s="350">
        <f t="shared" si="25"/>
        <v>13</v>
      </c>
      <c r="M36" s="350">
        <f t="shared" si="25"/>
        <v>7</v>
      </c>
      <c r="N36" s="350">
        <f t="shared" si="25"/>
        <v>22</v>
      </c>
    </row>
    <row r="37" spans="1:14" s="320" customFormat="1">
      <c r="A37" s="1029"/>
      <c r="B37" s="348" t="s">
        <v>416</v>
      </c>
      <c r="C37" s="382">
        <f>C40-SUM(C7,C10,C31,C34,C16,C13,C25,C22,C19,C28)</f>
        <v>448.21735499999886</v>
      </c>
      <c r="D37" s="381">
        <f t="shared" ref="D37" si="26">C37/$C$40*100</f>
        <v>8.9824032071534443</v>
      </c>
      <c r="E37" s="351">
        <f>E40-SUM(E7,E10,E31,E13,E16,E34,E19,E22,E25,E28)</f>
        <v>0</v>
      </c>
      <c r="F37" s="351">
        <f t="shared" si="25"/>
        <v>12.859951999999993</v>
      </c>
      <c r="G37" s="351">
        <f t="shared" si="25"/>
        <v>24.174119999999789</v>
      </c>
      <c r="H37" s="351">
        <f t="shared" si="25"/>
        <v>2.6499999999999915</v>
      </c>
      <c r="I37" s="351">
        <f t="shared" si="25"/>
        <v>3.8494029999999952</v>
      </c>
      <c r="J37" s="351">
        <f t="shared" si="25"/>
        <v>0.75000000000005684</v>
      </c>
      <c r="K37" s="351">
        <f t="shared" si="25"/>
        <v>11.599913000000001</v>
      </c>
      <c r="L37" s="351">
        <f t="shared" si="25"/>
        <v>43.273038000000156</v>
      </c>
      <c r="M37" s="351">
        <f t="shared" si="25"/>
        <v>17.602904999999993</v>
      </c>
      <c r="N37" s="351">
        <f t="shared" si="25"/>
        <v>331.45802399999911</v>
      </c>
    </row>
    <row r="38" spans="1:14" s="320" customFormat="1">
      <c r="A38" s="1030"/>
      <c r="B38" s="348" t="s">
        <v>417</v>
      </c>
      <c r="C38" s="382">
        <f>C41-SUM(C8,C11,C32,C35,C17,C14,C26,C23,C20,C29)</f>
        <v>146.60473999999931</v>
      </c>
      <c r="D38" s="381">
        <f t="shared" ref="D38" si="27">C38/$C$41*100</f>
        <v>3.5662919669116833</v>
      </c>
      <c r="E38" s="351">
        <f>E41-SUM(E8,E11,E32,E14,E17,E35,E20,E23,E26,E29)</f>
        <v>0</v>
      </c>
      <c r="F38" s="351">
        <f t="shared" si="25"/>
        <v>2.3075550000000007</v>
      </c>
      <c r="G38" s="351">
        <f t="shared" si="25"/>
        <v>22.421821000000023</v>
      </c>
      <c r="H38" s="351">
        <f t="shared" si="25"/>
        <v>1.4309299999999894</v>
      </c>
      <c r="I38" s="351">
        <f t="shared" si="25"/>
        <v>2.8343010000000106</v>
      </c>
      <c r="J38" s="351">
        <f t="shared" si="25"/>
        <v>0.29773600000004308</v>
      </c>
      <c r="K38" s="351">
        <f t="shared" si="25"/>
        <v>10.002924999999991</v>
      </c>
      <c r="L38" s="351">
        <f t="shared" si="25"/>
        <v>23.250137999999993</v>
      </c>
      <c r="M38" s="351">
        <f t="shared" si="25"/>
        <v>17.684515999999945</v>
      </c>
      <c r="N38" s="351">
        <f t="shared" si="25"/>
        <v>66.374817999999777</v>
      </c>
    </row>
    <row r="39" spans="1:14" s="320" customFormat="1">
      <c r="A39" s="1025" t="s">
        <v>426</v>
      </c>
      <c r="B39" s="348" t="s">
        <v>415</v>
      </c>
      <c r="C39" s="380">
        <f t="shared" si="0"/>
        <v>780</v>
      </c>
      <c r="D39" s="381">
        <f t="shared" ref="D39" si="28">C39/$C$39*100</f>
        <v>100</v>
      </c>
      <c r="E39" s="357">
        <v>2</v>
      </c>
      <c r="F39" s="337">
        <v>38</v>
      </c>
      <c r="G39" s="337">
        <v>72</v>
      </c>
      <c r="H39" s="337">
        <v>11</v>
      </c>
      <c r="I39" s="337">
        <v>30</v>
      </c>
      <c r="J39" s="378">
        <v>53</v>
      </c>
      <c r="K39" s="357">
        <v>40</v>
      </c>
      <c r="L39" s="337">
        <v>53</v>
      </c>
      <c r="M39" s="337">
        <v>47</v>
      </c>
      <c r="N39" s="357">
        <v>434</v>
      </c>
    </row>
    <row r="40" spans="1:14" s="320" customFormat="1">
      <c r="A40" s="1028"/>
      <c r="B40" s="348" t="s">
        <v>416</v>
      </c>
      <c r="C40" s="382">
        <f t="shared" si="0"/>
        <v>4989.9491779999989</v>
      </c>
      <c r="D40" s="381">
        <f t="shared" ref="D40" si="29">C40/$C$40*100</f>
        <v>100</v>
      </c>
      <c r="E40" s="347">
        <v>0.80303499999999994</v>
      </c>
      <c r="F40" s="347">
        <v>88.556962999999996</v>
      </c>
      <c r="G40" s="347">
        <v>853.41300999999976</v>
      </c>
      <c r="H40" s="347">
        <v>91.218576000000013</v>
      </c>
      <c r="I40" s="347">
        <v>278.93173899999999</v>
      </c>
      <c r="J40" s="347">
        <v>461.57437300000004</v>
      </c>
      <c r="K40" s="347">
        <v>109.53122600000002</v>
      </c>
      <c r="L40" s="347">
        <v>874.2365430000001</v>
      </c>
      <c r="M40" s="347">
        <v>129.27940599999999</v>
      </c>
      <c r="N40" s="347">
        <v>2102.4043069999989</v>
      </c>
    </row>
    <row r="41" spans="1:14" s="320" customFormat="1" ht="15" thickBot="1">
      <c r="A41" s="1031"/>
      <c r="B41" s="362" t="s">
        <v>417</v>
      </c>
      <c r="C41" s="382">
        <f t="shared" si="0"/>
        <v>4110.8451399999994</v>
      </c>
      <c r="D41" s="381">
        <f t="shared" ref="D41" si="30">C41/$C$41*100</f>
        <v>100</v>
      </c>
      <c r="E41" s="347">
        <v>0.25629199999999996</v>
      </c>
      <c r="F41" s="347">
        <v>63.402018999999996</v>
      </c>
      <c r="G41" s="347">
        <v>715.77324599999997</v>
      </c>
      <c r="H41" s="347">
        <v>36.298492999999993</v>
      </c>
      <c r="I41" s="347">
        <v>229.22389100000001</v>
      </c>
      <c r="J41" s="347">
        <v>310.68537100000009</v>
      </c>
      <c r="K41" s="347">
        <v>96.965834999999998</v>
      </c>
      <c r="L41" s="347">
        <v>918.543677</v>
      </c>
      <c r="M41" s="347">
        <v>181.21363199999993</v>
      </c>
      <c r="N41" s="347">
        <v>1558.4826839999994</v>
      </c>
    </row>
    <row r="42" spans="1:14">
      <c r="A42" s="325"/>
      <c r="B42" s="325"/>
      <c r="C42" s="384"/>
      <c r="D42" s="316"/>
      <c r="E42" s="323"/>
      <c r="F42" s="323"/>
      <c r="G42" s="323"/>
      <c r="H42" s="323"/>
      <c r="I42" s="323"/>
      <c r="J42" s="323"/>
      <c r="K42" s="323"/>
      <c r="L42" s="323"/>
      <c r="M42" s="323"/>
      <c r="N42" s="323"/>
    </row>
    <row r="43" spans="1:14" s="320" customFormat="1">
      <c r="A43" s="317"/>
      <c r="B43" s="318" t="s">
        <v>402</v>
      </c>
      <c r="C43" s="170" t="s">
        <v>427</v>
      </c>
      <c r="D43" s="170"/>
      <c r="E43" s="170"/>
      <c r="F43" s="170"/>
      <c r="G43" s="280" t="s">
        <v>404</v>
      </c>
      <c r="H43" s="170" t="s">
        <v>428</v>
      </c>
      <c r="I43" s="319"/>
      <c r="J43" s="313"/>
      <c r="K43" s="313"/>
      <c r="L43" s="313"/>
      <c r="M43" s="313"/>
      <c r="N43" s="313"/>
    </row>
    <row r="44" spans="1:14">
      <c r="A44" s="321"/>
      <c r="B44" s="318"/>
      <c r="C44" s="322"/>
      <c r="D44" s="384"/>
      <c r="E44" s="316"/>
      <c r="F44" s="323"/>
      <c r="G44" s="323"/>
      <c r="H44" s="324"/>
      <c r="I44" s="323"/>
      <c r="J44" s="323"/>
      <c r="K44" s="324"/>
    </row>
    <row r="45" spans="1:14">
      <c r="A45" s="325"/>
      <c r="B45" s="325"/>
      <c r="C45" s="322"/>
      <c r="D45" s="384"/>
      <c r="E45" s="316"/>
      <c r="F45" s="323"/>
      <c r="G45" s="326"/>
      <c r="H45" s="324"/>
      <c r="I45" s="323"/>
      <c r="J45" s="326"/>
      <c r="K45" s="324"/>
    </row>
    <row r="46" spans="1:14">
      <c r="A46" s="325"/>
      <c r="B46" s="325"/>
      <c r="C46" s="322"/>
      <c r="D46" s="384"/>
      <c r="E46" s="316"/>
      <c r="F46" s="323"/>
      <c r="G46" s="326"/>
      <c r="H46" s="324"/>
      <c r="I46" s="323"/>
      <c r="J46" s="326"/>
      <c r="K46" s="324"/>
    </row>
  </sheetData>
  <mergeCells count="14">
    <mergeCell ref="A36:A38"/>
    <mergeCell ref="A39:A41"/>
    <mergeCell ref="A18:A20"/>
    <mergeCell ref="A21:A23"/>
    <mergeCell ref="A24:A26"/>
    <mergeCell ref="A27:A29"/>
    <mergeCell ref="A30:A32"/>
    <mergeCell ref="A33:A35"/>
    <mergeCell ref="A15:A17"/>
    <mergeCell ref="A5:B5"/>
    <mergeCell ref="C5:D5"/>
    <mergeCell ref="A6:A8"/>
    <mergeCell ref="A9:A11"/>
    <mergeCell ref="A12:A14"/>
  </mergeCells>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N43"/>
  <sheetViews>
    <sheetView topLeftCell="A19" zoomScale="70" zoomScaleNormal="70" workbookViewId="0">
      <selection activeCell="C7" sqref="C7"/>
    </sheetView>
  </sheetViews>
  <sheetFormatPr defaultColWidth="9" defaultRowHeight="14.4"/>
  <cols>
    <col min="1" max="1" width="27.19921875" style="387" customWidth="1"/>
    <col min="2" max="2" width="11.5" style="387" customWidth="1"/>
    <col min="3" max="3" width="11.19921875" style="387" customWidth="1"/>
    <col min="4" max="14" width="9.59765625" style="387" customWidth="1"/>
    <col min="15" max="16384" width="9" style="387"/>
  </cols>
  <sheetData>
    <row r="1" spans="1:14">
      <c r="A1" s="386" t="s">
        <v>1116</v>
      </c>
      <c r="B1" s="386"/>
      <c r="C1" s="386"/>
      <c r="D1" s="386"/>
      <c r="E1" s="386"/>
      <c r="F1" s="386"/>
      <c r="G1" s="386"/>
      <c r="H1" s="386"/>
      <c r="I1" s="386"/>
      <c r="J1" s="386"/>
      <c r="K1" s="386"/>
      <c r="L1" s="386"/>
      <c r="M1" s="386"/>
      <c r="N1" s="386"/>
    </row>
    <row r="2" spans="1:14" ht="13.5" customHeight="1">
      <c r="A2" s="386" t="s">
        <v>1117</v>
      </c>
      <c r="B2" s="386"/>
      <c r="C2" s="386"/>
      <c r="D2" s="386"/>
      <c r="E2" s="386"/>
      <c r="F2" s="386"/>
      <c r="G2" s="386"/>
      <c r="H2" s="386"/>
      <c r="I2" s="386"/>
      <c r="J2" s="386"/>
      <c r="K2" s="386"/>
      <c r="L2" s="386"/>
      <c r="M2" s="386"/>
      <c r="N2" s="386"/>
    </row>
    <row r="3" spans="1:14" ht="13.5" customHeight="1">
      <c r="A3" s="386"/>
      <c r="B3" s="386"/>
      <c r="C3" s="386"/>
      <c r="D3" s="386"/>
      <c r="E3" s="386"/>
      <c r="F3" s="386"/>
      <c r="G3" s="386"/>
      <c r="H3" s="386"/>
      <c r="I3" s="386"/>
      <c r="J3" s="386"/>
      <c r="K3" s="386"/>
      <c r="L3" s="386"/>
      <c r="M3" s="386"/>
      <c r="N3" s="386"/>
    </row>
    <row r="4" spans="1:14" ht="15" thickBot="1">
      <c r="A4" s="388"/>
      <c r="B4" s="388"/>
      <c r="C4" s="388"/>
      <c r="D4" s="388"/>
      <c r="E4" s="388"/>
      <c r="F4" s="388"/>
      <c r="G4" s="388"/>
      <c r="H4" s="388"/>
      <c r="I4" s="388"/>
      <c r="J4" s="388"/>
      <c r="K4" s="388"/>
      <c r="L4" s="388"/>
      <c r="M4" s="388"/>
      <c r="N4" s="389" t="s">
        <v>407</v>
      </c>
    </row>
    <row r="5" spans="1:14" ht="15" thickBot="1">
      <c r="A5" s="390" t="s">
        <v>434</v>
      </c>
      <c r="B5" s="390"/>
      <c r="C5" s="1034" t="s">
        <v>408</v>
      </c>
      <c r="D5" s="1034"/>
      <c r="E5" s="390" t="s">
        <v>12</v>
      </c>
      <c r="F5" s="390" t="s">
        <v>409</v>
      </c>
      <c r="G5" s="390" t="s">
        <v>178</v>
      </c>
      <c r="H5" s="390" t="s">
        <v>410</v>
      </c>
      <c r="I5" s="390" t="s">
        <v>101</v>
      </c>
      <c r="J5" s="390" t="s">
        <v>181</v>
      </c>
      <c r="K5" s="390" t="s">
        <v>18</v>
      </c>
      <c r="L5" s="390" t="s">
        <v>95</v>
      </c>
      <c r="M5" s="390" t="s">
        <v>102</v>
      </c>
      <c r="N5" s="390" t="s">
        <v>21</v>
      </c>
    </row>
    <row r="6" spans="1:14" ht="43.2">
      <c r="A6" s="1035" t="s">
        <v>435</v>
      </c>
      <c r="B6" s="369" t="s">
        <v>411</v>
      </c>
      <c r="C6" s="357">
        <v>184</v>
      </c>
      <c r="D6" s="349">
        <f t="shared" ref="D6" si="0">C6/$C$39*100</f>
        <v>3.5514379463424048</v>
      </c>
      <c r="E6" s="350">
        <v>0</v>
      </c>
      <c r="F6" s="337">
        <v>3</v>
      </c>
      <c r="G6" s="337">
        <v>26</v>
      </c>
      <c r="H6" s="337">
        <v>2</v>
      </c>
      <c r="I6" s="337">
        <v>21</v>
      </c>
      <c r="J6" s="337">
        <v>4</v>
      </c>
      <c r="K6" s="337">
        <v>22</v>
      </c>
      <c r="L6" s="337">
        <v>8</v>
      </c>
      <c r="M6" s="337">
        <v>21</v>
      </c>
      <c r="N6" s="337">
        <v>77</v>
      </c>
    </row>
    <row r="7" spans="1:14" ht="32.4">
      <c r="A7" s="1033"/>
      <c r="B7" s="369" t="s">
        <v>412</v>
      </c>
      <c r="C7" s="358">
        <v>3629.056102</v>
      </c>
      <c r="D7" s="349">
        <f t="shared" ref="D7" si="1">C7/$C$40*100</f>
        <v>14.228686860362233</v>
      </c>
      <c r="E7" s="351">
        <v>0</v>
      </c>
      <c r="F7" s="347">
        <v>1.855</v>
      </c>
      <c r="G7" s="347">
        <v>1223.164769</v>
      </c>
      <c r="H7" s="347">
        <v>1.434904</v>
      </c>
      <c r="I7" s="347">
        <v>498.98083699999995</v>
      </c>
      <c r="J7" s="347">
        <v>15.783161</v>
      </c>
      <c r="K7" s="347">
        <v>19.498571999999999</v>
      </c>
      <c r="L7" s="347">
        <v>42.721441999999996</v>
      </c>
      <c r="M7" s="347">
        <v>869.44799499999999</v>
      </c>
      <c r="N7" s="347">
        <v>956.16942199999994</v>
      </c>
    </row>
    <row r="8" spans="1:14" ht="32.4">
      <c r="A8" s="1033"/>
      <c r="B8" s="369" t="s">
        <v>413</v>
      </c>
      <c r="C8" s="358">
        <v>2875.7553290000001</v>
      </c>
      <c r="D8" s="349">
        <f t="shared" ref="D8" si="2">C8/$C$41*100</f>
        <v>15.421211877650709</v>
      </c>
      <c r="E8" s="351">
        <v>0</v>
      </c>
      <c r="F8" s="347">
        <v>1.327</v>
      </c>
      <c r="G8" s="347">
        <v>848.28617399999996</v>
      </c>
      <c r="H8" s="347">
        <v>0.93321199999999993</v>
      </c>
      <c r="I8" s="347">
        <v>336.22731499999998</v>
      </c>
      <c r="J8" s="347">
        <v>14.446838999999999</v>
      </c>
      <c r="K8" s="347">
        <v>16.566862</v>
      </c>
      <c r="L8" s="347">
        <v>32.98516</v>
      </c>
      <c r="M8" s="347">
        <v>800.35368099999994</v>
      </c>
      <c r="N8" s="347">
        <v>824.62908599999992</v>
      </c>
    </row>
    <row r="9" spans="1:14" ht="13.5" customHeight="1">
      <c r="A9" s="1036" t="s">
        <v>436</v>
      </c>
      <c r="B9" s="391" t="s">
        <v>415</v>
      </c>
      <c r="C9" s="357">
        <f t="shared" ref="C9:C41" si="3">SUM(E9:N9)</f>
        <v>395</v>
      </c>
      <c r="D9" s="349">
        <f t="shared" ref="D9" si="4">C9/$C$39*100</f>
        <v>7.6240108087241838</v>
      </c>
      <c r="E9" s="350">
        <v>0</v>
      </c>
      <c r="F9" s="337">
        <v>11</v>
      </c>
      <c r="G9" s="337">
        <v>88</v>
      </c>
      <c r="H9" s="337">
        <v>3</v>
      </c>
      <c r="I9" s="337">
        <v>44</v>
      </c>
      <c r="J9" s="337">
        <v>2</v>
      </c>
      <c r="K9" s="337">
        <v>59</v>
      </c>
      <c r="L9" s="337">
        <v>13</v>
      </c>
      <c r="M9" s="337">
        <v>32</v>
      </c>
      <c r="N9" s="337">
        <v>143</v>
      </c>
    </row>
    <row r="10" spans="1:14">
      <c r="A10" s="1036"/>
      <c r="B10" s="391" t="s">
        <v>416</v>
      </c>
      <c r="C10" s="358">
        <f t="shared" si="3"/>
        <v>2523.1221740000001</v>
      </c>
      <c r="D10" s="349">
        <f t="shared" ref="D10" si="5">C10/$C$40*100</f>
        <v>9.8925765585429328</v>
      </c>
      <c r="E10" s="351">
        <v>0</v>
      </c>
      <c r="F10" s="347">
        <v>20.087049999999998</v>
      </c>
      <c r="G10" s="347">
        <v>302.95060899999999</v>
      </c>
      <c r="H10" s="347">
        <v>0.75415999999999994</v>
      </c>
      <c r="I10" s="347">
        <v>1395.96837</v>
      </c>
      <c r="J10" s="347">
        <v>2.0749999999999997</v>
      </c>
      <c r="K10" s="347">
        <v>85.76215599999999</v>
      </c>
      <c r="L10" s="347">
        <v>315.49042900000001</v>
      </c>
      <c r="M10" s="347">
        <v>81.833291000000003</v>
      </c>
      <c r="N10" s="347">
        <v>318.20110899999997</v>
      </c>
    </row>
    <row r="11" spans="1:14" ht="36" customHeight="1">
      <c r="A11" s="1037"/>
      <c r="B11" s="391" t="s">
        <v>417</v>
      </c>
      <c r="C11" s="358">
        <f t="shared" si="3"/>
        <v>2235.6300059999999</v>
      </c>
      <c r="D11" s="349">
        <f t="shared" ref="D11" si="6">C11/$C$41*100</f>
        <v>11.988545636998984</v>
      </c>
      <c r="E11" s="351">
        <v>0</v>
      </c>
      <c r="F11" s="347">
        <v>8.4478369999999998</v>
      </c>
      <c r="G11" s="347">
        <v>212.878738</v>
      </c>
      <c r="H11" s="347">
        <v>0.54596</v>
      </c>
      <c r="I11" s="347">
        <v>1376.971575</v>
      </c>
      <c r="J11" s="347">
        <v>1.0449999999999999</v>
      </c>
      <c r="K11" s="347">
        <v>59.151778</v>
      </c>
      <c r="L11" s="347">
        <v>311.32090799999997</v>
      </c>
      <c r="M11" s="347">
        <v>52.626891000000001</v>
      </c>
      <c r="N11" s="347">
        <v>212.64131899999998</v>
      </c>
    </row>
    <row r="12" spans="1:14" ht="18" customHeight="1">
      <c r="A12" s="1038" t="s">
        <v>437</v>
      </c>
      <c r="B12" s="391" t="s">
        <v>415</v>
      </c>
      <c r="C12" s="357">
        <f t="shared" si="3"/>
        <v>727</v>
      </c>
      <c r="D12" s="349">
        <f t="shared" ref="D12" si="7">C12/$C$39*100</f>
        <v>14.032040146689829</v>
      </c>
      <c r="E12" s="350">
        <v>0</v>
      </c>
      <c r="F12" s="337">
        <v>6</v>
      </c>
      <c r="G12" s="337">
        <v>108</v>
      </c>
      <c r="H12" s="337">
        <v>1</v>
      </c>
      <c r="I12" s="337">
        <v>47</v>
      </c>
      <c r="J12" s="337">
        <v>2</v>
      </c>
      <c r="K12" s="337">
        <v>126</v>
      </c>
      <c r="L12" s="337">
        <v>29</v>
      </c>
      <c r="M12" s="337">
        <v>91</v>
      </c>
      <c r="N12" s="337">
        <v>317</v>
      </c>
    </row>
    <row r="13" spans="1:14" ht="18" customHeight="1">
      <c r="A13" s="1036"/>
      <c r="B13" s="391" t="s">
        <v>416</v>
      </c>
      <c r="C13" s="358">
        <f t="shared" si="3"/>
        <v>3076.1240029999999</v>
      </c>
      <c r="D13" s="349">
        <f t="shared" ref="D13" si="8">C13/$C$40*100</f>
        <v>12.060768407027226</v>
      </c>
      <c r="E13" s="351">
        <v>0</v>
      </c>
      <c r="F13" s="347">
        <v>6.6910499999999997</v>
      </c>
      <c r="G13" s="347">
        <v>456.14361499999995</v>
      </c>
      <c r="H13" s="347">
        <v>0.52500000000000002</v>
      </c>
      <c r="I13" s="347">
        <v>253.24560299999999</v>
      </c>
      <c r="J13" s="347">
        <v>0.32500000000000001</v>
      </c>
      <c r="K13" s="347">
        <v>545.751484</v>
      </c>
      <c r="L13" s="347">
        <v>80.856369000000001</v>
      </c>
      <c r="M13" s="347">
        <v>260.51145600000001</v>
      </c>
      <c r="N13" s="347">
        <v>1472.0744259999999</v>
      </c>
    </row>
    <row r="14" spans="1:14" ht="18" customHeight="1">
      <c r="A14" s="1037"/>
      <c r="B14" s="391" t="s">
        <v>417</v>
      </c>
      <c r="C14" s="358">
        <f t="shared" si="3"/>
        <v>2427.5105439999998</v>
      </c>
      <c r="D14" s="349">
        <f t="shared" ref="D14" si="9">C14/$C$41*100</f>
        <v>13.017503282267285</v>
      </c>
      <c r="E14" s="351">
        <v>0</v>
      </c>
      <c r="F14" s="347">
        <v>5.0258659999999997</v>
      </c>
      <c r="G14" s="347">
        <v>382.93562499999996</v>
      </c>
      <c r="H14" s="347">
        <v>0.14399999999999999</v>
      </c>
      <c r="I14" s="347">
        <v>152.276286</v>
      </c>
      <c r="J14" s="347">
        <v>0.32500000000000001</v>
      </c>
      <c r="K14" s="347">
        <v>467.25611899999996</v>
      </c>
      <c r="L14" s="347">
        <v>77.815356999999992</v>
      </c>
      <c r="M14" s="347">
        <v>217.831684</v>
      </c>
      <c r="N14" s="347">
        <v>1123.900607</v>
      </c>
    </row>
    <row r="15" spans="1:14">
      <c r="A15" s="1032" t="s">
        <v>438</v>
      </c>
      <c r="B15" s="391" t="s">
        <v>415</v>
      </c>
      <c r="C15" s="357">
        <f t="shared" si="3"/>
        <v>821</v>
      </c>
      <c r="D15" s="349">
        <f t="shared" ref="D15" si="10">C15/$C$39*100</f>
        <v>15.846361706234319</v>
      </c>
      <c r="E15" s="350">
        <v>0</v>
      </c>
      <c r="F15" s="337">
        <v>58</v>
      </c>
      <c r="G15" s="337">
        <v>201</v>
      </c>
      <c r="H15" s="353">
        <v>0</v>
      </c>
      <c r="I15" s="337">
        <v>4</v>
      </c>
      <c r="J15" s="337">
        <v>35</v>
      </c>
      <c r="K15" s="337">
        <v>105</v>
      </c>
      <c r="L15" s="337">
        <v>2</v>
      </c>
      <c r="M15" s="337">
        <v>6</v>
      </c>
      <c r="N15" s="337">
        <v>410</v>
      </c>
    </row>
    <row r="16" spans="1:14">
      <c r="A16" s="1033"/>
      <c r="B16" s="391" t="s">
        <v>416</v>
      </c>
      <c r="C16" s="358">
        <f t="shared" si="3"/>
        <v>2401.5579589999998</v>
      </c>
      <c r="D16" s="349">
        <f t="shared" ref="D16" si="11">C16/$C$40*100</f>
        <v>9.415951480273268</v>
      </c>
      <c r="E16" s="351">
        <v>0</v>
      </c>
      <c r="F16" s="347">
        <v>142.97574599999999</v>
      </c>
      <c r="G16" s="347">
        <v>706.02848599999993</v>
      </c>
      <c r="H16" s="383">
        <v>0</v>
      </c>
      <c r="I16" s="347">
        <v>1.596285</v>
      </c>
      <c r="J16" s="347">
        <v>151.94810200000001</v>
      </c>
      <c r="K16" s="347">
        <v>91.83891899999999</v>
      </c>
      <c r="L16" s="347">
        <v>1.3954569999999999</v>
      </c>
      <c r="M16" s="347">
        <v>2.6765079999999997</v>
      </c>
      <c r="N16" s="347">
        <v>1303.0984559999999</v>
      </c>
    </row>
    <row r="17" spans="1:14">
      <c r="A17" s="1033"/>
      <c r="B17" s="391" t="s">
        <v>417</v>
      </c>
      <c r="C17" s="358">
        <f t="shared" si="3"/>
        <v>1696.6301949999997</v>
      </c>
      <c r="D17" s="349">
        <f t="shared" ref="D17" si="12">C17/$C$41*100</f>
        <v>9.0981640375549606</v>
      </c>
      <c r="E17" s="351">
        <v>0</v>
      </c>
      <c r="F17" s="347">
        <v>104.447563</v>
      </c>
      <c r="G17" s="347">
        <v>527.93047200000001</v>
      </c>
      <c r="H17" s="383">
        <v>0</v>
      </c>
      <c r="I17" s="347">
        <v>0.57928000000000002</v>
      </c>
      <c r="J17" s="347">
        <v>81.542616999999993</v>
      </c>
      <c r="K17" s="347">
        <v>66.531575000000004</v>
      </c>
      <c r="L17" s="347">
        <v>1.0397479999999999</v>
      </c>
      <c r="M17" s="347">
        <v>1.7575729999999998</v>
      </c>
      <c r="N17" s="347">
        <v>912.80136699999991</v>
      </c>
    </row>
    <row r="18" spans="1:14">
      <c r="A18" s="1032" t="s">
        <v>439</v>
      </c>
      <c r="B18" s="391" t="s">
        <v>415</v>
      </c>
      <c r="C18" s="357">
        <f t="shared" si="3"/>
        <v>462</v>
      </c>
      <c r="D18" s="349">
        <f>C18/$C$39*100</f>
        <v>8.9171974522292992</v>
      </c>
      <c r="E18" s="350">
        <v>0</v>
      </c>
      <c r="F18" s="337">
        <v>15</v>
      </c>
      <c r="G18" s="337">
        <v>105</v>
      </c>
      <c r="H18" s="337">
        <v>1</v>
      </c>
      <c r="I18" s="337">
        <v>4</v>
      </c>
      <c r="J18" s="337">
        <v>5</v>
      </c>
      <c r="K18" s="337">
        <v>63</v>
      </c>
      <c r="L18" s="337">
        <v>2</v>
      </c>
      <c r="M18" s="337">
        <v>7</v>
      </c>
      <c r="N18" s="337">
        <v>260</v>
      </c>
    </row>
    <row r="19" spans="1:14">
      <c r="A19" s="1033"/>
      <c r="B19" s="391" t="s">
        <v>416</v>
      </c>
      <c r="C19" s="358">
        <f t="shared" si="3"/>
        <v>1665.3416239999999</v>
      </c>
      <c r="D19" s="349">
        <f>C19/$C$40*100</f>
        <v>6.5294180683413154</v>
      </c>
      <c r="E19" s="351">
        <v>0</v>
      </c>
      <c r="F19" s="347">
        <v>19.910695</v>
      </c>
      <c r="G19" s="347">
        <v>494.95839699999999</v>
      </c>
      <c r="H19" s="347">
        <v>0.90499999999999992</v>
      </c>
      <c r="I19" s="347">
        <v>4.8418799999999997</v>
      </c>
      <c r="J19" s="347">
        <v>8.9485700000000001</v>
      </c>
      <c r="K19" s="347">
        <v>37.566721000000001</v>
      </c>
      <c r="L19" s="347">
        <v>73.153334000000001</v>
      </c>
      <c r="M19" s="347">
        <v>3.3808749999999996</v>
      </c>
      <c r="N19" s="347">
        <v>1021.676152</v>
      </c>
    </row>
    <row r="20" spans="1:14">
      <c r="A20" s="1033"/>
      <c r="B20" s="391" t="s">
        <v>417</v>
      </c>
      <c r="C20" s="358">
        <f t="shared" si="3"/>
        <v>1120.0916199999999</v>
      </c>
      <c r="D20" s="349">
        <f>C20/$C$41*100</f>
        <v>6.0064811565201914</v>
      </c>
      <c r="E20" s="351">
        <v>0</v>
      </c>
      <c r="F20" s="347">
        <v>13.379087999999999</v>
      </c>
      <c r="G20" s="347">
        <v>356.63515999999998</v>
      </c>
      <c r="H20" s="347">
        <v>0.90499999999999992</v>
      </c>
      <c r="I20" s="347">
        <v>2.174464</v>
      </c>
      <c r="J20" s="347">
        <v>5.6311629999999999</v>
      </c>
      <c r="K20" s="347">
        <v>24.675975999999999</v>
      </c>
      <c r="L20" s="347">
        <v>53.101841999999998</v>
      </c>
      <c r="M20" s="347">
        <v>2.8838559999999998</v>
      </c>
      <c r="N20" s="347">
        <v>660.70507099999998</v>
      </c>
    </row>
    <row r="21" spans="1:14">
      <c r="A21" s="1032" t="s">
        <v>440</v>
      </c>
      <c r="B21" s="391" t="s">
        <v>415</v>
      </c>
      <c r="C21" s="357">
        <f t="shared" si="3"/>
        <v>204</v>
      </c>
      <c r="D21" s="349">
        <f>C21/$C$39*100</f>
        <v>3.937463810075275</v>
      </c>
      <c r="E21" s="337">
        <v>1</v>
      </c>
      <c r="F21" s="337">
        <v>13</v>
      </c>
      <c r="G21" s="337">
        <v>46</v>
      </c>
      <c r="H21" s="337">
        <v>3</v>
      </c>
      <c r="I21" s="337">
        <v>8</v>
      </c>
      <c r="J21" s="337">
        <v>5</v>
      </c>
      <c r="K21" s="337">
        <v>39</v>
      </c>
      <c r="L21" s="337">
        <v>8</v>
      </c>
      <c r="M21" s="337">
        <v>18</v>
      </c>
      <c r="N21" s="337">
        <v>63</v>
      </c>
    </row>
    <row r="22" spans="1:14">
      <c r="A22" s="1033"/>
      <c r="B22" s="391" t="s">
        <v>416</v>
      </c>
      <c r="C22" s="358">
        <f t="shared" si="3"/>
        <v>1103.0674329999999</v>
      </c>
      <c r="D22" s="349">
        <f>C22/$C$40*100</f>
        <v>4.3248714400890229</v>
      </c>
      <c r="E22" s="347">
        <v>1.3359999999999999</v>
      </c>
      <c r="F22" s="347">
        <v>16.54204</v>
      </c>
      <c r="G22" s="347">
        <v>503.77628499999997</v>
      </c>
      <c r="H22" s="347">
        <v>3.923</v>
      </c>
      <c r="I22" s="347">
        <v>8.8351769999999998</v>
      </c>
      <c r="J22" s="347">
        <v>41.399799999999999</v>
      </c>
      <c r="K22" s="347">
        <v>83.022289999999998</v>
      </c>
      <c r="L22" s="347">
        <v>143.083527</v>
      </c>
      <c r="M22" s="347">
        <v>12.279546999999999</v>
      </c>
      <c r="N22" s="347">
        <v>288.86976699999997</v>
      </c>
    </row>
    <row r="23" spans="1:14">
      <c r="A23" s="1040"/>
      <c r="B23" s="391" t="s">
        <v>417</v>
      </c>
      <c r="C23" s="358">
        <f t="shared" si="3"/>
        <v>891.53635399999996</v>
      </c>
      <c r="D23" s="349">
        <f>C23/$C$41*100</f>
        <v>4.7808556148770363</v>
      </c>
      <c r="E23" s="347">
        <v>0.93599999999999994</v>
      </c>
      <c r="F23" s="347">
        <v>3.6935729999999998</v>
      </c>
      <c r="G23" s="347">
        <v>414.28175799999997</v>
      </c>
      <c r="H23" s="347">
        <v>3.644739</v>
      </c>
      <c r="I23" s="347">
        <v>6.7748589999999993</v>
      </c>
      <c r="J23" s="347">
        <v>23.441299999999998</v>
      </c>
      <c r="K23" s="347">
        <v>70.789681000000002</v>
      </c>
      <c r="L23" s="347">
        <v>123.78494999999999</v>
      </c>
      <c r="M23" s="347">
        <v>9.913729</v>
      </c>
      <c r="N23" s="347">
        <v>234.27576499999998</v>
      </c>
    </row>
    <row r="24" spans="1:14">
      <c r="A24" s="1038" t="s">
        <v>441</v>
      </c>
      <c r="B24" s="391" t="s">
        <v>415</v>
      </c>
      <c r="C24" s="357">
        <f t="shared" si="3"/>
        <v>225</v>
      </c>
      <c r="D24" s="349">
        <f t="shared" ref="D24" si="13">C24/$C$39*100</f>
        <v>4.3427909669947891</v>
      </c>
      <c r="E24" s="350">
        <v>0</v>
      </c>
      <c r="F24" s="337">
        <v>7</v>
      </c>
      <c r="G24" s="337">
        <v>58</v>
      </c>
      <c r="H24" s="337">
        <v>1</v>
      </c>
      <c r="I24" s="337">
        <v>1</v>
      </c>
      <c r="J24" s="337">
        <v>10</v>
      </c>
      <c r="K24" s="337">
        <v>18</v>
      </c>
      <c r="L24" s="353">
        <v>0</v>
      </c>
      <c r="M24" s="337">
        <v>11</v>
      </c>
      <c r="N24" s="337">
        <v>119</v>
      </c>
    </row>
    <row r="25" spans="1:14">
      <c r="A25" s="1036"/>
      <c r="B25" s="391" t="s">
        <v>416</v>
      </c>
      <c r="C25" s="358">
        <f t="shared" si="3"/>
        <v>1141.0498689999999</v>
      </c>
      <c r="D25" s="349">
        <f t="shared" ref="D25" si="14">C25/$C$40*100</f>
        <v>4.4737917578928474</v>
      </c>
      <c r="E25" s="351">
        <v>0</v>
      </c>
      <c r="F25" s="347">
        <v>27.41065</v>
      </c>
      <c r="G25" s="347">
        <v>398.80401899999998</v>
      </c>
      <c r="H25" s="347">
        <v>0.6</v>
      </c>
      <c r="I25" s="347">
        <v>2.5</v>
      </c>
      <c r="J25" s="347">
        <v>78.228089999999995</v>
      </c>
      <c r="K25" s="347">
        <v>68.79668199999999</v>
      </c>
      <c r="L25" s="383">
        <v>0</v>
      </c>
      <c r="M25" s="347">
        <v>19.056819000000001</v>
      </c>
      <c r="N25" s="347">
        <v>545.65360899999996</v>
      </c>
    </row>
    <row r="26" spans="1:14">
      <c r="A26" s="1037"/>
      <c r="B26" s="391" t="s">
        <v>417</v>
      </c>
      <c r="C26" s="358">
        <f t="shared" si="3"/>
        <v>888.35475499999995</v>
      </c>
      <c r="D26" s="349">
        <f t="shared" ref="D26" si="15">C26/$C$41*100</f>
        <v>4.7637943190866938</v>
      </c>
      <c r="E26" s="351">
        <v>0</v>
      </c>
      <c r="F26" s="347">
        <v>19.758471999999998</v>
      </c>
      <c r="G26" s="347">
        <v>331.03971899999999</v>
      </c>
      <c r="H26" s="347">
        <v>9.9499999999999991E-2</v>
      </c>
      <c r="I26" s="347">
        <v>0.42032999999999998</v>
      </c>
      <c r="J26" s="347">
        <v>44.953050999999995</v>
      </c>
      <c r="K26" s="347">
        <v>46.523136000000001</v>
      </c>
      <c r="L26" s="383">
        <v>0</v>
      </c>
      <c r="M26" s="347">
        <v>13.658897</v>
      </c>
      <c r="N26" s="347">
        <v>431.90164999999996</v>
      </c>
    </row>
    <row r="27" spans="1:14">
      <c r="A27" s="1032" t="s">
        <v>442</v>
      </c>
      <c r="B27" s="391" t="s">
        <v>415</v>
      </c>
      <c r="C27" s="357">
        <f t="shared" si="3"/>
        <v>292</v>
      </c>
      <c r="D27" s="349">
        <f t="shared" ref="D27" si="16">C27/$C$39*100</f>
        <v>5.6359776104999035</v>
      </c>
      <c r="E27" s="350">
        <v>0</v>
      </c>
      <c r="F27" s="337">
        <v>2</v>
      </c>
      <c r="G27" s="337">
        <v>52</v>
      </c>
      <c r="H27" s="337">
        <v>1</v>
      </c>
      <c r="I27" s="337">
        <v>21</v>
      </c>
      <c r="J27" s="337">
        <v>1</v>
      </c>
      <c r="K27" s="337">
        <v>39</v>
      </c>
      <c r="L27" s="337">
        <v>3</v>
      </c>
      <c r="M27" s="337">
        <v>48</v>
      </c>
      <c r="N27" s="337">
        <v>125</v>
      </c>
    </row>
    <row r="28" spans="1:14">
      <c r="A28" s="1033"/>
      <c r="B28" s="391" t="s">
        <v>416</v>
      </c>
      <c r="C28" s="358">
        <f t="shared" si="3"/>
        <v>733.20666699999992</v>
      </c>
      <c r="D28" s="349">
        <f t="shared" ref="D28" si="17">C28/$C$40*100</f>
        <v>2.8747332020917007</v>
      </c>
      <c r="E28" s="351">
        <v>0</v>
      </c>
      <c r="F28" s="347">
        <v>2.7204299999999999</v>
      </c>
      <c r="G28" s="347">
        <v>93.350065000000001</v>
      </c>
      <c r="H28" s="347">
        <v>10.5</v>
      </c>
      <c r="I28" s="347">
        <v>28.078994999999999</v>
      </c>
      <c r="J28" s="347">
        <v>6.6</v>
      </c>
      <c r="K28" s="347">
        <v>91.08020599999999</v>
      </c>
      <c r="L28" s="347">
        <v>1.506672</v>
      </c>
      <c r="M28" s="347">
        <v>132.37123800000001</v>
      </c>
      <c r="N28" s="347">
        <v>366.99906099999998</v>
      </c>
    </row>
    <row r="29" spans="1:14">
      <c r="A29" s="1033"/>
      <c r="B29" s="391" t="s">
        <v>417</v>
      </c>
      <c r="C29" s="358">
        <f t="shared" si="3"/>
        <v>487.30478699999992</v>
      </c>
      <c r="D29" s="349">
        <f t="shared" ref="D29" si="18">C29/$C$41*100</f>
        <v>2.6131675019562999</v>
      </c>
      <c r="E29" s="351">
        <v>0</v>
      </c>
      <c r="F29" s="347">
        <v>1.1003000000000001</v>
      </c>
      <c r="G29" s="347">
        <v>57.804528999999995</v>
      </c>
      <c r="H29" s="347">
        <v>0.47591</v>
      </c>
      <c r="I29" s="347">
        <v>23.356028999999999</v>
      </c>
      <c r="J29" s="347">
        <v>6.6</v>
      </c>
      <c r="K29" s="347">
        <v>79.729130999999995</v>
      </c>
      <c r="L29" s="347">
        <v>1.0899939999999999</v>
      </c>
      <c r="M29" s="347">
        <v>75.055933999999993</v>
      </c>
      <c r="N29" s="347">
        <v>242.09295999999998</v>
      </c>
    </row>
    <row r="30" spans="1:14">
      <c r="A30" s="1038" t="s">
        <v>443</v>
      </c>
      <c r="B30" s="391" t="s">
        <v>415</v>
      </c>
      <c r="C30" s="357">
        <f t="shared" si="3"/>
        <v>240</v>
      </c>
      <c r="D30" s="349">
        <f t="shared" ref="D30" si="19">C30/$C$39*100</f>
        <v>4.6323103647944412</v>
      </c>
      <c r="E30" s="350">
        <v>0</v>
      </c>
      <c r="F30" s="337">
        <v>7</v>
      </c>
      <c r="G30" s="337">
        <v>33</v>
      </c>
      <c r="H30" s="353">
        <v>0</v>
      </c>
      <c r="I30" s="337">
        <v>22</v>
      </c>
      <c r="J30" s="353">
        <v>0</v>
      </c>
      <c r="K30" s="337">
        <v>13</v>
      </c>
      <c r="L30" s="337">
        <v>2</v>
      </c>
      <c r="M30" s="337">
        <v>25</v>
      </c>
      <c r="N30" s="337">
        <v>138</v>
      </c>
    </row>
    <row r="31" spans="1:14">
      <c r="A31" s="1036"/>
      <c r="B31" s="391" t="s">
        <v>416</v>
      </c>
      <c r="C31" s="358">
        <f t="shared" si="3"/>
        <v>1107.6125649999999</v>
      </c>
      <c r="D31" s="349">
        <f t="shared" ref="D31" si="20">C31/$C$40*100</f>
        <v>4.3426918479717695</v>
      </c>
      <c r="E31" s="351">
        <v>0</v>
      </c>
      <c r="F31" s="347">
        <v>6.7770000000000001</v>
      </c>
      <c r="G31" s="347">
        <v>538.46479899999997</v>
      </c>
      <c r="H31" s="383">
        <v>0</v>
      </c>
      <c r="I31" s="347">
        <v>26.02008</v>
      </c>
      <c r="J31" s="383">
        <v>0</v>
      </c>
      <c r="K31" s="347">
        <v>17.473879</v>
      </c>
      <c r="L31" s="347">
        <v>1.9027799999999999</v>
      </c>
      <c r="M31" s="347">
        <v>26.66621</v>
      </c>
      <c r="N31" s="347">
        <v>490.307817</v>
      </c>
    </row>
    <row r="32" spans="1:14">
      <c r="A32" s="1037"/>
      <c r="B32" s="391" t="s">
        <v>417</v>
      </c>
      <c r="C32" s="358">
        <f t="shared" si="3"/>
        <v>893.44935599999985</v>
      </c>
      <c r="D32" s="349">
        <f t="shared" ref="D32" si="21">C32/$C$41*100</f>
        <v>4.7911140707570867</v>
      </c>
      <c r="E32" s="351">
        <v>0</v>
      </c>
      <c r="F32" s="347">
        <v>6.407</v>
      </c>
      <c r="G32" s="347">
        <v>487.20203899999996</v>
      </c>
      <c r="H32" s="383">
        <v>0</v>
      </c>
      <c r="I32" s="347">
        <v>16.175836999999998</v>
      </c>
      <c r="J32" s="383">
        <v>0</v>
      </c>
      <c r="K32" s="347">
        <v>12.202821999999999</v>
      </c>
      <c r="L32" s="347">
        <v>1.0749610000000001</v>
      </c>
      <c r="M32" s="347">
        <v>20.015726000000001</v>
      </c>
      <c r="N32" s="347">
        <v>350.370971</v>
      </c>
    </row>
    <row r="33" spans="1:14" ht="13.5" customHeight="1">
      <c r="A33" s="1038" t="s">
        <v>444</v>
      </c>
      <c r="B33" s="391" t="s">
        <v>415</v>
      </c>
      <c r="C33" s="357">
        <f t="shared" si="3"/>
        <v>226</v>
      </c>
      <c r="D33" s="349">
        <f t="shared" ref="D33" si="22">C33/$C$39*100</f>
        <v>4.3620922601814316</v>
      </c>
      <c r="E33" s="350">
        <v>0</v>
      </c>
      <c r="F33" s="337">
        <v>10</v>
      </c>
      <c r="G33" s="337">
        <v>28</v>
      </c>
      <c r="H33" s="337">
        <v>2</v>
      </c>
      <c r="I33" s="337">
        <v>27</v>
      </c>
      <c r="J33" s="337">
        <v>2</v>
      </c>
      <c r="K33" s="337">
        <v>24</v>
      </c>
      <c r="L33" s="337">
        <v>4</v>
      </c>
      <c r="M33" s="337">
        <v>28</v>
      </c>
      <c r="N33" s="337">
        <v>101</v>
      </c>
    </row>
    <row r="34" spans="1:14">
      <c r="A34" s="1036"/>
      <c r="B34" s="391" t="s">
        <v>416</v>
      </c>
      <c r="C34" s="358">
        <f t="shared" si="3"/>
        <v>1414.5539719999999</v>
      </c>
      <c r="D34" s="349">
        <f t="shared" ref="D34" si="23">C34/$C$40*100</f>
        <v>5.5461378796479144</v>
      </c>
      <c r="E34" s="351">
        <v>0</v>
      </c>
      <c r="F34" s="347">
        <v>33.175756</v>
      </c>
      <c r="G34" s="347">
        <v>132.031093</v>
      </c>
      <c r="H34" s="347">
        <v>2.6154999999999999</v>
      </c>
      <c r="I34" s="347">
        <v>206.116727</v>
      </c>
      <c r="J34" s="347">
        <v>1.595</v>
      </c>
      <c r="K34" s="347">
        <v>53.904388999999995</v>
      </c>
      <c r="L34" s="347">
        <v>1.8341219999999998</v>
      </c>
      <c r="M34" s="347">
        <v>88.647396000000001</v>
      </c>
      <c r="N34" s="347">
        <v>894.63398899999993</v>
      </c>
    </row>
    <row r="35" spans="1:14">
      <c r="A35" s="1037"/>
      <c r="B35" s="391" t="s">
        <v>417</v>
      </c>
      <c r="C35" s="358">
        <f t="shared" si="3"/>
        <v>1092.7118359999999</v>
      </c>
      <c r="D35" s="349">
        <f t="shared" ref="D35" si="24">C35/$C$41*100</f>
        <v>5.8596573130692491</v>
      </c>
      <c r="E35" s="351">
        <v>0</v>
      </c>
      <c r="F35" s="347">
        <v>22.944281999999998</v>
      </c>
      <c r="G35" s="347">
        <v>104.391775</v>
      </c>
      <c r="H35" s="347">
        <v>0.61149999999999993</v>
      </c>
      <c r="I35" s="347">
        <v>180.01121599999999</v>
      </c>
      <c r="J35" s="347">
        <v>1.3199999999999998</v>
      </c>
      <c r="K35" s="347">
        <v>45.146008999999999</v>
      </c>
      <c r="L35" s="347">
        <v>1.8341219999999998</v>
      </c>
      <c r="M35" s="347">
        <v>64.44171399999999</v>
      </c>
      <c r="N35" s="347">
        <v>672.01121799999999</v>
      </c>
    </row>
    <row r="36" spans="1:14">
      <c r="A36" s="1038" t="s">
        <v>425</v>
      </c>
      <c r="B36" s="391" t="s">
        <v>415</v>
      </c>
      <c r="C36" s="350">
        <f>C39-SUM(C21,C18,C15,C6,C33,C24,C12,C27,C9,C30)</f>
        <v>1405</v>
      </c>
      <c r="D36" s="349">
        <f t="shared" ref="D36" si="25">C36/$C$39*100</f>
        <v>27.118316927234126</v>
      </c>
      <c r="E36" s="350">
        <f>E39-SUM(E21,E18,E15,E24,E33,E6,E9,E27,E12,E30)</f>
        <v>1</v>
      </c>
      <c r="F36" s="350">
        <f t="shared" ref="F36:N38" si="26">F39-SUM(F21,F18,F15,F6,F33,F24,F12,F27,F9,F30)</f>
        <v>39</v>
      </c>
      <c r="G36" s="350">
        <f t="shared" si="26"/>
        <v>308</v>
      </c>
      <c r="H36" s="350">
        <f t="shared" si="26"/>
        <v>10</v>
      </c>
      <c r="I36" s="350">
        <f t="shared" si="26"/>
        <v>104</v>
      </c>
      <c r="J36" s="350">
        <f t="shared" si="26"/>
        <v>17</v>
      </c>
      <c r="K36" s="350">
        <f t="shared" si="26"/>
        <v>181</v>
      </c>
      <c r="L36" s="350">
        <f t="shared" si="26"/>
        <v>40</v>
      </c>
      <c r="M36" s="350">
        <f t="shared" si="26"/>
        <v>159</v>
      </c>
      <c r="N36" s="350">
        <f t="shared" si="26"/>
        <v>546</v>
      </c>
    </row>
    <row r="37" spans="1:14">
      <c r="A37" s="1036"/>
      <c r="B37" s="391" t="s">
        <v>416</v>
      </c>
      <c r="C37" s="351">
        <f>C40-SUM(C22,C19,C16,C7,C34,C25,C13,C28,C10,C31)</f>
        <v>6710.5150879999965</v>
      </c>
      <c r="D37" s="349">
        <f t="shared" ref="D37" si="27">C37/$C$40*100</f>
        <v>26.310372497759765</v>
      </c>
      <c r="E37" s="351">
        <f>E40-SUM(E22,E19,E16,E25,E34,E7,E10,E28,E13,E31)</f>
        <v>0.59200000000000008</v>
      </c>
      <c r="F37" s="351">
        <f t="shared" si="26"/>
        <v>149.67572200000001</v>
      </c>
      <c r="G37" s="351">
        <f t="shared" si="26"/>
        <v>2109.4584369999993</v>
      </c>
      <c r="H37" s="351">
        <f t="shared" si="26"/>
        <v>6.5786849999999966</v>
      </c>
      <c r="I37" s="351">
        <f t="shared" si="26"/>
        <v>349.05587699999933</v>
      </c>
      <c r="J37" s="351">
        <f t="shared" si="26"/>
        <v>46.471917000000019</v>
      </c>
      <c r="K37" s="351">
        <f t="shared" si="26"/>
        <v>1465.2323239999998</v>
      </c>
      <c r="L37" s="351">
        <f t="shared" si="26"/>
        <v>422.54923299999984</v>
      </c>
      <c r="M37" s="351">
        <f t="shared" si="26"/>
        <v>304.03999199999998</v>
      </c>
      <c r="N37" s="351">
        <f t="shared" si="26"/>
        <v>1856.8609010000009</v>
      </c>
    </row>
    <row r="38" spans="1:14">
      <c r="A38" s="1037"/>
      <c r="B38" s="391" t="s">
        <v>417</v>
      </c>
      <c r="C38" s="351">
        <f>C41-SUM(C23,C20,C17,C8,C35,C26,C14,C29,C11,C32)</f>
        <v>4039.0753960000002</v>
      </c>
      <c r="D38" s="349">
        <f t="shared" ref="D38" si="28">C38/$C$41*100</f>
        <v>21.659505189261512</v>
      </c>
      <c r="E38" s="351">
        <f>E41-SUM(E23,E20,E17,E26,E35,E8,E11,E29,E14,E32)</f>
        <v>0.46330000000000005</v>
      </c>
      <c r="F38" s="351">
        <f t="shared" si="26"/>
        <v>121.68601199999992</v>
      </c>
      <c r="G38" s="351">
        <f t="shared" si="26"/>
        <v>603.7220240000006</v>
      </c>
      <c r="H38" s="351">
        <f t="shared" si="26"/>
        <v>5.1230349999999989</v>
      </c>
      <c r="I38" s="351">
        <f t="shared" si="26"/>
        <v>201.2732489999994</v>
      </c>
      <c r="J38" s="351">
        <f t="shared" si="26"/>
        <v>24.705129000000056</v>
      </c>
      <c r="K38" s="351">
        <f t="shared" si="26"/>
        <v>1402.5729079999996</v>
      </c>
      <c r="L38" s="351">
        <f t="shared" si="26"/>
        <v>330.15569099999993</v>
      </c>
      <c r="M38" s="351">
        <f t="shared" si="26"/>
        <v>209.81808099999967</v>
      </c>
      <c r="N38" s="351">
        <f t="shared" si="26"/>
        <v>1139.5559669999984</v>
      </c>
    </row>
    <row r="39" spans="1:14">
      <c r="A39" s="1032" t="s">
        <v>426</v>
      </c>
      <c r="B39" s="391" t="s">
        <v>415</v>
      </c>
      <c r="C39" s="357">
        <f t="shared" si="3"/>
        <v>5181</v>
      </c>
      <c r="D39" s="349">
        <f t="shared" ref="D39" si="29">C39/$C$39*100</f>
        <v>100</v>
      </c>
      <c r="E39" s="337">
        <v>2</v>
      </c>
      <c r="F39" s="337">
        <v>171</v>
      </c>
      <c r="G39" s="357">
        <v>1053</v>
      </c>
      <c r="H39" s="337">
        <v>24</v>
      </c>
      <c r="I39" s="337">
        <v>303</v>
      </c>
      <c r="J39" s="337">
        <v>83</v>
      </c>
      <c r="K39" s="337">
        <v>689</v>
      </c>
      <c r="L39" s="337">
        <v>111</v>
      </c>
      <c r="M39" s="337">
        <v>446</v>
      </c>
      <c r="N39" s="338">
        <v>2299</v>
      </c>
    </row>
    <row r="40" spans="1:14">
      <c r="A40" s="1033"/>
      <c r="B40" s="391" t="s">
        <v>416</v>
      </c>
      <c r="C40" s="358">
        <f t="shared" si="3"/>
        <v>25505.207455999996</v>
      </c>
      <c r="D40" s="349">
        <f t="shared" ref="D40" si="30">C40/$C$40*100</f>
        <v>100</v>
      </c>
      <c r="E40" s="347">
        <v>1.9279999999999999</v>
      </c>
      <c r="F40" s="347">
        <v>427.82113899999996</v>
      </c>
      <c r="G40" s="347">
        <v>6959.1305739999998</v>
      </c>
      <c r="H40" s="347">
        <v>27.836248999999995</v>
      </c>
      <c r="I40" s="347">
        <v>2775.239830999999</v>
      </c>
      <c r="J40" s="347">
        <v>353.37464</v>
      </c>
      <c r="K40" s="347">
        <v>2559.9276219999997</v>
      </c>
      <c r="L40" s="347">
        <v>1084.4933649999998</v>
      </c>
      <c r="M40" s="347">
        <v>1800.911327</v>
      </c>
      <c r="N40" s="347">
        <v>9514.5447089999998</v>
      </c>
    </row>
    <row r="41" spans="1:14" ht="15" thickBot="1">
      <c r="A41" s="1039"/>
      <c r="B41" s="392" t="s">
        <v>417</v>
      </c>
      <c r="C41" s="393">
        <f t="shared" si="3"/>
        <v>18648.050177999998</v>
      </c>
      <c r="D41" s="394">
        <f t="shared" ref="D41" si="31">C41/$C$41*100</f>
        <v>100</v>
      </c>
      <c r="E41" s="395">
        <v>1.3993</v>
      </c>
      <c r="F41" s="395">
        <v>308.21699299999995</v>
      </c>
      <c r="G41" s="395">
        <v>4327.108013</v>
      </c>
      <c r="H41" s="395">
        <v>12.482855999999998</v>
      </c>
      <c r="I41" s="395">
        <v>2296.2404399999991</v>
      </c>
      <c r="J41" s="395">
        <v>204.010099</v>
      </c>
      <c r="K41" s="395">
        <v>2291.1459969999996</v>
      </c>
      <c r="L41" s="395">
        <v>934.20273299999985</v>
      </c>
      <c r="M41" s="395">
        <v>1468.3577659999999</v>
      </c>
      <c r="N41" s="395">
        <v>6804.8859809999985</v>
      </c>
    </row>
    <row r="43" spans="1:14" s="320" customFormat="1">
      <c r="A43" s="170"/>
      <c r="B43" s="318" t="s">
        <v>402</v>
      </c>
      <c r="C43" s="170" t="s">
        <v>427</v>
      </c>
      <c r="D43" s="170"/>
      <c r="E43" s="170"/>
      <c r="F43" s="170"/>
      <c r="G43" s="280" t="s">
        <v>404</v>
      </c>
      <c r="H43" s="170" t="s">
        <v>428</v>
      </c>
      <c r="I43" s="313"/>
      <c r="J43" s="313"/>
      <c r="K43" s="313"/>
      <c r="L43" s="313"/>
    </row>
  </sheetData>
  <mergeCells count="13">
    <mergeCell ref="A39:A41"/>
    <mergeCell ref="A21:A23"/>
    <mergeCell ref="A24:A26"/>
    <mergeCell ref="A27:A29"/>
    <mergeCell ref="A30:A32"/>
    <mergeCell ref="A33:A35"/>
    <mergeCell ref="A36:A38"/>
    <mergeCell ref="A18:A20"/>
    <mergeCell ref="C5:D5"/>
    <mergeCell ref="A6:A8"/>
    <mergeCell ref="A9:A11"/>
    <mergeCell ref="A12:A14"/>
    <mergeCell ref="A15:A17"/>
  </mergeCells>
  <phoneticPr fontId="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34"/>
  <sheetViews>
    <sheetView topLeftCell="A19" workbookViewId="0">
      <selection activeCell="I3" sqref="I3"/>
    </sheetView>
  </sheetViews>
  <sheetFormatPr defaultRowHeight="17.399999999999999"/>
  <cols>
    <col min="1" max="1" width="42.59765625" customWidth="1"/>
    <col min="2" max="7" width="9.59765625" customWidth="1"/>
  </cols>
  <sheetData>
    <row r="1" spans="1:8" s="396" customFormat="1">
      <c r="A1" s="277" t="s">
        <v>1118</v>
      </c>
      <c r="B1" s="277"/>
      <c r="C1" s="277"/>
      <c r="D1" s="277"/>
      <c r="E1" s="277"/>
      <c r="F1" s="277"/>
      <c r="G1" s="277"/>
    </row>
    <row r="2" spans="1:8" s="396" customFormat="1">
      <c r="A2" s="277" t="s">
        <v>445</v>
      </c>
      <c r="B2" s="277"/>
      <c r="C2" s="277"/>
      <c r="D2" s="277"/>
      <c r="E2" s="277"/>
      <c r="F2" s="397"/>
      <c r="G2" s="277"/>
    </row>
    <row r="3" spans="1:8" s="396" customFormat="1">
      <c r="A3" s="277"/>
      <c r="B3" s="277"/>
      <c r="C3" s="277"/>
      <c r="D3" s="277"/>
      <c r="E3" s="277"/>
      <c r="F3" s="397"/>
      <c r="G3" s="277"/>
    </row>
    <row r="4" spans="1:8" ht="18" thickBot="1">
      <c r="A4" s="170"/>
      <c r="B4" s="170"/>
      <c r="C4" s="170"/>
      <c r="D4" s="170"/>
      <c r="E4" s="170"/>
      <c r="F4" s="170"/>
      <c r="G4" s="280" t="s">
        <v>446</v>
      </c>
    </row>
    <row r="5" spans="1:8" ht="18" thickBot="1">
      <c r="A5" s="398"/>
      <c r="B5" s="399">
        <v>2010</v>
      </c>
      <c r="C5" s="398">
        <v>2011</v>
      </c>
      <c r="D5" s="398">
        <v>2012</v>
      </c>
      <c r="E5" s="398">
        <v>2012</v>
      </c>
      <c r="F5" s="398">
        <v>2013</v>
      </c>
      <c r="G5" s="400">
        <v>2014</v>
      </c>
      <c r="H5" s="401"/>
    </row>
    <row r="6" spans="1:8">
      <c r="A6" s="303" t="s">
        <v>447</v>
      </c>
      <c r="B6" s="402">
        <v>625</v>
      </c>
      <c r="C6" s="403">
        <v>641</v>
      </c>
      <c r="D6" s="403">
        <v>617</v>
      </c>
      <c r="E6" s="404">
        <v>624</v>
      </c>
      <c r="F6" s="403">
        <v>733</v>
      </c>
      <c r="G6" s="405">
        <v>847</v>
      </c>
    </row>
    <row r="7" spans="1:8">
      <c r="A7" s="305" t="s">
        <v>448</v>
      </c>
      <c r="B7" s="406">
        <v>7192.7372909999995</v>
      </c>
      <c r="C7" s="407">
        <v>6388.4889709999998</v>
      </c>
      <c r="D7" s="407">
        <v>4628.8787199999997</v>
      </c>
      <c r="E7" s="407">
        <v>6261.5076419999996</v>
      </c>
      <c r="F7" s="408">
        <v>4624.7286389999999</v>
      </c>
      <c r="G7" s="409">
        <v>5087.280049</v>
      </c>
    </row>
    <row r="8" spans="1:8">
      <c r="A8" s="305" t="s">
        <v>449</v>
      </c>
      <c r="B8" s="406">
        <v>4466.206228</v>
      </c>
      <c r="C8" s="407">
        <v>4982.0339109999995</v>
      </c>
      <c r="D8" s="407">
        <v>4572.2599659999996</v>
      </c>
      <c r="E8" s="407">
        <v>4897.8691250000002</v>
      </c>
      <c r="F8" s="408">
        <v>3865.0712629999998</v>
      </c>
      <c r="G8" s="409">
        <v>4126.5682870000001</v>
      </c>
    </row>
    <row r="9" spans="1:8" ht="18" thickBot="1">
      <c r="A9" s="410" t="s">
        <v>450</v>
      </c>
      <c r="B9" s="411">
        <f t="shared" ref="B9:G9" si="0">B7/B6</f>
        <v>11.5083796656</v>
      </c>
      <c r="C9" s="412">
        <f t="shared" si="0"/>
        <v>9.9664414524180955</v>
      </c>
      <c r="D9" s="412">
        <f t="shared" si="0"/>
        <v>7.5022345542949749</v>
      </c>
      <c r="E9" s="412">
        <f t="shared" si="0"/>
        <v>10.034467375</v>
      </c>
      <c r="F9" s="412">
        <f t="shared" si="0"/>
        <v>6.3093160150068215</v>
      </c>
      <c r="G9" s="413">
        <f t="shared" si="0"/>
        <v>6.0062338240850055</v>
      </c>
    </row>
    <row r="10" spans="1:8">
      <c r="A10" s="170"/>
      <c r="B10" s="170"/>
      <c r="C10" s="170"/>
      <c r="D10" s="170"/>
      <c r="E10" s="170"/>
      <c r="F10" s="170"/>
      <c r="G10" s="170"/>
    </row>
    <row r="11" spans="1:8">
      <c r="A11" s="170"/>
      <c r="B11" s="170"/>
      <c r="C11" s="170"/>
      <c r="D11" s="170"/>
      <c r="E11" s="170"/>
      <c r="F11" s="170"/>
      <c r="G11" s="170"/>
    </row>
    <row r="12" spans="1:8">
      <c r="A12" s="170"/>
      <c r="B12" s="170"/>
      <c r="C12" s="170"/>
      <c r="D12" s="170"/>
      <c r="E12" s="170"/>
      <c r="F12" s="170"/>
      <c r="G12" s="170"/>
    </row>
    <row r="13" spans="1:8">
      <c r="A13" s="170"/>
      <c r="B13" s="170"/>
      <c r="C13" s="170"/>
      <c r="D13" s="170"/>
      <c r="E13" s="170"/>
      <c r="F13" s="170"/>
      <c r="G13" s="170"/>
    </row>
    <row r="14" spans="1:8">
      <c r="A14" s="170"/>
      <c r="B14" s="170"/>
      <c r="C14" s="170"/>
      <c r="D14" s="170"/>
      <c r="E14" s="170"/>
      <c r="F14" s="170"/>
      <c r="G14" s="170"/>
    </row>
    <row r="15" spans="1:8">
      <c r="A15" s="170"/>
      <c r="B15" s="170"/>
      <c r="C15" s="170"/>
      <c r="D15" s="170"/>
      <c r="E15" s="170"/>
      <c r="F15" s="170"/>
      <c r="G15" s="170"/>
    </row>
    <row r="16" spans="1:8">
      <c r="A16" s="170"/>
      <c r="B16" s="170"/>
      <c r="C16" s="170"/>
      <c r="D16" s="170"/>
      <c r="E16" s="170"/>
      <c r="F16" s="170"/>
      <c r="G16" s="170"/>
    </row>
    <row r="17" spans="1:7">
      <c r="A17" s="170"/>
      <c r="B17" s="170"/>
      <c r="C17" s="170"/>
      <c r="D17" s="170"/>
      <c r="E17" s="170"/>
      <c r="F17" s="170"/>
      <c r="G17" s="170"/>
    </row>
    <row r="18" spans="1:7">
      <c r="A18" s="170"/>
      <c r="B18" s="170"/>
      <c r="C18" s="170"/>
      <c r="D18" s="170"/>
      <c r="E18" s="170"/>
      <c r="F18" s="170"/>
      <c r="G18" s="170"/>
    </row>
    <row r="19" spans="1:7">
      <c r="A19" s="170"/>
      <c r="B19" s="170"/>
      <c r="C19" s="170"/>
      <c r="D19" s="170"/>
      <c r="E19" s="170"/>
      <c r="F19" s="170"/>
      <c r="G19" s="170"/>
    </row>
    <row r="20" spans="1:7">
      <c r="A20" s="170"/>
      <c r="B20" s="170"/>
      <c r="C20" s="170"/>
      <c r="D20" s="170"/>
      <c r="E20" s="170"/>
      <c r="F20" s="170"/>
      <c r="G20" s="170"/>
    </row>
    <row r="21" spans="1:7">
      <c r="A21" s="170"/>
      <c r="B21" s="170"/>
      <c r="C21" s="170"/>
      <c r="D21" s="170"/>
      <c r="E21" s="170"/>
      <c r="F21" s="170"/>
      <c r="G21" s="170"/>
    </row>
    <row r="22" spans="1:7">
      <c r="A22" s="170"/>
      <c r="B22" s="170"/>
      <c r="C22" s="170"/>
      <c r="D22" s="170"/>
      <c r="E22" s="170"/>
      <c r="F22" s="170"/>
      <c r="G22" s="170"/>
    </row>
    <row r="23" spans="1:7">
      <c r="A23" s="170"/>
      <c r="B23" s="170"/>
      <c r="C23" s="170"/>
      <c r="D23" s="170"/>
      <c r="E23" s="170"/>
      <c r="F23" s="170"/>
      <c r="G23" s="170"/>
    </row>
    <row r="24" spans="1:7">
      <c r="A24" s="170"/>
      <c r="B24" s="170"/>
      <c r="C24" s="170"/>
      <c r="D24" s="170"/>
      <c r="E24" s="170"/>
      <c r="F24" s="170"/>
      <c r="G24" s="170"/>
    </row>
    <row r="25" spans="1:7">
      <c r="A25" s="170"/>
      <c r="B25" s="170"/>
      <c r="C25" s="170"/>
      <c r="D25" s="170"/>
      <c r="E25" s="170"/>
      <c r="F25" s="170"/>
      <c r="G25" s="170"/>
    </row>
    <row r="26" spans="1:7">
      <c r="A26" s="170"/>
      <c r="B26" s="170"/>
      <c r="C26" s="170"/>
      <c r="D26" s="170"/>
      <c r="E26" s="170"/>
      <c r="F26" s="170"/>
      <c r="G26" s="170"/>
    </row>
    <row r="27" spans="1:7">
      <c r="A27" s="170"/>
      <c r="B27" s="170"/>
      <c r="C27" s="170"/>
      <c r="D27" s="170"/>
      <c r="E27" s="170"/>
      <c r="F27" s="170"/>
      <c r="G27" s="170"/>
    </row>
    <row r="28" spans="1:7">
      <c r="A28" s="170"/>
      <c r="B28" s="170"/>
      <c r="C28" s="170"/>
      <c r="D28" s="170"/>
      <c r="E28" s="170"/>
      <c r="F28" s="170"/>
      <c r="G28" s="170"/>
    </row>
    <row r="29" spans="1:7">
      <c r="A29" s="170"/>
      <c r="B29" s="170"/>
      <c r="C29" s="170"/>
      <c r="D29" s="170"/>
      <c r="E29" s="170"/>
      <c r="F29" s="170"/>
      <c r="G29" s="170"/>
    </row>
    <row r="30" spans="1:7">
      <c r="A30" s="170" t="s">
        <v>451</v>
      </c>
      <c r="B30" s="170"/>
      <c r="C30" s="170"/>
      <c r="D30" s="170"/>
      <c r="E30" s="170"/>
      <c r="F30" s="170"/>
      <c r="G30" s="170"/>
    </row>
    <row r="34" spans="1:8">
      <c r="A34" s="170" t="s">
        <v>452</v>
      </c>
      <c r="B34" s="170"/>
      <c r="C34" s="170" t="s">
        <v>453</v>
      </c>
      <c r="D34" s="170"/>
      <c r="E34" s="170"/>
      <c r="F34" s="170"/>
      <c r="G34" s="170"/>
      <c r="H34" s="170"/>
    </row>
  </sheetData>
  <phoneticPr fontId="5"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H26"/>
  <sheetViews>
    <sheetView workbookViewId="0">
      <selection activeCell="I11" sqref="I11"/>
    </sheetView>
  </sheetViews>
  <sheetFormatPr defaultRowHeight="17.399999999999999"/>
  <cols>
    <col min="1" max="1" width="10.5" customWidth="1"/>
    <col min="2" max="2" width="15.59765625" customWidth="1"/>
    <col min="3" max="3" width="6.3984375" bestFit="1" customWidth="1"/>
    <col min="4" max="4" width="15.59765625" customWidth="1"/>
    <col min="5" max="5" width="6.3984375" bestFit="1" customWidth="1"/>
    <col min="6" max="6" width="15.59765625" customWidth="1"/>
    <col min="7" max="7" width="6.3984375" bestFit="1" customWidth="1"/>
  </cols>
  <sheetData>
    <row r="1" spans="1:8">
      <c r="A1" s="414" t="s">
        <v>1119</v>
      </c>
      <c r="B1" s="415"/>
      <c r="C1" s="415"/>
      <c r="D1" s="415"/>
      <c r="E1" s="415"/>
      <c r="F1" s="415"/>
      <c r="G1" s="415"/>
      <c r="H1" s="415"/>
    </row>
    <row r="2" spans="1:8">
      <c r="A2" s="414" t="s">
        <v>1120</v>
      </c>
      <c r="B2" s="415"/>
      <c r="C2" s="415"/>
      <c r="D2" s="415"/>
      <c r="E2" s="415"/>
      <c r="F2" s="415"/>
      <c r="G2" s="415"/>
      <c r="H2" s="415"/>
    </row>
    <row r="3" spans="1:8">
      <c r="A3" s="414"/>
      <c r="B3" s="415"/>
      <c r="C3" s="415"/>
      <c r="D3" s="415"/>
      <c r="E3" s="415"/>
      <c r="F3" s="415"/>
      <c r="G3" s="415"/>
      <c r="H3" s="415"/>
    </row>
    <row r="4" spans="1:8" ht="18" thickBot="1">
      <c r="A4" s="415"/>
      <c r="B4" s="415"/>
      <c r="C4" s="415"/>
      <c r="D4" s="415"/>
      <c r="E4" s="415"/>
      <c r="F4" s="318"/>
      <c r="G4" s="318" t="s">
        <v>454</v>
      </c>
      <c r="H4" s="415"/>
    </row>
    <row r="5" spans="1:8" ht="33" thickBot="1">
      <c r="A5" s="416" t="s">
        <v>455</v>
      </c>
      <c r="B5" s="417" t="s">
        <v>456</v>
      </c>
      <c r="C5" s="417" t="s">
        <v>457</v>
      </c>
      <c r="D5" s="417" t="s">
        <v>458</v>
      </c>
      <c r="E5" s="417" t="s">
        <v>457</v>
      </c>
      <c r="F5" s="418" t="s">
        <v>459</v>
      </c>
      <c r="G5" s="417" t="s">
        <v>457</v>
      </c>
      <c r="H5" s="419"/>
    </row>
    <row r="6" spans="1:8" ht="18" thickBot="1">
      <c r="A6" s="420" t="s">
        <v>460</v>
      </c>
      <c r="B6" s="421">
        <v>59649</v>
      </c>
      <c r="C6" s="422">
        <v>100</v>
      </c>
      <c r="D6" s="423">
        <v>400002.21636299998</v>
      </c>
      <c r="E6" s="424">
        <v>100</v>
      </c>
      <c r="F6" s="423">
        <v>280919.00000599999</v>
      </c>
      <c r="G6" s="425">
        <v>100</v>
      </c>
      <c r="H6" s="419"/>
    </row>
    <row r="7" spans="1:8">
      <c r="A7" s="426" t="s">
        <v>46</v>
      </c>
      <c r="B7" s="427">
        <v>10222</v>
      </c>
      <c r="C7" s="428">
        <f>(B7/$B$6)*100</f>
        <v>17.136917634830425</v>
      </c>
      <c r="D7" s="427">
        <v>68353.784059999991</v>
      </c>
      <c r="E7" s="428">
        <f>(D7/D$6)*100</f>
        <v>17.088351330025951</v>
      </c>
      <c r="F7" s="427">
        <v>40669.926129999993</v>
      </c>
      <c r="G7" s="428">
        <f>(F7/F$6)*100</f>
        <v>14.477456536984452</v>
      </c>
      <c r="H7" s="419"/>
    </row>
    <row r="8" spans="1:8">
      <c r="A8" s="429" t="s">
        <v>461</v>
      </c>
      <c r="B8" s="430">
        <v>952</v>
      </c>
      <c r="C8" s="428">
        <f t="shared" ref="C8:C12" si="0">(B8/$B$6)*100</f>
        <v>1.596003285889118</v>
      </c>
      <c r="D8" s="430">
        <v>8156.0741939999998</v>
      </c>
      <c r="E8" s="428">
        <f t="shared" ref="E8:E12" si="1">(D8/D$6)*100</f>
        <v>2.039007250549433</v>
      </c>
      <c r="F8" s="430">
        <v>5436.916905</v>
      </c>
      <c r="G8" s="428">
        <f t="shared" ref="G8:G12" si="2">(F8/F$6)*100</f>
        <v>1.9354037658128771</v>
      </c>
      <c r="H8" s="419"/>
    </row>
    <row r="9" spans="1:8">
      <c r="A9" s="426" t="s">
        <v>462</v>
      </c>
      <c r="B9" s="431">
        <v>1946</v>
      </c>
      <c r="C9" s="428">
        <f t="shared" si="0"/>
        <v>3.2624184814498149</v>
      </c>
      <c r="D9" s="427">
        <v>52116.254135999989</v>
      </c>
      <c r="E9" s="428">
        <f t="shared" si="1"/>
        <v>13.028991341564156</v>
      </c>
      <c r="F9" s="427">
        <v>40044.81218999999</v>
      </c>
      <c r="G9" s="428">
        <f t="shared" si="2"/>
        <v>14.254931916013048</v>
      </c>
      <c r="H9" s="419"/>
    </row>
    <row r="10" spans="1:8">
      <c r="A10" s="426" t="s">
        <v>463</v>
      </c>
      <c r="B10" s="427">
        <v>336</v>
      </c>
      <c r="C10" s="428">
        <f t="shared" si="0"/>
        <v>0.56329527737262997</v>
      </c>
      <c r="D10" s="427">
        <v>7417.3682149999995</v>
      </c>
      <c r="E10" s="428">
        <f t="shared" si="1"/>
        <v>1.8543317790691378</v>
      </c>
      <c r="F10" s="427">
        <v>6106.8351889999994</v>
      </c>
      <c r="G10" s="428">
        <f t="shared" si="2"/>
        <v>2.1738775906469723</v>
      </c>
      <c r="H10" s="419"/>
    </row>
    <row r="11" spans="1:8" ht="16.5" customHeight="1">
      <c r="A11" s="426" t="s">
        <v>464</v>
      </c>
      <c r="B11" s="427">
        <v>12917</v>
      </c>
      <c r="C11" s="428">
        <f t="shared" si="0"/>
        <v>21.65501517209006</v>
      </c>
      <c r="D11" s="427">
        <v>97160.81154499999</v>
      </c>
      <c r="E11" s="428">
        <f t="shared" si="1"/>
        <v>24.290068297228395</v>
      </c>
      <c r="F11" s="427">
        <v>69195.138963999998</v>
      </c>
      <c r="G11" s="428">
        <f t="shared" si="2"/>
        <v>24.631704855322031</v>
      </c>
      <c r="H11" s="419"/>
    </row>
    <row r="12" spans="1:8" ht="18" thickBot="1">
      <c r="A12" s="432" t="s">
        <v>465</v>
      </c>
      <c r="B12" s="433">
        <f>B6-SUM(B7:B11)</f>
        <v>33276</v>
      </c>
      <c r="C12" s="434">
        <f t="shared" si="0"/>
        <v>55.786350148367958</v>
      </c>
      <c r="D12" s="433">
        <f>D6-SUM(D7:D11)</f>
        <v>166797.92421299999</v>
      </c>
      <c r="E12" s="434">
        <f t="shared" si="1"/>
        <v>41.699250001562923</v>
      </c>
      <c r="F12" s="433">
        <f>F6-SUM(F7:F11)</f>
        <v>119465.370628</v>
      </c>
      <c r="G12" s="434">
        <f t="shared" si="2"/>
        <v>42.526625335220622</v>
      </c>
      <c r="H12" s="419"/>
    </row>
    <row r="13" spans="1:8">
      <c r="A13" s="415"/>
      <c r="B13" s="435"/>
      <c r="C13" s="415"/>
      <c r="D13" s="415"/>
      <c r="E13" s="415"/>
      <c r="F13" s="415"/>
      <c r="G13" s="415"/>
      <c r="H13" s="415"/>
    </row>
    <row r="14" spans="1:8">
      <c r="A14" s="170" t="s">
        <v>452</v>
      </c>
      <c r="B14" s="170"/>
      <c r="C14" s="170"/>
      <c r="D14" s="170"/>
      <c r="E14" s="170" t="s">
        <v>453</v>
      </c>
      <c r="F14" s="170"/>
      <c r="G14" s="170"/>
      <c r="H14" s="170"/>
    </row>
    <row r="15" spans="1:8">
      <c r="A15" s="170"/>
      <c r="B15" s="305"/>
      <c r="C15" s="305"/>
      <c r="D15" s="305"/>
      <c r="E15" s="170"/>
      <c r="F15" s="170"/>
      <c r="G15" s="170"/>
      <c r="H15" s="170"/>
    </row>
    <row r="16" spans="1:8">
      <c r="A16" s="170"/>
      <c r="B16" s="170"/>
      <c r="C16" s="170"/>
      <c r="D16" s="170"/>
      <c r="E16" s="170"/>
      <c r="F16" s="170"/>
      <c r="G16" s="170"/>
      <c r="H16" s="170"/>
    </row>
    <row r="17" spans="1:8">
      <c r="A17" s="170"/>
      <c r="B17" s="170"/>
      <c r="C17" s="170"/>
      <c r="D17" s="170"/>
      <c r="E17" s="170"/>
      <c r="F17" s="170"/>
      <c r="G17" s="170"/>
      <c r="H17" s="170"/>
    </row>
    <row r="18" spans="1:8">
      <c r="A18" s="170"/>
      <c r="B18" s="170"/>
      <c r="C18" s="170"/>
      <c r="D18" s="170"/>
      <c r="E18" s="170"/>
      <c r="F18" s="170"/>
      <c r="G18" s="170"/>
      <c r="H18" s="170"/>
    </row>
    <row r="19" spans="1:8">
      <c r="A19" s="170"/>
      <c r="B19" s="170"/>
      <c r="C19" s="170"/>
      <c r="D19" s="170"/>
      <c r="E19" s="170"/>
      <c r="F19" s="170"/>
      <c r="G19" s="170"/>
      <c r="H19" s="170"/>
    </row>
    <row r="20" spans="1:8">
      <c r="A20" s="170"/>
      <c r="B20" s="170"/>
      <c r="C20" s="170"/>
      <c r="D20" s="170"/>
      <c r="E20" s="170"/>
      <c r="F20" s="170"/>
      <c r="G20" s="170"/>
      <c r="H20" s="170"/>
    </row>
    <row r="21" spans="1:8">
      <c r="A21" s="170"/>
      <c r="B21" s="170"/>
      <c r="C21" s="170"/>
      <c r="D21" s="170"/>
      <c r="E21" s="170"/>
      <c r="F21" s="170"/>
      <c r="G21" s="170"/>
      <c r="H21" s="170"/>
    </row>
    <row r="22" spans="1:8">
      <c r="A22" s="170"/>
      <c r="B22" s="170"/>
      <c r="C22" s="170"/>
      <c r="D22" s="170"/>
      <c r="E22" s="170"/>
      <c r="F22" s="170"/>
      <c r="G22" s="170"/>
      <c r="H22" s="170"/>
    </row>
    <row r="23" spans="1:8">
      <c r="A23" s="170"/>
      <c r="B23" s="170"/>
      <c r="C23" s="170"/>
      <c r="D23" s="170"/>
      <c r="E23" s="170"/>
      <c r="F23" s="170"/>
      <c r="G23" s="170"/>
      <c r="H23" s="170"/>
    </row>
    <row r="24" spans="1:8">
      <c r="A24" s="170"/>
      <c r="B24" s="170"/>
      <c r="C24" s="170"/>
      <c r="D24" s="170"/>
      <c r="E24" s="170"/>
      <c r="F24" s="170"/>
      <c r="G24" s="170"/>
      <c r="H24" s="170"/>
    </row>
    <row r="25" spans="1:8">
      <c r="A25" s="170"/>
      <c r="B25" s="170"/>
      <c r="C25" s="170"/>
      <c r="D25" s="170"/>
      <c r="E25" s="170"/>
      <c r="F25" s="170"/>
      <c r="G25" s="170"/>
      <c r="H25" s="170"/>
    </row>
    <row r="26" spans="1:8">
      <c r="A26" s="415"/>
      <c r="B26" s="170"/>
      <c r="C26" s="170"/>
      <c r="D26" s="170"/>
      <c r="E26" s="170"/>
      <c r="F26" s="170"/>
      <c r="G26" s="170"/>
      <c r="H26" s="170"/>
    </row>
  </sheetData>
  <phoneticPr fontId="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Q53"/>
  <sheetViews>
    <sheetView zoomScale="55" zoomScaleNormal="55" workbookViewId="0">
      <selection activeCell="P25" sqref="P25"/>
    </sheetView>
  </sheetViews>
  <sheetFormatPr defaultColWidth="9" defaultRowHeight="14.4"/>
  <cols>
    <col min="1" max="1" width="3.69921875" style="4" customWidth="1"/>
    <col min="2" max="2" width="12.59765625" style="4" customWidth="1"/>
    <col min="3" max="12" width="13.59765625" style="4" customWidth="1"/>
    <col min="13" max="14" width="11.796875" style="4" bestFit="1" customWidth="1"/>
    <col min="15" max="16384" width="9" style="4"/>
  </cols>
  <sheetData>
    <row r="1" spans="1:17">
      <c r="A1" s="277" t="s">
        <v>466</v>
      </c>
      <c r="B1" s="170"/>
      <c r="C1" s="170"/>
      <c r="D1" s="170"/>
      <c r="E1" s="170"/>
      <c r="F1" s="170"/>
      <c r="G1" s="170"/>
      <c r="H1" s="170"/>
    </row>
    <row r="2" spans="1:17">
      <c r="A2" s="277" t="s">
        <v>467</v>
      </c>
      <c r="B2" s="170"/>
      <c r="C2" s="170"/>
      <c r="D2" s="170"/>
      <c r="E2" s="278"/>
      <c r="F2" s="170"/>
      <c r="G2" s="170"/>
      <c r="H2" s="170"/>
    </row>
    <row r="3" spans="1:17" ht="15" thickBot="1">
      <c r="A3" s="277"/>
      <c r="B3" s="170"/>
      <c r="C3" s="170"/>
      <c r="D3" s="170"/>
      <c r="E3" s="170"/>
      <c r="F3" s="170"/>
      <c r="G3" s="170"/>
      <c r="H3" s="170"/>
    </row>
    <row r="4" spans="1:17" ht="17.399999999999999" customHeight="1">
      <c r="A4" s="1053" t="s">
        <v>468</v>
      </c>
      <c r="B4" s="1054"/>
      <c r="C4" s="436">
        <v>2009</v>
      </c>
      <c r="D4" s="437"/>
      <c r="E4" s="436">
        <v>2010</v>
      </c>
      <c r="F4" s="437"/>
      <c r="G4" s="436">
        <v>2011</v>
      </c>
      <c r="H4" s="437"/>
      <c r="I4" s="1023">
        <v>2012</v>
      </c>
      <c r="J4" s="1024"/>
      <c r="K4" s="1023">
        <v>2013</v>
      </c>
      <c r="L4" s="1024"/>
      <c r="M4" s="1043">
        <v>2014</v>
      </c>
      <c r="N4" s="1044"/>
    </row>
    <row r="5" spans="1:17" ht="15" thickBot="1">
      <c r="A5" s="1055"/>
      <c r="B5" s="1056"/>
      <c r="C5" s="282" t="s">
        <v>469</v>
      </c>
      <c r="D5" s="282" t="s">
        <v>470</v>
      </c>
      <c r="E5" s="282" t="s">
        <v>469</v>
      </c>
      <c r="F5" s="282" t="s">
        <v>470</v>
      </c>
      <c r="G5" s="282" t="s">
        <v>469</v>
      </c>
      <c r="H5" s="282" t="s">
        <v>470</v>
      </c>
      <c r="I5" s="282" t="s">
        <v>469</v>
      </c>
      <c r="J5" s="283" t="s">
        <v>470</v>
      </c>
      <c r="K5" s="282" t="s">
        <v>469</v>
      </c>
      <c r="L5" s="438" t="s">
        <v>470</v>
      </c>
      <c r="M5" s="439" t="s">
        <v>469</v>
      </c>
      <c r="N5" s="440" t="s">
        <v>470</v>
      </c>
    </row>
    <row r="6" spans="1:17">
      <c r="A6" s="1045" t="s">
        <v>471</v>
      </c>
      <c r="B6" s="1046"/>
      <c r="C6" s="441">
        <v>559</v>
      </c>
      <c r="D6" s="442">
        <v>49147.868999999999</v>
      </c>
      <c r="E6" s="443">
        <v>593</v>
      </c>
      <c r="F6" s="444">
        <v>71578.807000000001</v>
      </c>
      <c r="G6" s="441">
        <v>625</v>
      </c>
      <c r="H6" s="442">
        <v>59144.313999999998</v>
      </c>
      <c r="I6" s="443">
        <v>620</v>
      </c>
      <c r="J6" s="445">
        <v>64880.678</v>
      </c>
      <c r="K6" s="443">
        <v>682</v>
      </c>
      <c r="L6" s="446">
        <v>65211.656999999999</v>
      </c>
      <c r="M6" s="447">
        <v>708</v>
      </c>
      <c r="N6" s="448">
        <v>66009.929999999993</v>
      </c>
    </row>
    <row r="7" spans="1:17">
      <c r="A7" s="1047"/>
      <c r="B7" s="1048"/>
      <c r="C7" s="449">
        <v>100</v>
      </c>
      <c r="D7" s="449">
        <v>100</v>
      </c>
      <c r="E7" s="449">
        <v>100</v>
      </c>
      <c r="F7" s="449">
        <v>100</v>
      </c>
      <c r="G7" s="449">
        <v>100</v>
      </c>
      <c r="H7" s="449">
        <v>100</v>
      </c>
      <c r="I7" s="449">
        <f t="shared" ref="I7:L7" si="0">I6/I$6*100</f>
        <v>100</v>
      </c>
      <c r="J7" s="450">
        <f t="shared" si="0"/>
        <v>100</v>
      </c>
      <c r="K7" s="449">
        <f t="shared" si="0"/>
        <v>100</v>
      </c>
      <c r="L7" s="451">
        <f t="shared" si="0"/>
        <v>100</v>
      </c>
      <c r="M7" s="452"/>
      <c r="N7" s="453">
        <v>100</v>
      </c>
    </row>
    <row r="8" spans="1:17">
      <c r="A8" s="1047" t="s">
        <v>408</v>
      </c>
      <c r="B8" s="1048"/>
      <c r="C8" s="454">
        <v>161</v>
      </c>
      <c r="D8" s="455">
        <v>5486.634</v>
      </c>
      <c r="E8" s="454">
        <v>182</v>
      </c>
      <c r="F8" s="455">
        <v>8278.5499999999993</v>
      </c>
      <c r="G8" s="454">
        <v>212</v>
      </c>
      <c r="H8" s="455">
        <v>12831.879000000001</v>
      </c>
      <c r="I8" s="456">
        <f>SUM(I10:I19)</f>
        <v>214</v>
      </c>
      <c r="J8" s="457">
        <f>SUM(J10:J19)</f>
        <v>11046.137000000001</v>
      </c>
      <c r="K8" s="456">
        <f>SUM(K10:K19)</f>
        <v>216</v>
      </c>
      <c r="L8" s="458">
        <f>SUM(L10:L19)</f>
        <v>14280.243</v>
      </c>
      <c r="M8" s="447">
        <f>SUM(M10:M19)</f>
        <v>201</v>
      </c>
      <c r="N8" s="459">
        <v>10808.05</v>
      </c>
    </row>
    <row r="9" spans="1:17">
      <c r="A9" s="1049"/>
      <c r="B9" s="1048"/>
      <c r="C9" s="449">
        <v>28.801431127012521</v>
      </c>
      <c r="D9" s="449">
        <v>11.163523692146246</v>
      </c>
      <c r="E9" s="449">
        <v>30.691399662731872</v>
      </c>
      <c r="F9" s="449">
        <v>11.565644004097468</v>
      </c>
      <c r="G9" s="449">
        <v>33.92</v>
      </c>
      <c r="H9" s="449">
        <v>21.695879336769384</v>
      </c>
      <c r="I9" s="449">
        <f t="shared" ref="I9:L9" si="1">I8/I$6*100</f>
        <v>34.516129032258064</v>
      </c>
      <c r="J9" s="450">
        <f t="shared" si="1"/>
        <v>17.02531067878175</v>
      </c>
      <c r="K9" s="449">
        <f t="shared" si="1"/>
        <v>31.671554252199414</v>
      </c>
      <c r="L9" s="451">
        <f t="shared" si="1"/>
        <v>21.898298029752564</v>
      </c>
      <c r="M9" s="460">
        <f>M8/M$6*100</f>
        <v>28.389830508474578</v>
      </c>
      <c r="N9" s="461">
        <f>N8/N6*100</f>
        <v>16.373369885409666</v>
      </c>
      <c r="O9" s="462"/>
    </row>
    <row r="10" spans="1:17">
      <c r="A10" s="463"/>
      <c r="B10" s="464" t="s">
        <v>12</v>
      </c>
      <c r="C10" s="465">
        <v>0</v>
      </c>
      <c r="D10" s="383">
        <v>0</v>
      </c>
      <c r="E10" s="465">
        <v>1</v>
      </c>
      <c r="F10" s="383">
        <v>19.326000000000001</v>
      </c>
      <c r="G10" s="465">
        <v>0</v>
      </c>
      <c r="H10" s="383">
        <v>0</v>
      </c>
      <c r="I10" s="465">
        <v>1</v>
      </c>
      <c r="J10" s="466">
        <v>9.0570000000000004</v>
      </c>
      <c r="K10" s="465">
        <v>2</v>
      </c>
      <c r="L10" s="467">
        <v>108.10899999999999</v>
      </c>
      <c r="M10" s="468">
        <v>1</v>
      </c>
      <c r="N10" s="469">
        <v>12.387</v>
      </c>
    </row>
    <row r="11" spans="1:17">
      <c r="A11" s="463"/>
      <c r="B11" s="464" t="s">
        <v>409</v>
      </c>
      <c r="C11" s="465">
        <v>11</v>
      </c>
      <c r="D11" s="383">
        <v>44.917999999999999</v>
      </c>
      <c r="E11" s="465">
        <v>22</v>
      </c>
      <c r="F11" s="383">
        <v>354.01</v>
      </c>
      <c r="G11" s="465">
        <v>24</v>
      </c>
      <c r="H11" s="383">
        <v>105.78700000000001</v>
      </c>
      <c r="I11" s="465">
        <v>16</v>
      </c>
      <c r="J11" s="466">
        <v>108.268</v>
      </c>
      <c r="K11" s="465">
        <v>18</v>
      </c>
      <c r="L11" s="467">
        <v>141.84700000000001</v>
      </c>
      <c r="M11" s="468">
        <v>8</v>
      </c>
      <c r="N11" s="470">
        <v>30.696000000000002</v>
      </c>
    </row>
    <row r="12" spans="1:17">
      <c r="A12" s="463"/>
      <c r="B12" s="464" t="s">
        <v>178</v>
      </c>
      <c r="C12" s="465">
        <v>13</v>
      </c>
      <c r="D12" s="383">
        <v>230.4</v>
      </c>
      <c r="E12" s="465">
        <v>20</v>
      </c>
      <c r="F12" s="383">
        <v>319.75099999999998</v>
      </c>
      <c r="G12" s="465">
        <v>26</v>
      </c>
      <c r="H12" s="383">
        <v>2248.5369999999998</v>
      </c>
      <c r="I12" s="465">
        <v>37</v>
      </c>
      <c r="J12" s="466">
        <v>1709.931</v>
      </c>
      <c r="K12" s="465">
        <v>34</v>
      </c>
      <c r="L12" s="467">
        <v>758.74599999999998</v>
      </c>
      <c r="M12" s="468">
        <v>35</v>
      </c>
      <c r="N12" s="470">
        <v>999.21600000000001</v>
      </c>
    </row>
    <row r="13" spans="1:17">
      <c r="A13" s="463"/>
      <c r="B13" s="464" t="s">
        <v>472</v>
      </c>
      <c r="C13" s="465">
        <v>11</v>
      </c>
      <c r="D13" s="383">
        <v>63.122999999999998</v>
      </c>
      <c r="E13" s="465">
        <v>3</v>
      </c>
      <c r="F13" s="383">
        <v>0.92200000000000004</v>
      </c>
      <c r="G13" s="465">
        <v>8</v>
      </c>
      <c r="H13" s="383">
        <v>3.42</v>
      </c>
      <c r="I13" s="465">
        <v>10</v>
      </c>
      <c r="J13" s="466">
        <v>9.3460000000000001</v>
      </c>
      <c r="K13" s="465">
        <v>5</v>
      </c>
      <c r="L13" s="467">
        <v>763.34900000000005</v>
      </c>
      <c r="M13" s="468">
        <v>5</v>
      </c>
      <c r="N13" s="470">
        <v>14.205</v>
      </c>
      <c r="Q13" s="471"/>
    </row>
    <row r="14" spans="1:17">
      <c r="A14" s="463"/>
      <c r="B14" s="464" t="s">
        <v>101</v>
      </c>
      <c r="C14" s="465">
        <v>5</v>
      </c>
      <c r="D14" s="383">
        <v>204.96700000000001</v>
      </c>
      <c r="E14" s="465">
        <v>11</v>
      </c>
      <c r="F14" s="383">
        <v>1071.9670000000001</v>
      </c>
      <c r="G14" s="465">
        <v>10</v>
      </c>
      <c r="H14" s="383">
        <v>745.524</v>
      </c>
      <c r="I14" s="465">
        <v>6</v>
      </c>
      <c r="J14" s="466">
        <v>563.274</v>
      </c>
      <c r="K14" s="465">
        <v>25</v>
      </c>
      <c r="L14" s="467">
        <v>3475.5410000000002</v>
      </c>
      <c r="M14" s="468">
        <v>15</v>
      </c>
      <c r="N14" s="470">
        <v>2438.6089999999999</v>
      </c>
    </row>
    <row r="15" spans="1:17">
      <c r="A15" s="463"/>
      <c r="B15" s="464" t="s">
        <v>181</v>
      </c>
      <c r="C15" s="465">
        <v>1</v>
      </c>
      <c r="D15" s="383">
        <v>0.42399999999999999</v>
      </c>
      <c r="E15" s="465">
        <v>1</v>
      </c>
      <c r="F15" s="383">
        <v>1387.9829999999999</v>
      </c>
      <c r="G15" s="465">
        <v>4</v>
      </c>
      <c r="H15" s="383">
        <v>23.042999999999999</v>
      </c>
      <c r="I15" s="465">
        <v>0</v>
      </c>
      <c r="J15" s="466">
        <v>0</v>
      </c>
      <c r="K15" s="465">
        <v>11</v>
      </c>
      <c r="L15" s="467">
        <v>13.351000000000001</v>
      </c>
      <c r="M15" s="468">
        <v>7</v>
      </c>
      <c r="N15" s="470">
        <v>159.529</v>
      </c>
    </row>
    <row r="16" spans="1:17">
      <c r="A16" s="463"/>
      <c r="B16" s="464" t="s">
        <v>18</v>
      </c>
      <c r="C16" s="465">
        <v>19</v>
      </c>
      <c r="D16" s="383">
        <v>82.149000000000001</v>
      </c>
      <c r="E16" s="465">
        <v>21</v>
      </c>
      <c r="F16" s="383">
        <v>102.001</v>
      </c>
      <c r="G16" s="465">
        <v>21</v>
      </c>
      <c r="H16" s="383">
        <v>2580.4319999999998</v>
      </c>
      <c r="I16" s="465">
        <v>19</v>
      </c>
      <c r="J16" s="466">
        <v>721.36300000000006</v>
      </c>
      <c r="K16" s="465">
        <v>20</v>
      </c>
      <c r="L16" s="467">
        <v>480.09399999999999</v>
      </c>
      <c r="M16" s="468">
        <v>17</v>
      </c>
      <c r="N16" s="470">
        <v>1603.6130000000001</v>
      </c>
    </row>
    <row r="17" spans="1:14">
      <c r="A17" s="463"/>
      <c r="B17" s="464" t="s">
        <v>95</v>
      </c>
      <c r="C17" s="465">
        <v>13</v>
      </c>
      <c r="D17" s="383">
        <v>2008.3420000000001</v>
      </c>
      <c r="E17" s="465">
        <v>12</v>
      </c>
      <c r="F17" s="383">
        <v>1623.5940000000001</v>
      </c>
      <c r="G17" s="465">
        <v>18</v>
      </c>
      <c r="H17" s="383">
        <v>3289.643</v>
      </c>
      <c r="I17" s="465">
        <v>28</v>
      </c>
      <c r="J17" s="466">
        <v>3345.337</v>
      </c>
      <c r="K17" s="465">
        <v>14</v>
      </c>
      <c r="L17" s="467">
        <v>3516.3040000000001</v>
      </c>
      <c r="M17" s="468">
        <v>17</v>
      </c>
      <c r="N17" s="470">
        <v>1769.6569999999999</v>
      </c>
    </row>
    <row r="18" spans="1:14">
      <c r="A18" s="463"/>
      <c r="B18" s="464" t="s">
        <v>102</v>
      </c>
      <c r="C18" s="465">
        <v>12</v>
      </c>
      <c r="D18" s="383">
        <v>1115.6590000000001</v>
      </c>
      <c r="E18" s="465">
        <v>9</v>
      </c>
      <c r="F18" s="383">
        <v>100.289</v>
      </c>
      <c r="G18" s="465">
        <v>8</v>
      </c>
      <c r="H18" s="383">
        <v>376.43200000000002</v>
      </c>
      <c r="I18" s="465">
        <v>5</v>
      </c>
      <c r="J18" s="466">
        <v>1162.989</v>
      </c>
      <c r="K18" s="465">
        <v>11</v>
      </c>
      <c r="L18" s="467">
        <v>979.27</v>
      </c>
      <c r="M18" s="468">
        <v>6</v>
      </c>
      <c r="N18" s="470">
        <v>392.822</v>
      </c>
    </row>
    <row r="19" spans="1:14">
      <c r="A19" s="472"/>
      <c r="B19" s="464" t="s">
        <v>21</v>
      </c>
      <c r="C19" s="465">
        <v>76</v>
      </c>
      <c r="D19" s="383">
        <v>1736.652</v>
      </c>
      <c r="E19" s="465">
        <v>82</v>
      </c>
      <c r="F19" s="383">
        <v>3298.7069999999999</v>
      </c>
      <c r="G19" s="465">
        <v>93</v>
      </c>
      <c r="H19" s="383">
        <v>3459.0610000000001</v>
      </c>
      <c r="I19" s="465">
        <v>92</v>
      </c>
      <c r="J19" s="466">
        <v>3416.5720000000001</v>
      </c>
      <c r="K19" s="465">
        <v>76</v>
      </c>
      <c r="L19" s="467">
        <v>4043.6320000000001</v>
      </c>
      <c r="M19" s="468">
        <v>90</v>
      </c>
      <c r="N19" s="470">
        <v>3387.3159999999998</v>
      </c>
    </row>
    <row r="20" spans="1:14">
      <c r="A20" s="1047" t="s">
        <v>96</v>
      </c>
      <c r="B20" s="1048"/>
      <c r="C20" s="473">
        <v>99</v>
      </c>
      <c r="D20" s="474">
        <v>816.31700000000001</v>
      </c>
      <c r="E20" s="473">
        <v>78</v>
      </c>
      <c r="F20" s="474">
        <v>603.928</v>
      </c>
      <c r="G20" s="473">
        <v>65</v>
      </c>
      <c r="H20" s="474">
        <v>1057.6579999999999</v>
      </c>
      <c r="I20" s="473">
        <v>75</v>
      </c>
      <c r="J20" s="475">
        <v>1563.259</v>
      </c>
      <c r="K20" s="473">
        <v>78</v>
      </c>
      <c r="L20" s="476">
        <v>536.91200000000003</v>
      </c>
      <c r="M20" s="447">
        <v>113</v>
      </c>
      <c r="N20" s="448">
        <v>793.37599999999998</v>
      </c>
    </row>
    <row r="21" spans="1:14">
      <c r="A21" s="1047"/>
      <c r="B21" s="1048"/>
      <c r="C21" s="449">
        <v>17.710196779964221</v>
      </c>
      <c r="D21" s="449">
        <v>1.6609407826003606</v>
      </c>
      <c r="E21" s="449">
        <v>13.15345699831366</v>
      </c>
      <c r="F21" s="449">
        <v>0.8437245957452183</v>
      </c>
      <c r="G21" s="449">
        <v>10.4</v>
      </c>
      <c r="H21" s="449">
        <v>1.7882665779165179</v>
      </c>
      <c r="I21" s="449">
        <f t="shared" ref="I21:L21" si="2">I20/I$6*100</f>
        <v>12.096774193548388</v>
      </c>
      <c r="J21" s="450">
        <f t="shared" si="2"/>
        <v>2.409436905082897</v>
      </c>
      <c r="K21" s="449">
        <f t="shared" si="2"/>
        <v>11.436950146627565</v>
      </c>
      <c r="L21" s="451">
        <f t="shared" si="2"/>
        <v>0.82333745943612513</v>
      </c>
      <c r="M21" s="460">
        <f>M20/M6*100</f>
        <v>15.96045197740113</v>
      </c>
      <c r="N21" s="461">
        <f>N20/N6*100</f>
        <v>1.2019040165623567</v>
      </c>
    </row>
    <row r="22" spans="1:14">
      <c r="A22" s="1050" t="s">
        <v>99</v>
      </c>
      <c r="B22" s="1051"/>
      <c r="C22" s="473">
        <v>2</v>
      </c>
      <c r="D22" s="474">
        <v>48.14</v>
      </c>
      <c r="E22" s="473">
        <v>6</v>
      </c>
      <c r="F22" s="474">
        <v>89.742000000000004</v>
      </c>
      <c r="G22" s="473">
        <v>2</v>
      </c>
      <c r="H22" s="474">
        <v>4.4029999999999996</v>
      </c>
      <c r="I22" s="473">
        <v>16</v>
      </c>
      <c r="J22" s="475">
        <v>0.67300000000000004</v>
      </c>
      <c r="K22" s="473">
        <v>11</v>
      </c>
      <c r="L22" s="476">
        <v>35.531999999999996</v>
      </c>
      <c r="M22" s="447">
        <v>18</v>
      </c>
      <c r="N22" s="448">
        <v>168.86</v>
      </c>
    </row>
    <row r="23" spans="1:14">
      <c r="A23" s="1046"/>
      <c r="B23" s="1052"/>
      <c r="C23" s="449">
        <v>0.35778175313059035</v>
      </c>
      <c r="D23" s="449">
        <v>9.7949312919345513E-2</v>
      </c>
      <c r="E23" s="449">
        <v>1.0118043844856661</v>
      </c>
      <c r="F23" s="449">
        <v>0.12537509880543274</v>
      </c>
      <c r="G23" s="449">
        <v>0.32</v>
      </c>
      <c r="H23" s="449">
        <v>7.4445026110202244E-3</v>
      </c>
      <c r="I23" s="449">
        <f t="shared" ref="I23:L23" si="3">I22/I$6*100</f>
        <v>2.5806451612903225</v>
      </c>
      <c r="J23" s="450">
        <f t="shared" si="3"/>
        <v>1.0372887903545029E-3</v>
      </c>
      <c r="K23" s="449">
        <f t="shared" si="3"/>
        <v>1.6129032258064515</v>
      </c>
      <c r="L23" s="451">
        <f t="shared" si="3"/>
        <v>5.4487190840741856E-2</v>
      </c>
      <c r="M23" s="460">
        <f>M22/M6*100</f>
        <v>2.5423728813559325</v>
      </c>
      <c r="N23" s="461">
        <f>N22/N6*100</f>
        <v>0.25580999707165275</v>
      </c>
    </row>
    <row r="24" spans="1:14">
      <c r="A24" s="1047" t="s">
        <v>473</v>
      </c>
      <c r="B24" s="1048"/>
      <c r="C24" s="473">
        <v>6</v>
      </c>
      <c r="D24" s="474">
        <v>92.090999999999994</v>
      </c>
      <c r="E24" s="473">
        <v>22</v>
      </c>
      <c r="F24" s="474">
        <v>694.86900000000003</v>
      </c>
      <c r="G24" s="473">
        <v>12</v>
      </c>
      <c r="H24" s="474">
        <v>952.66</v>
      </c>
      <c r="I24" s="473">
        <v>8</v>
      </c>
      <c r="J24" s="475">
        <v>19.143999999999998</v>
      </c>
      <c r="K24" s="473">
        <v>17</v>
      </c>
      <c r="L24" s="476">
        <v>181.62200000000001</v>
      </c>
      <c r="M24" s="447">
        <v>16</v>
      </c>
      <c r="N24" s="448">
        <v>328.50799999999998</v>
      </c>
    </row>
    <row r="25" spans="1:14">
      <c r="A25" s="1047"/>
      <c r="B25" s="1048"/>
      <c r="C25" s="449">
        <v>1.0733452593917709</v>
      </c>
      <c r="D25" s="449">
        <v>0.18737536718021283</v>
      </c>
      <c r="E25" s="449">
        <v>3.7099494097807759</v>
      </c>
      <c r="F25" s="449">
        <v>0.97077477136493762</v>
      </c>
      <c r="G25" s="449">
        <v>1.92</v>
      </c>
      <c r="H25" s="449">
        <v>1.6107381007073647</v>
      </c>
      <c r="I25" s="449">
        <f t="shared" ref="I25:L25" si="4">I24/I$6*100</f>
        <v>1.2903225806451613</v>
      </c>
      <c r="J25" s="450">
        <f t="shared" si="4"/>
        <v>2.9506473406458542E-2</v>
      </c>
      <c r="K25" s="449">
        <f t="shared" si="4"/>
        <v>2.4926686217008798</v>
      </c>
      <c r="L25" s="451">
        <f t="shared" si="4"/>
        <v>0.2785115550736581</v>
      </c>
      <c r="M25" s="460">
        <f>M24/M6*100</f>
        <v>2.2598870056497176</v>
      </c>
      <c r="N25" s="461">
        <f>N24/N6*100</f>
        <v>0.49766451805054179</v>
      </c>
    </row>
    <row r="26" spans="1:14">
      <c r="A26" s="1047" t="s">
        <v>474</v>
      </c>
      <c r="B26" s="1048"/>
      <c r="C26" s="473">
        <v>128</v>
      </c>
      <c r="D26" s="474">
        <v>35746.03</v>
      </c>
      <c r="E26" s="473">
        <v>113</v>
      </c>
      <c r="F26" s="474">
        <v>47249.91</v>
      </c>
      <c r="G26" s="473">
        <v>116</v>
      </c>
      <c r="H26" s="474">
        <v>29540.749</v>
      </c>
      <c r="I26" s="473">
        <v>106</v>
      </c>
      <c r="J26" s="475">
        <v>36872.142</v>
      </c>
      <c r="K26" s="473">
        <v>99</v>
      </c>
      <c r="L26" s="476">
        <v>26142.940999999999</v>
      </c>
      <c r="M26" s="447">
        <v>102</v>
      </c>
      <c r="N26" s="448">
        <v>31350.717000000001</v>
      </c>
    </row>
    <row r="27" spans="1:14" ht="15" thickBot="1">
      <c r="A27" s="1049"/>
      <c r="B27" s="1050"/>
      <c r="C27" s="477">
        <v>22.898032200357783</v>
      </c>
      <c r="D27" s="477">
        <v>72.731596969138167</v>
      </c>
      <c r="E27" s="477">
        <v>19.05564924114671</v>
      </c>
      <c r="F27" s="477">
        <v>66.011033126048062</v>
      </c>
      <c r="G27" s="477">
        <v>18.559999999999999</v>
      </c>
      <c r="H27" s="477">
        <v>49.946895994093367</v>
      </c>
      <c r="I27" s="477">
        <f t="shared" ref="I27:L27" si="5">I26/I$6*100</f>
        <v>17.096774193548388</v>
      </c>
      <c r="J27" s="478">
        <f t="shared" si="5"/>
        <v>56.830697730994743</v>
      </c>
      <c r="K27" s="477">
        <f t="shared" si="5"/>
        <v>14.516129032258066</v>
      </c>
      <c r="L27" s="479">
        <f t="shared" si="5"/>
        <v>40.089367764416714</v>
      </c>
      <c r="M27" s="460">
        <f>M26/M6*100</f>
        <v>14.40677966101695</v>
      </c>
      <c r="N27" s="461">
        <f>N26/N6*100</f>
        <v>47.493940684378856</v>
      </c>
    </row>
    <row r="28" spans="1:14">
      <c r="A28" s="303"/>
      <c r="B28" s="303"/>
      <c r="C28" s="305"/>
      <c r="D28" s="480"/>
      <c r="E28" s="305"/>
      <c r="F28" s="305"/>
      <c r="G28" s="305"/>
      <c r="H28" s="305"/>
      <c r="N28" s="481"/>
    </row>
    <row r="29" spans="1:14">
      <c r="A29" s="317"/>
      <c r="B29" s="318" t="s">
        <v>402</v>
      </c>
      <c r="C29" s="170" t="s">
        <v>475</v>
      </c>
      <c r="D29" s="170"/>
      <c r="E29" s="170"/>
      <c r="G29" s="280" t="s">
        <v>404</v>
      </c>
      <c r="H29" s="482" t="s">
        <v>476</v>
      </c>
    </row>
    <row r="30" spans="1:14" ht="378" customHeight="1">
      <c r="A30" s="321"/>
      <c r="B30" s="1041" t="s">
        <v>1121</v>
      </c>
      <c r="C30" s="1041"/>
      <c r="D30" s="1041"/>
      <c r="E30" s="1041"/>
      <c r="F30" s="1041"/>
      <c r="G30" s="323" t="s">
        <v>477</v>
      </c>
      <c r="H30" s="1042" t="s">
        <v>1122</v>
      </c>
      <c r="I30" s="1042"/>
      <c r="J30" s="1042"/>
      <c r="K30" s="1042"/>
      <c r="L30" s="1042"/>
    </row>
    <row r="31" spans="1:14">
      <c r="A31" s="325"/>
      <c r="B31" s="325"/>
      <c r="C31" s="322"/>
      <c r="D31" s="313"/>
      <c r="E31" s="323"/>
      <c r="F31" s="326"/>
      <c r="G31" s="323"/>
      <c r="H31" s="326"/>
    </row>
    <row r="32" spans="1:14">
      <c r="A32" s="325"/>
      <c r="B32" s="325"/>
      <c r="C32" s="322"/>
      <c r="D32" s="483"/>
      <c r="E32" s="323"/>
      <c r="F32" s="326"/>
      <c r="G32" s="323"/>
      <c r="H32" s="326"/>
    </row>
    <row r="33" spans="4:8">
      <c r="D33" s="484"/>
      <c r="H33" s="9"/>
    </row>
    <row r="34" spans="4:8">
      <c r="D34" s="484"/>
      <c r="H34" s="9"/>
    </row>
    <row r="35" spans="4:8">
      <c r="D35" s="484"/>
      <c r="H35" s="9"/>
    </row>
    <row r="53" spans="1:11" s="320" customFormat="1">
      <c r="A53" s="4"/>
      <c r="B53" s="4"/>
      <c r="C53" s="4"/>
      <c r="D53" s="4"/>
      <c r="E53" s="4"/>
      <c r="F53" s="4"/>
      <c r="G53" s="4"/>
      <c r="H53" s="4"/>
      <c r="I53" s="313"/>
      <c r="J53" s="313"/>
      <c r="K53" s="313"/>
    </row>
  </sheetData>
  <mergeCells count="12">
    <mergeCell ref="B30:F30"/>
    <mergeCell ref="H30:L30"/>
    <mergeCell ref="I4:J4"/>
    <mergeCell ref="K4:L4"/>
    <mergeCell ref="M4:N4"/>
    <mergeCell ref="A6:B7"/>
    <mergeCell ref="A8:B9"/>
    <mergeCell ref="A20:B21"/>
    <mergeCell ref="A22:B23"/>
    <mergeCell ref="A24:B25"/>
    <mergeCell ref="A26:B27"/>
    <mergeCell ref="A4:B5"/>
  </mergeCells>
  <phoneticPr fontId="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L20"/>
  <sheetViews>
    <sheetView topLeftCell="A7" workbookViewId="0">
      <selection activeCell="M6" sqref="M6"/>
    </sheetView>
  </sheetViews>
  <sheetFormatPr defaultRowHeight="17.399999999999999"/>
  <sheetData>
    <row r="1" spans="1:12">
      <c r="A1" s="414" t="s">
        <v>478</v>
      </c>
      <c r="B1" s="415"/>
      <c r="C1" s="415"/>
      <c r="D1" s="415"/>
      <c r="E1" s="415"/>
      <c r="F1" s="415"/>
      <c r="G1" s="415"/>
      <c r="H1" s="415"/>
    </row>
    <row r="2" spans="1:12">
      <c r="A2" s="414" t="s">
        <v>479</v>
      </c>
      <c r="B2" s="415"/>
      <c r="C2" s="415"/>
      <c r="D2" s="415"/>
      <c r="E2" s="415"/>
      <c r="F2" s="415"/>
      <c r="G2" s="415"/>
      <c r="H2" s="415"/>
    </row>
    <row r="3" spans="1:12">
      <c r="A3" s="414"/>
      <c r="B3" s="415"/>
      <c r="C3" s="415"/>
      <c r="D3" s="415"/>
      <c r="E3" s="415"/>
      <c r="F3" s="415"/>
      <c r="G3" s="415"/>
      <c r="H3" s="415"/>
    </row>
    <row r="4" spans="1:12" ht="18" thickBot="1">
      <c r="A4" s="415"/>
      <c r="B4" s="415"/>
      <c r="C4" s="415"/>
      <c r="D4" s="415"/>
      <c r="E4" s="415"/>
      <c r="F4" s="318"/>
      <c r="H4" s="415"/>
      <c r="L4" s="318" t="s">
        <v>480</v>
      </c>
    </row>
    <row r="5" spans="1:12" ht="65.400000000000006" thickBot="1">
      <c r="A5" s="485" t="s">
        <v>481</v>
      </c>
      <c r="B5" s="486" t="s">
        <v>482</v>
      </c>
      <c r="C5" s="486" t="s">
        <v>483</v>
      </c>
      <c r="D5" s="486" t="s">
        <v>484</v>
      </c>
      <c r="E5" s="486" t="s">
        <v>485</v>
      </c>
      <c r="F5" s="486" t="s">
        <v>486</v>
      </c>
      <c r="G5" s="486" t="s">
        <v>487</v>
      </c>
      <c r="H5" s="486" t="s">
        <v>488</v>
      </c>
      <c r="I5" s="486" t="s">
        <v>489</v>
      </c>
      <c r="J5" s="486" t="s">
        <v>490</v>
      </c>
      <c r="K5" s="486" t="s">
        <v>491</v>
      </c>
      <c r="L5" s="487" t="s">
        <v>492</v>
      </c>
    </row>
    <row r="6" spans="1:12" s="488" customFormat="1">
      <c r="A6" s="871" t="s">
        <v>100</v>
      </c>
      <c r="B6" s="430">
        <v>5</v>
      </c>
      <c r="C6" s="430">
        <v>17</v>
      </c>
      <c r="D6" s="430">
        <v>12</v>
      </c>
      <c r="E6" s="430">
        <v>1</v>
      </c>
      <c r="F6" s="430">
        <v>79</v>
      </c>
      <c r="G6" s="430">
        <v>36</v>
      </c>
      <c r="H6" s="430">
        <v>21</v>
      </c>
      <c r="I6" s="430">
        <v>25</v>
      </c>
      <c r="J6" s="430">
        <v>3</v>
      </c>
      <c r="K6" s="430">
        <v>4</v>
      </c>
      <c r="L6" s="430">
        <v>5</v>
      </c>
    </row>
    <row r="7" spans="1:12" s="488" customFormat="1">
      <c r="A7" s="871" t="s">
        <v>493</v>
      </c>
      <c r="B7" s="430">
        <v>101</v>
      </c>
      <c r="C7" s="430">
        <v>179</v>
      </c>
      <c r="D7" s="430">
        <v>53</v>
      </c>
      <c r="E7" s="430">
        <v>42</v>
      </c>
      <c r="F7" s="430">
        <v>162</v>
      </c>
      <c r="G7" s="430">
        <v>89</v>
      </c>
      <c r="H7" s="430">
        <v>110</v>
      </c>
      <c r="I7" s="430">
        <v>30</v>
      </c>
      <c r="J7" s="430">
        <v>46</v>
      </c>
      <c r="K7" s="430">
        <v>139</v>
      </c>
      <c r="L7" s="430">
        <v>88</v>
      </c>
    </row>
    <row r="8" spans="1:12" s="488" customFormat="1">
      <c r="A8" s="871" t="s">
        <v>191</v>
      </c>
      <c r="B8" s="430">
        <v>135</v>
      </c>
      <c r="C8" s="430">
        <v>184</v>
      </c>
      <c r="D8" s="430">
        <v>183</v>
      </c>
      <c r="E8" s="430">
        <v>139</v>
      </c>
      <c r="F8" s="430">
        <v>100</v>
      </c>
      <c r="G8" s="430">
        <v>12</v>
      </c>
      <c r="H8" s="430">
        <v>92</v>
      </c>
      <c r="I8" s="430">
        <v>90</v>
      </c>
      <c r="J8" s="430">
        <v>124</v>
      </c>
      <c r="K8" s="430">
        <v>178</v>
      </c>
      <c r="L8" s="430">
        <v>84</v>
      </c>
    </row>
    <row r="9" spans="1:12" s="488" customFormat="1">
      <c r="A9" s="871" t="s">
        <v>192</v>
      </c>
      <c r="B9" s="430">
        <v>114</v>
      </c>
      <c r="C9" s="430">
        <v>155</v>
      </c>
      <c r="D9" s="430">
        <v>153</v>
      </c>
      <c r="E9" s="430">
        <v>78</v>
      </c>
      <c r="F9" s="430">
        <v>117</v>
      </c>
      <c r="G9" s="430">
        <v>71</v>
      </c>
      <c r="H9" s="430">
        <v>43</v>
      </c>
      <c r="I9" s="430">
        <v>160</v>
      </c>
      <c r="J9" s="430">
        <v>62</v>
      </c>
      <c r="K9" s="430">
        <v>172</v>
      </c>
      <c r="L9" s="430">
        <v>75</v>
      </c>
    </row>
    <row r="10" spans="1:12" s="488" customFormat="1">
      <c r="A10" s="871" t="s">
        <v>494</v>
      </c>
      <c r="B10" s="430">
        <v>148</v>
      </c>
      <c r="C10" s="430">
        <v>154</v>
      </c>
      <c r="D10" s="430">
        <v>107</v>
      </c>
      <c r="E10" s="430">
        <v>128</v>
      </c>
      <c r="F10" s="430">
        <v>77</v>
      </c>
      <c r="G10" s="430">
        <v>116</v>
      </c>
      <c r="H10" s="430">
        <v>178</v>
      </c>
      <c r="I10" s="430">
        <v>129</v>
      </c>
      <c r="J10" s="430">
        <v>156</v>
      </c>
      <c r="K10" s="430">
        <v>99</v>
      </c>
      <c r="L10" s="430">
        <v>189</v>
      </c>
    </row>
    <row r="11" spans="1:12" s="488" customFormat="1">
      <c r="A11" s="871" t="s">
        <v>158</v>
      </c>
      <c r="B11" s="430">
        <v>18</v>
      </c>
      <c r="C11" s="430">
        <v>13</v>
      </c>
      <c r="D11" s="430">
        <v>28</v>
      </c>
      <c r="E11" s="430">
        <v>27</v>
      </c>
      <c r="F11" s="430">
        <v>75</v>
      </c>
      <c r="G11" s="430">
        <v>23</v>
      </c>
      <c r="H11" s="430">
        <v>5</v>
      </c>
      <c r="I11" s="430">
        <v>32</v>
      </c>
      <c r="J11" s="430">
        <v>11</v>
      </c>
      <c r="K11" s="430">
        <v>29</v>
      </c>
      <c r="L11" s="430">
        <v>36</v>
      </c>
    </row>
    <row r="12" spans="1:12" s="488" customFormat="1">
      <c r="A12" s="871" t="s">
        <v>495</v>
      </c>
      <c r="B12" s="430">
        <v>177</v>
      </c>
      <c r="C12" s="430">
        <v>189</v>
      </c>
      <c r="D12" s="430">
        <v>130</v>
      </c>
      <c r="E12" s="430">
        <v>121</v>
      </c>
      <c r="F12" s="430">
        <v>151</v>
      </c>
      <c r="G12" s="430">
        <v>171</v>
      </c>
      <c r="H12" s="430">
        <v>178</v>
      </c>
      <c r="I12" s="430">
        <v>116</v>
      </c>
      <c r="J12" s="430">
        <v>103</v>
      </c>
      <c r="K12" s="430">
        <v>185</v>
      </c>
      <c r="L12" s="430">
        <v>160</v>
      </c>
    </row>
    <row r="13" spans="1:12" s="488" customFormat="1">
      <c r="A13" s="871" t="s">
        <v>496</v>
      </c>
      <c r="B13" s="430">
        <v>95</v>
      </c>
      <c r="C13" s="430">
        <v>161</v>
      </c>
      <c r="D13" s="430">
        <v>124</v>
      </c>
      <c r="E13" s="430">
        <v>16</v>
      </c>
      <c r="F13" s="430">
        <v>108</v>
      </c>
      <c r="G13" s="430">
        <v>104</v>
      </c>
      <c r="H13" s="430">
        <v>154</v>
      </c>
      <c r="I13" s="430">
        <v>127</v>
      </c>
      <c r="J13" s="430">
        <v>65</v>
      </c>
      <c r="K13" s="430">
        <v>124</v>
      </c>
      <c r="L13" s="430">
        <v>50</v>
      </c>
    </row>
    <row r="14" spans="1:12" s="488" customFormat="1">
      <c r="A14" s="871" t="s">
        <v>497</v>
      </c>
      <c r="B14" s="430">
        <v>1</v>
      </c>
      <c r="C14" s="430">
        <v>6</v>
      </c>
      <c r="D14" s="430">
        <v>2</v>
      </c>
      <c r="E14" s="430">
        <v>11</v>
      </c>
      <c r="F14" s="430">
        <v>24</v>
      </c>
      <c r="G14" s="430">
        <v>17</v>
      </c>
      <c r="H14" s="430">
        <v>3</v>
      </c>
      <c r="I14" s="430">
        <v>5</v>
      </c>
      <c r="J14" s="430">
        <v>1</v>
      </c>
      <c r="K14" s="430">
        <v>1</v>
      </c>
      <c r="L14" s="430">
        <v>19</v>
      </c>
    </row>
    <row r="15" spans="1:12" s="488" customFormat="1">
      <c r="A15" s="871" t="s">
        <v>498</v>
      </c>
      <c r="B15" s="430">
        <v>26</v>
      </c>
      <c r="C15" s="430">
        <v>75</v>
      </c>
      <c r="D15" s="430">
        <v>6</v>
      </c>
      <c r="E15" s="430">
        <v>12</v>
      </c>
      <c r="F15" s="430">
        <v>28</v>
      </c>
      <c r="G15" s="430">
        <v>89</v>
      </c>
      <c r="H15" s="430">
        <v>25</v>
      </c>
      <c r="I15" s="430">
        <v>62</v>
      </c>
      <c r="J15" s="430">
        <v>36</v>
      </c>
      <c r="K15" s="430">
        <v>25</v>
      </c>
      <c r="L15" s="430">
        <v>45</v>
      </c>
    </row>
    <row r="16" spans="1:12" s="488" customFormat="1">
      <c r="A16" s="871" t="s">
        <v>499</v>
      </c>
      <c r="B16" s="430">
        <v>78</v>
      </c>
      <c r="C16" s="430">
        <v>125</v>
      </c>
      <c r="D16" s="430">
        <v>22</v>
      </c>
      <c r="E16" s="430">
        <v>135</v>
      </c>
      <c r="F16" s="430">
        <v>33</v>
      </c>
      <c r="G16" s="430">
        <v>36</v>
      </c>
      <c r="H16" s="430">
        <v>117</v>
      </c>
      <c r="I16" s="430">
        <v>173</v>
      </c>
      <c r="J16" s="430">
        <v>75</v>
      </c>
      <c r="K16" s="430">
        <v>47</v>
      </c>
      <c r="L16" s="430">
        <v>104</v>
      </c>
    </row>
    <row r="17" spans="1:12" s="488" customFormat="1">
      <c r="A17" s="871" t="s">
        <v>106</v>
      </c>
      <c r="B17" s="430">
        <v>90</v>
      </c>
      <c r="C17" s="430">
        <v>128</v>
      </c>
      <c r="D17" s="430">
        <v>179</v>
      </c>
      <c r="E17" s="430">
        <v>124</v>
      </c>
      <c r="F17" s="430">
        <v>37</v>
      </c>
      <c r="G17" s="430">
        <v>71</v>
      </c>
      <c r="H17" s="430">
        <v>132</v>
      </c>
      <c r="I17" s="430">
        <v>120</v>
      </c>
      <c r="J17" s="430">
        <v>98</v>
      </c>
      <c r="K17" s="430">
        <v>35</v>
      </c>
      <c r="L17" s="430">
        <v>53</v>
      </c>
    </row>
    <row r="18" spans="1:12" s="488" customFormat="1">
      <c r="A18" s="871" t="s">
        <v>153</v>
      </c>
      <c r="B18" s="430">
        <v>29</v>
      </c>
      <c r="C18" s="430">
        <v>83</v>
      </c>
      <c r="D18" s="430">
        <v>83</v>
      </c>
      <c r="E18" s="430">
        <v>28</v>
      </c>
      <c r="F18" s="430">
        <v>73</v>
      </c>
      <c r="G18" s="430">
        <v>71</v>
      </c>
      <c r="H18" s="430">
        <v>35</v>
      </c>
      <c r="I18" s="430">
        <v>122</v>
      </c>
      <c r="J18" s="430">
        <v>20</v>
      </c>
      <c r="K18" s="430">
        <v>26</v>
      </c>
      <c r="L18" s="430">
        <v>2</v>
      </c>
    </row>
    <row r="19" spans="1:12">
      <c r="A19" s="170"/>
      <c r="B19" s="170"/>
      <c r="C19" s="170"/>
      <c r="D19" s="170"/>
      <c r="E19" s="170"/>
      <c r="F19" s="170"/>
      <c r="G19" s="170"/>
      <c r="H19" s="170"/>
    </row>
    <row r="20" spans="1:12">
      <c r="A20" s="170" t="s">
        <v>500</v>
      </c>
      <c r="B20" s="170"/>
      <c r="C20" s="170"/>
      <c r="D20" s="170"/>
      <c r="E20" s="170"/>
      <c r="F20" s="170"/>
      <c r="H20" s="170"/>
      <c r="J20" s="9" t="s">
        <v>501</v>
      </c>
    </row>
  </sheetData>
  <phoneticPr fontId="5"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52"/>
  <sheetViews>
    <sheetView topLeftCell="A25" workbookViewId="0">
      <selection activeCell="E20" sqref="E20"/>
    </sheetView>
  </sheetViews>
  <sheetFormatPr defaultColWidth="9" defaultRowHeight="14.4"/>
  <cols>
    <col min="1" max="1" width="11.3984375" style="489" customWidth="1"/>
    <col min="2" max="2" width="20.3984375" style="489" customWidth="1"/>
    <col min="3" max="3" width="23.59765625" style="489" customWidth="1"/>
    <col min="4" max="4" width="9" style="489"/>
    <col min="5" max="5" width="11.69921875" style="489" customWidth="1"/>
    <col min="6" max="6" width="20.69921875" style="489" customWidth="1"/>
    <col min="7" max="7" width="28" style="489" customWidth="1"/>
    <col min="8" max="9" width="9" style="489"/>
    <col min="10" max="10" width="16.69921875" style="489" bestFit="1" customWidth="1"/>
    <col min="11" max="11" width="20.69921875" style="489" customWidth="1"/>
    <col min="12" max="16384" width="9" style="489"/>
  </cols>
  <sheetData>
    <row r="1" spans="1:11">
      <c r="A1" s="489" t="s">
        <v>502</v>
      </c>
      <c r="B1" s="490"/>
      <c r="C1" s="490"/>
      <c r="D1" s="490"/>
      <c r="E1" s="490"/>
      <c r="F1" s="490"/>
      <c r="G1" s="490"/>
      <c r="H1" s="490"/>
      <c r="I1" s="490"/>
      <c r="J1" s="490"/>
      <c r="K1" s="490"/>
    </row>
    <row r="2" spans="1:11">
      <c r="A2" s="489" t="s">
        <v>503</v>
      </c>
      <c r="B2" s="490"/>
      <c r="C2" s="490"/>
      <c r="D2" s="490"/>
      <c r="E2" s="490"/>
      <c r="F2" s="490"/>
      <c r="G2" s="490"/>
      <c r="H2" s="490"/>
      <c r="I2" s="490"/>
      <c r="J2" s="490"/>
      <c r="K2" s="490"/>
    </row>
    <row r="3" spans="1:11" ht="21" customHeight="1" thickBot="1">
      <c r="B3" s="491"/>
      <c r="C3" s="491"/>
    </row>
    <row r="4" spans="1:11" s="490" customFormat="1" ht="11.4" thickTop="1">
      <c r="A4" s="492" t="s">
        <v>504</v>
      </c>
      <c r="B4" s="493" t="s">
        <v>505</v>
      </c>
      <c r="C4" s="494" t="s">
        <v>506</v>
      </c>
      <c r="E4" s="492" t="s">
        <v>13</v>
      </c>
      <c r="F4" s="493" t="s">
        <v>507</v>
      </c>
      <c r="G4" s="495" t="s">
        <v>508</v>
      </c>
      <c r="I4" s="496" t="s">
        <v>472</v>
      </c>
      <c r="J4" s="497" t="s">
        <v>509</v>
      </c>
      <c r="K4" s="498" t="s">
        <v>510</v>
      </c>
    </row>
    <row r="5" spans="1:11" s="490" customFormat="1" ht="21.6">
      <c r="A5" s="499"/>
      <c r="B5" s="500" t="s">
        <v>511</v>
      </c>
      <c r="C5" s="501" t="s">
        <v>512</v>
      </c>
      <c r="E5" s="499"/>
      <c r="F5" s="502" t="s">
        <v>513</v>
      </c>
      <c r="G5" s="503" t="s">
        <v>514</v>
      </c>
      <c r="I5" s="504"/>
      <c r="J5" s="500" t="s">
        <v>515</v>
      </c>
      <c r="K5" s="505" t="s">
        <v>516</v>
      </c>
    </row>
    <row r="6" spans="1:11" s="490" customFormat="1" ht="10.8">
      <c r="A6" s="499"/>
      <c r="B6" s="500" t="s">
        <v>517</v>
      </c>
      <c r="C6" s="501" t="s">
        <v>518</v>
      </c>
      <c r="E6" s="499"/>
      <c r="F6" s="506"/>
      <c r="G6" s="507"/>
      <c r="I6" s="504"/>
      <c r="J6" s="500" t="s">
        <v>519</v>
      </c>
      <c r="K6" s="505" t="s">
        <v>520</v>
      </c>
    </row>
    <row r="7" spans="1:11" s="490" customFormat="1" ht="10.8">
      <c r="A7" s="499"/>
      <c r="B7" s="506"/>
      <c r="C7" s="507"/>
      <c r="E7" s="499"/>
      <c r="F7" s="506"/>
      <c r="G7" s="507"/>
      <c r="I7" s="504"/>
      <c r="J7" s="500"/>
      <c r="K7" s="505"/>
    </row>
    <row r="8" spans="1:11" s="490" customFormat="1" ht="10.8">
      <c r="A8" s="508" t="s">
        <v>521</v>
      </c>
      <c r="B8" s="509" t="s">
        <v>522</v>
      </c>
      <c r="C8" s="510" t="s">
        <v>523</v>
      </c>
      <c r="E8" s="499"/>
      <c r="F8" s="500" t="s">
        <v>524</v>
      </c>
      <c r="G8" s="501" t="s">
        <v>525</v>
      </c>
      <c r="I8" s="504"/>
      <c r="J8" s="500" t="s">
        <v>526</v>
      </c>
      <c r="K8" s="505" t="s">
        <v>527</v>
      </c>
    </row>
    <row r="9" spans="1:11" s="490" customFormat="1" ht="10.8">
      <c r="A9" s="511"/>
      <c r="B9" s="509" t="s">
        <v>528</v>
      </c>
      <c r="C9" s="510" t="s">
        <v>529</v>
      </c>
      <c r="E9" s="499"/>
      <c r="F9" s="500" t="s">
        <v>530</v>
      </c>
      <c r="G9" s="501" t="s">
        <v>531</v>
      </c>
      <c r="I9" s="504"/>
      <c r="J9" s="500" t="s">
        <v>532</v>
      </c>
      <c r="K9" s="505" t="s">
        <v>533</v>
      </c>
    </row>
    <row r="10" spans="1:11" s="490" customFormat="1" ht="11.4" thickBot="1">
      <c r="A10" s="511"/>
      <c r="B10" s="511" t="s">
        <v>534</v>
      </c>
      <c r="C10" s="510" t="s">
        <v>535</v>
      </c>
      <c r="E10" s="512"/>
      <c r="F10" s="513"/>
      <c r="G10" s="514"/>
      <c r="I10" s="515"/>
      <c r="J10" s="516" t="s">
        <v>536</v>
      </c>
      <c r="K10" s="517" t="s">
        <v>537</v>
      </c>
    </row>
    <row r="11" spans="1:11" s="490" customFormat="1" ht="11.4" thickTop="1">
      <c r="A11" s="508"/>
      <c r="B11" s="509" t="s">
        <v>538</v>
      </c>
      <c r="C11" s="510" t="s">
        <v>539</v>
      </c>
      <c r="E11" s="518"/>
      <c r="I11" s="518"/>
    </row>
    <row r="12" spans="1:11" s="490" customFormat="1" ht="11.4" thickBot="1">
      <c r="A12" s="512"/>
      <c r="B12" s="513"/>
      <c r="C12" s="514"/>
      <c r="E12" s="518"/>
    </row>
    <row r="13" spans="1:11" s="490" customFormat="1" ht="11.4" thickTop="1">
      <c r="A13" s="518"/>
      <c r="D13" s="519" t="s">
        <v>540</v>
      </c>
      <c r="E13" s="496" t="s">
        <v>496</v>
      </c>
      <c r="F13" s="520" t="s">
        <v>541</v>
      </c>
      <c r="G13" s="521" t="s">
        <v>542</v>
      </c>
      <c r="I13" s="492" t="s">
        <v>21</v>
      </c>
      <c r="J13" s="522" t="s">
        <v>543</v>
      </c>
      <c r="K13" s="523" t="s">
        <v>544</v>
      </c>
    </row>
    <row r="14" spans="1:11" s="490" customFormat="1" ht="10.8">
      <c r="A14" s="518"/>
      <c r="E14" s="504"/>
      <c r="F14" s="524" t="s">
        <v>545</v>
      </c>
      <c r="G14" s="525" t="s">
        <v>546</v>
      </c>
      <c r="I14" s="499"/>
      <c r="J14" s="506" t="s">
        <v>547</v>
      </c>
      <c r="K14" s="526" t="s">
        <v>548</v>
      </c>
    </row>
    <row r="15" spans="1:11" s="490" customFormat="1" ht="11.4" thickBot="1">
      <c r="E15" s="504"/>
      <c r="F15" s="524" t="s">
        <v>536</v>
      </c>
      <c r="G15" s="525" t="s">
        <v>549</v>
      </c>
      <c r="I15" s="499"/>
      <c r="J15" s="506"/>
      <c r="K15" s="526"/>
    </row>
    <row r="16" spans="1:11" s="490" customFormat="1" ht="11.4" thickTop="1">
      <c r="A16" s="492" t="s">
        <v>498</v>
      </c>
      <c r="B16" s="522" t="s">
        <v>550</v>
      </c>
      <c r="C16" s="527" t="s">
        <v>551</v>
      </c>
      <c r="E16" s="504"/>
      <c r="F16" s="506"/>
      <c r="G16" s="528"/>
      <c r="I16" s="499"/>
      <c r="J16" s="500" t="s">
        <v>552</v>
      </c>
      <c r="K16" s="529" t="s">
        <v>553</v>
      </c>
    </row>
    <row r="17" spans="1:11" s="490" customFormat="1" ht="10.8">
      <c r="A17" s="499"/>
      <c r="B17" s="500" t="s">
        <v>554</v>
      </c>
      <c r="C17" s="501" t="s">
        <v>555</v>
      </c>
      <c r="E17" s="504"/>
      <c r="F17" s="500" t="s">
        <v>556</v>
      </c>
      <c r="G17" s="505" t="s">
        <v>557</v>
      </c>
      <c r="I17" s="499"/>
      <c r="J17" s="500" t="s">
        <v>558</v>
      </c>
      <c r="K17" s="529" t="s">
        <v>559</v>
      </c>
    </row>
    <row r="18" spans="1:11" s="490" customFormat="1" ht="10.8">
      <c r="A18" s="499"/>
      <c r="B18" s="506" t="s">
        <v>560</v>
      </c>
      <c r="C18" s="507" t="s">
        <v>561</v>
      </c>
      <c r="E18" s="504"/>
      <c r="F18" s="500" t="s">
        <v>562</v>
      </c>
      <c r="G18" s="505" t="s">
        <v>563</v>
      </c>
      <c r="I18" s="499"/>
      <c r="J18" s="530"/>
      <c r="K18" s="526"/>
    </row>
    <row r="19" spans="1:11" s="490" customFormat="1" ht="11.4" thickBot="1">
      <c r="A19" s="499"/>
      <c r="B19" s="506"/>
      <c r="C19" s="507"/>
      <c r="E19" s="504"/>
      <c r="F19" s="500" t="s">
        <v>564</v>
      </c>
      <c r="G19" s="505" t="s">
        <v>565</v>
      </c>
      <c r="I19" s="512"/>
      <c r="J19" s="531"/>
      <c r="K19" s="532"/>
    </row>
    <row r="20" spans="1:11" s="490" customFormat="1" ht="11.4" thickTop="1">
      <c r="A20" s="499"/>
      <c r="B20" s="500" t="s">
        <v>566</v>
      </c>
      <c r="C20" s="501" t="s">
        <v>567</v>
      </c>
      <c r="E20" s="504"/>
      <c r="F20" s="506"/>
      <c r="G20" s="528"/>
      <c r="I20" s="518"/>
    </row>
    <row r="21" spans="1:11" s="490" customFormat="1" ht="11.4" thickBot="1">
      <c r="A21" s="499"/>
      <c r="B21" s="500" t="s">
        <v>568</v>
      </c>
      <c r="C21" s="501" t="s">
        <v>569</v>
      </c>
      <c r="E21" s="515"/>
      <c r="F21" s="533"/>
      <c r="G21" s="534"/>
    </row>
    <row r="22" spans="1:11" s="490" customFormat="1" ht="11.4" thickBot="1">
      <c r="A22" s="499"/>
      <c r="B22" s="500" t="s">
        <v>570</v>
      </c>
      <c r="C22" s="501" t="s">
        <v>571</v>
      </c>
      <c r="E22" s="518"/>
      <c r="I22" s="506"/>
      <c r="J22" s="506"/>
      <c r="K22" s="506"/>
    </row>
    <row r="23" spans="1:11" s="490" customFormat="1" ht="12" thickTop="1" thickBot="1">
      <c r="A23" s="512"/>
      <c r="B23" s="513"/>
      <c r="C23" s="514"/>
      <c r="D23" s="506"/>
      <c r="E23" s="496" t="s">
        <v>572</v>
      </c>
      <c r="F23" s="535" t="s">
        <v>573</v>
      </c>
      <c r="G23" s="536" t="s">
        <v>574</v>
      </c>
      <c r="H23" s="506"/>
      <c r="I23" s="492" t="s">
        <v>575</v>
      </c>
      <c r="J23" s="537" t="s">
        <v>576</v>
      </c>
      <c r="K23" s="538" t="s">
        <v>577</v>
      </c>
    </row>
    <row r="24" spans="1:11" s="490" customFormat="1" ht="11.4" thickTop="1">
      <c r="A24" s="518"/>
      <c r="D24" s="506"/>
      <c r="E24" s="504"/>
      <c r="F24" s="500" t="s">
        <v>578</v>
      </c>
      <c r="G24" s="505" t="s">
        <v>579</v>
      </c>
      <c r="H24" s="506"/>
      <c r="I24" s="499"/>
      <c r="J24" s="46" t="s">
        <v>580</v>
      </c>
      <c r="K24" s="539" t="s">
        <v>581</v>
      </c>
    </row>
    <row r="25" spans="1:11" s="490" customFormat="1" ht="11.4" thickBot="1">
      <c r="D25" s="506"/>
      <c r="E25" s="504"/>
      <c r="F25" s="500" t="s">
        <v>582</v>
      </c>
      <c r="G25" s="505" t="s">
        <v>583</v>
      </c>
      <c r="H25" s="506"/>
      <c r="I25" s="499"/>
      <c r="J25" s="46"/>
      <c r="K25" s="540" t="s">
        <v>584</v>
      </c>
    </row>
    <row r="26" spans="1:11" s="490" customFormat="1" ht="11.4" thickTop="1">
      <c r="A26" s="492" t="s">
        <v>111</v>
      </c>
      <c r="B26" s="522" t="s">
        <v>585</v>
      </c>
      <c r="C26" s="527" t="s">
        <v>586</v>
      </c>
      <c r="D26" s="506"/>
      <c r="E26" s="504"/>
      <c r="F26" s="500" t="s">
        <v>587</v>
      </c>
      <c r="G26" s="541" t="s">
        <v>588</v>
      </c>
      <c r="H26" s="506"/>
      <c r="I26" s="499"/>
      <c r="J26" s="530"/>
      <c r="K26" s="542"/>
    </row>
    <row r="27" spans="1:11" s="490" customFormat="1" ht="10.8">
      <c r="A27" s="499"/>
      <c r="B27" s="500" t="s">
        <v>589</v>
      </c>
      <c r="C27" s="501" t="s">
        <v>590</v>
      </c>
      <c r="D27" s="506"/>
      <c r="E27" s="504"/>
      <c r="F27" s="500"/>
      <c r="G27" s="505"/>
      <c r="H27" s="506"/>
      <c r="I27" s="499"/>
      <c r="J27" s="506"/>
      <c r="K27" s="507"/>
    </row>
    <row r="28" spans="1:11" s="490" customFormat="1" ht="10.8">
      <c r="A28" s="499"/>
      <c r="B28" s="506" t="s">
        <v>591</v>
      </c>
      <c r="C28" s="507" t="s">
        <v>592</v>
      </c>
      <c r="D28" s="506"/>
      <c r="E28" s="504"/>
      <c r="F28" s="500" t="s">
        <v>593</v>
      </c>
      <c r="G28" s="541" t="s">
        <v>594</v>
      </c>
      <c r="H28" s="506"/>
      <c r="I28" s="499"/>
      <c r="J28" s="506" t="s">
        <v>595</v>
      </c>
      <c r="K28" s="542" t="s">
        <v>596</v>
      </c>
    </row>
    <row r="29" spans="1:11" s="490" customFormat="1" ht="10.8">
      <c r="A29" s="499"/>
      <c r="B29" s="506" t="s">
        <v>597</v>
      </c>
      <c r="C29" s="507" t="s">
        <v>598</v>
      </c>
      <c r="E29" s="504"/>
      <c r="F29" s="543" t="s">
        <v>599</v>
      </c>
      <c r="G29" s="541" t="s">
        <v>600</v>
      </c>
      <c r="H29" s="544"/>
      <c r="I29" s="499"/>
      <c r="J29" s="530" t="s">
        <v>601</v>
      </c>
      <c r="K29" s="542" t="s">
        <v>602</v>
      </c>
    </row>
    <row r="30" spans="1:11" s="490" customFormat="1" ht="10.8">
      <c r="A30" s="499"/>
      <c r="B30" s="506" t="s">
        <v>603</v>
      </c>
      <c r="C30" s="507" t="s">
        <v>604</v>
      </c>
      <c r="E30" s="504"/>
      <c r="F30" s="46" t="s">
        <v>605</v>
      </c>
      <c r="G30" s="541" t="s">
        <v>606</v>
      </c>
      <c r="H30" s="545"/>
      <c r="I30" s="499"/>
      <c r="J30" s="530" t="s">
        <v>607</v>
      </c>
      <c r="K30" s="542" t="s">
        <v>608</v>
      </c>
    </row>
    <row r="31" spans="1:11" s="490" customFormat="1" ht="11.4" thickBot="1">
      <c r="A31" s="512"/>
      <c r="B31" s="513" t="s">
        <v>609</v>
      </c>
      <c r="C31" s="514" t="s">
        <v>610</v>
      </c>
      <c r="E31" s="515"/>
      <c r="F31" s="546"/>
      <c r="G31" s="547"/>
      <c r="H31" s="545"/>
      <c r="I31" s="499"/>
      <c r="J31" s="548" t="s">
        <v>611</v>
      </c>
      <c r="K31" s="542" t="s">
        <v>612</v>
      </c>
    </row>
    <row r="32" spans="1:11" s="490" customFormat="1" ht="12" thickTop="1" thickBot="1">
      <c r="E32" s="518"/>
      <c r="F32" s="506"/>
      <c r="G32" s="506"/>
      <c r="H32" s="545"/>
      <c r="I32" s="512"/>
      <c r="J32" s="513" t="s">
        <v>613</v>
      </c>
      <c r="K32" s="514" t="s">
        <v>614</v>
      </c>
    </row>
    <row r="33" spans="1:11" s="490" customFormat="1" ht="18" thickTop="1">
      <c r="A33"/>
      <c r="D33" s="506"/>
      <c r="E33" s="549" t="s">
        <v>495</v>
      </c>
      <c r="F33" s="522" t="s">
        <v>615</v>
      </c>
      <c r="G33" s="550" t="s">
        <v>616</v>
      </c>
      <c r="H33" s="506"/>
      <c r="I33" s="506"/>
      <c r="J33" s="506"/>
      <c r="K33" s="506"/>
    </row>
    <row r="34" spans="1:11" s="490" customFormat="1" ht="10.8">
      <c r="D34" s="506"/>
      <c r="E34" s="499"/>
      <c r="F34" s="46" t="s">
        <v>617</v>
      </c>
      <c r="G34" s="540" t="s">
        <v>618</v>
      </c>
      <c r="H34" s="506"/>
      <c r="I34" s="518"/>
      <c r="J34" s="506"/>
      <c r="K34" s="506"/>
    </row>
    <row r="35" spans="1:11" s="490" customFormat="1" ht="11.4" thickBot="1">
      <c r="D35" s="506"/>
      <c r="E35" s="499"/>
      <c r="F35" s="530" t="s">
        <v>619</v>
      </c>
      <c r="G35" s="542" t="s">
        <v>620</v>
      </c>
      <c r="H35" s="545"/>
      <c r="I35" s="506"/>
      <c r="J35" s="506"/>
      <c r="K35" s="506"/>
    </row>
    <row r="36" spans="1:11" s="490" customFormat="1" ht="11.4" thickTop="1">
      <c r="A36" s="492" t="s">
        <v>497</v>
      </c>
      <c r="B36" s="493" t="s">
        <v>621</v>
      </c>
      <c r="C36" s="494" t="s">
        <v>622</v>
      </c>
      <c r="D36" s="506"/>
      <c r="E36" s="499"/>
      <c r="F36" s="530"/>
      <c r="G36" s="542"/>
      <c r="H36" s="545"/>
      <c r="I36" s="506"/>
      <c r="J36" s="506"/>
      <c r="K36" s="506"/>
    </row>
    <row r="37" spans="1:11" s="490" customFormat="1" ht="10.8">
      <c r="A37" s="499"/>
      <c r="B37" s="506" t="s">
        <v>623</v>
      </c>
      <c r="C37" s="507" t="s">
        <v>624</v>
      </c>
      <c r="D37" s="506"/>
      <c r="E37" s="499"/>
      <c r="F37" s="506"/>
      <c r="G37" s="507"/>
      <c r="H37" s="545"/>
      <c r="I37" s="506"/>
      <c r="J37" s="506"/>
      <c r="K37" s="506"/>
    </row>
    <row r="38" spans="1:11" s="490" customFormat="1" ht="10.8">
      <c r="A38" s="499"/>
      <c r="B38" s="506" t="s">
        <v>625</v>
      </c>
      <c r="C38" s="507" t="s">
        <v>626</v>
      </c>
      <c r="D38" s="506"/>
      <c r="E38" s="499"/>
      <c r="F38" s="500" t="s">
        <v>627</v>
      </c>
      <c r="G38" s="501" t="s">
        <v>628</v>
      </c>
      <c r="H38" s="545"/>
      <c r="I38" s="506"/>
      <c r="J38" s="506"/>
      <c r="K38" s="506"/>
    </row>
    <row r="39" spans="1:11" s="490" customFormat="1" ht="10.8">
      <c r="A39" s="499"/>
      <c r="B39" s="506" t="s">
        <v>629</v>
      </c>
      <c r="C39" s="507" t="s">
        <v>630</v>
      </c>
      <c r="D39" s="506"/>
      <c r="E39" s="499"/>
      <c r="F39" s="500" t="s">
        <v>631</v>
      </c>
      <c r="G39" s="501" t="s">
        <v>632</v>
      </c>
      <c r="H39" s="545"/>
      <c r="I39" s="506"/>
      <c r="J39" s="506"/>
      <c r="K39" s="506"/>
    </row>
    <row r="40" spans="1:11" s="490" customFormat="1" ht="10.8">
      <c r="A40" s="499"/>
      <c r="B40" s="506"/>
      <c r="C40" s="507"/>
      <c r="D40" s="506"/>
      <c r="E40" s="499"/>
      <c r="F40" s="506" t="s">
        <v>633</v>
      </c>
      <c r="G40" s="507" t="s">
        <v>634</v>
      </c>
      <c r="H40" s="545"/>
      <c r="I40" s="506"/>
      <c r="J40" s="506"/>
      <c r="K40" s="506"/>
    </row>
    <row r="41" spans="1:11" s="490" customFormat="1" ht="11.4" thickBot="1">
      <c r="A41" s="499"/>
      <c r="B41" s="500" t="s">
        <v>635</v>
      </c>
      <c r="C41" s="501" t="s">
        <v>636</v>
      </c>
      <c r="D41" s="506"/>
      <c r="E41" s="512"/>
      <c r="F41" s="513"/>
      <c r="G41" s="551"/>
      <c r="H41" s="545"/>
      <c r="I41" s="506"/>
      <c r="J41" s="506"/>
      <c r="K41" s="506"/>
    </row>
    <row r="42" spans="1:11" s="490" customFormat="1" ht="11.4" thickTop="1">
      <c r="A42" s="499"/>
      <c r="B42" s="500" t="s">
        <v>637</v>
      </c>
      <c r="C42" s="501" t="s">
        <v>638</v>
      </c>
      <c r="D42" s="506"/>
      <c r="E42" s="552"/>
      <c r="H42" s="544"/>
      <c r="I42" s="506"/>
      <c r="J42" s="506"/>
      <c r="K42" s="506"/>
    </row>
    <row r="43" spans="1:11" s="490" customFormat="1" ht="10.8">
      <c r="A43" s="499"/>
      <c r="B43" s="500" t="s">
        <v>639</v>
      </c>
      <c r="C43" s="501" t="s">
        <v>640</v>
      </c>
      <c r="E43" s="552"/>
    </row>
    <row r="44" spans="1:11" s="490" customFormat="1" ht="10.8">
      <c r="A44" s="499"/>
      <c r="B44" s="500" t="s">
        <v>641</v>
      </c>
      <c r="C44" s="501" t="s">
        <v>642</v>
      </c>
      <c r="G44" s="490" t="s">
        <v>643</v>
      </c>
    </row>
    <row r="45" spans="1:11" ht="15" thickBot="1">
      <c r="A45" s="512"/>
      <c r="B45" s="553" t="s">
        <v>644</v>
      </c>
      <c r="C45" s="554" t="s">
        <v>645</v>
      </c>
    </row>
    <row r="46" spans="1:11" ht="15" thickTop="1">
      <c r="A46" s="518"/>
      <c r="B46" s="490"/>
      <c r="C46" s="490"/>
    </row>
    <row r="47" spans="1:11" s="170" customFormat="1" ht="17.399999999999999">
      <c r="A47" s="490" t="s">
        <v>646</v>
      </c>
      <c r="B47" s="490"/>
      <c r="C47" s="490"/>
      <c r="D47" s="555"/>
      <c r="E47" s="555"/>
      <c r="H47" s="556"/>
      <c r="I47" s="556"/>
    </row>
    <row r="48" spans="1:11" ht="20.25" customHeight="1"/>
    <row r="50" spans="1:3" ht="17.399999999999999">
      <c r="A50" s="557"/>
      <c r="B50" s="555"/>
      <c r="C50" s="555"/>
    </row>
    <row r="51" spans="1:3">
      <c r="B51" s="558"/>
      <c r="C51" s="558"/>
    </row>
    <row r="52" spans="1:3">
      <c r="B52" s="558"/>
      <c r="C52" s="558"/>
    </row>
  </sheetData>
  <phoneticPr fontId="5"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J56"/>
  <sheetViews>
    <sheetView topLeftCell="A37" workbookViewId="0">
      <selection activeCell="C56" sqref="C56"/>
    </sheetView>
  </sheetViews>
  <sheetFormatPr defaultColWidth="9" defaultRowHeight="14.4"/>
  <cols>
    <col min="1" max="1" width="15" style="489" customWidth="1"/>
    <col min="2" max="2" width="18.09765625" style="489" customWidth="1"/>
    <col min="3" max="3" width="89.69921875" style="489" bestFit="1" customWidth="1"/>
    <col min="4" max="7" width="9" style="489"/>
    <col min="8" max="8" width="12.69921875" style="489" bestFit="1" customWidth="1"/>
    <col min="9" max="9" width="9" style="489"/>
    <col min="10" max="10" width="9.3984375" style="489" customWidth="1"/>
    <col min="11" max="16384" width="9" style="489"/>
  </cols>
  <sheetData>
    <row r="1" spans="1:3">
      <c r="A1" s="489" t="s">
        <v>647</v>
      </c>
      <c r="B1" s="490"/>
    </row>
    <row r="2" spans="1:3">
      <c r="A2" s="489" t="s">
        <v>648</v>
      </c>
      <c r="B2" s="490"/>
    </row>
    <row r="3" spans="1:3">
      <c r="A3" s="490"/>
      <c r="B3" s="559"/>
    </row>
    <row r="4" spans="1:3">
      <c r="A4" s="560" t="s">
        <v>649</v>
      </c>
      <c r="B4" s="560" t="s">
        <v>650</v>
      </c>
      <c r="C4" s="560" t="s">
        <v>651</v>
      </c>
    </row>
    <row r="5" spans="1:3">
      <c r="A5" s="1063" t="s">
        <v>652</v>
      </c>
      <c r="B5" s="1057" t="s">
        <v>653</v>
      </c>
      <c r="C5" s="561" t="s">
        <v>654</v>
      </c>
    </row>
    <row r="6" spans="1:3">
      <c r="A6" s="1064"/>
      <c r="B6" s="1058"/>
      <c r="C6" s="561" t="s">
        <v>655</v>
      </c>
    </row>
    <row r="7" spans="1:3">
      <c r="A7" s="1064"/>
      <c r="B7" s="1058"/>
      <c r="C7" s="561" t="s">
        <v>656</v>
      </c>
    </row>
    <row r="8" spans="1:3">
      <c r="A8" s="1064"/>
      <c r="B8" s="1058"/>
      <c r="C8" s="561" t="s">
        <v>657</v>
      </c>
    </row>
    <row r="9" spans="1:3">
      <c r="A9" s="1064"/>
      <c r="B9" s="1058"/>
      <c r="C9" s="561" t="s">
        <v>658</v>
      </c>
    </row>
    <row r="10" spans="1:3">
      <c r="A10" s="1064"/>
      <c r="B10" s="1058"/>
      <c r="C10" s="561" t="s">
        <v>659</v>
      </c>
    </row>
    <row r="11" spans="1:3">
      <c r="A11" s="1064"/>
      <c r="B11" s="1058"/>
      <c r="C11" s="561" t="s">
        <v>660</v>
      </c>
    </row>
    <row r="12" spans="1:3">
      <c r="A12" s="1064"/>
      <c r="B12" s="1058"/>
      <c r="C12" s="561" t="s">
        <v>661</v>
      </c>
    </row>
    <row r="13" spans="1:3">
      <c r="A13" s="1064"/>
      <c r="B13" s="1058"/>
      <c r="C13" s="561" t="s">
        <v>662</v>
      </c>
    </row>
    <row r="14" spans="1:3">
      <c r="A14" s="1064"/>
      <c r="B14" s="1058"/>
      <c r="C14" s="561" t="s">
        <v>663</v>
      </c>
    </row>
    <row r="15" spans="1:3">
      <c r="A15" s="1064"/>
      <c r="B15" s="1059"/>
      <c r="C15" s="562" t="s">
        <v>664</v>
      </c>
    </row>
    <row r="16" spans="1:3">
      <c r="A16" s="1065"/>
      <c r="B16" s="560" t="s">
        <v>665</v>
      </c>
      <c r="C16" s="561" t="s">
        <v>666</v>
      </c>
    </row>
    <row r="17" spans="1:3">
      <c r="A17" s="1057" t="s">
        <v>667</v>
      </c>
      <c r="B17" s="1057" t="s">
        <v>653</v>
      </c>
      <c r="C17" s="561" t="s">
        <v>668</v>
      </c>
    </row>
    <row r="18" spans="1:3">
      <c r="A18" s="1059"/>
      <c r="B18" s="1059"/>
      <c r="C18" s="561" t="s">
        <v>669</v>
      </c>
    </row>
    <row r="19" spans="1:3">
      <c r="A19" s="1057" t="s">
        <v>670</v>
      </c>
      <c r="B19" s="1057" t="s">
        <v>653</v>
      </c>
      <c r="C19" s="561" t="s">
        <v>671</v>
      </c>
    </row>
    <row r="20" spans="1:3">
      <c r="A20" s="1058"/>
      <c r="B20" s="1058"/>
      <c r="C20" s="561" t="s">
        <v>672</v>
      </c>
    </row>
    <row r="21" spans="1:3">
      <c r="A21" s="1058"/>
      <c r="B21" s="1058"/>
      <c r="C21" s="561" t="s">
        <v>673</v>
      </c>
    </row>
    <row r="22" spans="1:3">
      <c r="A22" s="1058"/>
      <c r="B22" s="1059"/>
      <c r="C22" s="561" t="s">
        <v>674</v>
      </c>
    </row>
    <row r="23" spans="1:3">
      <c r="A23" s="1058"/>
      <c r="B23" s="1057" t="s">
        <v>665</v>
      </c>
      <c r="C23" s="561" t="s">
        <v>675</v>
      </c>
    </row>
    <row r="24" spans="1:3">
      <c r="A24" s="1058"/>
      <c r="B24" s="1058"/>
      <c r="C24" s="561" t="s">
        <v>676</v>
      </c>
    </row>
    <row r="25" spans="1:3">
      <c r="A25" s="1058"/>
      <c r="B25" s="1058"/>
      <c r="C25" s="561" t="s">
        <v>677</v>
      </c>
    </row>
    <row r="26" spans="1:3">
      <c r="A26" s="1059"/>
      <c r="B26" s="1059"/>
      <c r="C26" s="561" t="s">
        <v>678</v>
      </c>
    </row>
    <row r="27" spans="1:3">
      <c r="A27" s="1057" t="s">
        <v>679</v>
      </c>
      <c r="B27" s="1057" t="s">
        <v>653</v>
      </c>
      <c r="C27" s="561" t="s">
        <v>680</v>
      </c>
    </row>
    <row r="28" spans="1:3">
      <c r="A28" s="1059"/>
      <c r="B28" s="1059"/>
      <c r="C28" s="561" t="s">
        <v>681</v>
      </c>
    </row>
    <row r="29" spans="1:3">
      <c r="A29" s="1057" t="s">
        <v>682</v>
      </c>
      <c r="B29" s="1057" t="s">
        <v>653</v>
      </c>
      <c r="C29" s="561" t="s">
        <v>683</v>
      </c>
    </row>
    <row r="30" spans="1:3">
      <c r="A30" s="1058"/>
      <c r="B30" s="1066"/>
      <c r="C30" s="561" t="s">
        <v>684</v>
      </c>
    </row>
    <row r="31" spans="1:3">
      <c r="A31" s="1058"/>
      <c r="B31" s="1057" t="s">
        <v>665</v>
      </c>
      <c r="C31" s="561" t="s">
        <v>685</v>
      </c>
    </row>
    <row r="32" spans="1:3">
      <c r="A32" s="1059"/>
      <c r="B32" s="1059"/>
      <c r="C32" s="561" t="s">
        <v>686</v>
      </c>
    </row>
    <row r="33" spans="1:3">
      <c r="A33" s="560" t="s">
        <v>687</v>
      </c>
      <c r="B33" s="560" t="s">
        <v>688</v>
      </c>
      <c r="C33" s="561" t="s">
        <v>689</v>
      </c>
    </row>
    <row r="34" spans="1:3">
      <c r="A34" s="1057" t="s">
        <v>690</v>
      </c>
      <c r="B34" s="1057" t="s">
        <v>653</v>
      </c>
      <c r="C34" s="561" t="s">
        <v>691</v>
      </c>
    </row>
    <row r="35" spans="1:3">
      <c r="A35" s="1058"/>
      <c r="B35" s="1058"/>
      <c r="C35" s="561" t="s">
        <v>692</v>
      </c>
    </row>
    <row r="36" spans="1:3">
      <c r="A36" s="1058"/>
      <c r="B36" s="1059"/>
      <c r="C36" s="561" t="s">
        <v>693</v>
      </c>
    </row>
    <row r="37" spans="1:3">
      <c r="A37" s="1058"/>
      <c r="B37" s="1060" t="s">
        <v>665</v>
      </c>
      <c r="C37" s="561" t="s">
        <v>694</v>
      </c>
    </row>
    <row r="38" spans="1:3">
      <c r="A38" s="1058"/>
      <c r="B38" s="1061"/>
      <c r="C38" s="561" t="s">
        <v>695</v>
      </c>
    </row>
    <row r="39" spans="1:3">
      <c r="A39" s="1059"/>
      <c r="B39" s="1062"/>
      <c r="C39" s="561" t="s">
        <v>696</v>
      </c>
    </row>
    <row r="40" spans="1:3">
      <c r="A40" s="1057" t="s">
        <v>697</v>
      </c>
      <c r="B40" s="1057" t="s">
        <v>653</v>
      </c>
      <c r="C40" s="561" t="s">
        <v>698</v>
      </c>
    </row>
    <row r="41" spans="1:3">
      <c r="A41" s="1058"/>
      <c r="B41" s="1058"/>
      <c r="C41" s="561" t="s">
        <v>699</v>
      </c>
    </row>
    <row r="42" spans="1:3">
      <c r="A42" s="1058"/>
      <c r="B42" s="1059"/>
      <c r="C42" s="561" t="s">
        <v>700</v>
      </c>
    </row>
    <row r="43" spans="1:3">
      <c r="A43" s="1058"/>
      <c r="B43" s="1057" t="s">
        <v>665</v>
      </c>
      <c r="C43" s="561" t="s">
        <v>701</v>
      </c>
    </row>
    <row r="44" spans="1:3">
      <c r="A44" s="1059"/>
      <c r="B44" s="1059"/>
      <c r="C44" s="561" t="s">
        <v>702</v>
      </c>
    </row>
    <row r="45" spans="1:3">
      <c r="A45" s="1057" t="s">
        <v>703</v>
      </c>
      <c r="B45" s="1057" t="s">
        <v>653</v>
      </c>
      <c r="C45" s="561" t="s">
        <v>704</v>
      </c>
    </row>
    <row r="46" spans="1:3">
      <c r="A46" s="1058"/>
      <c r="B46" s="1058"/>
      <c r="C46" s="561" t="s">
        <v>705</v>
      </c>
    </row>
    <row r="47" spans="1:3">
      <c r="A47" s="1058"/>
      <c r="B47" s="1058"/>
      <c r="C47" s="561" t="s">
        <v>706</v>
      </c>
    </row>
    <row r="48" spans="1:3">
      <c r="A48" s="1058"/>
      <c r="B48" s="1058"/>
      <c r="C48" s="561" t="s">
        <v>707</v>
      </c>
    </row>
    <row r="49" spans="1:10">
      <c r="A49" s="1058"/>
      <c r="B49" s="1059"/>
      <c r="C49" s="561" t="s">
        <v>708</v>
      </c>
    </row>
    <row r="50" spans="1:10">
      <c r="A50" s="1058"/>
      <c r="B50" s="1057" t="s">
        <v>665</v>
      </c>
      <c r="C50" s="561" t="s">
        <v>709</v>
      </c>
    </row>
    <row r="51" spans="1:10">
      <c r="A51" s="1058"/>
      <c r="B51" s="1059"/>
      <c r="C51" s="561" t="s">
        <v>710</v>
      </c>
    </row>
    <row r="52" spans="1:10">
      <c r="A52" s="1059"/>
      <c r="B52" s="560" t="s">
        <v>711</v>
      </c>
      <c r="C52" s="561" t="s">
        <v>712</v>
      </c>
      <c r="H52" s="563"/>
      <c r="I52" s="563"/>
      <c r="J52" s="506"/>
    </row>
    <row r="55" spans="1:10">
      <c r="A55" s="564" t="s">
        <v>713</v>
      </c>
      <c r="C55" s="559" t="s">
        <v>714</v>
      </c>
    </row>
    <row r="56" spans="1:10">
      <c r="A56" s="490" t="s">
        <v>1123</v>
      </c>
      <c r="C56" s="559" t="s">
        <v>1124</v>
      </c>
    </row>
  </sheetData>
  <mergeCells count="21">
    <mergeCell ref="A40:A44"/>
    <mergeCell ref="B40:B42"/>
    <mergeCell ref="B43:B44"/>
    <mergeCell ref="A45:A52"/>
    <mergeCell ref="B45:B49"/>
    <mergeCell ref="B50:B51"/>
    <mergeCell ref="A34:A39"/>
    <mergeCell ref="B34:B36"/>
    <mergeCell ref="B37:B39"/>
    <mergeCell ref="A5:A16"/>
    <mergeCell ref="B5:B15"/>
    <mergeCell ref="A17:A18"/>
    <mergeCell ref="B17:B18"/>
    <mergeCell ref="A19:A26"/>
    <mergeCell ref="B19:B22"/>
    <mergeCell ref="B23:B26"/>
    <mergeCell ref="A27:A28"/>
    <mergeCell ref="B27:B28"/>
    <mergeCell ref="A29:A32"/>
    <mergeCell ref="B29:B30"/>
    <mergeCell ref="B31:B32"/>
  </mergeCells>
  <phoneticPr fontId="5"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O19"/>
  <sheetViews>
    <sheetView zoomScale="85" zoomScaleNormal="85" workbookViewId="0">
      <selection activeCell="L22" sqref="L22"/>
    </sheetView>
  </sheetViews>
  <sheetFormatPr defaultRowHeight="17.399999999999999"/>
  <cols>
    <col min="15" max="15" width="18.69921875" customWidth="1"/>
  </cols>
  <sheetData>
    <row r="1" spans="1:15">
      <c r="A1" s="823" t="s">
        <v>1087</v>
      </c>
      <c r="B1" s="824"/>
      <c r="C1" s="824"/>
      <c r="D1" s="824"/>
      <c r="E1" s="824"/>
      <c r="F1" s="824"/>
      <c r="G1" s="824"/>
      <c r="H1" s="824"/>
      <c r="I1" s="824"/>
      <c r="J1" s="824"/>
      <c r="K1" s="824"/>
      <c r="L1" s="825"/>
      <c r="M1" s="824"/>
      <c r="N1" s="825"/>
      <c r="O1" s="825"/>
    </row>
    <row r="2" spans="1:15">
      <c r="A2" s="826" t="s">
        <v>1088</v>
      </c>
      <c r="B2" s="824"/>
      <c r="C2" s="824"/>
      <c r="D2" s="824"/>
      <c r="E2" s="824"/>
      <c r="F2" s="824"/>
      <c r="G2" s="824"/>
      <c r="H2" s="824"/>
      <c r="I2" s="824"/>
      <c r="J2" s="824"/>
      <c r="K2" s="824"/>
      <c r="L2" s="825"/>
      <c r="M2" s="827"/>
      <c r="N2" s="825"/>
      <c r="O2" s="825"/>
    </row>
    <row r="3" spans="1:15">
      <c r="A3" s="826"/>
      <c r="B3" s="824"/>
      <c r="C3" s="824"/>
      <c r="D3" s="824"/>
      <c r="E3" s="824"/>
      <c r="F3" s="824"/>
      <c r="G3" s="824"/>
      <c r="H3" s="824"/>
      <c r="I3" s="824"/>
      <c r="J3" s="824"/>
      <c r="K3" s="824"/>
      <c r="L3" s="825"/>
      <c r="M3" s="824"/>
      <c r="N3" s="825"/>
      <c r="O3" s="825"/>
    </row>
    <row r="4" spans="1:15" ht="18" thickBot="1">
      <c r="A4" s="824"/>
      <c r="B4" s="824"/>
      <c r="C4" s="824"/>
      <c r="D4" s="824"/>
      <c r="E4" s="824"/>
      <c r="F4" s="824"/>
      <c r="G4" s="824"/>
      <c r="H4" s="824"/>
      <c r="I4" s="824"/>
      <c r="J4" s="824"/>
      <c r="K4" s="824"/>
      <c r="L4" s="825"/>
      <c r="M4" s="825"/>
      <c r="N4" s="825"/>
      <c r="O4" s="114" t="s">
        <v>1089</v>
      </c>
    </row>
    <row r="5" spans="1:15" ht="22.2" thickBot="1">
      <c r="A5" s="1067" t="s">
        <v>1090</v>
      </c>
      <c r="B5" s="1068"/>
      <c r="C5" s="828">
        <v>2003</v>
      </c>
      <c r="D5" s="828">
        <v>2004</v>
      </c>
      <c r="E5" s="828">
        <v>2005</v>
      </c>
      <c r="F5" s="828">
        <v>2006</v>
      </c>
      <c r="G5" s="828">
        <v>2007</v>
      </c>
      <c r="H5" s="828">
        <v>2008</v>
      </c>
      <c r="I5" s="828">
        <v>2009</v>
      </c>
      <c r="J5" s="828">
        <v>2010</v>
      </c>
      <c r="K5" s="828">
        <v>2011</v>
      </c>
      <c r="L5" s="828">
        <v>2012</v>
      </c>
      <c r="M5" s="828">
        <v>2013</v>
      </c>
      <c r="N5" s="840">
        <v>2014</v>
      </c>
      <c r="O5" s="841" t="s">
        <v>1091</v>
      </c>
    </row>
    <row r="6" spans="1:15">
      <c r="A6" s="1069" t="s">
        <v>94</v>
      </c>
      <c r="B6" s="1069"/>
      <c r="C6" s="829">
        <v>4752.7619999999997</v>
      </c>
      <c r="D6" s="829">
        <v>5818.1379999999999</v>
      </c>
      <c r="E6" s="829">
        <v>6022.7520000000004</v>
      </c>
      <c r="F6" s="829">
        <v>6155.0469999999996</v>
      </c>
      <c r="G6" s="829">
        <v>6448.24</v>
      </c>
      <c r="H6" s="829">
        <v>6890.8410000000003</v>
      </c>
      <c r="I6" s="829">
        <v>7817.5330000000004</v>
      </c>
      <c r="J6" s="829">
        <v>8797.6579999999994</v>
      </c>
      <c r="K6" s="829">
        <v>9794.7960000000003</v>
      </c>
      <c r="L6" s="830">
        <v>11140</v>
      </c>
      <c r="M6" s="830">
        <v>12176</v>
      </c>
      <c r="N6" s="842">
        <v>14201.516</v>
      </c>
      <c r="O6" s="843">
        <f>((N6/D6)^(1/10)-1)*100</f>
        <v>9.3339576602621932</v>
      </c>
    </row>
    <row r="7" spans="1:15">
      <c r="A7" s="1070" t="s">
        <v>394</v>
      </c>
      <c r="B7" s="1071"/>
      <c r="C7" s="831">
        <v>38371</v>
      </c>
      <c r="D7" s="831">
        <v>49081</v>
      </c>
      <c r="E7" s="831">
        <v>51287</v>
      </c>
      <c r="F7" s="831">
        <v>56914</v>
      </c>
      <c r="G7" s="831">
        <v>62284.794000000002</v>
      </c>
      <c r="H7" s="832">
        <v>65605.498999999996</v>
      </c>
      <c r="I7" s="832">
        <v>65680.33</v>
      </c>
      <c r="J7" s="832">
        <v>73752.640999999989</v>
      </c>
      <c r="K7" s="832">
        <v>81229.021999999997</v>
      </c>
      <c r="L7" s="832">
        <f>SUM(L8:L17)</f>
        <v>89225.696000000011</v>
      </c>
      <c r="M7" s="833">
        <v>97956</v>
      </c>
      <c r="N7" s="844" t="s">
        <v>1094</v>
      </c>
      <c r="O7" s="843"/>
    </row>
    <row r="8" spans="1:15">
      <c r="A8" s="834"/>
      <c r="B8" s="835" t="s">
        <v>337</v>
      </c>
      <c r="C8" s="831">
        <v>944</v>
      </c>
      <c r="D8" s="831">
        <v>119</v>
      </c>
      <c r="E8" s="831">
        <v>127</v>
      </c>
      <c r="F8" s="831">
        <v>158</v>
      </c>
      <c r="G8" s="836">
        <v>178.54000000000002</v>
      </c>
      <c r="H8" s="832">
        <v>225.75700000000001</v>
      </c>
      <c r="I8" s="832">
        <v>157.464</v>
      </c>
      <c r="J8" s="832">
        <v>214.29</v>
      </c>
      <c r="K8" s="832">
        <v>242.06100000000001</v>
      </c>
      <c r="L8" s="832">
        <v>209.108</v>
      </c>
      <c r="M8" s="833">
        <v>255</v>
      </c>
      <c r="N8" s="845">
        <v>3885.5370000000003</v>
      </c>
      <c r="O8" s="843">
        <f>(((N8/D8)^(1/14))-1)*100</f>
        <v>28.273222783418571</v>
      </c>
    </row>
    <row r="9" spans="1:15">
      <c r="A9" s="834"/>
      <c r="B9" s="835" t="s">
        <v>395</v>
      </c>
      <c r="C9" s="831">
        <v>701</v>
      </c>
      <c r="D9" s="831">
        <v>1055</v>
      </c>
      <c r="E9" s="831">
        <v>1422</v>
      </c>
      <c r="F9" s="831">
        <v>1700</v>
      </c>
      <c r="G9" s="836">
        <v>2015.1280000000002</v>
      </c>
      <c r="H9" s="832">
        <v>2125.4650000000001</v>
      </c>
      <c r="I9" s="832">
        <v>2161.5770000000002</v>
      </c>
      <c r="J9" s="832">
        <v>2508.2890000000002</v>
      </c>
      <c r="K9" s="832">
        <v>2881.8620000000001</v>
      </c>
      <c r="L9" s="832">
        <v>3584.3069999999998</v>
      </c>
      <c r="M9" s="833">
        <v>4210</v>
      </c>
      <c r="N9" s="845">
        <v>4502.7750000000005</v>
      </c>
      <c r="O9" s="843">
        <f>(((N9/D9)^(1/14))-1)*100</f>
        <v>10.921637031407538</v>
      </c>
    </row>
    <row r="10" spans="1:15">
      <c r="A10" s="834"/>
      <c r="B10" s="835" t="s">
        <v>178</v>
      </c>
      <c r="C10" s="831">
        <v>4371</v>
      </c>
      <c r="D10" s="831">
        <v>5321</v>
      </c>
      <c r="E10" s="831">
        <v>5002</v>
      </c>
      <c r="F10" s="831">
        <v>4871</v>
      </c>
      <c r="G10" s="836">
        <v>5505.759</v>
      </c>
      <c r="H10" s="832">
        <v>6429.027</v>
      </c>
      <c r="I10" s="832">
        <v>6323.73</v>
      </c>
      <c r="J10" s="832">
        <v>7002.9440000000004</v>
      </c>
      <c r="K10" s="832">
        <v>7649.7309999999998</v>
      </c>
      <c r="L10" s="832">
        <v>8045</v>
      </c>
      <c r="M10" s="833">
        <v>8769</v>
      </c>
      <c r="N10" s="846" t="s">
        <v>1094</v>
      </c>
      <c r="O10" s="843"/>
    </row>
    <row r="11" spans="1:15">
      <c r="A11" s="834"/>
      <c r="B11" s="835" t="s">
        <v>396</v>
      </c>
      <c r="C11" s="831">
        <v>636</v>
      </c>
      <c r="D11" s="831">
        <v>895</v>
      </c>
      <c r="E11" s="831">
        <v>1095</v>
      </c>
      <c r="F11" s="831">
        <v>1215</v>
      </c>
      <c r="G11" s="836">
        <v>1623.943</v>
      </c>
      <c r="H11" s="832">
        <v>2004.8309999999999</v>
      </c>
      <c r="I11" s="832">
        <v>2008.3630000000001</v>
      </c>
      <c r="J11" s="832">
        <v>2513.0279999999998</v>
      </c>
      <c r="K11" s="832">
        <v>2723.5639999999999</v>
      </c>
      <c r="L11" s="832">
        <v>3330.0889999999999</v>
      </c>
      <c r="M11" s="833">
        <v>3779</v>
      </c>
      <c r="N11" s="845">
        <v>4158.7190000000001</v>
      </c>
      <c r="O11" s="843">
        <f t="shared" ref="O11:O17" si="0">((N11/D11)^(1/10)-1)*100</f>
        <v>16.604055133824414</v>
      </c>
    </row>
    <row r="12" spans="1:15">
      <c r="A12" s="834"/>
      <c r="B12" s="835" t="s">
        <v>101</v>
      </c>
      <c r="C12" s="831">
        <v>10577</v>
      </c>
      <c r="D12" s="831">
        <v>15703</v>
      </c>
      <c r="E12" s="831">
        <v>16431</v>
      </c>
      <c r="F12" s="831">
        <v>18472</v>
      </c>
      <c r="G12" s="836">
        <v>20235.993999999999</v>
      </c>
      <c r="H12" s="832">
        <v>22052.488000000001</v>
      </c>
      <c r="I12" s="832">
        <v>23646.190999999999</v>
      </c>
      <c r="J12" s="832">
        <v>24577.196</v>
      </c>
      <c r="K12" s="832">
        <v>24714.324000000001</v>
      </c>
      <c r="L12" s="832">
        <v>25032.707999999999</v>
      </c>
      <c r="M12" s="833">
        <v>25716</v>
      </c>
      <c r="N12" s="845">
        <v>30101.045000000002</v>
      </c>
      <c r="O12" s="843">
        <f t="shared" si="0"/>
        <v>6.7234593855626912</v>
      </c>
    </row>
    <row r="13" spans="1:15">
      <c r="A13" s="834"/>
      <c r="B13" s="835" t="s">
        <v>181</v>
      </c>
      <c r="C13" s="831">
        <v>597</v>
      </c>
      <c r="D13" s="831">
        <v>657</v>
      </c>
      <c r="E13" s="831">
        <v>660</v>
      </c>
      <c r="F13" s="831">
        <v>653</v>
      </c>
      <c r="G13" s="836">
        <v>732.05700000000002</v>
      </c>
      <c r="H13" s="832">
        <v>660.81399999999996</v>
      </c>
      <c r="I13" s="832">
        <v>762.54700000000003</v>
      </c>
      <c r="J13" s="832">
        <v>791.505</v>
      </c>
      <c r="K13" s="832">
        <v>816.36900000000003</v>
      </c>
      <c r="L13" s="832">
        <v>1058.9949999999999</v>
      </c>
      <c r="M13" s="833">
        <v>900</v>
      </c>
      <c r="N13" s="845">
        <v>3081.4120000000003</v>
      </c>
      <c r="O13" s="843">
        <f t="shared" si="0"/>
        <v>16.712787063730094</v>
      </c>
    </row>
    <row r="14" spans="1:15">
      <c r="A14" s="834"/>
      <c r="B14" s="835" t="s">
        <v>345</v>
      </c>
      <c r="C14" s="831">
        <v>1907</v>
      </c>
      <c r="D14" s="831">
        <v>2291</v>
      </c>
      <c r="E14" s="831">
        <v>2623</v>
      </c>
      <c r="F14" s="831">
        <v>2688</v>
      </c>
      <c r="G14" s="836">
        <v>3091.9930000000004</v>
      </c>
      <c r="H14" s="832">
        <v>3139.422</v>
      </c>
      <c r="I14" s="832">
        <v>3017.0990000000002</v>
      </c>
      <c r="J14" s="832">
        <v>3520.471</v>
      </c>
      <c r="K14" s="832">
        <v>3917.4540000000002</v>
      </c>
      <c r="L14" s="832">
        <v>4272.8109999999997</v>
      </c>
      <c r="M14" s="833">
        <v>4681</v>
      </c>
      <c r="N14" s="845">
        <v>4833.3680000000004</v>
      </c>
      <c r="O14" s="843">
        <f t="shared" si="0"/>
        <v>7.7512897721750296</v>
      </c>
    </row>
    <row r="15" spans="1:15">
      <c r="A15" s="834"/>
      <c r="B15" s="835" t="s">
        <v>95</v>
      </c>
      <c r="C15" s="831">
        <v>6127</v>
      </c>
      <c r="D15" s="831">
        <v>8375</v>
      </c>
      <c r="E15" s="831">
        <v>8942</v>
      </c>
      <c r="F15" s="831">
        <v>9752</v>
      </c>
      <c r="G15" s="836">
        <v>10287.618</v>
      </c>
      <c r="H15" s="832">
        <v>10116.477999999999</v>
      </c>
      <c r="I15" s="832">
        <v>9681.259</v>
      </c>
      <c r="J15" s="832">
        <v>11638.663</v>
      </c>
      <c r="K15" s="832">
        <v>13171.303</v>
      </c>
      <c r="L15" s="832">
        <v>14491</v>
      </c>
      <c r="M15" s="833">
        <v>15568</v>
      </c>
      <c r="N15" s="845">
        <v>15095.152</v>
      </c>
      <c r="O15" s="843">
        <f t="shared" si="0"/>
        <v>6.0682167625813133</v>
      </c>
    </row>
    <row r="16" spans="1:15">
      <c r="A16" s="834"/>
      <c r="B16" s="835" t="s">
        <v>102</v>
      </c>
      <c r="C16" s="831">
        <v>10082</v>
      </c>
      <c r="D16" s="831">
        <v>11737</v>
      </c>
      <c r="E16" s="831">
        <v>11517</v>
      </c>
      <c r="F16" s="831">
        <v>13822</v>
      </c>
      <c r="G16" s="836">
        <v>14464.228000000001</v>
      </c>
      <c r="H16" s="832">
        <v>14597.477000000001</v>
      </c>
      <c r="I16" s="832">
        <v>14149.841</v>
      </c>
      <c r="J16" s="832">
        <v>15936.4</v>
      </c>
      <c r="K16" s="832">
        <v>19098.323</v>
      </c>
      <c r="L16" s="832">
        <v>22354</v>
      </c>
      <c r="M16" s="833">
        <v>26547</v>
      </c>
      <c r="N16" s="845">
        <v>24779.768</v>
      </c>
      <c r="O16" s="843">
        <f t="shared" si="0"/>
        <v>7.7591142973675309</v>
      </c>
    </row>
    <row r="17" spans="1:15">
      <c r="A17" s="837"/>
      <c r="B17" s="835" t="s">
        <v>21</v>
      </c>
      <c r="C17" s="831">
        <v>2429</v>
      </c>
      <c r="D17" s="831">
        <v>2928</v>
      </c>
      <c r="E17" s="831">
        <v>3468</v>
      </c>
      <c r="F17" s="831">
        <v>3583</v>
      </c>
      <c r="G17" s="836">
        <v>4149.5339999999997</v>
      </c>
      <c r="H17" s="832">
        <v>4253.74</v>
      </c>
      <c r="I17" s="832">
        <v>3772.259</v>
      </c>
      <c r="J17" s="832">
        <v>5049.8549999999996</v>
      </c>
      <c r="K17" s="832">
        <v>6014.0309999999999</v>
      </c>
      <c r="L17" s="832">
        <v>6847.6779999999999</v>
      </c>
      <c r="M17" s="833">
        <v>7572</v>
      </c>
      <c r="N17" s="845">
        <v>7874.3119999999999</v>
      </c>
      <c r="O17" s="843">
        <f t="shared" si="0"/>
        <v>10.398749629571968</v>
      </c>
    </row>
    <row r="18" spans="1:15">
      <c r="A18" s="824"/>
      <c r="B18" s="824"/>
      <c r="C18" s="838"/>
      <c r="D18" s="838"/>
      <c r="E18" s="838"/>
      <c r="F18" s="838"/>
      <c r="G18" s="838"/>
      <c r="H18" s="838"/>
      <c r="I18" s="838"/>
      <c r="J18" s="838"/>
      <c r="K18" s="838"/>
      <c r="L18" s="838"/>
      <c r="M18" s="839"/>
      <c r="N18" s="825"/>
      <c r="O18" s="825"/>
    </row>
    <row r="19" spans="1:15">
      <c r="A19" s="988" t="s">
        <v>1092</v>
      </c>
      <c r="B19" s="988"/>
      <c r="C19" s="988"/>
      <c r="D19" s="988"/>
      <c r="E19" s="988"/>
      <c r="F19" s="988"/>
      <c r="G19" s="988"/>
      <c r="H19" s="988" t="s">
        <v>1093</v>
      </c>
      <c r="I19" s="988"/>
      <c r="J19" s="988"/>
      <c r="K19" s="988"/>
      <c r="L19" s="988"/>
      <c r="M19" s="988"/>
      <c r="N19" s="825"/>
      <c r="O19" s="825"/>
    </row>
  </sheetData>
  <mergeCells count="5">
    <mergeCell ref="A5:B5"/>
    <mergeCell ref="A6:B6"/>
    <mergeCell ref="A7:B7"/>
    <mergeCell ref="A19:G19"/>
    <mergeCell ref="H19:M19"/>
  </mergeCells>
  <phoneticPr fontId="5"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L22"/>
  <sheetViews>
    <sheetView workbookViewId="0">
      <selection activeCell="F4" sqref="F4"/>
    </sheetView>
  </sheetViews>
  <sheetFormatPr defaultRowHeight="17.399999999999999"/>
  <sheetData>
    <row r="1" spans="1:12">
      <c r="A1" s="111" t="s">
        <v>1095</v>
      </c>
      <c r="B1" s="847"/>
      <c r="C1" s="847"/>
      <c r="D1" s="847"/>
      <c r="E1" s="847"/>
      <c r="F1" s="847"/>
      <c r="G1" s="847"/>
      <c r="H1" s="847"/>
      <c r="I1" s="847"/>
      <c r="J1" s="847"/>
      <c r="K1" s="847"/>
      <c r="L1" s="847"/>
    </row>
    <row r="2" spans="1:12">
      <c r="A2" s="111" t="s">
        <v>1096</v>
      </c>
      <c r="B2" s="847"/>
      <c r="C2" s="847"/>
      <c r="D2" s="847"/>
      <c r="E2" s="847"/>
      <c r="F2" s="847"/>
      <c r="G2" s="847"/>
      <c r="H2" s="847"/>
      <c r="I2" s="847"/>
      <c r="J2" s="847"/>
      <c r="K2" s="847"/>
      <c r="L2" s="114"/>
    </row>
    <row r="3" spans="1:12">
      <c r="A3" s="111"/>
      <c r="B3" s="847"/>
      <c r="C3" s="847"/>
      <c r="D3" s="847"/>
      <c r="E3" s="847"/>
      <c r="F3" s="847"/>
      <c r="G3" s="847"/>
      <c r="H3" s="847"/>
      <c r="I3" s="847"/>
      <c r="J3" s="847"/>
      <c r="K3" s="847"/>
      <c r="L3" s="114"/>
    </row>
    <row r="4" spans="1:12">
      <c r="A4" s="113"/>
      <c r="B4" s="113"/>
      <c r="C4" s="113"/>
      <c r="D4" s="113"/>
      <c r="E4" s="113"/>
      <c r="F4" s="113"/>
      <c r="G4" s="113"/>
      <c r="H4" s="113"/>
      <c r="I4" s="113"/>
      <c r="J4" s="113"/>
      <c r="K4" s="113"/>
      <c r="L4" s="114" t="s">
        <v>719</v>
      </c>
    </row>
    <row r="5" spans="1:12">
      <c r="A5" s="848" t="s">
        <v>1097</v>
      </c>
      <c r="B5" s="1072" t="s">
        <v>46</v>
      </c>
      <c r="C5" s="1072" t="s">
        <v>1098</v>
      </c>
      <c r="D5" s="1072" t="s">
        <v>13</v>
      </c>
      <c r="E5" s="1072" t="s">
        <v>14</v>
      </c>
      <c r="F5" s="1072" t="s">
        <v>15</v>
      </c>
      <c r="G5" s="1072" t="s">
        <v>16</v>
      </c>
      <c r="H5" s="1072" t="s">
        <v>17</v>
      </c>
      <c r="I5" s="1072" t="s">
        <v>804</v>
      </c>
      <c r="J5" s="1072" t="s">
        <v>19</v>
      </c>
      <c r="K5" s="1072" t="s">
        <v>20</v>
      </c>
      <c r="L5" s="1072" t="s">
        <v>21</v>
      </c>
    </row>
    <row r="6" spans="1:12">
      <c r="A6" s="126" t="s">
        <v>1099</v>
      </c>
      <c r="B6" s="1073"/>
      <c r="C6" s="1073"/>
      <c r="D6" s="1073"/>
      <c r="E6" s="1073"/>
      <c r="F6" s="1073"/>
      <c r="G6" s="1073"/>
      <c r="H6" s="1073"/>
      <c r="I6" s="1073"/>
      <c r="J6" s="1073"/>
      <c r="K6" s="1073"/>
      <c r="L6" s="1073"/>
    </row>
    <row r="7" spans="1:12">
      <c r="A7" s="126" t="s">
        <v>1100</v>
      </c>
      <c r="B7" s="849">
        <v>97274.884000000005</v>
      </c>
      <c r="C7" s="645">
        <v>3885.5370000000003</v>
      </c>
      <c r="D7" s="849">
        <v>4502.7750000000005</v>
      </c>
      <c r="E7" s="849" t="s">
        <v>1094</v>
      </c>
      <c r="F7" s="849">
        <v>4158.7190000000001</v>
      </c>
      <c r="G7" s="849">
        <v>30101.045000000002</v>
      </c>
      <c r="H7" s="849">
        <v>3081.4120000000003</v>
      </c>
      <c r="I7" s="849">
        <v>4833.3680000000004</v>
      </c>
      <c r="J7" s="849">
        <v>15095.152</v>
      </c>
      <c r="K7" s="849">
        <v>24779.768</v>
      </c>
      <c r="L7" s="849">
        <v>7874.3119999999999</v>
      </c>
    </row>
    <row r="8" spans="1:12">
      <c r="A8" s="126" t="s">
        <v>46</v>
      </c>
      <c r="B8" s="849">
        <v>45172.387999999999</v>
      </c>
      <c r="C8" s="849">
        <v>3662.1660000000002</v>
      </c>
      <c r="D8" s="645">
        <v>1991.8969999999999</v>
      </c>
      <c r="E8" s="849" t="s">
        <v>1094</v>
      </c>
      <c r="F8" s="849">
        <v>3224.08</v>
      </c>
      <c r="G8" s="849">
        <v>20372.841</v>
      </c>
      <c r="H8" s="849">
        <v>1598.25</v>
      </c>
      <c r="I8" s="849">
        <v>461.48599999999999</v>
      </c>
      <c r="J8" s="849">
        <v>6113.0439999999999</v>
      </c>
      <c r="K8" s="849">
        <v>6620.2309999999998</v>
      </c>
      <c r="L8" s="849">
        <v>1128.393</v>
      </c>
    </row>
    <row r="9" spans="1:12">
      <c r="A9" s="126" t="s">
        <v>1101</v>
      </c>
      <c r="B9" s="849">
        <f>(B7-SUM(B10:B19)-B8)*0.001</f>
        <v>15.080924000000007</v>
      </c>
      <c r="C9" s="849">
        <f>(C7-SUM(C10:C19)-C8)*0.001</f>
        <v>5.9413000000000014E-2</v>
      </c>
      <c r="D9" s="849">
        <f>(D7-SUM(D10:D19)-D8)*0.001</f>
        <v>0.50024000000000068</v>
      </c>
      <c r="E9" s="849" t="s">
        <v>1094</v>
      </c>
      <c r="F9" s="849">
        <f t="shared" ref="F9:L9" si="0">(F7-SUM(F10:F19)-F8)*0.001</f>
        <v>0.13378099999999996</v>
      </c>
      <c r="G9" s="849">
        <f t="shared" si="0"/>
        <v>4.5235520000000031</v>
      </c>
      <c r="H9" s="849">
        <f t="shared" si="0"/>
        <v>0.23063100000000031</v>
      </c>
      <c r="I9" s="849">
        <f t="shared" si="0"/>
        <v>0.94064400000000059</v>
      </c>
      <c r="J9" s="849">
        <f t="shared" si="0"/>
        <v>2.1848290000000015</v>
      </c>
      <c r="K9" s="849">
        <f t="shared" si="0"/>
        <v>5.9544780000000008</v>
      </c>
      <c r="L9" s="849">
        <f t="shared" si="0"/>
        <v>1.5905599999999995</v>
      </c>
    </row>
    <row r="10" spans="1:12">
      <c r="A10" s="850" t="s">
        <v>111</v>
      </c>
      <c r="B10" s="849">
        <v>4648.2719999999999</v>
      </c>
      <c r="C10" s="849">
        <v>5.6680000000000001</v>
      </c>
      <c r="D10" s="645">
        <v>424.42400000000004</v>
      </c>
      <c r="E10" s="849" t="s">
        <v>1094</v>
      </c>
      <c r="F10" s="849">
        <v>96.085000000000008</v>
      </c>
      <c r="G10" s="849">
        <v>385.76900000000001</v>
      </c>
      <c r="H10" s="849">
        <v>58.472000000000001</v>
      </c>
      <c r="I10" s="849">
        <v>1175.472</v>
      </c>
      <c r="J10" s="849">
        <v>536.97500000000002</v>
      </c>
      <c r="K10" s="849">
        <v>1117.4490000000001</v>
      </c>
      <c r="L10" s="849">
        <v>847.95799999999997</v>
      </c>
    </row>
    <row r="11" spans="1:12">
      <c r="A11" s="850" t="s">
        <v>49</v>
      </c>
      <c r="B11" s="849">
        <v>12132.722</v>
      </c>
      <c r="C11" s="849">
        <v>38.82</v>
      </c>
      <c r="D11" s="645">
        <v>560.33500000000004</v>
      </c>
      <c r="E11" s="849" t="s">
        <v>1094</v>
      </c>
      <c r="F11" s="849">
        <v>422.44</v>
      </c>
      <c r="G11" s="849">
        <v>1613.355</v>
      </c>
      <c r="H11" s="849">
        <v>809.399</v>
      </c>
      <c r="I11" s="849">
        <v>394.95100000000002</v>
      </c>
      <c r="J11" s="849">
        <v>1722.38</v>
      </c>
      <c r="K11" s="849">
        <v>4623.8060000000005</v>
      </c>
      <c r="L11" s="849">
        <v>1947.2360000000001</v>
      </c>
    </row>
    <row r="12" spans="1:12">
      <c r="A12" s="850" t="s">
        <v>52</v>
      </c>
      <c r="B12" s="849">
        <v>4108.76</v>
      </c>
      <c r="C12" s="849">
        <v>9.8070000000000004</v>
      </c>
      <c r="D12" s="645">
        <v>215.78800000000001</v>
      </c>
      <c r="E12" s="849" t="s">
        <v>1094</v>
      </c>
      <c r="F12" s="849">
        <v>44.877000000000002</v>
      </c>
      <c r="G12" s="849">
        <v>553.10599999999999</v>
      </c>
      <c r="H12" s="849">
        <v>83.433999999999997</v>
      </c>
      <c r="I12" s="849">
        <v>463.74400000000003</v>
      </c>
      <c r="J12" s="849">
        <v>824.74099999999999</v>
      </c>
      <c r="K12" s="849">
        <v>1265.307</v>
      </c>
      <c r="L12" s="849">
        <v>647.95600000000002</v>
      </c>
    </row>
    <row r="13" spans="1:12">
      <c r="A13" s="850" t="s">
        <v>47</v>
      </c>
      <c r="B13" s="849">
        <v>3255.087</v>
      </c>
      <c r="C13" s="849">
        <v>19.184999999999999</v>
      </c>
      <c r="D13" s="645">
        <v>134.167</v>
      </c>
      <c r="E13" s="849" t="s">
        <v>1094</v>
      </c>
      <c r="F13" s="849">
        <v>44.963999999999999</v>
      </c>
      <c r="G13" s="849">
        <v>571.32799999999997</v>
      </c>
      <c r="H13" s="849">
        <v>29.175000000000001</v>
      </c>
      <c r="I13" s="849">
        <v>224.78399999999999</v>
      </c>
      <c r="J13" s="849">
        <v>1074.8779999999999</v>
      </c>
      <c r="K13" s="849">
        <v>835.51700000000005</v>
      </c>
      <c r="L13" s="849">
        <v>321.089</v>
      </c>
    </row>
    <row r="14" spans="1:12">
      <c r="A14" s="850" t="s">
        <v>1102</v>
      </c>
      <c r="B14" s="849">
        <v>3002.92</v>
      </c>
      <c r="C14" s="849">
        <v>9.1739999999999995</v>
      </c>
      <c r="D14" s="645">
        <v>191.36600000000001</v>
      </c>
      <c r="E14" s="849" t="s">
        <v>1094</v>
      </c>
      <c r="F14" s="849">
        <v>61.46</v>
      </c>
      <c r="G14" s="849">
        <v>262.10599999999999</v>
      </c>
      <c r="H14" s="849">
        <v>62.631</v>
      </c>
      <c r="I14" s="849">
        <v>722.75</v>
      </c>
      <c r="J14" s="849">
        <v>484.91200000000003</v>
      </c>
      <c r="K14" s="849">
        <v>764.745</v>
      </c>
      <c r="L14" s="849">
        <v>443.77600000000001</v>
      </c>
    </row>
    <row r="15" spans="1:12">
      <c r="A15" s="850" t="s">
        <v>776</v>
      </c>
      <c r="B15" s="849">
        <v>2390.2420000000002</v>
      </c>
      <c r="C15" s="849">
        <v>33.978000000000002</v>
      </c>
      <c r="D15" s="645">
        <v>133.30600000000001</v>
      </c>
      <c r="E15" s="849" t="s">
        <v>1094</v>
      </c>
      <c r="F15" s="849">
        <v>39.061</v>
      </c>
      <c r="G15" s="849">
        <v>445.78899999999999</v>
      </c>
      <c r="H15" s="849">
        <v>40.920999999999999</v>
      </c>
      <c r="I15" s="849">
        <v>133.66499999999999</v>
      </c>
      <c r="J15" s="849">
        <v>451.93099999999998</v>
      </c>
      <c r="K15" s="849">
        <v>909.33500000000004</v>
      </c>
      <c r="L15" s="645">
        <v>202.256</v>
      </c>
    </row>
    <row r="16" spans="1:12">
      <c r="A16" s="850" t="s">
        <v>51</v>
      </c>
      <c r="B16" s="849">
        <v>2847.3620000000001</v>
      </c>
      <c r="C16" s="849">
        <v>31.004000000000001</v>
      </c>
      <c r="D16" s="645">
        <v>28.529</v>
      </c>
      <c r="E16" s="645" t="s">
        <v>1094</v>
      </c>
      <c r="F16" s="849">
        <v>4.5469999999999997</v>
      </c>
      <c r="G16" s="849">
        <v>770.10800000000006</v>
      </c>
      <c r="H16" s="849">
        <v>62.117000000000004</v>
      </c>
      <c r="I16" s="849">
        <v>61.152000000000001</v>
      </c>
      <c r="J16" s="849">
        <v>943.63599999999997</v>
      </c>
      <c r="K16" s="849">
        <v>946.26900000000001</v>
      </c>
      <c r="L16" s="645" t="s">
        <v>1094</v>
      </c>
    </row>
    <row r="17" spans="1:12">
      <c r="A17" s="850" t="s">
        <v>140</v>
      </c>
      <c r="B17" s="849">
        <v>1676.405</v>
      </c>
      <c r="C17" s="849">
        <v>3.91</v>
      </c>
      <c r="D17" s="645">
        <v>97.528000000000006</v>
      </c>
      <c r="E17" s="849" t="s">
        <v>1094</v>
      </c>
      <c r="F17" s="849">
        <v>5.4779999999999998</v>
      </c>
      <c r="G17" s="849">
        <v>274.66500000000002</v>
      </c>
      <c r="H17" s="849">
        <v>32.664000000000001</v>
      </c>
      <c r="I17" s="849">
        <v>142.97300000000001</v>
      </c>
      <c r="J17" s="849">
        <v>337.43099999999998</v>
      </c>
      <c r="K17" s="849">
        <v>392.75799999999998</v>
      </c>
      <c r="L17" s="849">
        <v>388.99799999999999</v>
      </c>
    </row>
    <row r="18" spans="1:12">
      <c r="A18" s="850" t="s">
        <v>159</v>
      </c>
      <c r="B18" s="849">
        <v>1509.3720000000001</v>
      </c>
      <c r="C18" s="849">
        <v>8.4209999999999994</v>
      </c>
      <c r="D18" s="645">
        <v>84.143000000000001</v>
      </c>
      <c r="E18" s="849" t="s">
        <v>1094</v>
      </c>
      <c r="F18" s="849">
        <v>29.8</v>
      </c>
      <c r="G18" s="849">
        <v>158.453</v>
      </c>
      <c r="H18" s="849">
        <v>32.265000000000001</v>
      </c>
      <c r="I18" s="849">
        <v>72.801000000000002</v>
      </c>
      <c r="J18" s="849">
        <v>263.51300000000003</v>
      </c>
      <c r="K18" s="849">
        <v>717.63099999999997</v>
      </c>
      <c r="L18" s="645">
        <v>142.345</v>
      </c>
    </row>
    <row r="19" spans="1:12">
      <c r="A19" s="850" t="s">
        <v>160</v>
      </c>
      <c r="B19" s="849">
        <v>1450.43</v>
      </c>
      <c r="C19" s="849">
        <v>3.9910000000000001</v>
      </c>
      <c r="D19" s="645">
        <v>141.05199999999999</v>
      </c>
      <c r="E19" s="849" t="s">
        <v>1094</v>
      </c>
      <c r="F19" s="849">
        <v>52.146000000000001</v>
      </c>
      <c r="G19" s="849">
        <v>169.97300000000001</v>
      </c>
      <c r="H19" s="849">
        <v>41.453000000000003</v>
      </c>
      <c r="I19" s="849">
        <v>38.945999999999998</v>
      </c>
      <c r="J19" s="849">
        <v>156.88200000000001</v>
      </c>
      <c r="K19" s="849">
        <v>632.24199999999996</v>
      </c>
      <c r="L19" s="849">
        <v>213.745</v>
      </c>
    </row>
    <row r="20" spans="1:12">
      <c r="A20" s="113"/>
      <c r="B20" s="600"/>
      <c r="C20" s="113"/>
      <c r="D20" s="113"/>
      <c r="E20" s="113"/>
      <c r="F20" s="113"/>
      <c r="G20" s="113"/>
      <c r="H20" s="113"/>
      <c r="I20" s="113"/>
      <c r="J20" s="113"/>
      <c r="K20" s="113"/>
      <c r="L20" s="113"/>
    </row>
    <row r="21" spans="1:12">
      <c r="A21" s="988" t="s">
        <v>1103</v>
      </c>
      <c r="B21" s="1074"/>
      <c r="C21" s="1074"/>
      <c r="D21" s="1074"/>
      <c r="E21" s="260"/>
      <c r="F21" s="490"/>
      <c r="G21" s="490"/>
      <c r="H21" s="490"/>
      <c r="I21" s="988" t="s">
        <v>1104</v>
      </c>
      <c r="J21" s="988"/>
      <c r="K21" s="988"/>
      <c r="L21" s="490"/>
    </row>
    <row r="22" spans="1:12">
      <c r="A22" s="1074"/>
      <c r="B22" s="1074"/>
      <c r="C22" s="1074"/>
      <c r="D22" s="1074"/>
      <c r="E22" s="851"/>
      <c r="F22" s="490"/>
      <c r="G22" s="490"/>
      <c r="H22" s="490"/>
      <c r="I22" s="988"/>
      <c r="J22" s="988"/>
      <c r="K22" s="988"/>
      <c r="L22" s="490"/>
    </row>
  </sheetData>
  <mergeCells count="13">
    <mergeCell ref="L5:L6"/>
    <mergeCell ref="B5:B6"/>
    <mergeCell ref="A21:D22"/>
    <mergeCell ref="I21:K22"/>
    <mergeCell ref="C5:C6"/>
    <mergeCell ref="D5:D6"/>
    <mergeCell ref="E5:E6"/>
    <mergeCell ref="F5:F6"/>
    <mergeCell ref="G5:G6"/>
    <mergeCell ref="H5:H6"/>
    <mergeCell ref="I5:I6"/>
    <mergeCell ref="J5:J6"/>
    <mergeCell ref="K5:K6"/>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30"/>
  <sheetViews>
    <sheetView topLeftCell="A4" workbookViewId="0">
      <selection activeCell="I26" sqref="I26"/>
    </sheetView>
  </sheetViews>
  <sheetFormatPr defaultColWidth="9" defaultRowHeight="14.4"/>
  <cols>
    <col min="1" max="1" width="29.5" style="4" customWidth="1"/>
    <col min="2" max="11" width="10.59765625" style="4" customWidth="1"/>
    <col min="12" max="16384" width="9" style="4"/>
  </cols>
  <sheetData>
    <row r="1" spans="1:11">
      <c r="A1" s="5" t="s">
        <v>31</v>
      </c>
      <c r="B1" s="47"/>
      <c r="C1" s="47"/>
      <c r="D1" s="47"/>
      <c r="E1" s="47"/>
      <c r="F1" s="47"/>
      <c r="G1" s="47"/>
      <c r="H1" s="47"/>
      <c r="I1" s="48"/>
      <c r="J1" s="48"/>
      <c r="K1" s="48"/>
    </row>
    <row r="2" spans="1:11">
      <c r="A2" s="5" t="s">
        <v>32</v>
      </c>
      <c r="B2" s="48"/>
      <c r="C2" s="48"/>
      <c r="D2" s="48"/>
      <c r="E2" s="49"/>
      <c r="F2" s="49"/>
      <c r="G2" s="49"/>
      <c r="H2" s="49"/>
      <c r="I2" s="49"/>
      <c r="J2" s="49"/>
      <c r="K2" s="49"/>
    </row>
    <row r="3" spans="1:11">
      <c r="A3" s="5"/>
      <c r="B3" s="48"/>
      <c r="C3" s="48"/>
      <c r="D3" s="48"/>
      <c r="E3" s="49"/>
      <c r="F3" s="49"/>
      <c r="G3" s="49"/>
      <c r="H3" s="49"/>
      <c r="I3" s="49"/>
      <c r="J3" s="49"/>
      <c r="K3" s="49"/>
    </row>
    <row r="4" spans="1:11" s="9" customFormat="1" ht="11.4" thickBot="1">
      <c r="A4" s="50"/>
      <c r="B4" s="51"/>
      <c r="C4" s="51"/>
      <c r="D4" s="51"/>
      <c r="E4" s="52"/>
      <c r="F4" s="52"/>
      <c r="G4" s="52"/>
      <c r="H4" s="52"/>
      <c r="I4" s="52"/>
      <c r="J4" s="52"/>
      <c r="K4" s="52" t="s">
        <v>2</v>
      </c>
    </row>
    <row r="5" spans="1:11" s="9" customFormat="1" ht="10.8">
      <c r="A5" s="974" t="s">
        <v>33</v>
      </c>
      <c r="B5" s="976" t="s">
        <v>34</v>
      </c>
      <c r="C5" s="977"/>
      <c r="D5" s="977"/>
      <c r="E5" s="977"/>
      <c r="F5" s="976" t="s">
        <v>35</v>
      </c>
      <c r="G5" s="977"/>
      <c r="H5" s="977"/>
      <c r="I5" s="978"/>
      <c r="J5" s="979" t="s">
        <v>36</v>
      </c>
      <c r="K5" s="980"/>
    </row>
    <row r="6" spans="1:11" s="9" customFormat="1" ht="13.2" thickBot="1">
      <c r="A6" s="975"/>
      <c r="B6" s="53" t="s">
        <v>37</v>
      </c>
      <c r="C6" s="53" t="s">
        <v>38</v>
      </c>
      <c r="D6" s="53" t="s">
        <v>39</v>
      </c>
      <c r="E6" s="53" t="s">
        <v>40</v>
      </c>
      <c r="F6" s="54">
        <v>2011</v>
      </c>
      <c r="G6" s="54" t="s">
        <v>41</v>
      </c>
      <c r="H6" s="54" t="s">
        <v>42</v>
      </c>
      <c r="I6" s="55" t="s">
        <v>43</v>
      </c>
      <c r="J6" s="56" t="s">
        <v>44</v>
      </c>
      <c r="K6" s="57" t="s">
        <v>45</v>
      </c>
    </row>
    <row r="7" spans="1:11" s="9" customFormat="1" ht="10.8">
      <c r="A7" s="58" t="s">
        <v>46</v>
      </c>
      <c r="B7" s="59">
        <v>20548.823527024095</v>
      </c>
      <c r="C7" s="60">
        <v>19399.560688113732</v>
      </c>
      <c r="D7" s="60">
        <v>24377.425795101772</v>
      </c>
      <c r="E7" s="61">
        <v>64325.810010239598</v>
      </c>
      <c r="F7" s="59">
        <v>17.798455397629589</v>
      </c>
      <c r="G7" s="60">
        <v>16.484028349881235</v>
      </c>
      <c r="H7" s="60">
        <v>17.900706016615697</v>
      </c>
      <c r="I7" s="62">
        <v>17.417306535506192</v>
      </c>
      <c r="J7" s="63">
        <v>-5.5928400835159664</v>
      </c>
      <c r="K7" s="64">
        <v>25.659679551599424</v>
      </c>
    </row>
    <row r="8" spans="1:11" s="9" customFormat="1" ht="10.8">
      <c r="A8" s="58" t="s">
        <v>47</v>
      </c>
      <c r="B8" s="59">
        <v>3219.1833013419978</v>
      </c>
      <c r="C8" s="60">
        <v>3489.1902771764321</v>
      </c>
      <c r="D8" s="60">
        <v>5703.3772617021077</v>
      </c>
      <c r="E8" s="61">
        <v>12411.750840220539</v>
      </c>
      <c r="F8" s="59">
        <v>2.7883100134846144</v>
      </c>
      <c r="G8" s="60">
        <v>2.9648048412945114</v>
      </c>
      <c r="H8" s="60">
        <v>4.1880746770273927</v>
      </c>
      <c r="I8" s="65">
        <v>3.3606925274945709</v>
      </c>
      <c r="J8" s="63">
        <v>8.3874371404037511</v>
      </c>
      <c r="K8" s="64">
        <v>63.458476283427821</v>
      </c>
    </row>
    <row r="9" spans="1:11" s="9" customFormat="1" ht="10.8">
      <c r="A9" s="58" t="s">
        <v>48</v>
      </c>
      <c r="B9" s="59">
        <v>1047.9778589079735</v>
      </c>
      <c r="C9" s="60">
        <v>1030.2521457755749</v>
      </c>
      <c r="D9" s="60">
        <v>1263.9722467481133</v>
      </c>
      <c r="E9" s="61">
        <v>3342.2022514316618</v>
      </c>
      <c r="F9" s="59">
        <v>0.90771070932342479</v>
      </c>
      <c r="G9" s="60">
        <v>0.87541701853568221</v>
      </c>
      <c r="H9" s="60">
        <v>0.92815360376342615</v>
      </c>
      <c r="I9" s="65">
        <v>0.90495807371221271</v>
      </c>
      <c r="J9" s="63">
        <v>-1.6914205755138145</v>
      </c>
      <c r="K9" s="64">
        <v>22.685718436101254</v>
      </c>
    </row>
    <row r="10" spans="1:11" s="9" customFormat="1" ht="10.8">
      <c r="A10" s="58" t="s">
        <v>49</v>
      </c>
      <c r="B10" s="59">
        <v>5718.1065831818423</v>
      </c>
      <c r="C10" s="60">
        <v>6778.5173010146045</v>
      </c>
      <c r="D10" s="60">
        <v>8869.3992161266524</v>
      </c>
      <c r="E10" s="61">
        <v>21366.023100323102</v>
      </c>
      <c r="F10" s="59">
        <v>4.9527635898867972</v>
      </c>
      <c r="G10" s="60">
        <v>5.7597835928597858</v>
      </c>
      <c r="H10" s="60">
        <v>6.5129316461210092</v>
      </c>
      <c r="I10" s="65">
        <v>5.7852139557013826</v>
      </c>
      <c r="J10" s="63">
        <v>18.544787551733538</v>
      </c>
      <c r="K10" s="64">
        <v>30.845711860897456</v>
      </c>
    </row>
    <row r="11" spans="1:11" s="9" customFormat="1" ht="10.8">
      <c r="A11" s="58" t="s">
        <v>50</v>
      </c>
      <c r="B11" s="59">
        <v>6542.2869652493237</v>
      </c>
      <c r="C11" s="60">
        <v>22255.692953283869</v>
      </c>
      <c r="D11" s="60">
        <v>29268.462286502894</v>
      </c>
      <c r="E11" s="61">
        <v>58066.442205036088</v>
      </c>
      <c r="F11" s="59">
        <v>5.6666311137641499</v>
      </c>
      <c r="G11" s="60">
        <v>18.910916565907783</v>
      </c>
      <c r="H11" s="60">
        <v>21.492266794403125</v>
      </c>
      <c r="I11" s="65">
        <v>15.722476299177202</v>
      </c>
      <c r="J11" s="63">
        <v>240.18215757730391</v>
      </c>
      <c r="K11" s="64">
        <v>31.510002173103658</v>
      </c>
    </row>
    <row r="12" spans="1:11" s="9" customFormat="1" ht="10.8">
      <c r="A12" s="58" t="s">
        <v>51</v>
      </c>
      <c r="B12" s="59">
        <v>4299.0009437250528</v>
      </c>
      <c r="C12" s="60">
        <v>1330.6841885440604</v>
      </c>
      <c r="D12" s="60">
        <v>819.49951569984785</v>
      </c>
      <c r="E12" s="61">
        <v>6449.1846479689602</v>
      </c>
      <c r="F12" s="59">
        <v>3.7235988936607956</v>
      </c>
      <c r="G12" s="60">
        <v>1.1306975576070015</v>
      </c>
      <c r="H12" s="60">
        <v>0.60177067236728199</v>
      </c>
      <c r="I12" s="65">
        <v>1.7462263732065761</v>
      </c>
      <c r="J12" s="63">
        <v>-69.046664423594379</v>
      </c>
      <c r="K12" s="64">
        <v>-38.415175985784749</v>
      </c>
    </row>
    <row r="13" spans="1:11" s="9" customFormat="1" ht="10.8">
      <c r="A13" s="58" t="s">
        <v>52</v>
      </c>
      <c r="B13" s="59">
        <v>21206.134603330815</v>
      </c>
      <c r="C13" s="60">
        <v>21766.041394272779</v>
      </c>
      <c r="D13" s="60">
        <v>13381.089048295231</v>
      </c>
      <c r="E13" s="61">
        <v>56353.265045898828</v>
      </c>
      <c r="F13" s="59">
        <v>18.367788326039204</v>
      </c>
      <c r="G13" s="60">
        <v>18.494854042118376</v>
      </c>
      <c r="H13" s="60">
        <v>9.8259325348379694</v>
      </c>
      <c r="I13" s="65">
        <v>15.258604461021235</v>
      </c>
      <c r="J13" s="63">
        <v>2.6403057483848134</v>
      </c>
      <c r="K13" s="64">
        <v>-38.523092895448826</v>
      </c>
    </row>
    <row r="14" spans="1:11" s="9" customFormat="1" ht="10.8">
      <c r="A14" s="58" t="s">
        <v>53</v>
      </c>
      <c r="B14" s="59">
        <v>-141.79919507210383</v>
      </c>
      <c r="C14" s="60">
        <v>388.46284797358425</v>
      </c>
      <c r="D14" s="60">
        <v>319.85907327230541</v>
      </c>
      <c r="E14" s="61">
        <v>566.52272617378583</v>
      </c>
      <c r="F14" s="59">
        <v>-0.1228200069746824</v>
      </c>
      <c r="G14" s="60">
        <v>0.33008131997523027</v>
      </c>
      <c r="H14" s="60">
        <v>0.23487727069792419</v>
      </c>
      <c r="I14" s="65">
        <v>0.15339565843832753</v>
      </c>
      <c r="J14" s="63">
        <v>373.95278779689392</v>
      </c>
      <c r="K14" s="64">
        <v>-17.660318112568628</v>
      </c>
    </row>
    <row r="15" spans="1:11" s="9" customFormat="1" ht="10.8">
      <c r="A15" s="58" t="s">
        <v>54</v>
      </c>
      <c r="B15" s="59">
        <v>1.2795929189610951</v>
      </c>
      <c r="C15" s="60">
        <v>-2.0711787582062167</v>
      </c>
      <c r="D15" s="60">
        <v>3.3391063393349167</v>
      </c>
      <c r="E15" s="61">
        <v>2.5475205000897949</v>
      </c>
      <c r="F15" s="59">
        <v>1.1083251294313865E-3</v>
      </c>
      <c r="G15" s="60">
        <v>-1.7599042533402204E-3</v>
      </c>
      <c r="H15" s="60">
        <v>2.451955405015012E-3</v>
      </c>
      <c r="I15" s="65">
        <v>6.8978448073155811E-4</v>
      </c>
      <c r="J15" s="63">
        <v>-261.86231789152225</v>
      </c>
      <c r="K15" s="64">
        <v>261.21767984076916</v>
      </c>
    </row>
    <row r="16" spans="1:11" s="9" customFormat="1" ht="10.8">
      <c r="A16" s="58" t="s">
        <v>55</v>
      </c>
      <c r="B16" s="66">
        <v>1577.0474432730111</v>
      </c>
      <c r="C16" s="67">
        <v>3652.395671077943</v>
      </c>
      <c r="D16" s="67">
        <v>4468.8983736175833</v>
      </c>
      <c r="E16" s="61">
        <v>9698.341487968537</v>
      </c>
      <c r="F16" s="59">
        <v>1.3659666959583574</v>
      </c>
      <c r="G16" s="60">
        <v>3.1034823290571283</v>
      </c>
      <c r="H16" s="60">
        <v>3.281578484810086</v>
      </c>
      <c r="I16" s="65">
        <v>2.625990820093461</v>
      </c>
      <c r="J16" s="63">
        <v>131.59706999668603</v>
      </c>
      <c r="K16" s="64">
        <v>22.355264217544736</v>
      </c>
    </row>
    <row r="17" spans="1:15" s="9" customFormat="1" ht="10.8">
      <c r="A17" s="58" t="s">
        <v>56</v>
      </c>
      <c r="B17" s="59">
        <v>184.40755040487269</v>
      </c>
      <c r="C17" s="67">
        <v>542.14651911561612</v>
      </c>
      <c r="D17" s="60">
        <v>-28.426944671595681</v>
      </c>
      <c r="E17" s="61">
        <v>698.12712484889312</v>
      </c>
      <c r="F17" s="59">
        <v>0.15972542450183685</v>
      </c>
      <c r="G17" s="60">
        <v>0.4606680911267681</v>
      </c>
      <c r="H17" s="60">
        <v>-2.0874327904592847E-2</v>
      </c>
      <c r="I17" s="65">
        <v>0.18902978652440108</v>
      </c>
      <c r="J17" s="63">
        <v>193.99366670470707</v>
      </c>
      <c r="K17" s="64">
        <v>-105.24340628765219</v>
      </c>
    </row>
    <row r="18" spans="1:15" s="9" customFormat="1" ht="10.8">
      <c r="A18" s="58" t="s">
        <v>57</v>
      </c>
      <c r="B18" s="59">
        <v>14395.715242472252</v>
      </c>
      <c r="C18" s="60">
        <v>4913.2735567564205</v>
      </c>
      <c r="D18" s="60">
        <v>13042.25023735628</v>
      </c>
      <c r="E18" s="61">
        <v>32351.23903658495</v>
      </c>
      <c r="F18" s="59">
        <v>12.468913138660112</v>
      </c>
      <c r="G18" s="60">
        <v>4.1748646736066659</v>
      </c>
      <c r="H18" s="60">
        <v>9.5771181607272897</v>
      </c>
      <c r="I18" s="68">
        <v>8.7596479082647978</v>
      </c>
      <c r="J18" s="63">
        <v>-65.86988924134458</v>
      </c>
      <c r="K18" s="64">
        <v>165.44929946799743</v>
      </c>
    </row>
    <row r="19" spans="1:15" s="9" customFormat="1" ht="10.8">
      <c r="A19" s="69" t="s">
        <v>58</v>
      </c>
      <c r="B19" s="70">
        <v>78598.164416758082</v>
      </c>
      <c r="C19" s="71">
        <v>85544.146364346409</v>
      </c>
      <c r="D19" s="71">
        <v>101489.14521609055</v>
      </c>
      <c r="E19" s="72">
        <v>265631.45599719504</v>
      </c>
      <c r="F19" s="70">
        <v>68.078151621063625</v>
      </c>
      <c r="G19" s="71">
        <v>72.687838477716824</v>
      </c>
      <c r="H19" s="71">
        <v>74.524987488871645</v>
      </c>
      <c r="I19" s="73">
        <v>71.9242321836211</v>
      </c>
      <c r="J19" s="74">
        <v>8.8373335422415522</v>
      </c>
      <c r="K19" s="75">
        <v>18.639497299829024</v>
      </c>
    </row>
    <row r="20" spans="1:15" s="9" customFormat="1" ht="12.6">
      <c r="A20" s="69" t="s">
        <v>59</v>
      </c>
      <c r="B20" s="70">
        <v>36854.68285537546</v>
      </c>
      <c r="C20" s="71">
        <v>32142.867248764145</v>
      </c>
      <c r="D20" s="71">
        <v>34692.219767359202</v>
      </c>
      <c r="E20" s="72">
        <v>103689.76987149881</v>
      </c>
      <c r="F20" s="70">
        <v>31.921848378936385</v>
      </c>
      <c r="G20" s="71">
        <v>27.31216152228318</v>
      </c>
      <c r="H20" s="71">
        <v>25.475012511128366</v>
      </c>
      <c r="I20" s="73">
        <v>28.07576781637891</v>
      </c>
      <c r="J20" s="74">
        <v>-12.784849146854265</v>
      </c>
      <c r="K20" s="75">
        <v>7.9313164530867297</v>
      </c>
    </row>
    <row r="21" spans="1:15" s="9" customFormat="1" ht="11.4" thickBot="1">
      <c r="A21" s="76" t="s">
        <v>60</v>
      </c>
      <c r="B21" s="77">
        <v>115452.84727213354</v>
      </c>
      <c r="C21" s="78">
        <v>117687.01361311055</v>
      </c>
      <c r="D21" s="78">
        <v>136181.36498344975</v>
      </c>
      <c r="E21" s="79">
        <v>369321.22586869384</v>
      </c>
      <c r="F21" s="77">
        <v>100.00000000000001</v>
      </c>
      <c r="G21" s="78">
        <v>100</v>
      </c>
      <c r="H21" s="78">
        <v>100.00000000000001</v>
      </c>
      <c r="I21" s="80">
        <v>100.00000000000001</v>
      </c>
      <c r="J21" s="81">
        <v>1.9351331680117558</v>
      </c>
      <c r="K21" s="82">
        <v>15.714861650868578</v>
      </c>
    </row>
    <row r="22" spans="1:15" s="9" customFormat="1" ht="10.8">
      <c r="A22" s="83"/>
      <c r="B22" s="83"/>
      <c r="C22" s="83"/>
      <c r="D22" s="83"/>
      <c r="E22" s="83"/>
      <c r="F22" s="83"/>
      <c r="G22" s="83"/>
      <c r="H22" s="83"/>
      <c r="I22" s="83"/>
      <c r="J22" s="83"/>
      <c r="K22" s="84"/>
    </row>
    <row r="23" spans="1:15" s="9" customFormat="1" ht="10.8">
      <c r="A23" s="44" t="s">
        <v>61</v>
      </c>
      <c r="B23" s="43"/>
      <c r="C23" s="43"/>
      <c r="D23" s="43"/>
      <c r="E23" s="43"/>
      <c r="F23" s="43" t="s">
        <v>26</v>
      </c>
      <c r="G23" s="43"/>
      <c r="I23" s="85"/>
      <c r="J23" s="85"/>
      <c r="K23" s="43"/>
    </row>
    <row r="24" spans="1:15" s="9" customFormat="1" ht="24.75" customHeight="1">
      <c r="A24" s="46" t="s">
        <v>62</v>
      </c>
      <c r="B24" s="44"/>
      <c r="C24" s="43"/>
      <c r="D24" s="43"/>
      <c r="E24" s="43"/>
      <c r="F24" s="43"/>
      <c r="G24" s="981" t="s">
        <v>1105</v>
      </c>
      <c r="H24" s="981"/>
      <c r="I24" s="981"/>
      <c r="J24" s="981"/>
      <c r="K24" s="981"/>
      <c r="L24" s="981"/>
      <c r="M24" s="981"/>
      <c r="N24" s="981"/>
      <c r="O24" s="981"/>
    </row>
    <row r="25" spans="1:15" ht="13.5" customHeight="1">
      <c r="A25" s="46" t="s">
        <v>63</v>
      </c>
      <c r="B25" s="44"/>
      <c r="C25" s="43"/>
      <c r="D25" s="43"/>
      <c r="E25" s="43"/>
      <c r="F25" s="43"/>
      <c r="G25" s="972" t="s">
        <v>1106</v>
      </c>
      <c r="H25" s="973"/>
      <c r="I25" s="973"/>
      <c r="J25" s="973"/>
      <c r="K25" s="973"/>
      <c r="L25" s="973"/>
    </row>
    <row r="26" spans="1:15" ht="13.5" customHeight="1">
      <c r="A26" s="46" t="s">
        <v>64</v>
      </c>
      <c r="B26" s="44"/>
      <c r="C26" s="43"/>
      <c r="D26" s="43"/>
      <c r="E26" s="43"/>
      <c r="F26" s="43"/>
      <c r="G26" s="852" t="s">
        <v>1107</v>
      </c>
      <c r="H26" s="86"/>
      <c r="I26" s="86"/>
      <c r="J26" s="86"/>
      <c r="K26" s="86"/>
      <c r="L26" s="86"/>
    </row>
    <row r="27" spans="1:15" ht="15" customHeight="1">
      <c r="A27" s="46" t="s">
        <v>65</v>
      </c>
      <c r="B27" s="44"/>
      <c r="C27" s="43"/>
      <c r="D27" s="43"/>
      <c r="E27" s="43"/>
      <c r="F27" s="43"/>
    </row>
    <row r="28" spans="1:15">
      <c r="A28" s="44"/>
      <c r="B28" s="44"/>
      <c r="C28" s="43"/>
      <c r="D28" s="43"/>
      <c r="E28" s="43"/>
      <c r="F28" s="43"/>
    </row>
    <row r="29" spans="1:15">
      <c r="A29" s="44"/>
      <c r="B29" s="44"/>
      <c r="C29" s="43"/>
      <c r="D29" s="43"/>
      <c r="E29" s="43"/>
      <c r="F29" s="43"/>
    </row>
    <row r="30" spans="1:15">
      <c r="A30" s="44"/>
      <c r="B30" s="44"/>
      <c r="C30" s="43"/>
      <c r="D30" s="43"/>
      <c r="E30" s="43"/>
      <c r="F30" s="43"/>
    </row>
  </sheetData>
  <mergeCells count="6">
    <mergeCell ref="G25:L25"/>
    <mergeCell ref="A5:A6"/>
    <mergeCell ref="B5:E5"/>
    <mergeCell ref="F5:I5"/>
    <mergeCell ref="J5:K5"/>
    <mergeCell ref="G24:O24"/>
  </mergeCells>
  <phoneticPr fontId="5"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L39"/>
  <sheetViews>
    <sheetView workbookViewId="0">
      <selection activeCell="B24" sqref="B24"/>
    </sheetView>
  </sheetViews>
  <sheetFormatPr defaultColWidth="9" defaultRowHeight="17.399999999999999"/>
  <cols>
    <col min="1" max="1" width="19.8984375" style="565" customWidth="1"/>
    <col min="2" max="12" width="12.09765625" style="565" customWidth="1"/>
    <col min="13" max="16384" width="9" style="565"/>
  </cols>
  <sheetData>
    <row r="1" spans="1:12">
      <c r="A1" s="111" t="s">
        <v>715</v>
      </c>
      <c r="B1" s="113"/>
      <c r="C1" s="113"/>
      <c r="D1" s="113"/>
      <c r="E1" s="113"/>
      <c r="F1" s="113"/>
      <c r="G1" s="113"/>
      <c r="H1" s="113"/>
      <c r="I1" s="113"/>
      <c r="J1" s="113"/>
      <c r="K1" s="113"/>
      <c r="L1" s="113"/>
    </row>
    <row r="2" spans="1:12">
      <c r="A2" s="111" t="s">
        <v>716</v>
      </c>
      <c r="B2" s="113"/>
      <c r="C2" s="113"/>
      <c r="D2" s="113"/>
      <c r="E2" s="113"/>
      <c r="F2" s="113"/>
      <c r="G2" s="113"/>
      <c r="H2" s="113"/>
      <c r="I2" s="113"/>
      <c r="J2" s="113"/>
      <c r="K2" s="113"/>
      <c r="L2" s="113"/>
    </row>
    <row r="3" spans="1:12" s="490" customFormat="1" ht="10.8">
      <c r="A3" s="113"/>
      <c r="B3" s="113"/>
      <c r="C3" s="113"/>
      <c r="D3" s="113"/>
      <c r="E3" s="113"/>
      <c r="F3" s="113"/>
      <c r="G3" s="113"/>
      <c r="H3" s="113"/>
      <c r="I3" s="113"/>
      <c r="J3" s="113"/>
      <c r="K3" s="113"/>
      <c r="L3" s="113"/>
    </row>
    <row r="4" spans="1:12" s="490" customFormat="1" ht="10.8">
      <c r="A4" s="566" t="s">
        <v>717</v>
      </c>
      <c r="B4" s="113"/>
      <c r="C4" s="113"/>
      <c r="D4" s="113"/>
      <c r="E4" s="113"/>
      <c r="F4" s="113"/>
      <c r="G4" s="113"/>
      <c r="H4" s="113"/>
      <c r="I4" s="113"/>
      <c r="J4" s="113"/>
      <c r="K4" s="113"/>
      <c r="L4" s="113"/>
    </row>
    <row r="5" spans="1:12" s="490" customFormat="1" ht="10.8">
      <c r="A5" s="113" t="s">
        <v>718</v>
      </c>
      <c r="B5" s="113"/>
      <c r="C5" s="113"/>
      <c r="D5" s="113"/>
      <c r="E5" s="113"/>
      <c r="F5" s="113"/>
      <c r="G5" s="113"/>
      <c r="H5" s="113"/>
      <c r="I5" s="113"/>
      <c r="J5" s="113"/>
      <c r="K5" s="113"/>
      <c r="L5" s="114" t="s">
        <v>719</v>
      </c>
    </row>
    <row r="6" spans="1:12" s="490" customFormat="1" ht="13.5" customHeight="1">
      <c r="A6" s="567" t="s">
        <v>720</v>
      </c>
      <c r="B6" s="1072" t="s">
        <v>721</v>
      </c>
      <c r="C6" s="1075" t="s">
        <v>722</v>
      </c>
      <c r="D6" s="1075" t="s">
        <v>723</v>
      </c>
      <c r="E6" s="1075" t="s">
        <v>724</v>
      </c>
      <c r="F6" s="1075" t="s">
        <v>15</v>
      </c>
      <c r="G6" s="1075" t="s">
        <v>725</v>
      </c>
      <c r="H6" s="1075" t="s">
        <v>726</v>
      </c>
      <c r="I6" s="1075" t="s">
        <v>727</v>
      </c>
      <c r="J6" s="1075" t="s">
        <v>728</v>
      </c>
      <c r="K6" s="1075" t="s">
        <v>729</v>
      </c>
      <c r="L6" s="1075" t="s">
        <v>21</v>
      </c>
    </row>
    <row r="7" spans="1:12" s="490" customFormat="1" ht="10.8">
      <c r="A7" s="568" t="s">
        <v>730</v>
      </c>
      <c r="B7" s="1073"/>
      <c r="C7" s="1076"/>
      <c r="D7" s="1076"/>
      <c r="E7" s="1076"/>
      <c r="F7" s="1076"/>
      <c r="G7" s="1076"/>
      <c r="H7" s="1076"/>
      <c r="I7" s="1076"/>
      <c r="J7" s="1076"/>
      <c r="K7" s="1076"/>
      <c r="L7" s="1076"/>
    </row>
    <row r="8" spans="1:12" s="571" customFormat="1" ht="10.8">
      <c r="A8" s="569" t="s">
        <v>722</v>
      </c>
      <c r="B8" s="570">
        <v>1367.92</v>
      </c>
      <c r="C8" s="570">
        <v>0</v>
      </c>
      <c r="D8" s="570">
        <v>0.81399999999999995</v>
      </c>
      <c r="E8" s="570">
        <v>23.309000000000001</v>
      </c>
      <c r="F8" s="570">
        <v>0.58199999999999996</v>
      </c>
      <c r="G8" s="570">
        <v>1238.8710000000001</v>
      </c>
      <c r="H8" s="570">
        <v>0</v>
      </c>
      <c r="I8" s="570">
        <v>8.2970000000000006</v>
      </c>
      <c r="J8" s="570">
        <v>79.866</v>
      </c>
      <c r="K8" s="570">
        <v>16.181000000000001</v>
      </c>
      <c r="L8" s="570">
        <v>0</v>
      </c>
    </row>
    <row r="9" spans="1:12" s="490" customFormat="1" ht="10.8">
      <c r="A9" s="569" t="s">
        <v>723</v>
      </c>
      <c r="B9" s="572">
        <v>954.42499999999995</v>
      </c>
      <c r="C9" s="572">
        <v>0.77400000000000002</v>
      </c>
      <c r="D9" s="572">
        <v>0</v>
      </c>
      <c r="E9" s="572">
        <v>0</v>
      </c>
      <c r="F9" s="572">
        <v>12.18</v>
      </c>
      <c r="G9" s="572">
        <v>64.534000000000006</v>
      </c>
      <c r="H9" s="572">
        <v>0</v>
      </c>
      <c r="I9" s="572">
        <v>3.2280000000000002</v>
      </c>
      <c r="J9" s="572">
        <v>44.360999999999997</v>
      </c>
      <c r="K9" s="572">
        <v>487.00099999999998</v>
      </c>
      <c r="L9" s="572">
        <v>342.34699999999998</v>
      </c>
    </row>
    <row r="10" spans="1:12" s="490" customFormat="1" ht="10.8">
      <c r="A10" s="569" t="s">
        <v>724</v>
      </c>
      <c r="B10" s="572">
        <v>6409.3370000000004</v>
      </c>
      <c r="C10" s="572">
        <v>18.109000000000002</v>
      </c>
      <c r="D10" s="572">
        <v>28.199000000000002</v>
      </c>
      <c r="E10" s="572">
        <v>0</v>
      </c>
      <c r="F10" s="572">
        <v>4.8879999999999999</v>
      </c>
      <c r="G10" s="572">
        <v>2548.0210000000002</v>
      </c>
      <c r="H10" s="572">
        <v>10.273999999999999</v>
      </c>
      <c r="I10" s="572">
        <v>45.582000000000001</v>
      </c>
      <c r="J10" s="572">
        <v>3088.8589999999999</v>
      </c>
      <c r="K10" s="572">
        <v>595.01499999999999</v>
      </c>
      <c r="L10" s="572">
        <v>70.39</v>
      </c>
    </row>
    <row r="11" spans="1:12" s="490" customFormat="1" ht="10.8">
      <c r="A11" s="569" t="s">
        <v>15</v>
      </c>
      <c r="B11" s="572">
        <v>1566.944</v>
      </c>
      <c r="C11" s="572">
        <v>0.66400000000000003</v>
      </c>
      <c r="D11" s="572">
        <v>414.53100000000001</v>
      </c>
      <c r="E11" s="572">
        <v>0</v>
      </c>
      <c r="F11" s="572">
        <v>0</v>
      </c>
      <c r="G11" s="572">
        <v>35.676000000000002</v>
      </c>
      <c r="H11" s="572">
        <v>0</v>
      </c>
      <c r="I11" s="572">
        <v>1.0620000000000001</v>
      </c>
      <c r="J11" s="572">
        <v>7.3019999999999996</v>
      </c>
      <c r="K11" s="572">
        <v>984.88599999999997</v>
      </c>
      <c r="L11" s="572">
        <v>122.82299999999999</v>
      </c>
    </row>
    <row r="12" spans="1:12" s="490" customFormat="1" ht="10.8">
      <c r="A12" s="569" t="s">
        <v>725</v>
      </c>
      <c r="B12" s="572">
        <v>6445.9229999999998</v>
      </c>
      <c r="C12" s="572">
        <v>57.475999999999999</v>
      </c>
      <c r="D12" s="572">
        <v>130.70400000000001</v>
      </c>
      <c r="E12" s="572">
        <v>1430.989</v>
      </c>
      <c r="F12" s="572">
        <v>26.035</v>
      </c>
      <c r="G12" s="572">
        <v>0</v>
      </c>
      <c r="H12" s="572">
        <v>39.758000000000003</v>
      </c>
      <c r="I12" s="572">
        <v>109.437</v>
      </c>
      <c r="J12" s="572">
        <v>1280.942</v>
      </c>
      <c r="K12" s="572">
        <v>3031.0720000000001</v>
      </c>
      <c r="L12" s="572">
        <v>339.51</v>
      </c>
    </row>
    <row r="13" spans="1:12" s="490" customFormat="1" ht="10.8">
      <c r="A13" s="569" t="s">
        <v>726</v>
      </c>
      <c r="B13" s="572">
        <v>376.41300000000001</v>
      </c>
      <c r="C13" s="572">
        <v>1.05</v>
      </c>
      <c r="D13" s="572">
        <v>5.0890000000000004</v>
      </c>
      <c r="E13" s="572">
        <v>0</v>
      </c>
      <c r="F13" s="572">
        <v>1.9470000000000001</v>
      </c>
      <c r="G13" s="572">
        <v>90.74</v>
      </c>
      <c r="H13" s="572">
        <v>0</v>
      </c>
      <c r="I13" s="572">
        <v>4.9480000000000004</v>
      </c>
      <c r="J13" s="572">
        <v>99.367000000000004</v>
      </c>
      <c r="K13" s="572">
        <v>173.27199999999999</v>
      </c>
      <c r="L13" s="572">
        <v>0</v>
      </c>
    </row>
    <row r="14" spans="1:12" s="490" customFormat="1" ht="10.8">
      <c r="A14" s="569" t="s">
        <v>727</v>
      </c>
      <c r="B14" s="572">
        <v>2068.7420000000002</v>
      </c>
      <c r="C14" s="572">
        <v>18.867999999999999</v>
      </c>
      <c r="D14" s="572">
        <v>118.999</v>
      </c>
      <c r="E14" s="572">
        <v>246.49700000000001</v>
      </c>
      <c r="F14" s="572">
        <v>16.318000000000001</v>
      </c>
      <c r="G14" s="572">
        <v>557.14700000000005</v>
      </c>
      <c r="H14" s="572">
        <v>7.5780000000000003</v>
      </c>
      <c r="I14" s="572">
        <v>0</v>
      </c>
      <c r="J14" s="572">
        <v>687.79399999999998</v>
      </c>
      <c r="K14" s="572">
        <v>315.04000000000002</v>
      </c>
      <c r="L14" s="572">
        <v>100.501</v>
      </c>
    </row>
    <row r="15" spans="1:12" s="490" customFormat="1" ht="10.8">
      <c r="A15" s="569" t="s">
        <v>728</v>
      </c>
      <c r="B15" s="572">
        <v>16375.455</v>
      </c>
      <c r="C15" s="572">
        <v>17.818999999999999</v>
      </c>
      <c r="D15" s="572">
        <v>57.808</v>
      </c>
      <c r="E15" s="572">
        <v>1634.1489999999999</v>
      </c>
      <c r="F15" s="572">
        <v>9.6850000000000005</v>
      </c>
      <c r="G15" s="572">
        <v>13178.773999999999</v>
      </c>
      <c r="H15" s="572">
        <v>39.14</v>
      </c>
      <c r="I15" s="572">
        <v>175.03399999999999</v>
      </c>
      <c r="J15" s="572">
        <v>0</v>
      </c>
      <c r="K15" s="572">
        <v>1067.2860000000001</v>
      </c>
      <c r="L15" s="572">
        <v>195.76</v>
      </c>
    </row>
    <row r="16" spans="1:12" s="490" customFormat="1" ht="10.8">
      <c r="A16" s="569" t="s">
        <v>729</v>
      </c>
      <c r="B16" s="572">
        <v>5554.2619999999997</v>
      </c>
      <c r="C16" s="572">
        <v>6.0629999999999997</v>
      </c>
      <c r="D16" s="572">
        <v>221.25899999999999</v>
      </c>
      <c r="E16" s="572">
        <v>141.34899999999999</v>
      </c>
      <c r="F16" s="572">
        <v>2059.4340000000002</v>
      </c>
      <c r="G16" s="572">
        <v>1156.452</v>
      </c>
      <c r="H16" s="572">
        <v>1155.454</v>
      </c>
      <c r="I16" s="572">
        <v>47.874000000000002</v>
      </c>
      <c r="J16" s="572">
        <v>497.40899999999999</v>
      </c>
      <c r="K16" s="572">
        <v>0</v>
      </c>
      <c r="L16" s="572">
        <v>268.96800000000002</v>
      </c>
    </row>
    <row r="17" spans="1:12" s="490" customFormat="1" ht="10.8">
      <c r="A17" s="569" t="s">
        <v>21</v>
      </c>
      <c r="B17" s="572">
        <v>3206.8719999999998</v>
      </c>
      <c r="C17" s="572">
        <v>1.899</v>
      </c>
      <c r="D17" s="572">
        <v>854.10400000000004</v>
      </c>
      <c r="E17" s="572">
        <v>39.770000000000003</v>
      </c>
      <c r="F17" s="572">
        <v>910.16399999999999</v>
      </c>
      <c r="G17" s="572">
        <v>235.7</v>
      </c>
      <c r="H17" s="572">
        <v>17.452999999999999</v>
      </c>
      <c r="I17" s="572">
        <v>26.599</v>
      </c>
      <c r="J17" s="572">
        <v>380.495</v>
      </c>
      <c r="K17" s="572">
        <v>740.68799999999999</v>
      </c>
      <c r="L17" s="572">
        <v>0</v>
      </c>
    </row>
    <row r="18" spans="1:12" s="490" customFormat="1" ht="10.8">
      <c r="A18" s="569" t="s">
        <v>731</v>
      </c>
      <c r="B18" s="572">
        <v>44326.292999999998</v>
      </c>
      <c r="C18" s="572">
        <v>122.72199999999999</v>
      </c>
      <c r="D18" s="572">
        <v>1831.5070000000001</v>
      </c>
      <c r="E18" s="572">
        <v>3516.0630000000001</v>
      </c>
      <c r="F18" s="572">
        <v>3041.2330000000002</v>
      </c>
      <c r="G18" s="572">
        <v>19105.915000000001</v>
      </c>
      <c r="H18" s="572">
        <v>1269.6569999999999</v>
      </c>
      <c r="I18" s="572">
        <v>422.06099999999998</v>
      </c>
      <c r="J18" s="572">
        <v>6166.3950000000004</v>
      </c>
      <c r="K18" s="572">
        <v>7410.4409999999998</v>
      </c>
      <c r="L18" s="572">
        <v>1440.299</v>
      </c>
    </row>
    <row r="19" spans="1:12" s="490" customFormat="1" ht="10.8">
      <c r="A19" s="113"/>
      <c r="B19" s="113"/>
      <c r="C19" s="113"/>
      <c r="D19" s="113"/>
      <c r="E19" s="113"/>
      <c r="F19" s="113"/>
      <c r="G19" s="113"/>
      <c r="H19" s="113"/>
      <c r="I19" s="113"/>
      <c r="J19" s="113"/>
      <c r="K19" s="113"/>
      <c r="L19" s="113"/>
    </row>
    <row r="20" spans="1:12" s="490" customFormat="1" ht="10.8">
      <c r="A20" s="113" t="s">
        <v>732</v>
      </c>
      <c r="B20" s="113"/>
      <c r="C20" s="113"/>
      <c r="D20" s="113"/>
      <c r="E20" s="113"/>
      <c r="F20" s="113"/>
      <c r="G20" s="113" t="s">
        <v>733</v>
      </c>
      <c r="H20" s="113"/>
      <c r="I20" s="113"/>
      <c r="J20" s="113"/>
      <c r="K20" s="113"/>
      <c r="L20" s="113"/>
    </row>
    <row r="21" spans="1:12" s="490" customFormat="1" ht="10.8">
      <c r="A21" s="113" t="s">
        <v>734</v>
      </c>
      <c r="B21" s="113"/>
      <c r="C21" s="113"/>
      <c r="D21" s="113"/>
      <c r="E21" s="113"/>
      <c r="F21" s="113"/>
      <c r="G21" s="113" t="s">
        <v>735</v>
      </c>
      <c r="H21" s="113"/>
      <c r="I21" s="113"/>
      <c r="J21" s="113"/>
      <c r="K21" s="113"/>
      <c r="L21" s="113"/>
    </row>
    <row r="22" spans="1:12" s="490" customFormat="1" ht="10.8">
      <c r="A22" s="113"/>
      <c r="B22" s="113"/>
      <c r="C22" s="113"/>
      <c r="D22" s="113"/>
      <c r="E22" s="113"/>
      <c r="F22" s="113"/>
      <c r="G22" s="113"/>
      <c r="H22" s="113"/>
    </row>
    <row r="23" spans="1:12" s="490" customFormat="1" ht="10.8">
      <c r="A23" s="566" t="s">
        <v>736</v>
      </c>
      <c r="B23" s="113"/>
      <c r="C23" s="113"/>
      <c r="D23" s="113"/>
      <c r="E23" s="113"/>
      <c r="F23" s="113"/>
      <c r="G23" s="113"/>
      <c r="H23" s="113"/>
      <c r="I23" s="113"/>
      <c r="J23" s="113"/>
      <c r="K23" s="113"/>
      <c r="L23" s="113"/>
    </row>
    <row r="24" spans="1:12" s="490" customFormat="1" ht="10.8">
      <c r="A24" s="113" t="s">
        <v>737</v>
      </c>
      <c r="B24" s="113"/>
      <c r="C24" s="113"/>
      <c r="D24" s="113"/>
      <c r="E24" s="113"/>
      <c r="F24" s="113"/>
      <c r="G24" s="113"/>
      <c r="H24" s="113"/>
      <c r="I24" s="113"/>
      <c r="J24" s="113"/>
      <c r="K24" s="114" t="s">
        <v>719</v>
      </c>
      <c r="L24" s="113"/>
    </row>
    <row r="25" spans="1:12" s="490" customFormat="1" ht="10.8">
      <c r="A25" s="567" t="s">
        <v>720</v>
      </c>
      <c r="B25" s="1072" t="s">
        <v>738</v>
      </c>
      <c r="C25" s="1072" t="s">
        <v>739</v>
      </c>
      <c r="D25" s="1072" t="s">
        <v>740</v>
      </c>
      <c r="E25" s="1077" t="s">
        <v>47</v>
      </c>
      <c r="F25" s="1072" t="s">
        <v>741</v>
      </c>
      <c r="G25" s="1072" t="s">
        <v>742</v>
      </c>
      <c r="H25" s="1072" t="s">
        <v>743</v>
      </c>
      <c r="I25" s="1072" t="s">
        <v>744</v>
      </c>
      <c r="J25" s="1072" t="s">
        <v>745</v>
      </c>
      <c r="K25" s="1072" t="s">
        <v>746</v>
      </c>
    </row>
    <row r="26" spans="1:12" s="490" customFormat="1" ht="10.8">
      <c r="A26" s="568" t="s">
        <v>730</v>
      </c>
      <c r="B26" s="1073"/>
      <c r="C26" s="1073"/>
      <c r="D26" s="1073"/>
      <c r="E26" s="1078"/>
      <c r="F26" s="1073"/>
      <c r="G26" s="1073"/>
      <c r="H26" s="1073"/>
      <c r="I26" s="1073"/>
      <c r="J26" s="1073"/>
      <c r="K26" s="1073"/>
    </row>
    <row r="27" spans="1:12" s="490" customFormat="1" ht="10.8">
      <c r="A27" s="569" t="s">
        <v>722</v>
      </c>
      <c r="B27" s="573">
        <v>8.8090000000000011</v>
      </c>
      <c r="C27" s="574">
        <v>0</v>
      </c>
      <c r="D27" s="573">
        <v>2.1880000000000002</v>
      </c>
      <c r="E27" s="573">
        <v>6.36</v>
      </c>
      <c r="F27" s="573">
        <v>1.986</v>
      </c>
      <c r="G27" s="573">
        <v>1.494</v>
      </c>
      <c r="H27" s="574">
        <v>0</v>
      </c>
      <c r="I27" s="574">
        <v>0</v>
      </c>
      <c r="J27" s="573">
        <v>0.70599999999999996</v>
      </c>
      <c r="K27" s="573">
        <v>0.73399999999999999</v>
      </c>
    </row>
    <row r="28" spans="1:12" s="490" customFormat="1" ht="10.8">
      <c r="A28" s="569" t="s">
        <v>723</v>
      </c>
      <c r="B28" s="573">
        <v>34.578000000000003</v>
      </c>
      <c r="C28" s="574">
        <v>0</v>
      </c>
      <c r="D28" s="573">
        <v>21.172000000000001</v>
      </c>
      <c r="E28" s="573">
        <v>4.92</v>
      </c>
      <c r="F28" s="573">
        <v>4.8420000000000005</v>
      </c>
      <c r="G28" s="573">
        <v>3.895</v>
      </c>
      <c r="H28" s="574">
        <v>0</v>
      </c>
      <c r="I28" s="574">
        <v>0</v>
      </c>
      <c r="J28" s="573">
        <v>2.238</v>
      </c>
      <c r="K28" s="573">
        <v>5.5E-2</v>
      </c>
    </row>
    <row r="29" spans="1:12" s="490" customFormat="1" ht="10.8">
      <c r="A29" s="569" t="s">
        <v>724</v>
      </c>
      <c r="B29" s="573">
        <v>605.32100000000003</v>
      </c>
      <c r="C29" s="573">
        <v>379.74400000000003</v>
      </c>
      <c r="D29" s="573">
        <v>189.18899999999999</v>
      </c>
      <c r="E29" s="573">
        <v>141.61000000000001</v>
      </c>
      <c r="F29" s="573">
        <v>136.797</v>
      </c>
      <c r="G29" s="573">
        <v>88.652000000000001</v>
      </c>
      <c r="H29" s="573">
        <v>92.353000000000009</v>
      </c>
      <c r="I29" s="573">
        <v>76.402000000000001</v>
      </c>
      <c r="J29" s="573">
        <v>33.747</v>
      </c>
      <c r="K29" s="573">
        <v>257.899</v>
      </c>
    </row>
    <row r="30" spans="1:12" s="490" customFormat="1" ht="10.8">
      <c r="A30" s="569" t="s">
        <v>15</v>
      </c>
      <c r="B30" s="573">
        <v>19.399000000000001</v>
      </c>
      <c r="C30" s="574">
        <v>0</v>
      </c>
      <c r="D30" s="573">
        <v>5.5259999999999998</v>
      </c>
      <c r="E30" s="573">
        <v>1.9000000000000001</v>
      </c>
      <c r="F30" s="573">
        <v>3.2429999999999999</v>
      </c>
      <c r="G30" s="573">
        <v>2.1640000000000001</v>
      </c>
      <c r="H30" s="574">
        <v>0</v>
      </c>
      <c r="I30" s="574">
        <v>0</v>
      </c>
      <c r="J30" s="573">
        <v>1.101</v>
      </c>
      <c r="K30" s="573">
        <v>0</v>
      </c>
    </row>
    <row r="31" spans="1:12" s="490" customFormat="1" ht="10.8">
      <c r="A31" s="569" t="s">
        <v>725</v>
      </c>
      <c r="B31" s="573">
        <v>1206.5350000000001</v>
      </c>
      <c r="C31" s="573">
        <v>466.57800000000003</v>
      </c>
      <c r="D31" s="573">
        <v>207.727</v>
      </c>
      <c r="E31" s="573">
        <v>278.14</v>
      </c>
      <c r="F31" s="573">
        <v>176.52100000000002</v>
      </c>
      <c r="G31" s="573">
        <v>76.247</v>
      </c>
      <c r="H31" s="573">
        <v>123.959</v>
      </c>
      <c r="I31" s="573">
        <v>368.959</v>
      </c>
      <c r="J31" s="573">
        <v>242.649</v>
      </c>
      <c r="K31" s="573">
        <v>16.097000000000001</v>
      </c>
    </row>
    <row r="32" spans="1:12" s="490" customFormat="1" ht="10.8">
      <c r="A32" s="569" t="s">
        <v>726</v>
      </c>
      <c r="B32" s="573">
        <v>134.67099999999999</v>
      </c>
      <c r="C32" s="574">
        <v>0</v>
      </c>
      <c r="D32" s="573">
        <v>63.47</v>
      </c>
      <c r="E32" s="573">
        <v>3.54</v>
      </c>
      <c r="F32" s="573">
        <v>9.5329999999999995</v>
      </c>
      <c r="G32" s="573">
        <v>3.4</v>
      </c>
      <c r="H32" s="574">
        <v>0</v>
      </c>
      <c r="I32" s="574">
        <v>0</v>
      </c>
      <c r="J32" s="573">
        <v>34.916000000000004</v>
      </c>
      <c r="K32" s="573">
        <v>0.38300000000000001</v>
      </c>
    </row>
    <row r="33" spans="1:12" s="490" customFormat="1" ht="10.8">
      <c r="A33" s="569" t="s">
        <v>727</v>
      </c>
      <c r="B33" s="573">
        <v>996.67200000000003</v>
      </c>
      <c r="C33" s="573">
        <v>584.72699999999998</v>
      </c>
      <c r="D33" s="573">
        <v>400.68600000000004</v>
      </c>
      <c r="E33" s="573">
        <v>66.760000000000005</v>
      </c>
      <c r="F33" s="573">
        <v>108.351</v>
      </c>
      <c r="G33" s="573">
        <v>200.52100000000002</v>
      </c>
      <c r="H33" s="573">
        <v>65.073999999999998</v>
      </c>
      <c r="I33" s="573">
        <v>47.22</v>
      </c>
      <c r="J33" s="573">
        <v>42.224000000000004</v>
      </c>
      <c r="K33" s="573">
        <v>42.323999999999998</v>
      </c>
    </row>
    <row r="34" spans="1:12" s="490" customFormat="1" ht="10.8">
      <c r="A34" s="569" t="s">
        <v>728</v>
      </c>
      <c r="B34" s="573">
        <v>966.60500000000002</v>
      </c>
      <c r="C34" s="573">
        <v>521.62</v>
      </c>
      <c r="D34" s="573">
        <v>174.56700000000001</v>
      </c>
      <c r="E34" s="573">
        <v>339.76</v>
      </c>
      <c r="F34" s="573">
        <v>189.28</v>
      </c>
      <c r="G34" s="573">
        <v>152.82300000000001</v>
      </c>
      <c r="H34" s="573">
        <v>99.725000000000009</v>
      </c>
      <c r="I34" s="573">
        <v>355.05</v>
      </c>
      <c r="J34" s="573">
        <v>143.02500000000001</v>
      </c>
      <c r="K34" s="573">
        <v>15.319000000000001</v>
      </c>
    </row>
    <row r="35" spans="1:12" s="490" customFormat="1" ht="10.8">
      <c r="A35" s="569" t="s">
        <v>729</v>
      </c>
      <c r="B35" s="573">
        <v>651.654</v>
      </c>
      <c r="C35" s="573">
        <v>426.79700000000003</v>
      </c>
      <c r="D35" s="573">
        <v>372.87799999999999</v>
      </c>
      <c r="E35" s="573">
        <v>75.3</v>
      </c>
      <c r="F35" s="573">
        <v>453.642</v>
      </c>
      <c r="G35" s="573">
        <v>88.162999999999997</v>
      </c>
      <c r="H35" s="573">
        <v>113.443</v>
      </c>
      <c r="I35" s="573">
        <v>64.466999999999999</v>
      </c>
      <c r="J35" s="573">
        <v>117.136</v>
      </c>
      <c r="K35" s="573">
        <v>1.883</v>
      </c>
    </row>
    <row r="36" spans="1:12" s="490" customFormat="1" ht="10.8">
      <c r="A36" s="569" t="s">
        <v>21</v>
      </c>
      <c r="B36" s="573">
        <v>1365.402</v>
      </c>
      <c r="C36" s="574">
        <v>72.736000000000004</v>
      </c>
      <c r="D36" s="573">
        <v>117.07000000000001</v>
      </c>
      <c r="E36" s="573">
        <v>39.85</v>
      </c>
      <c r="F36" s="573">
        <v>84.469000000000008</v>
      </c>
      <c r="G36" s="573">
        <v>63.892000000000003</v>
      </c>
      <c r="H36" s="574">
        <v>0</v>
      </c>
      <c r="I36" s="574">
        <v>0</v>
      </c>
      <c r="J36" s="573">
        <v>12.311999999999999</v>
      </c>
      <c r="K36" s="573">
        <v>0.40200000000000002</v>
      </c>
    </row>
    <row r="37" spans="1:12" s="490" customFormat="1" ht="10.8">
      <c r="A37" s="569" t="s">
        <v>731</v>
      </c>
      <c r="B37" s="575">
        <v>5989.6459999999997</v>
      </c>
      <c r="C37" s="575">
        <v>2452.2020000000002</v>
      </c>
      <c r="D37" s="575">
        <v>1554.473</v>
      </c>
      <c r="E37" s="575">
        <v>958.14</v>
      </c>
      <c r="F37" s="575">
        <v>1168.664</v>
      </c>
      <c r="G37" s="575">
        <v>681.25099999999998</v>
      </c>
      <c r="H37" s="575">
        <v>494.55400000000003</v>
      </c>
      <c r="I37" s="575">
        <v>912.09800000000007</v>
      </c>
      <c r="J37" s="575">
        <v>630.05399999999997</v>
      </c>
      <c r="K37" s="575">
        <v>335.096</v>
      </c>
    </row>
    <row r="38" spans="1:12" s="490" customFormat="1" ht="10.8">
      <c r="A38" s="113"/>
      <c r="B38" s="113"/>
      <c r="C38" s="113"/>
      <c r="D38" s="113"/>
      <c r="E38" s="113"/>
      <c r="F38" s="113"/>
      <c r="G38" s="113"/>
      <c r="H38" s="113"/>
      <c r="I38" s="113"/>
      <c r="J38" s="113"/>
      <c r="K38" s="113"/>
      <c r="L38" s="113"/>
    </row>
    <row r="39" spans="1:12" s="490" customFormat="1" ht="24" customHeight="1">
      <c r="A39" s="988" t="s">
        <v>747</v>
      </c>
      <c r="B39" s="988"/>
      <c r="C39" s="988"/>
      <c r="D39" s="988"/>
      <c r="E39" s="576"/>
      <c r="F39" s="113"/>
      <c r="G39" s="988" t="s">
        <v>748</v>
      </c>
      <c r="H39" s="988"/>
      <c r="I39" s="988"/>
      <c r="J39" s="113"/>
      <c r="K39" s="113"/>
      <c r="L39" s="113"/>
    </row>
  </sheetData>
  <mergeCells count="23">
    <mergeCell ref="A39:D39"/>
    <mergeCell ref="G39:I39"/>
    <mergeCell ref="H6:H7"/>
    <mergeCell ref="I6:I7"/>
    <mergeCell ref="J6:J7"/>
    <mergeCell ref="G25:G26"/>
    <mergeCell ref="H25:H26"/>
    <mergeCell ref="I25:I26"/>
    <mergeCell ref="J25:J26"/>
    <mergeCell ref="K6:K7"/>
    <mergeCell ref="L6:L7"/>
    <mergeCell ref="B25:B26"/>
    <mergeCell ref="C25:C26"/>
    <mergeCell ref="D25:D26"/>
    <mergeCell ref="E25:E26"/>
    <mergeCell ref="F25:F26"/>
    <mergeCell ref="B6:B7"/>
    <mergeCell ref="C6:C7"/>
    <mergeCell ref="D6:D7"/>
    <mergeCell ref="E6:E7"/>
    <mergeCell ref="F6:F7"/>
    <mergeCell ref="G6:G7"/>
    <mergeCell ref="K25:K26"/>
  </mergeCells>
  <phoneticPr fontId="5"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M103"/>
  <sheetViews>
    <sheetView topLeftCell="A36" zoomScaleNormal="100" workbookViewId="0">
      <selection activeCell="V36" sqref="V36"/>
    </sheetView>
  </sheetViews>
  <sheetFormatPr defaultColWidth="9" defaultRowHeight="10.8"/>
  <cols>
    <col min="1" max="1" width="14.3984375" style="490" customWidth="1"/>
    <col min="2" max="2" width="12.5" style="490" customWidth="1"/>
    <col min="3" max="3" width="11.19921875" style="490" customWidth="1"/>
    <col min="4" max="4" width="14.3984375" style="490" customWidth="1"/>
    <col min="5" max="5" width="12.59765625" style="490" customWidth="1"/>
    <col min="6" max="6" width="9.69921875" style="490" customWidth="1"/>
    <col min="7" max="7" width="9" style="490"/>
    <col min="8" max="8" width="14.3984375" style="490" customWidth="1"/>
    <col min="9" max="9" width="12.59765625" style="490" customWidth="1"/>
    <col min="10" max="10" width="11.8984375" style="490" customWidth="1"/>
    <col min="11" max="11" width="14.3984375" style="490" customWidth="1"/>
    <col min="12" max="12" width="11.19921875" style="490" customWidth="1"/>
    <col min="13" max="13" width="10.09765625" style="490" customWidth="1"/>
    <col min="14" max="16384" width="9" style="490"/>
  </cols>
  <sheetData>
    <row r="1" spans="1:13" ht="14.4">
      <c r="A1" s="111" t="s">
        <v>1148</v>
      </c>
      <c r="B1" s="113"/>
      <c r="C1" s="113"/>
      <c r="D1" s="113"/>
      <c r="E1" s="113"/>
      <c r="F1" s="113"/>
      <c r="G1" s="113"/>
      <c r="H1" s="113"/>
      <c r="I1" s="113"/>
      <c r="J1" s="113"/>
      <c r="K1" s="113"/>
      <c r="L1" s="113"/>
      <c r="M1" s="113"/>
    </row>
    <row r="2" spans="1:13" ht="14.4">
      <c r="A2" s="111" t="s">
        <v>1149</v>
      </c>
      <c r="B2" s="113"/>
      <c r="C2" s="113"/>
      <c r="D2" s="113"/>
      <c r="E2" s="113"/>
      <c r="F2" s="113"/>
      <c r="G2" s="113"/>
      <c r="H2" s="113"/>
      <c r="I2" s="113"/>
      <c r="J2" s="113"/>
      <c r="K2" s="113"/>
      <c r="L2" s="113"/>
      <c r="M2" s="113"/>
    </row>
    <row r="3" spans="1:13">
      <c r="A3" s="113"/>
      <c r="B3" s="113"/>
      <c r="C3" s="113"/>
      <c r="D3" s="113"/>
      <c r="E3" s="113"/>
      <c r="F3" s="113"/>
      <c r="G3" s="113"/>
      <c r="H3" s="113"/>
      <c r="I3" s="113"/>
      <c r="J3" s="113"/>
      <c r="K3" s="113"/>
      <c r="L3" s="113"/>
      <c r="M3" s="113"/>
    </row>
    <row r="4" spans="1:13">
      <c r="A4" s="113" t="s">
        <v>749</v>
      </c>
      <c r="B4" s="113"/>
      <c r="C4" s="113"/>
      <c r="D4" s="113"/>
      <c r="E4" s="113"/>
      <c r="F4" s="113"/>
      <c r="G4" s="113"/>
      <c r="H4" s="113" t="s">
        <v>750</v>
      </c>
      <c r="I4" s="113"/>
      <c r="J4" s="113"/>
      <c r="K4" s="113"/>
      <c r="L4" s="113"/>
      <c r="M4" s="113"/>
    </row>
    <row r="5" spans="1:13">
      <c r="A5" s="113" t="s">
        <v>751</v>
      </c>
      <c r="B5" s="113"/>
      <c r="C5" s="113"/>
      <c r="D5" s="113"/>
      <c r="E5" s="113"/>
      <c r="F5" s="114" t="s">
        <v>752</v>
      </c>
      <c r="G5" s="113"/>
      <c r="H5" s="113" t="s">
        <v>753</v>
      </c>
      <c r="I5" s="113"/>
      <c r="J5" s="113"/>
      <c r="K5" s="113"/>
      <c r="L5" s="113"/>
      <c r="M5" s="114" t="s">
        <v>752</v>
      </c>
    </row>
    <row r="6" spans="1:13" ht="43.2">
      <c r="A6" s="577" t="s">
        <v>754</v>
      </c>
      <c r="B6" s="578" t="s">
        <v>1125</v>
      </c>
      <c r="C6" s="579" t="s">
        <v>755</v>
      </c>
      <c r="D6" s="577" t="s">
        <v>756</v>
      </c>
      <c r="E6" s="578" t="s">
        <v>1126</v>
      </c>
      <c r="F6" s="579" t="s">
        <v>755</v>
      </c>
      <c r="G6" s="113"/>
      <c r="H6" s="577" t="s">
        <v>754</v>
      </c>
      <c r="I6" s="578" t="s">
        <v>1127</v>
      </c>
      <c r="J6" s="579" t="s">
        <v>755</v>
      </c>
      <c r="K6" s="577" t="s">
        <v>756</v>
      </c>
      <c r="L6" s="578" t="s">
        <v>1128</v>
      </c>
      <c r="M6" s="579" t="s">
        <v>755</v>
      </c>
    </row>
    <row r="7" spans="1:13" ht="13.2" thickBot="1">
      <c r="A7" s="580" t="s">
        <v>46</v>
      </c>
      <c r="B7" s="581">
        <v>122.72200000000001</v>
      </c>
      <c r="C7" s="582">
        <v>54.566392772027172</v>
      </c>
      <c r="D7" s="583" t="s">
        <v>757</v>
      </c>
      <c r="E7" s="873">
        <v>1367.92</v>
      </c>
      <c r="F7" s="874">
        <f>E7/$E$18*100</f>
        <v>98.19646759183486</v>
      </c>
      <c r="G7" s="113"/>
      <c r="H7" s="580" t="s">
        <v>46</v>
      </c>
      <c r="I7" s="582">
        <v>1831.5070000000001</v>
      </c>
      <c r="J7" s="584">
        <v>43.50202426745745</v>
      </c>
      <c r="K7" s="879" t="s">
        <v>758</v>
      </c>
      <c r="L7" s="873">
        <v>954.42499999999995</v>
      </c>
      <c r="M7" s="874">
        <f>L7/$L$18*100</f>
        <v>92.699070993934498</v>
      </c>
    </row>
    <row r="8" spans="1:13" ht="11.4" thickBot="1">
      <c r="A8" s="585" t="s">
        <v>49</v>
      </c>
      <c r="B8" s="586">
        <v>30.481000000000002</v>
      </c>
      <c r="C8" s="586">
        <v>13.552893679080851</v>
      </c>
      <c r="D8" s="587" t="s">
        <v>49</v>
      </c>
      <c r="E8" s="875">
        <v>8.8089999999999993</v>
      </c>
      <c r="F8" s="874">
        <f t="shared" ref="F8:F17" si="0">E8/$E$18*100</f>
        <v>0.63235619262564557</v>
      </c>
      <c r="G8" s="113"/>
      <c r="H8" s="585" t="s">
        <v>49</v>
      </c>
      <c r="I8" s="586">
        <v>463.12299999999999</v>
      </c>
      <c r="J8" s="586">
        <v>11.000115197385375</v>
      </c>
      <c r="K8" s="880" t="s">
        <v>49</v>
      </c>
      <c r="L8" s="875">
        <v>34.578000000000003</v>
      </c>
      <c r="M8" s="874">
        <f t="shared" ref="M8:M17" si="1">L8/$L$18*100</f>
        <v>3.3584079176763684</v>
      </c>
    </row>
    <row r="9" spans="1:13" ht="11.4" thickBot="1">
      <c r="A9" s="588" t="s">
        <v>47</v>
      </c>
      <c r="B9" s="589">
        <v>13.823</v>
      </c>
      <c r="C9" s="589">
        <v>6.1461779248034718</v>
      </c>
      <c r="D9" s="590" t="s">
        <v>47</v>
      </c>
      <c r="E9" s="876">
        <v>6.36</v>
      </c>
      <c r="F9" s="874">
        <f t="shared" si="0"/>
        <v>0.45655413612204637</v>
      </c>
      <c r="G9" s="113"/>
      <c r="H9" s="591" t="s">
        <v>111</v>
      </c>
      <c r="I9" s="592">
        <v>435.00900000000001</v>
      </c>
      <c r="J9" s="592">
        <v>10.332350394818256</v>
      </c>
      <c r="K9" s="881" t="s">
        <v>774</v>
      </c>
      <c r="L9" s="877">
        <v>21.172000000000001</v>
      </c>
      <c r="M9" s="874">
        <f t="shared" si="1"/>
        <v>2.0563425424560142</v>
      </c>
    </row>
    <row r="10" spans="1:13" ht="11.4" thickBot="1">
      <c r="A10" s="588" t="s">
        <v>104</v>
      </c>
      <c r="B10" s="589">
        <v>12.162000000000001</v>
      </c>
      <c r="C10" s="589">
        <v>5.4076405933198162</v>
      </c>
      <c r="D10" s="590" t="s">
        <v>774</v>
      </c>
      <c r="E10" s="876">
        <v>2.1880000000000002</v>
      </c>
      <c r="F10" s="874">
        <f t="shared" si="0"/>
        <v>0.15706610846462854</v>
      </c>
      <c r="G10" s="113"/>
      <c r="H10" s="588" t="s">
        <v>52</v>
      </c>
      <c r="I10" s="589">
        <v>206.93200000000002</v>
      </c>
      <c r="J10" s="589">
        <v>4.9150567733093595</v>
      </c>
      <c r="K10" s="882" t="s">
        <v>47</v>
      </c>
      <c r="L10" s="876">
        <v>4.92</v>
      </c>
      <c r="M10" s="874">
        <f t="shared" si="1"/>
        <v>0.4778577984547322</v>
      </c>
    </row>
    <row r="11" spans="1:13" ht="11.4" thickBot="1">
      <c r="A11" s="588" t="s">
        <v>51</v>
      </c>
      <c r="B11" s="589">
        <v>6.2809999999999997</v>
      </c>
      <c r="C11" s="589">
        <v>2.7927471276633584</v>
      </c>
      <c r="D11" s="590" t="s">
        <v>52</v>
      </c>
      <c r="E11" s="876">
        <v>1.986</v>
      </c>
      <c r="F11" s="874">
        <f t="shared" si="0"/>
        <v>0.14256548967584656</v>
      </c>
      <c r="G11" s="113"/>
      <c r="H11" s="588" t="s">
        <v>108</v>
      </c>
      <c r="I11" s="589">
        <v>184.964</v>
      </c>
      <c r="J11" s="589">
        <v>4.393271997653299</v>
      </c>
      <c r="K11" s="882" t="s">
        <v>52</v>
      </c>
      <c r="L11" s="876">
        <v>4.8419999999999996</v>
      </c>
      <c r="M11" s="874">
        <f t="shared" si="1"/>
        <v>0.47028200408898646</v>
      </c>
    </row>
    <row r="12" spans="1:13" ht="11.4" thickBot="1">
      <c r="A12" s="588" t="s">
        <v>52</v>
      </c>
      <c r="B12" s="589">
        <v>5.7469999999999999</v>
      </c>
      <c r="C12" s="589">
        <v>2.5553124888841463</v>
      </c>
      <c r="D12" s="590" t="s">
        <v>760</v>
      </c>
      <c r="E12" s="876">
        <v>1.494</v>
      </c>
      <c r="F12" s="874">
        <f t="shared" si="0"/>
        <v>0.10724715084376372</v>
      </c>
      <c r="G12" s="113"/>
      <c r="H12" s="588" t="s">
        <v>47</v>
      </c>
      <c r="I12" s="589">
        <v>132.02799999999999</v>
      </c>
      <c r="J12" s="589">
        <v>3.1359341023451575</v>
      </c>
      <c r="K12" s="882" t="s">
        <v>760</v>
      </c>
      <c r="L12" s="876">
        <v>3.895</v>
      </c>
      <c r="M12" s="874">
        <f t="shared" si="1"/>
        <v>0.37830409044332963</v>
      </c>
    </row>
    <row r="13" spans="1:13" ht="11.4" thickBot="1">
      <c r="A13" s="588" t="s">
        <v>108</v>
      </c>
      <c r="B13" s="589">
        <v>5.1619999999999999</v>
      </c>
      <c r="C13" s="589">
        <v>2.295201508199054</v>
      </c>
      <c r="D13" s="590" t="s">
        <v>53</v>
      </c>
      <c r="E13" s="876">
        <v>1.008</v>
      </c>
      <c r="F13" s="874">
        <f t="shared" si="0"/>
        <v>7.2359523460852629E-2</v>
      </c>
      <c r="G13" s="113"/>
      <c r="H13" s="588" t="s">
        <v>56</v>
      </c>
      <c r="I13" s="589">
        <v>131.67500000000001</v>
      </c>
      <c r="J13" s="589">
        <v>3.1275496328528689</v>
      </c>
      <c r="K13" s="882" t="s">
        <v>51</v>
      </c>
      <c r="L13" s="876">
        <v>2.238</v>
      </c>
      <c r="M13" s="874">
        <f t="shared" si="1"/>
        <v>0.21736702295562818</v>
      </c>
    </row>
    <row r="14" spans="1:13" ht="11.4" thickBot="1">
      <c r="A14" s="588" t="s">
        <v>48</v>
      </c>
      <c r="B14" s="589">
        <v>2.4430000000000001</v>
      </c>
      <c r="C14" s="589">
        <v>1.0862412407071462</v>
      </c>
      <c r="D14" s="590" t="s">
        <v>759</v>
      </c>
      <c r="E14" s="876">
        <v>0.73399999999999999</v>
      </c>
      <c r="F14" s="874">
        <f t="shared" si="0"/>
        <v>5.2690367282009751E-2</v>
      </c>
      <c r="G14" s="113"/>
      <c r="H14" s="588" t="s">
        <v>160</v>
      </c>
      <c r="I14" s="589">
        <v>131.48599999999999</v>
      </c>
      <c r="J14" s="589">
        <v>3.1230604976289529</v>
      </c>
      <c r="K14" s="882" t="s">
        <v>48</v>
      </c>
      <c r="L14" s="876">
        <v>0.81599999999999995</v>
      </c>
      <c r="M14" s="874">
        <f t="shared" si="1"/>
        <v>7.9254464133955579E-2</v>
      </c>
    </row>
    <row r="15" spans="1:13" ht="11.4" thickBot="1">
      <c r="A15" s="591" t="s">
        <v>111</v>
      </c>
      <c r="B15" s="592">
        <v>2.3439999999999999</v>
      </c>
      <c r="C15" s="592">
        <v>1.0422224593604381</v>
      </c>
      <c r="D15" s="590" t="s">
        <v>51</v>
      </c>
      <c r="E15" s="876">
        <v>0.70599999999999996</v>
      </c>
      <c r="F15" s="874">
        <f t="shared" si="0"/>
        <v>5.0680380519208292E-2</v>
      </c>
      <c r="G15" s="113"/>
      <c r="H15" s="588" t="s">
        <v>104</v>
      </c>
      <c r="I15" s="589">
        <v>123.919</v>
      </c>
      <c r="J15" s="589">
        <v>2.9433288244047442</v>
      </c>
      <c r="K15" s="882" t="s">
        <v>53</v>
      </c>
      <c r="L15" s="876">
        <v>0.78400000000000003</v>
      </c>
      <c r="M15" s="874">
        <f t="shared" si="1"/>
        <v>7.6146445932623985E-2</v>
      </c>
    </row>
    <row r="16" spans="1:13" ht="11.4" thickBot="1">
      <c r="A16" s="588" t="s">
        <v>160</v>
      </c>
      <c r="B16" s="589">
        <v>2.1720000000000002</v>
      </c>
      <c r="C16" s="589">
        <v>0.96574538469747084</v>
      </c>
      <c r="D16" s="590" t="s">
        <v>48</v>
      </c>
      <c r="E16" s="876">
        <v>0.53300000000000003</v>
      </c>
      <c r="F16" s="874">
        <f t="shared" si="0"/>
        <v>3.8261533734756402E-2</v>
      </c>
      <c r="G16" s="113"/>
      <c r="H16" s="588" t="s">
        <v>761</v>
      </c>
      <c r="I16" s="589">
        <v>96.992000000000004</v>
      </c>
      <c r="J16" s="589">
        <v>2.3037576912068767</v>
      </c>
      <c r="K16" s="882" t="s">
        <v>56</v>
      </c>
      <c r="L16" s="876">
        <v>0.29399999999999998</v>
      </c>
      <c r="M16" s="874">
        <f t="shared" si="1"/>
        <v>2.8554917224733994E-2</v>
      </c>
    </row>
    <row r="17" spans="1:13" ht="11.4" thickBot="1">
      <c r="A17" s="580" t="s">
        <v>762</v>
      </c>
      <c r="B17" s="594">
        <v>21.566999999999993</v>
      </c>
      <c r="C17" s="582">
        <v>9.5894248212570758</v>
      </c>
      <c r="D17" s="595" t="s">
        <v>762</v>
      </c>
      <c r="E17" s="873">
        <f>E18-SUM(E7:E16)</f>
        <v>1.3060000000002674</v>
      </c>
      <c r="F17" s="874">
        <f t="shared" si="0"/>
        <v>9.3751525436401667E-2</v>
      </c>
      <c r="G17" s="113"/>
      <c r="H17" s="580" t="s">
        <v>763</v>
      </c>
      <c r="I17" s="582">
        <v>472.5300000000002</v>
      </c>
      <c r="J17" s="582">
        <v>11.223550620937658</v>
      </c>
      <c r="K17" s="883" t="s">
        <v>764</v>
      </c>
      <c r="L17" s="873">
        <f>L18-SUM(L7:L15)</f>
        <v>1.9249999999999545</v>
      </c>
      <c r="M17" s="874">
        <f t="shared" si="1"/>
        <v>0.18696671992384914</v>
      </c>
    </row>
    <row r="18" spans="1:13">
      <c r="A18" s="596" t="s">
        <v>22</v>
      </c>
      <c r="B18" s="597">
        <v>224.904</v>
      </c>
      <c r="C18" s="586">
        <v>100</v>
      </c>
      <c r="D18" s="598" t="s">
        <v>22</v>
      </c>
      <c r="E18" s="884">
        <v>1393.0440000000001</v>
      </c>
      <c r="F18" s="878">
        <v>100</v>
      </c>
      <c r="G18" s="113"/>
      <c r="H18" s="596" t="s">
        <v>231</v>
      </c>
      <c r="I18" s="597">
        <v>4210.165</v>
      </c>
      <c r="J18" s="597">
        <v>100</v>
      </c>
      <c r="K18" s="884" t="s">
        <v>22</v>
      </c>
      <c r="L18" s="878">
        <v>1029.595</v>
      </c>
      <c r="M18" s="878">
        <f t="shared" ref="M18" si="2">L18/L$18*100</f>
        <v>100</v>
      </c>
    </row>
    <row r="19" spans="1:13">
      <c r="A19" s="113"/>
      <c r="B19" s="599"/>
      <c r="C19" s="113"/>
      <c r="D19" s="113"/>
      <c r="E19" s="113"/>
      <c r="F19" s="113"/>
      <c r="G19" s="113"/>
      <c r="H19" s="113"/>
      <c r="I19" s="113"/>
      <c r="J19" s="113"/>
      <c r="K19" s="113"/>
      <c r="L19" s="113"/>
      <c r="M19" s="113"/>
    </row>
    <row r="20" spans="1:13">
      <c r="A20" s="113" t="s">
        <v>765</v>
      </c>
      <c r="B20" s="113"/>
      <c r="C20" s="113"/>
      <c r="D20" s="600"/>
      <c r="E20" s="576"/>
      <c r="F20" s="113"/>
      <c r="H20" s="113" t="s">
        <v>733</v>
      </c>
      <c r="I20" s="113"/>
      <c r="J20" s="113"/>
      <c r="K20" s="113"/>
      <c r="L20" s="113"/>
      <c r="M20" s="113"/>
    </row>
    <row r="21" spans="1:13">
      <c r="A21" s="113" t="s">
        <v>766</v>
      </c>
      <c r="B21" s="113"/>
      <c r="C21" s="113"/>
      <c r="D21" s="113"/>
      <c r="E21" s="113"/>
      <c r="F21" s="113"/>
      <c r="G21" s="113"/>
      <c r="H21" s="113" t="s">
        <v>767</v>
      </c>
      <c r="I21" s="113"/>
      <c r="J21" s="113"/>
      <c r="K21" s="113"/>
      <c r="L21" s="113"/>
      <c r="M21" s="113"/>
    </row>
    <row r="22" spans="1:13">
      <c r="A22" s="113" t="s">
        <v>768</v>
      </c>
      <c r="B22" s="113"/>
      <c r="C22" s="113"/>
      <c r="D22" s="113"/>
      <c r="E22" s="113"/>
      <c r="F22" s="113"/>
      <c r="G22" s="113"/>
      <c r="H22" s="113" t="s">
        <v>769</v>
      </c>
      <c r="I22" s="113"/>
      <c r="J22" s="113"/>
      <c r="K22" s="113"/>
      <c r="L22" s="113"/>
      <c r="M22" s="113"/>
    </row>
    <row r="23" spans="1:13">
      <c r="A23" s="113"/>
      <c r="B23" s="113"/>
      <c r="C23" s="113"/>
      <c r="D23" s="113"/>
      <c r="E23" s="113"/>
      <c r="F23" s="113"/>
      <c r="G23" s="113"/>
      <c r="H23" s="113"/>
      <c r="I23" s="113"/>
      <c r="J23" s="113"/>
      <c r="K23" s="113"/>
      <c r="L23" s="113"/>
      <c r="M23" s="113"/>
    </row>
    <row r="24" spans="1:13">
      <c r="A24" s="113" t="s">
        <v>770</v>
      </c>
      <c r="B24" s="113"/>
      <c r="C24" s="113"/>
      <c r="D24" s="113"/>
      <c r="E24" s="113"/>
      <c r="F24" s="113"/>
      <c r="G24" s="113"/>
      <c r="H24" s="113" t="s">
        <v>771</v>
      </c>
      <c r="I24" s="113"/>
      <c r="J24" s="113"/>
      <c r="K24" s="113"/>
      <c r="L24" s="113"/>
      <c r="M24" s="113"/>
    </row>
    <row r="25" spans="1:13">
      <c r="A25" s="113" t="s">
        <v>772</v>
      </c>
      <c r="B25" s="113"/>
      <c r="C25" s="113"/>
      <c r="D25" s="113"/>
      <c r="E25" s="113"/>
      <c r="F25" s="114" t="s">
        <v>752</v>
      </c>
      <c r="G25" s="113"/>
      <c r="H25" s="113" t="s">
        <v>773</v>
      </c>
      <c r="I25" s="113"/>
      <c r="J25" s="113"/>
      <c r="K25" s="113"/>
      <c r="L25" s="113"/>
      <c r="M25" s="114" t="s">
        <v>752</v>
      </c>
    </row>
    <row r="26" spans="1:13" ht="43.2">
      <c r="A26" s="577" t="s">
        <v>754</v>
      </c>
      <c r="B26" s="578" t="s">
        <v>1127</v>
      </c>
      <c r="C26" s="579" t="s">
        <v>755</v>
      </c>
      <c r="D26" s="577" t="s">
        <v>756</v>
      </c>
      <c r="E26" s="578" t="s">
        <v>1128</v>
      </c>
      <c r="F26" s="579" t="s">
        <v>755</v>
      </c>
      <c r="G26" s="113"/>
      <c r="H26" s="577" t="s">
        <v>754</v>
      </c>
      <c r="I26" s="579" t="s">
        <v>1127</v>
      </c>
      <c r="J26" s="579" t="s">
        <v>755</v>
      </c>
      <c r="K26" s="577" t="s">
        <v>756</v>
      </c>
      <c r="L26" s="579" t="s">
        <v>1128</v>
      </c>
      <c r="M26" s="579" t="s">
        <v>755</v>
      </c>
    </row>
    <row r="27" spans="1:13" ht="13.2" thickBot="1">
      <c r="A27" s="601" t="s">
        <v>46</v>
      </c>
      <c r="B27" s="581">
        <v>3490.1620000000003</v>
      </c>
      <c r="C27" s="584">
        <v>39.651338897668964</v>
      </c>
      <c r="D27" s="879" t="s">
        <v>1129</v>
      </c>
      <c r="E27" s="885">
        <v>6409.3370000000004</v>
      </c>
      <c r="F27" s="874">
        <f>E27/E$38*100</f>
        <v>72.51135044468991</v>
      </c>
      <c r="G27" s="113"/>
      <c r="H27" s="602" t="s">
        <v>46</v>
      </c>
      <c r="I27" s="889">
        <v>3041.2330000000002</v>
      </c>
      <c r="J27" s="874">
        <f>I27/I$38*100</f>
        <v>80.466756096722065</v>
      </c>
      <c r="K27" s="893" t="s">
        <v>1132</v>
      </c>
      <c r="L27" s="885">
        <v>1566.944</v>
      </c>
      <c r="M27" s="874">
        <f>L27/L$38*100</f>
        <v>97.779569392590574</v>
      </c>
    </row>
    <row r="28" spans="1:13" ht="11.4" thickBot="1">
      <c r="A28" s="585" t="s">
        <v>47</v>
      </c>
      <c r="B28" s="586">
        <v>983.91100000000006</v>
      </c>
      <c r="C28" s="586">
        <v>11.178102479525124</v>
      </c>
      <c r="D28" s="886" t="s">
        <v>49</v>
      </c>
      <c r="E28" s="875">
        <v>605.32100000000003</v>
      </c>
      <c r="F28" s="874">
        <f t="shared" ref="F28:F37" si="3">E28/E$38*100</f>
        <v>6.8482345619414504</v>
      </c>
      <c r="G28" s="113"/>
      <c r="H28" s="587" t="s">
        <v>49</v>
      </c>
      <c r="I28" s="890">
        <v>245.03299999999999</v>
      </c>
      <c r="J28" s="874">
        <f t="shared" ref="J28:J37" si="4">I28/I$38*100</f>
        <v>6.4832292187570282</v>
      </c>
      <c r="K28" s="894" t="s">
        <v>49</v>
      </c>
      <c r="L28" s="895">
        <v>19.399000000000001</v>
      </c>
      <c r="M28" s="874">
        <f t="shared" ref="M28:M37" si="5">L28/L$38*100</f>
        <v>1.2105256260892954</v>
      </c>
    </row>
    <row r="29" spans="1:13" ht="11.4" thickBot="1">
      <c r="A29" s="588" t="s">
        <v>49</v>
      </c>
      <c r="B29" s="589">
        <v>858.14</v>
      </c>
      <c r="C29" s="589">
        <v>9.7492322596044669</v>
      </c>
      <c r="D29" s="887" t="s">
        <v>775</v>
      </c>
      <c r="E29" s="876">
        <v>379.74400000000003</v>
      </c>
      <c r="F29" s="874">
        <f t="shared" si="3"/>
        <v>4.2961932354732353</v>
      </c>
      <c r="G29" s="113"/>
      <c r="H29" s="593" t="s">
        <v>774</v>
      </c>
      <c r="I29" s="891">
        <v>81.799000000000007</v>
      </c>
      <c r="J29" s="874">
        <f t="shared" si="4"/>
        <v>2.1642867159325734</v>
      </c>
      <c r="K29" s="887" t="s">
        <v>774</v>
      </c>
      <c r="L29" s="896">
        <v>5.5259999999999998</v>
      </c>
      <c r="M29" s="874">
        <f t="shared" si="5"/>
        <v>0.34483038351303907</v>
      </c>
    </row>
    <row r="30" spans="1:13" ht="11.4" thickBot="1">
      <c r="A30" s="588" t="s">
        <v>52</v>
      </c>
      <c r="B30" s="589">
        <v>497.399</v>
      </c>
      <c r="C30" s="589">
        <v>5.6508942325203373</v>
      </c>
      <c r="D30" s="887" t="s">
        <v>759</v>
      </c>
      <c r="E30" s="876">
        <v>257.899</v>
      </c>
      <c r="F30" s="874">
        <f t="shared" si="3"/>
        <v>2.917712825575419</v>
      </c>
      <c r="G30" s="113"/>
      <c r="H30" s="590" t="s">
        <v>760</v>
      </c>
      <c r="I30" s="892">
        <v>61.607999999999997</v>
      </c>
      <c r="J30" s="874">
        <f t="shared" si="4"/>
        <v>1.6300611987331626</v>
      </c>
      <c r="K30" s="888" t="s">
        <v>52</v>
      </c>
      <c r="L30" s="897">
        <v>3.2429999999999999</v>
      </c>
      <c r="M30" s="874">
        <f t="shared" si="5"/>
        <v>0.2023678852212786</v>
      </c>
    </row>
    <row r="31" spans="1:13" ht="11.4" thickBot="1">
      <c r="A31" s="603" t="s">
        <v>111</v>
      </c>
      <c r="B31" s="592">
        <v>351.154</v>
      </c>
      <c r="C31" s="592">
        <v>3.9894211957129917</v>
      </c>
      <c r="D31" s="888" t="s">
        <v>774</v>
      </c>
      <c r="E31" s="876">
        <v>189.18899999999999</v>
      </c>
      <c r="F31" s="874">
        <f t="shared" si="3"/>
        <v>2.1403695700944478</v>
      </c>
      <c r="G31" s="113"/>
      <c r="H31" s="590" t="s">
        <v>160</v>
      </c>
      <c r="I31" s="892">
        <v>52.411000000000001</v>
      </c>
      <c r="J31" s="874">
        <f t="shared" si="4"/>
        <v>1.3867214888781292</v>
      </c>
      <c r="K31" s="887" t="s">
        <v>760</v>
      </c>
      <c r="L31" s="896">
        <v>2.1640000000000001</v>
      </c>
      <c r="M31" s="874">
        <f t="shared" si="5"/>
        <v>0.13503672637028893</v>
      </c>
    </row>
    <row r="32" spans="1:13" ht="11.4" thickBot="1">
      <c r="A32" s="604" t="s">
        <v>761</v>
      </c>
      <c r="B32" s="589">
        <v>247.14600000000002</v>
      </c>
      <c r="C32" s="589">
        <v>2.807797977057596</v>
      </c>
      <c r="D32" s="887" t="s">
        <v>47</v>
      </c>
      <c r="E32" s="877">
        <v>141.61000000000001</v>
      </c>
      <c r="F32" s="874">
        <f t="shared" si="3"/>
        <v>1.602089629001024</v>
      </c>
      <c r="G32" s="113"/>
      <c r="H32" s="590" t="s">
        <v>52</v>
      </c>
      <c r="I32" s="892">
        <v>48.643999999999998</v>
      </c>
      <c r="J32" s="874">
        <f t="shared" si="4"/>
        <v>1.2870519567454868</v>
      </c>
      <c r="K32" s="887" t="s">
        <v>47</v>
      </c>
      <c r="L32" s="896">
        <v>1.9</v>
      </c>
      <c r="M32" s="874">
        <f t="shared" si="5"/>
        <v>0.11856274496467141</v>
      </c>
    </row>
    <row r="33" spans="1:13" ht="11.4" thickBot="1">
      <c r="A33" s="604" t="s">
        <v>104</v>
      </c>
      <c r="B33" s="589">
        <v>236.79400000000001</v>
      </c>
      <c r="C33" s="589">
        <v>2.6901900665168621</v>
      </c>
      <c r="D33" s="902" t="s">
        <v>52</v>
      </c>
      <c r="E33" s="876">
        <v>136.797</v>
      </c>
      <c r="F33" s="874">
        <f t="shared" si="3"/>
        <v>1.5476382669193778</v>
      </c>
      <c r="G33" s="113"/>
      <c r="H33" s="590" t="s">
        <v>776</v>
      </c>
      <c r="I33" s="892">
        <v>41.741</v>
      </c>
      <c r="J33" s="874">
        <f t="shared" si="4"/>
        <v>1.1044082667238173</v>
      </c>
      <c r="K33" s="887" t="s">
        <v>51</v>
      </c>
      <c r="L33" s="896">
        <v>1.101</v>
      </c>
      <c r="M33" s="874">
        <f t="shared" si="5"/>
        <v>6.8703990634791171E-2</v>
      </c>
    </row>
    <row r="34" spans="1:13" ht="11.4" thickBot="1">
      <c r="A34" s="588" t="s">
        <v>108</v>
      </c>
      <c r="B34" s="589">
        <v>236.375</v>
      </c>
      <c r="C34" s="589">
        <v>2.6854298545272397</v>
      </c>
      <c r="D34" s="887" t="s">
        <v>777</v>
      </c>
      <c r="E34" s="876">
        <v>92.352999999999994</v>
      </c>
      <c r="F34" s="874">
        <f t="shared" si="3"/>
        <v>1.0448258139053141</v>
      </c>
      <c r="G34" s="113"/>
      <c r="H34" s="590" t="s">
        <v>47</v>
      </c>
      <c r="I34" s="892">
        <v>35.450000000000003</v>
      </c>
      <c r="J34" s="874">
        <f t="shared" si="4"/>
        <v>0.93795723761671557</v>
      </c>
      <c r="K34" s="887" t="s">
        <v>56</v>
      </c>
      <c r="L34" s="896">
        <v>0.497</v>
      </c>
      <c r="M34" s="874">
        <f t="shared" si="5"/>
        <v>3.1013518024969312E-2</v>
      </c>
    </row>
    <row r="35" spans="1:13" ht="11.4" thickBot="1">
      <c r="A35" s="588" t="s">
        <v>51</v>
      </c>
      <c r="B35" s="589">
        <v>231.26599999999999</v>
      </c>
      <c r="C35" s="589">
        <v>2.6273870787397002</v>
      </c>
      <c r="D35" s="887" t="s">
        <v>760</v>
      </c>
      <c r="E35" s="876">
        <v>88.652000000000001</v>
      </c>
      <c r="F35" s="874">
        <f t="shared" si="3"/>
        <v>1.0029549452030138</v>
      </c>
      <c r="G35" s="113"/>
      <c r="H35" s="590" t="s">
        <v>159</v>
      </c>
      <c r="I35" s="892">
        <v>29.25</v>
      </c>
      <c r="J35" s="874">
        <f t="shared" si="4"/>
        <v>0.77391394076978637</v>
      </c>
      <c r="K35" s="887" t="s">
        <v>778</v>
      </c>
      <c r="L35" s="896">
        <v>0.39400000000000002</v>
      </c>
      <c r="M35" s="874">
        <f t="shared" si="5"/>
        <v>2.4586169218989758E-2</v>
      </c>
    </row>
    <row r="36" spans="1:13" ht="11.4" thickBot="1">
      <c r="A36" s="588" t="s">
        <v>160</v>
      </c>
      <c r="B36" s="589">
        <v>201.917</v>
      </c>
      <c r="C36" s="589">
        <v>2.2939563825978921</v>
      </c>
      <c r="D36" s="882" t="s">
        <v>761</v>
      </c>
      <c r="E36" s="876">
        <v>76.402000000000001</v>
      </c>
      <c r="F36" s="874">
        <f t="shared" si="3"/>
        <v>0.86436587695032996</v>
      </c>
      <c r="G36" s="113"/>
      <c r="H36" s="590" t="s">
        <v>48</v>
      </c>
      <c r="I36" s="892">
        <v>17.132000000000001</v>
      </c>
      <c r="J36" s="874">
        <f t="shared" si="4"/>
        <v>0.453288671222837</v>
      </c>
      <c r="K36" s="887" t="s">
        <v>53</v>
      </c>
      <c r="L36" s="896">
        <v>0.27200000000000002</v>
      </c>
      <c r="M36" s="874">
        <f t="shared" si="5"/>
        <v>1.6973192963363488E-2</v>
      </c>
    </row>
    <row r="37" spans="1:13" ht="11.4" thickBot="1">
      <c r="A37" s="580" t="s">
        <v>762</v>
      </c>
      <c r="B37" s="582">
        <f>B38-SUM(B27:B36)</f>
        <v>1467.8649999999998</v>
      </c>
      <c r="C37" s="582">
        <v>16.676249575528814</v>
      </c>
      <c r="D37" s="883" t="s">
        <v>762</v>
      </c>
      <c r="E37" s="873">
        <f>E38-SUM(E27:E36)</f>
        <v>461.77700000000004</v>
      </c>
      <c r="F37" s="874">
        <f t="shared" si="3"/>
        <v>5.2242648302464927</v>
      </c>
      <c r="G37" s="113"/>
      <c r="H37" s="595" t="s">
        <v>763</v>
      </c>
      <c r="I37" s="873">
        <f>I38-SUM(I27:I36)</f>
        <v>125.18899999999985</v>
      </c>
      <c r="J37" s="874">
        <f t="shared" si="4"/>
        <v>3.3123252078984167</v>
      </c>
      <c r="K37" s="883" t="s">
        <v>763</v>
      </c>
      <c r="L37" s="873">
        <f>L38-SUM(L27:L36)</f>
        <v>1.0869999999999891</v>
      </c>
      <c r="M37" s="874">
        <f t="shared" si="5"/>
        <v>6.7830370408735019E-2</v>
      </c>
    </row>
    <row r="38" spans="1:13">
      <c r="A38" s="596" t="s">
        <v>22</v>
      </c>
      <c r="B38" s="597">
        <v>8802.1290000000008</v>
      </c>
      <c r="C38" s="597">
        <v>100</v>
      </c>
      <c r="D38" s="884" t="s">
        <v>22</v>
      </c>
      <c r="E38" s="878">
        <v>8839.0810000000001</v>
      </c>
      <c r="F38" s="878">
        <f t="shared" ref="F38" si="6">E38/E$38*100</f>
        <v>100</v>
      </c>
      <c r="G38" s="113"/>
      <c r="H38" s="598" t="s">
        <v>22</v>
      </c>
      <c r="I38" s="127">
        <v>3779.49</v>
      </c>
      <c r="J38" s="127">
        <f t="shared" ref="J38" si="7">I38/I$38*100</f>
        <v>100</v>
      </c>
      <c r="K38" s="598" t="s">
        <v>22</v>
      </c>
      <c r="L38" s="127">
        <v>1602.527</v>
      </c>
      <c r="M38" s="127">
        <f t="shared" ref="M38" si="8">L38/L$38*100</f>
        <v>100</v>
      </c>
    </row>
    <row r="39" spans="1:13">
      <c r="A39" s="113"/>
      <c r="B39" s="113"/>
      <c r="C39" s="113"/>
      <c r="D39" s="113"/>
      <c r="E39" s="113"/>
      <c r="F39" s="113"/>
      <c r="G39" s="113"/>
      <c r="H39" s="113"/>
      <c r="I39" s="113"/>
      <c r="J39" s="113"/>
      <c r="K39" s="113"/>
      <c r="L39" s="113"/>
      <c r="M39" s="113"/>
    </row>
    <row r="40" spans="1:13">
      <c r="A40" s="113" t="s">
        <v>765</v>
      </c>
      <c r="B40" s="113"/>
      <c r="C40" s="113"/>
      <c r="D40" s="600"/>
      <c r="E40" s="576"/>
      <c r="F40" s="113"/>
      <c r="H40" s="113" t="s">
        <v>733</v>
      </c>
      <c r="I40" s="113"/>
      <c r="J40" s="113"/>
      <c r="K40" s="113"/>
      <c r="L40" s="113"/>
      <c r="M40" s="113"/>
    </row>
    <row r="41" spans="1:13">
      <c r="A41" s="113" t="s">
        <v>779</v>
      </c>
      <c r="B41" s="113"/>
      <c r="C41" s="113"/>
      <c r="D41" s="113"/>
      <c r="E41" s="113"/>
      <c r="F41" s="113"/>
      <c r="G41" s="113"/>
      <c r="H41" s="113" t="s">
        <v>780</v>
      </c>
      <c r="I41" s="113"/>
      <c r="J41" s="113"/>
      <c r="K41" s="113"/>
      <c r="L41" s="113"/>
      <c r="M41" s="113"/>
    </row>
    <row r="42" spans="1:13">
      <c r="A42" s="113" t="s">
        <v>1130</v>
      </c>
      <c r="B42" s="113"/>
      <c r="C42" s="113"/>
      <c r="D42" s="113"/>
      <c r="E42" s="113"/>
      <c r="F42" s="113"/>
      <c r="G42" s="113"/>
      <c r="H42" s="113" t="s">
        <v>1131</v>
      </c>
      <c r="I42" s="113"/>
      <c r="J42" s="113"/>
      <c r="K42" s="113"/>
      <c r="L42" s="113"/>
      <c r="M42" s="113"/>
    </row>
    <row r="43" spans="1:13">
      <c r="B43" s="113"/>
      <c r="C43" s="113"/>
      <c r="D43" s="113"/>
      <c r="E43" s="113"/>
      <c r="F43" s="113"/>
      <c r="G43" s="113"/>
      <c r="H43" s="113"/>
      <c r="I43" s="113"/>
      <c r="J43" s="113"/>
      <c r="K43" s="113"/>
      <c r="L43" s="113"/>
      <c r="M43" s="113"/>
    </row>
    <row r="44" spans="1:13">
      <c r="A44" s="113" t="s">
        <v>781</v>
      </c>
      <c r="B44" s="113"/>
      <c r="C44" s="113"/>
      <c r="D44" s="113"/>
      <c r="E44" s="113"/>
      <c r="F44" s="113"/>
      <c r="G44" s="113"/>
      <c r="H44" s="113" t="s">
        <v>782</v>
      </c>
      <c r="I44" s="113"/>
      <c r="J44" s="113"/>
      <c r="K44" s="113"/>
      <c r="L44" s="113"/>
      <c r="M44" s="113"/>
    </row>
    <row r="45" spans="1:13">
      <c r="A45" s="113" t="s">
        <v>783</v>
      </c>
      <c r="B45" s="113"/>
      <c r="C45" s="113"/>
      <c r="D45" s="113"/>
      <c r="E45" s="113"/>
      <c r="F45" s="114" t="s">
        <v>752</v>
      </c>
      <c r="G45" s="113"/>
      <c r="H45" s="113" t="s">
        <v>784</v>
      </c>
      <c r="I45" s="113"/>
      <c r="J45" s="113"/>
      <c r="K45" s="113"/>
      <c r="L45" s="113"/>
      <c r="M45" s="114" t="s">
        <v>752</v>
      </c>
    </row>
    <row r="46" spans="1:13" ht="43.2">
      <c r="A46" s="577" t="s">
        <v>754</v>
      </c>
      <c r="B46" s="578" t="s">
        <v>1127</v>
      </c>
      <c r="C46" s="579" t="s">
        <v>755</v>
      </c>
      <c r="D46" s="577" t="s">
        <v>756</v>
      </c>
      <c r="E46" s="578" t="s">
        <v>1128</v>
      </c>
      <c r="F46" s="579" t="s">
        <v>755</v>
      </c>
      <c r="G46" s="113"/>
      <c r="H46" s="577" t="s">
        <v>754</v>
      </c>
      <c r="I46" s="578" t="s">
        <v>1125</v>
      </c>
      <c r="J46" s="579" t="s">
        <v>755</v>
      </c>
      <c r="K46" s="577" t="s">
        <v>756</v>
      </c>
      <c r="L46" s="578" t="s">
        <v>1139</v>
      </c>
      <c r="M46" s="579" t="s">
        <v>755</v>
      </c>
    </row>
    <row r="47" spans="1:13" ht="13.2" thickBot="1">
      <c r="A47" s="605" t="s">
        <v>46</v>
      </c>
      <c r="B47" s="581">
        <v>19105.915000000001</v>
      </c>
      <c r="C47" s="584">
        <v>74.297387641519933</v>
      </c>
      <c r="D47" s="893" t="s">
        <v>46</v>
      </c>
      <c r="E47" s="885">
        <v>6445.9229999999998</v>
      </c>
      <c r="F47" s="874">
        <f>E47/E$38*100</f>
        <v>72.92526225294236</v>
      </c>
      <c r="G47" s="113"/>
      <c r="H47" s="605" t="s">
        <v>1133</v>
      </c>
      <c r="I47" s="581">
        <v>1273.8589999999999</v>
      </c>
      <c r="J47" s="584">
        <v>62.312509813839114</v>
      </c>
      <c r="K47" s="893" t="s">
        <v>758</v>
      </c>
      <c r="L47" s="889">
        <v>376.41300000000001</v>
      </c>
      <c r="M47" s="874">
        <f>L47/L$58*100</f>
        <v>58.697320039047028</v>
      </c>
    </row>
    <row r="48" spans="1:13" ht="11.4" thickBot="1">
      <c r="A48" s="585" t="s">
        <v>49</v>
      </c>
      <c r="B48" s="586">
        <v>1790.079</v>
      </c>
      <c r="C48" s="586">
        <v>6.9611004430797667</v>
      </c>
      <c r="D48" s="894" t="s">
        <v>49</v>
      </c>
      <c r="E48" s="875">
        <v>1206.5350000000001</v>
      </c>
      <c r="F48" s="874">
        <f t="shared" ref="F48:F57" si="9">E48/E$38*100</f>
        <v>13.650005017489942</v>
      </c>
      <c r="G48" s="113"/>
      <c r="H48" s="606" t="s">
        <v>49</v>
      </c>
      <c r="I48" s="586">
        <v>187.77</v>
      </c>
      <c r="J48" s="586">
        <v>9.1850196668112964</v>
      </c>
      <c r="K48" s="894" t="s">
        <v>49</v>
      </c>
      <c r="L48" s="890">
        <v>134.67099999999999</v>
      </c>
      <c r="M48" s="874">
        <f t="shared" ref="M48:M57" si="10">L48/L$58*100</f>
        <v>21.00040855915843</v>
      </c>
    </row>
    <row r="49" spans="1:13" ht="11.4" thickBot="1">
      <c r="A49" s="588" t="s">
        <v>785</v>
      </c>
      <c r="B49" s="589">
        <v>650.98900000000003</v>
      </c>
      <c r="C49" s="589">
        <v>2.5315082833439493</v>
      </c>
      <c r="D49" s="887" t="s">
        <v>775</v>
      </c>
      <c r="E49" s="876">
        <v>466.57799999999997</v>
      </c>
      <c r="F49" s="874">
        <f t="shared" si="9"/>
        <v>5.2785804316082183</v>
      </c>
      <c r="G49" s="113"/>
      <c r="H49" s="604" t="s">
        <v>52</v>
      </c>
      <c r="I49" s="589">
        <v>68.760999999999996</v>
      </c>
      <c r="J49" s="589">
        <v>3.3635359072781146</v>
      </c>
      <c r="K49" s="888" t="s">
        <v>774</v>
      </c>
      <c r="L49" s="891">
        <v>63.47</v>
      </c>
      <c r="M49" s="874">
        <f t="shared" si="10"/>
        <v>9.8974235822841266</v>
      </c>
    </row>
    <row r="50" spans="1:13" ht="11.4" thickBot="1">
      <c r="A50" s="588" t="s">
        <v>47</v>
      </c>
      <c r="B50" s="589">
        <v>526.34199999999998</v>
      </c>
      <c r="C50" s="589">
        <v>2.0467920853836565</v>
      </c>
      <c r="D50" s="887" t="s">
        <v>761</v>
      </c>
      <c r="E50" s="876">
        <v>368.959</v>
      </c>
      <c r="F50" s="874">
        <f t="shared" si="9"/>
        <v>4.1741782884442395</v>
      </c>
      <c r="G50" s="113"/>
      <c r="H50" s="603" t="s">
        <v>111</v>
      </c>
      <c r="I50" s="592">
        <v>54.934000000000005</v>
      </c>
      <c r="J50" s="592">
        <v>2.6871697841860347</v>
      </c>
      <c r="K50" s="887" t="s">
        <v>51</v>
      </c>
      <c r="L50" s="892">
        <v>34.915999999999997</v>
      </c>
      <c r="M50" s="874">
        <f t="shared" si="10"/>
        <v>5.4447525098319289</v>
      </c>
    </row>
    <row r="51" spans="1:13" ht="11.4" thickBot="1">
      <c r="A51" s="588" t="s">
        <v>52</v>
      </c>
      <c r="B51" s="589">
        <v>513.07600000000002</v>
      </c>
      <c r="C51" s="589">
        <v>1.9952044412194065</v>
      </c>
      <c r="D51" s="887" t="s">
        <v>47</v>
      </c>
      <c r="E51" s="876">
        <v>278.14</v>
      </c>
      <c r="F51" s="874">
        <f t="shared" si="9"/>
        <v>3.1467072199021597</v>
      </c>
      <c r="G51" s="113"/>
      <c r="H51" s="604" t="s">
        <v>108</v>
      </c>
      <c r="I51" s="589">
        <v>53.652999999999999</v>
      </c>
      <c r="J51" s="589">
        <v>2.6245079628451107</v>
      </c>
      <c r="K51" s="887" t="s">
        <v>52</v>
      </c>
      <c r="L51" s="892">
        <v>9.5329999999999995</v>
      </c>
      <c r="M51" s="874">
        <f t="shared" si="10"/>
        <v>1.4865627699687185</v>
      </c>
    </row>
    <row r="52" spans="1:13" ht="11.4" thickBot="1">
      <c r="A52" s="588" t="s">
        <v>104</v>
      </c>
      <c r="B52" s="589">
        <v>413.47200000000004</v>
      </c>
      <c r="C52" s="589">
        <v>1.6078732404553524</v>
      </c>
      <c r="D52" s="887" t="s">
        <v>51</v>
      </c>
      <c r="E52" s="876">
        <v>242.649</v>
      </c>
      <c r="F52" s="874">
        <f t="shared" si="9"/>
        <v>2.7451835773424857</v>
      </c>
      <c r="G52" s="113"/>
      <c r="H52" s="604" t="s">
        <v>51</v>
      </c>
      <c r="I52" s="589">
        <v>52.283999999999999</v>
      </c>
      <c r="J52" s="589">
        <v>2.557541504284826</v>
      </c>
      <c r="K52" s="887" t="s">
        <v>56</v>
      </c>
      <c r="L52" s="892">
        <v>8.157</v>
      </c>
      <c r="M52" s="874">
        <f t="shared" si="10"/>
        <v>1.2719912424876574</v>
      </c>
    </row>
    <row r="53" spans="1:13" ht="11.4" thickBot="1">
      <c r="A53" s="588" t="s">
        <v>761</v>
      </c>
      <c r="B53" s="589">
        <v>286.26600000000002</v>
      </c>
      <c r="C53" s="589">
        <v>1.1132058302670844</v>
      </c>
      <c r="D53" s="888" t="s">
        <v>774</v>
      </c>
      <c r="E53" s="877">
        <v>207.727</v>
      </c>
      <c r="F53" s="874">
        <f t="shared" si="9"/>
        <v>2.3500972555857333</v>
      </c>
      <c r="G53" s="113"/>
      <c r="H53" s="604" t="s">
        <v>160</v>
      </c>
      <c r="I53" s="589">
        <v>35.462000000000003</v>
      </c>
      <c r="J53" s="589">
        <v>1.7346709667383615</v>
      </c>
      <c r="K53" s="887" t="s">
        <v>47</v>
      </c>
      <c r="L53" s="892">
        <v>3.54</v>
      </c>
      <c r="M53" s="874">
        <f t="shared" si="10"/>
        <v>0.55202267971145125</v>
      </c>
    </row>
    <row r="54" spans="1:13" ht="11.4" thickBot="1">
      <c r="A54" s="591" t="s">
        <v>111</v>
      </c>
      <c r="B54" s="592">
        <v>274.62200000000001</v>
      </c>
      <c r="C54" s="592">
        <v>1.0679256758385813</v>
      </c>
      <c r="D54" s="887" t="s">
        <v>52</v>
      </c>
      <c r="E54" s="876">
        <v>176.52099999999999</v>
      </c>
      <c r="F54" s="874">
        <f t="shared" si="9"/>
        <v>1.9970515034311822</v>
      </c>
      <c r="G54" s="113"/>
      <c r="H54" s="604" t="s">
        <v>104</v>
      </c>
      <c r="I54" s="589">
        <v>33.203000000000003</v>
      </c>
      <c r="J54" s="589">
        <v>1.6241689726640862</v>
      </c>
      <c r="K54" s="887" t="s">
        <v>760</v>
      </c>
      <c r="L54" s="892">
        <v>3.4</v>
      </c>
      <c r="M54" s="874">
        <f t="shared" si="10"/>
        <v>0.53019127429913393</v>
      </c>
    </row>
    <row r="55" spans="1:13" ht="11.4" thickBot="1">
      <c r="A55" s="588" t="s">
        <v>108</v>
      </c>
      <c r="B55" s="589">
        <v>246.93600000000001</v>
      </c>
      <c r="C55" s="589">
        <v>0.96026281466479702</v>
      </c>
      <c r="D55" s="887" t="s">
        <v>776</v>
      </c>
      <c r="E55" s="876">
        <v>171</v>
      </c>
      <c r="F55" s="874">
        <f t="shared" si="9"/>
        <v>1.9345902588741974</v>
      </c>
      <c r="G55" s="113"/>
      <c r="H55" s="604" t="s">
        <v>761</v>
      </c>
      <c r="I55" s="589">
        <v>30.699000000000002</v>
      </c>
      <c r="J55" s="589">
        <v>1.5016824772404536</v>
      </c>
      <c r="K55" s="887" t="s">
        <v>1137</v>
      </c>
      <c r="L55" s="892">
        <v>2.8479999999999999</v>
      </c>
      <c r="M55" s="874">
        <f t="shared" si="10"/>
        <v>0.44411316153056857</v>
      </c>
    </row>
    <row r="56" spans="1:13" ht="11.4" thickBot="1">
      <c r="A56" s="588" t="s">
        <v>160</v>
      </c>
      <c r="B56" s="589">
        <v>145.108</v>
      </c>
      <c r="C56" s="589">
        <v>0.56428311995974401</v>
      </c>
      <c r="D56" s="887" t="s">
        <v>777</v>
      </c>
      <c r="E56" s="876">
        <v>123.959</v>
      </c>
      <c r="F56" s="874">
        <f t="shared" si="9"/>
        <v>1.4023969233905653</v>
      </c>
      <c r="G56" s="113"/>
      <c r="H56" s="604" t="s">
        <v>159</v>
      </c>
      <c r="I56" s="589">
        <v>27.712</v>
      </c>
      <c r="J56" s="589">
        <v>1.3555693934423745</v>
      </c>
      <c r="K56" s="887" t="s">
        <v>778</v>
      </c>
      <c r="L56" s="892">
        <v>0.64700000000000002</v>
      </c>
      <c r="M56" s="874">
        <f t="shared" si="10"/>
        <v>0.10089228072692343</v>
      </c>
    </row>
    <row r="57" spans="1:13" ht="11.4" thickBot="1">
      <c r="A57" s="580" t="s">
        <v>763</v>
      </c>
      <c r="B57" s="607">
        <v>1762.6549999999916</v>
      </c>
      <c r="C57" s="582">
        <v>6.8544564242677239</v>
      </c>
      <c r="D57" s="883" t="s">
        <v>786</v>
      </c>
      <c r="E57" s="873">
        <f>E58-SUM(E47:E56)</f>
        <v>465.60999999999876</v>
      </c>
      <c r="F57" s="874">
        <f t="shared" si="9"/>
        <v>5.2676290668679107</v>
      </c>
      <c r="G57" s="113"/>
      <c r="H57" s="580" t="s">
        <v>763</v>
      </c>
      <c r="I57" s="607">
        <v>225.97000000000003</v>
      </c>
      <c r="J57" s="582">
        <v>11.05362355067021</v>
      </c>
      <c r="K57" s="898" t="s">
        <v>787</v>
      </c>
      <c r="L57" s="899">
        <f>L58-SUM(L47:L56)</f>
        <v>3.6829999999999927</v>
      </c>
      <c r="M57" s="874">
        <f t="shared" si="10"/>
        <v>0.57432190095403124</v>
      </c>
    </row>
    <row r="58" spans="1:13">
      <c r="A58" s="596" t="s">
        <v>231</v>
      </c>
      <c r="B58" s="608">
        <v>25715.46</v>
      </c>
      <c r="C58" s="597">
        <v>100</v>
      </c>
      <c r="D58" s="598" t="s">
        <v>22</v>
      </c>
      <c r="E58" s="120">
        <v>10153.601000000001</v>
      </c>
      <c r="F58" s="127">
        <f t="shared" ref="F58" si="11">E58/E$58*100</f>
        <v>100</v>
      </c>
      <c r="G58" s="113"/>
      <c r="H58" s="596" t="s">
        <v>231</v>
      </c>
      <c r="I58" s="608">
        <v>2044.307</v>
      </c>
      <c r="J58" s="597">
        <v>100</v>
      </c>
      <c r="K58" s="884" t="s">
        <v>22</v>
      </c>
      <c r="L58" s="900">
        <v>641.27800000000002</v>
      </c>
      <c r="M58" s="878">
        <f t="shared" ref="M58" si="12">L58/L$58*100</f>
        <v>100</v>
      </c>
    </row>
    <row r="59" spans="1:13">
      <c r="A59" s="113"/>
      <c r="B59" s="113"/>
      <c r="C59" s="113"/>
      <c r="D59" s="113"/>
      <c r="E59" s="113"/>
      <c r="F59" s="113"/>
      <c r="G59" s="113"/>
      <c r="H59" s="113"/>
      <c r="I59" s="113"/>
      <c r="J59" s="113"/>
      <c r="K59" s="113"/>
      <c r="L59" s="113"/>
      <c r="M59" s="113"/>
    </row>
    <row r="60" spans="1:13">
      <c r="A60" s="113" t="s">
        <v>765</v>
      </c>
      <c r="B60" s="113"/>
      <c r="C60" s="113"/>
      <c r="D60" s="600"/>
      <c r="E60" s="576"/>
      <c r="F60" s="113"/>
      <c r="H60" s="113" t="s">
        <v>733</v>
      </c>
      <c r="I60" s="113"/>
      <c r="J60" s="113"/>
      <c r="K60" s="113"/>
      <c r="L60" s="113"/>
      <c r="M60" s="113"/>
    </row>
    <row r="61" spans="1:13">
      <c r="A61" s="113" t="s">
        <v>1134</v>
      </c>
      <c r="B61" s="113"/>
      <c r="C61" s="113"/>
      <c r="D61" s="113"/>
      <c r="E61" s="113"/>
      <c r="F61" s="113"/>
      <c r="G61" s="113"/>
      <c r="H61" s="113" t="s">
        <v>1135</v>
      </c>
      <c r="I61" s="113"/>
      <c r="J61" s="113"/>
      <c r="K61" s="113"/>
      <c r="L61" s="113"/>
      <c r="M61" s="113"/>
    </row>
    <row r="62" spans="1:13">
      <c r="A62" s="113" t="s">
        <v>788</v>
      </c>
      <c r="B62" s="113"/>
      <c r="C62" s="113"/>
      <c r="D62" s="113"/>
      <c r="E62" s="113"/>
      <c r="F62" s="113"/>
      <c r="G62" s="113"/>
      <c r="H62" s="113" t="s">
        <v>1136</v>
      </c>
      <c r="I62" s="113"/>
      <c r="J62" s="113"/>
      <c r="K62" s="113"/>
      <c r="L62" s="113"/>
      <c r="M62" s="113"/>
    </row>
    <row r="63" spans="1:13">
      <c r="A63" s="113"/>
      <c r="B63" s="113"/>
      <c r="C63" s="113"/>
      <c r="D63" s="113"/>
      <c r="E63" s="113"/>
      <c r="F63" s="113"/>
      <c r="G63" s="113"/>
      <c r="H63" s="113"/>
      <c r="I63" s="113"/>
      <c r="J63" s="113"/>
      <c r="K63" s="113"/>
      <c r="L63" s="113"/>
      <c r="M63" s="113"/>
    </row>
    <row r="64" spans="1:13">
      <c r="A64" s="113" t="s">
        <v>789</v>
      </c>
      <c r="B64" s="113"/>
      <c r="C64" s="113"/>
      <c r="D64" s="113"/>
      <c r="E64" s="113"/>
      <c r="F64" s="113"/>
      <c r="G64" s="113"/>
      <c r="H64" s="113" t="s">
        <v>790</v>
      </c>
      <c r="I64" s="113"/>
      <c r="J64" s="113"/>
      <c r="K64" s="113"/>
      <c r="L64" s="113"/>
      <c r="M64" s="113"/>
    </row>
    <row r="65" spans="1:13">
      <c r="A65" s="113" t="s">
        <v>791</v>
      </c>
      <c r="B65" s="113"/>
      <c r="C65" s="113"/>
      <c r="D65" s="113"/>
      <c r="E65" s="113"/>
      <c r="F65" s="114" t="s">
        <v>752</v>
      </c>
      <c r="G65" s="113"/>
      <c r="H65" s="113" t="s">
        <v>792</v>
      </c>
      <c r="I65" s="113"/>
      <c r="J65" s="113"/>
      <c r="K65" s="113"/>
      <c r="L65" s="113"/>
      <c r="M65" s="114" t="s">
        <v>752</v>
      </c>
    </row>
    <row r="66" spans="1:13" ht="43.2">
      <c r="A66" s="577" t="s">
        <v>754</v>
      </c>
      <c r="B66" s="578" t="s">
        <v>1127</v>
      </c>
      <c r="C66" s="579" t="s">
        <v>755</v>
      </c>
      <c r="D66" s="577" t="s">
        <v>756</v>
      </c>
      <c r="E66" s="578" t="s">
        <v>1128</v>
      </c>
      <c r="F66" s="579" t="s">
        <v>755</v>
      </c>
      <c r="G66" s="113"/>
      <c r="H66" s="577" t="s">
        <v>754</v>
      </c>
      <c r="I66" s="579" t="s">
        <v>1127</v>
      </c>
      <c r="J66" s="579" t="s">
        <v>755</v>
      </c>
      <c r="K66" s="577" t="s">
        <v>756</v>
      </c>
      <c r="L66" s="579" t="s">
        <v>1128</v>
      </c>
      <c r="M66" s="579" t="s">
        <v>755</v>
      </c>
    </row>
    <row r="67" spans="1:13" ht="11.4" thickBot="1">
      <c r="A67" s="167" t="s">
        <v>46</v>
      </c>
      <c r="B67" s="609">
        <v>422.06100000000004</v>
      </c>
      <c r="C67" s="610">
        <v>9.0158795396242972</v>
      </c>
      <c r="D67" s="893" t="s">
        <v>394</v>
      </c>
      <c r="E67" s="885">
        <v>2068.7420000000002</v>
      </c>
      <c r="F67" s="874">
        <f>E67/E$78*100</f>
        <v>37.006364493215223</v>
      </c>
      <c r="G67" s="113"/>
      <c r="H67" s="901" t="s">
        <v>46</v>
      </c>
      <c r="I67" s="885">
        <v>6166.3950000000004</v>
      </c>
      <c r="J67" s="874">
        <f>I67/I$78*100</f>
        <v>39.609619086630886</v>
      </c>
      <c r="K67" s="903" t="s">
        <v>46</v>
      </c>
      <c r="L67" s="903">
        <v>16375.455</v>
      </c>
      <c r="M67" s="874">
        <f>L67/L$78*100</f>
        <v>82.597050476971461</v>
      </c>
    </row>
    <row r="68" spans="1:13" ht="11.4" thickBot="1">
      <c r="A68" s="611" t="s">
        <v>111</v>
      </c>
      <c r="B68" s="612">
        <v>1165.789</v>
      </c>
      <c r="C68" s="612">
        <v>24.903066600844593</v>
      </c>
      <c r="D68" s="880" t="s">
        <v>49</v>
      </c>
      <c r="E68" s="875">
        <v>996.67200000000003</v>
      </c>
      <c r="F68" s="874">
        <f t="shared" ref="F68:F77" si="13">E68/E$78*100</f>
        <v>17.828809639955974</v>
      </c>
      <c r="G68" s="113"/>
      <c r="H68" s="880" t="s">
        <v>49</v>
      </c>
      <c r="I68" s="875">
        <v>2269.87</v>
      </c>
      <c r="J68" s="874">
        <f t="shared" ref="J68:J77" si="14">I68/I$78*100</f>
        <v>14.580429258289623</v>
      </c>
      <c r="K68" s="904" t="s">
        <v>49</v>
      </c>
      <c r="L68" s="904">
        <v>966.60500000000002</v>
      </c>
      <c r="M68" s="874">
        <f t="shared" ref="M68:M77" si="15">L68/L$78*100</f>
        <v>4.8755116713577129</v>
      </c>
    </row>
    <row r="69" spans="1:13" ht="11.4" thickBot="1">
      <c r="A69" s="130" t="s">
        <v>108</v>
      </c>
      <c r="B69" s="131">
        <v>674.56399999999996</v>
      </c>
      <c r="C69" s="131">
        <v>14.409736426173289</v>
      </c>
      <c r="D69" s="882" t="s">
        <v>774</v>
      </c>
      <c r="E69" s="876">
        <v>584.72699999999998</v>
      </c>
      <c r="F69" s="874">
        <f t="shared" si="13"/>
        <v>10.459796577351963</v>
      </c>
      <c r="G69" s="113"/>
      <c r="H69" s="882" t="s">
        <v>47</v>
      </c>
      <c r="I69" s="876">
        <v>1125.1790000000001</v>
      </c>
      <c r="J69" s="874">
        <f t="shared" si="14"/>
        <v>7.227547309939804</v>
      </c>
      <c r="K69" s="905" t="s">
        <v>775</v>
      </c>
      <c r="L69" s="905">
        <v>521.62</v>
      </c>
      <c r="M69" s="874">
        <f t="shared" si="15"/>
        <v>2.6310275634965783</v>
      </c>
    </row>
    <row r="70" spans="1:13" ht="11.4" thickBot="1">
      <c r="A70" s="130" t="s">
        <v>52</v>
      </c>
      <c r="B70" s="131">
        <v>433.70499999999998</v>
      </c>
      <c r="C70" s="131">
        <v>9.2646134936247506</v>
      </c>
      <c r="D70" s="882" t="s">
        <v>760</v>
      </c>
      <c r="E70" s="876">
        <v>400.68599999999998</v>
      </c>
      <c r="F70" s="874">
        <f t="shared" si="13"/>
        <v>7.1676082195500603</v>
      </c>
      <c r="G70" s="113"/>
      <c r="H70" s="882" t="s">
        <v>51</v>
      </c>
      <c r="I70" s="876">
        <v>933.553</v>
      </c>
      <c r="J70" s="874">
        <f t="shared" si="14"/>
        <v>5.9966445106389594</v>
      </c>
      <c r="K70" s="905" t="s">
        <v>761</v>
      </c>
      <c r="L70" s="905">
        <v>355.05</v>
      </c>
      <c r="M70" s="874">
        <f t="shared" si="15"/>
        <v>1.790856056936966</v>
      </c>
    </row>
    <row r="71" spans="1:13" ht="11.4" thickBot="1">
      <c r="A71" s="130" t="s">
        <v>49</v>
      </c>
      <c r="B71" s="131">
        <v>426.35200000000003</v>
      </c>
      <c r="C71" s="131">
        <v>9.1075419749228157</v>
      </c>
      <c r="D71" s="881" t="s">
        <v>1138</v>
      </c>
      <c r="E71" s="877">
        <v>200.52099999999999</v>
      </c>
      <c r="F71" s="874">
        <f t="shared" si="13"/>
        <v>3.5869882346585551</v>
      </c>
      <c r="G71" s="113"/>
      <c r="H71" s="882" t="s">
        <v>52</v>
      </c>
      <c r="I71" s="876">
        <v>832.84500000000003</v>
      </c>
      <c r="J71" s="874">
        <f t="shared" si="14"/>
        <v>5.3497502524903293</v>
      </c>
      <c r="K71" s="905" t="s">
        <v>47</v>
      </c>
      <c r="L71" s="905">
        <v>339.76</v>
      </c>
      <c r="M71" s="874">
        <f t="shared" si="15"/>
        <v>1.7137339921275974</v>
      </c>
    </row>
    <row r="72" spans="1:13" ht="11.4" thickBot="1">
      <c r="A72" s="130" t="s">
        <v>47</v>
      </c>
      <c r="B72" s="131">
        <v>213.023</v>
      </c>
      <c r="C72" s="131">
        <v>4.5505026694468018</v>
      </c>
      <c r="D72" s="882" t="s">
        <v>793</v>
      </c>
      <c r="E72" s="876">
        <v>186.084</v>
      </c>
      <c r="F72" s="874">
        <f t="shared" si="13"/>
        <v>3.3287342405942653</v>
      </c>
      <c r="G72" s="113"/>
      <c r="H72" s="882" t="s">
        <v>775</v>
      </c>
      <c r="I72" s="876">
        <v>539.80999999999995</v>
      </c>
      <c r="J72" s="874">
        <f t="shared" si="14"/>
        <v>3.4674503464591901</v>
      </c>
      <c r="K72" s="905" t="s">
        <v>52</v>
      </c>
      <c r="L72" s="905">
        <v>189.28</v>
      </c>
      <c r="M72" s="874">
        <f t="shared" si="15"/>
        <v>0.95471971400374278</v>
      </c>
    </row>
    <row r="73" spans="1:13" ht="11.4" thickBot="1">
      <c r="A73" s="130" t="s">
        <v>761</v>
      </c>
      <c r="B73" s="131">
        <v>139.09899999999999</v>
      </c>
      <c r="C73" s="131">
        <v>2.9713710295009492</v>
      </c>
      <c r="D73" s="882" t="s">
        <v>56</v>
      </c>
      <c r="E73" s="876">
        <v>156.952</v>
      </c>
      <c r="F73" s="874">
        <f t="shared" si="13"/>
        <v>2.807611060218778</v>
      </c>
      <c r="G73" s="113"/>
      <c r="H73" s="882" t="s">
        <v>760</v>
      </c>
      <c r="I73" s="876">
        <v>491.94600000000003</v>
      </c>
      <c r="J73" s="874">
        <f t="shared" si="14"/>
        <v>3.1599976438732384</v>
      </c>
      <c r="K73" s="906" t="s">
        <v>774</v>
      </c>
      <c r="L73" s="906">
        <v>174.56700000000001</v>
      </c>
      <c r="M73" s="874">
        <f t="shared" si="15"/>
        <v>0.88050801095990794</v>
      </c>
    </row>
    <row r="74" spans="1:13" ht="11.4" thickBot="1">
      <c r="A74" s="130" t="s">
        <v>48</v>
      </c>
      <c r="B74" s="131">
        <v>131.381</v>
      </c>
      <c r="C74" s="131">
        <v>2.8065025429863928</v>
      </c>
      <c r="D74" s="882" t="s">
        <v>52</v>
      </c>
      <c r="E74" s="876">
        <v>149.21299999999999</v>
      </c>
      <c r="F74" s="874">
        <f t="shared" si="13"/>
        <v>2.6691731811536297</v>
      </c>
      <c r="G74" s="113"/>
      <c r="H74" s="882" t="s">
        <v>774</v>
      </c>
      <c r="I74" s="876">
        <v>471.76799999999997</v>
      </c>
      <c r="J74" s="874">
        <f t="shared" si="14"/>
        <v>3.030384978137417</v>
      </c>
      <c r="K74" s="905" t="s">
        <v>760</v>
      </c>
      <c r="L74" s="905">
        <v>152.82300000000001</v>
      </c>
      <c r="M74" s="874">
        <f t="shared" si="15"/>
        <v>0.77083226359464285</v>
      </c>
    </row>
    <row r="75" spans="1:13" ht="11.4" thickBot="1">
      <c r="A75" s="130" t="s">
        <v>73</v>
      </c>
      <c r="B75" s="131">
        <v>126.008</v>
      </c>
      <c r="C75" s="131">
        <v>2.6917269044734731</v>
      </c>
      <c r="D75" s="882" t="s">
        <v>47</v>
      </c>
      <c r="E75" s="876">
        <v>108.351</v>
      </c>
      <c r="F75" s="874">
        <f t="shared" si="13"/>
        <v>1.9382197486222847</v>
      </c>
      <c r="G75" s="113"/>
      <c r="H75" s="881" t="s">
        <v>776</v>
      </c>
      <c r="I75" s="877">
        <v>461.459</v>
      </c>
      <c r="J75" s="874">
        <f t="shared" si="14"/>
        <v>2.9641654830898121</v>
      </c>
      <c r="K75" s="905" t="s">
        <v>776</v>
      </c>
      <c r="L75" s="905">
        <v>145</v>
      </c>
      <c r="M75" s="874">
        <f t="shared" si="15"/>
        <v>0.73137340728308708</v>
      </c>
    </row>
    <row r="76" spans="1:13" ht="11.4" thickBot="1">
      <c r="A76" s="130" t="s">
        <v>104</v>
      </c>
      <c r="B76" s="131">
        <v>122.759</v>
      </c>
      <c r="C76" s="131">
        <v>2.6223232101633154</v>
      </c>
      <c r="D76" s="882" t="s">
        <v>48</v>
      </c>
      <c r="E76" s="876">
        <v>66.760000000000005</v>
      </c>
      <c r="F76" s="874">
        <f t="shared" si="13"/>
        <v>1.1942257147421227</v>
      </c>
      <c r="G76" s="113"/>
      <c r="H76" s="882" t="s">
        <v>761</v>
      </c>
      <c r="I76" s="876">
        <v>350.30799999999999</v>
      </c>
      <c r="J76" s="874">
        <f t="shared" si="14"/>
        <v>2.2501909856568534</v>
      </c>
      <c r="K76" s="905" t="s">
        <v>51</v>
      </c>
      <c r="L76" s="905">
        <v>143.02500000000001</v>
      </c>
      <c r="M76" s="874">
        <f t="shared" si="15"/>
        <v>0.72141159708043801</v>
      </c>
    </row>
    <row r="77" spans="1:13" ht="11.4" thickBot="1">
      <c r="A77" s="613" t="s">
        <v>763</v>
      </c>
      <c r="B77" s="614">
        <v>826.5659999999998</v>
      </c>
      <c r="C77" s="614">
        <v>17.65673560823933</v>
      </c>
      <c r="D77" s="883" t="s">
        <v>787</v>
      </c>
      <c r="E77" s="873">
        <f>E78-SUM(E67:E76)</f>
        <v>671.52500000000055</v>
      </c>
      <c r="F77" s="874">
        <f t="shared" si="13"/>
        <v>12.012468889937155</v>
      </c>
      <c r="G77" s="113"/>
      <c r="H77" s="883" t="s">
        <v>763</v>
      </c>
      <c r="I77" s="873">
        <f>I78-SUM(I67:I76)</f>
        <v>1924.7900000000027</v>
      </c>
      <c r="J77" s="874">
        <f t="shared" si="14"/>
        <v>12.363820144793898</v>
      </c>
      <c r="K77" s="883" t="s">
        <v>764</v>
      </c>
      <c r="L77" s="873">
        <v>447.83699999999999</v>
      </c>
      <c r="M77" s="874">
        <f t="shared" si="15"/>
        <v>2.2588694661892128</v>
      </c>
    </row>
    <row r="78" spans="1:13">
      <c r="A78" s="124" t="s">
        <v>231</v>
      </c>
      <c r="B78" s="125">
        <v>4681.3069999999998</v>
      </c>
      <c r="C78" s="125">
        <v>100</v>
      </c>
      <c r="D78" s="598" t="s">
        <v>22</v>
      </c>
      <c r="E78" s="872">
        <v>5590.2330000000002</v>
      </c>
      <c r="F78" s="127">
        <f t="shared" ref="F78" si="16">E78/E$78*100</f>
        <v>100</v>
      </c>
      <c r="G78" s="113"/>
      <c r="H78" s="598" t="s">
        <v>22</v>
      </c>
      <c r="I78" s="127">
        <v>15567.923000000001</v>
      </c>
      <c r="J78" s="127">
        <f t="shared" ref="J78" si="17">I78/I$78*100</f>
        <v>100</v>
      </c>
      <c r="K78" s="598" t="s">
        <v>22</v>
      </c>
      <c r="L78" s="120">
        <v>19825.714</v>
      </c>
      <c r="M78" s="127">
        <f t="shared" ref="M78" si="18">L78/L$78*100</f>
        <v>100</v>
      </c>
    </row>
    <row r="79" spans="1:13">
      <c r="A79" s="113"/>
      <c r="B79" s="113"/>
      <c r="C79" s="113"/>
      <c r="D79" s="113"/>
      <c r="E79" s="113"/>
      <c r="F79" s="113"/>
      <c r="G79" s="113"/>
      <c r="H79" s="113"/>
      <c r="I79" s="113"/>
      <c r="J79" s="113"/>
      <c r="K79" s="113"/>
      <c r="L79" s="113"/>
      <c r="M79" s="113"/>
    </row>
    <row r="80" spans="1:13">
      <c r="A80" s="113" t="s">
        <v>765</v>
      </c>
      <c r="B80" s="113"/>
      <c r="C80" s="113"/>
      <c r="D80" s="600"/>
      <c r="E80" s="576"/>
      <c r="F80" s="113"/>
      <c r="H80" s="113" t="s">
        <v>733</v>
      </c>
      <c r="I80" s="113"/>
      <c r="J80" s="113"/>
      <c r="K80" s="113"/>
      <c r="L80" s="113"/>
      <c r="M80" s="113"/>
    </row>
    <row r="81" spans="1:13">
      <c r="A81" s="113"/>
      <c r="B81" s="113"/>
      <c r="C81" s="113"/>
      <c r="D81" s="113"/>
      <c r="E81" s="113"/>
      <c r="F81" s="113"/>
      <c r="G81" s="113"/>
      <c r="H81" s="113"/>
      <c r="I81" s="113"/>
      <c r="J81" s="113"/>
      <c r="K81" s="113"/>
      <c r="L81" s="113"/>
      <c r="M81" s="113"/>
    </row>
    <row r="82" spans="1:13">
      <c r="A82" s="113"/>
      <c r="B82" s="113"/>
      <c r="C82" s="113"/>
      <c r="D82" s="113"/>
      <c r="E82" s="113"/>
      <c r="F82" s="113"/>
      <c r="G82" s="113"/>
      <c r="H82" s="113"/>
      <c r="I82" s="113"/>
      <c r="J82" s="113"/>
      <c r="K82" s="113"/>
      <c r="L82" s="113"/>
      <c r="M82" s="113"/>
    </row>
    <row r="83" spans="1:13">
      <c r="A83" s="113"/>
      <c r="B83" s="113"/>
      <c r="C83" s="113"/>
      <c r="D83" s="113"/>
      <c r="E83" s="113"/>
      <c r="F83" s="113"/>
      <c r="G83" s="113"/>
      <c r="H83" s="113"/>
      <c r="I83" s="113"/>
      <c r="J83" s="113"/>
      <c r="K83" s="113"/>
      <c r="L83" s="113"/>
      <c r="M83" s="113"/>
    </row>
    <row r="84" spans="1:13">
      <c r="A84" s="113" t="s">
        <v>794</v>
      </c>
      <c r="B84" s="113"/>
      <c r="C84" s="113"/>
      <c r="D84" s="113"/>
      <c r="E84" s="113"/>
      <c r="F84" s="113"/>
      <c r="G84" s="113"/>
      <c r="H84" s="113" t="s">
        <v>795</v>
      </c>
      <c r="I84" s="113"/>
      <c r="J84" s="113"/>
      <c r="K84" s="113"/>
      <c r="L84" s="113"/>
      <c r="M84" s="113"/>
    </row>
    <row r="85" spans="1:13">
      <c r="A85" s="113" t="s">
        <v>796</v>
      </c>
      <c r="B85" s="113"/>
      <c r="C85" s="113"/>
      <c r="D85" s="113"/>
      <c r="E85" s="113"/>
      <c r="F85" s="114" t="s">
        <v>752</v>
      </c>
      <c r="G85" s="113"/>
      <c r="H85" s="113" t="s">
        <v>797</v>
      </c>
      <c r="I85" s="113"/>
      <c r="J85" s="113"/>
      <c r="K85" s="113"/>
      <c r="L85" s="113"/>
      <c r="M85" s="114" t="s">
        <v>752</v>
      </c>
    </row>
    <row r="86" spans="1:13" ht="43.2">
      <c r="A86" s="577" t="s">
        <v>754</v>
      </c>
      <c r="B86" s="578" t="s">
        <v>1127</v>
      </c>
      <c r="C86" s="579" t="s">
        <v>755</v>
      </c>
      <c r="D86" s="577" t="s">
        <v>756</v>
      </c>
      <c r="E86" s="578" t="s">
        <v>1128</v>
      </c>
      <c r="F86" s="579" t="s">
        <v>755</v>
      </c>
      <c r="G86" s="113"/>
      <c r="H86" s="577" t="s">
        <v>754</v>
      </c>
      <c r="I86" s="579" t="s">
        <v>1146</v>
      </c>
      <c r="J86" s="579" t="s">
        <v>755</v>
      </c>
      <c r="K86" s="577" t="s">
        <v>756</v>
      </c>
      <c r="L86" s="579" t="s">
        <v>1147</v>
      </c>
      <c r="M86" s="579" t="s">
        <v>755</v>
      </c>
    </row>
    <row r="87" spans="1:13" ht="13.2" thickBot="1">
      <c r="A87" s="907" t="s">
        <v>46</v>
      </c>
      <c r="B87" s="908">
        <v>5554.2619999999997</v>
      </c>
      <c r="C87" s="874">
        <f>B87/B$98*100</f>
        <v>66.63358738239647</v>
      </c>
      <c r="D87" s="903" t="s">
        <v>1142</v>
      </c>
      <c r="E87" s="885">
        <v>5554.2619999999997</v>
      </c>
      <c r="F87" s="874">
        <f>E87/E$98*100</f>
        <v>66.649683038947785</v>
      </c>
      <c r="G87" s="113"/>
      <c r="H87" s="893" t="s">
        <v>1145</v>
      </c>
      <c r="I87" s="889">
        <v>1440.299</v>
      </c>
      <c r="J87" s="874">
        <f>I87/I$98*100</f>
        <v>19.020497198228504</v>
      </c>
      <c r="K87" s="903" t="s">
        <v>46</v>
      </c>
      <c r="L87" s="885">
        <v>3206.8719999999998</v>
      </c>
      <c r="M87" s="874">
        <f>L87/L$98*100</f>
        <v>62.946504719998565</v>
      </c>
    </row>
    <row r="88" spans="1:13" ht="11.4" thickBot="1">
      <c r="A88" s="909" t="s">
        <v>49</v>
      </c>
      <c r="B88" s="910">
        <v>651.654</v>
      </c>
      <c r="C88" s="874">
        <f t="shared" ref="C88:C97" si="19">B88/B$98*100</f>
        <v>7.8177881691731859</v>
      </c>
      <c r="D88" s="880" t="s">
        <v>49</v>
      </c>
      <c r="E88" s="875">
        <v>651.654</v>
      </c>
      <c r="F88" s="874">
        <f t="shared" ref="F88:F97" si="20">E88/E$98*100</f>
        <v>7.8196765926890883</v>
      </c>
      <c r="G88" s="113"/>
      <c r="H88" s="880" t="s">
        <v>49</v>
      </c>
      <c r="I88" s="890">
        <v>1907.7940000000001</v>
      </c>
      <c r="J88" s="874">
        <f t="shared" ref="J88:J97" si="21">I88/I$98*100</f>
        <v>25.194206502814453</v>
      </c>
      <c r="K88" s="880" t="s">
        <v>49</v>
      </c>
      <c r="L88" s="875">
        <v>1365.402</v>
      </c>
      <c r="M88" s="874">
        <f t="shared" ref="M88:M97" si="22">L88/L$98*100</f>
        <v>26.800970989080792</v>
      </c>
    </row>
    <row r="89" spans="1:13" ht="11.4" thickBot="1">
      <c r="A89" s="911" t="s">
        <v>52</v>
      </c>
      <c r="B89" s="912">
        <v>453.642</v>
      </c>
      <c r="C89" s="874">
        <f t="shared" si="19"/>
        <v>5.4422700706817757</v>
      </c>
      <c r="D89" s="882" t="s">
        <v>52</v>
      </c>
      <c r="E89" s="876">
        <v>453.642</v>
      </c>
      <c r="F89" s="874">
        <f t="shared" si="20"/>
        <v>5.4435846766238889</v>
      </c>
      <c r="G89" s="113"/>
      <c r="H89" s="881" t="s">
        <v>774</v>
      </c>
      <c r="I89" s="891">
        <v>748.72699999999998</v>
      </c>
      <c r="J89" s="874">
        <f t="shared" si="21"/>
        <v>9.8876412506972731</v>
      </c>
      <c r="K89" s="881" t="s">
        <v>774</v>
      </c>
      <c r="L89" s="877">
        <v>117.07</v>
      </c>
      <c r="M89" s="874">
        <f t="shared" si="22"/>
        <v>2.2979237423789387</v>
      </c>
    </row>
    <row r="90" spans="1:13" ht="11.4" thickBot="1">
      <c r="A90" s="911" t="s">
        <v>775</v>
      </c>
      <c r="B90" s="912">
        <v>426.79700000000003</v>
      </c>
      <c r="C90" s="874">
        <f t="shared" si="19"/>
        <v>5.1202149257713572</v>
      </c>
      <c r="D90" s="881" t="s">
        <v>775</v>
      </c>
      <c r="E90" s="877">
        <v>426.79700000000003</v>
      </c>
      <c r="F90" s="874">
        <f t="shared" si="20"/>
        <v>5.1214517377779085</v>
      </c>
      <c r="G90" s="113"/>
      <c r="H90" s="882" t="s">
        <v>52</v>
      </c>
      <c r="I90" s="892">
        <v>604.04999999999995</v>
      </c>
      <c r="J90" s="874">
        <f t="shared" si="21"/>
        <v>7.9770459693368707</v>
      </c>
      <c r="K90" s="882" t="s">
        <v>52</v>
      </c>
      <c r="L90" s="876">
        <v>84.468999999999994</v>
      </c>
      <c r="M90" s="874">
        <f t="shared" si="22"/>
        <v>1.6580107678739777</v>
      </c>
    </row>
    <row r="91" spans="1:13" ht="11.4" thickBot="1">
      <c r="A91" s="913" t="s">
        <v>774</v>
      </c>
      <c r="B91" s="914">
        <v>372.87799999999999</v>
      </c>
      <c r="C91" s="874">
        <f t="shared" si="19"/>
        <v>4.4733573598028391</v>
      </c>
      <c r="D91" s="882" t="s">
        <v>774</v>
      </c>
      <c r="E91" s="876">
        <v>372.87799999999999</v>
      </c>
      <c r="F91" s="874">
        <f t="shared" si="20"/>
        <v>4.4744379203207867</v>
      </c>
      <c r="G91" s="113"/>
      <c r="H91" s="882" t="s">
        <v>760</v>
      </c>
      <c r="I91" s="892">
        <v>432.22800000000001</v>
      </c>
      <c r="J91" s="874">
        <f t="shared" si="21"/>
        <v>5.7079755404925709</v>
      </c>
      <c r="K91" s="882" t="s">
        <v>56</v>
      </c>
      <c r="L91" s="876">
        <v>81.072999999999993</v>
      </c>
      <c r="M91" s="874">
        <f t="shared" si="22"/>
        <v>1.5913519395736542</v>
      </c>
    </row>
    <row r="92" spans="1:13" ht="11.4" thickBot="1">
      <c r="A92" s="911" t="s">
        <v>51</v>
      </c>
      <c r="B92" s="912">
        <v>117.136</v>
      </c>
      <c r="C92" s="874">
        <f t="shared" si="19"/>
        <v>1.4052617416363136</v>
      </c>
      <c r="D92" s="882" t="s">
        <v>51</v>
      </c>
      <c r="E92" s="876">
        <v>117.136</v>
      </c>
      <c r="F92" s="874">
        <f t="shared" si="20"/>
        <v>1.4056011892219322</v>
      </c>
      <c r="G92" s="113"/>
      <c r="H92" s="882" t="s">
        <v>761</v>
      </c>
      <c r="I92" s="892">
        <v>398.99</v>
      </c>
      <c r="J92" s="874">
        <f t="shared" si="21"/>
        <v>5.2690366216467481</v>
      </c>
      <c r="K92" s="882" t="s">
        <v>775</v>
      </c>
      <c r="L92" s="876">
        <v>72.736000000000004</v>
      </c>
      <c r="M92" s="874">
        <f t="shared" si="22"/>
        <v>1.4277080492498035</v>
      </c>
    </row>
    <row r="93" spans="1:13" ht="11.4" thickBot="1">
      <c r="A93" s="911" t="s">
        <v>777</v>
      </c>
      <c r="B93" s="912">
        <v>113.443</v>
      </c>
      <c r="C93" s="874">
        <f t="shared" si="19"/>
        <v>1.3609574149403114</v>
      </c>
      <c r="D93" s="882" t="s">
        <v>777</v>
      </c>
      <c r="E93" s="876">
        <v>113.443</v>
      </c>
      <c r="F93" s="874">
        <f t="shared" si="20"/>
        <v>1.3612861606073594</v>
      </c>
      <c r="G93" s="113"/>
      <c r="H93" s="882" t="s">
        <v>47</v>
      </c>
      <c r="I93" s="892">
        <v>319.63600000000002</v>
      </c>
      <c r="J93" s="874">
        <f t="shared" si="21"/>
        <v>4.2210927331428865</v>
      </c>
      <c r="K93" s="882" t="s">
        <v>760</v>
      </c>
      <c r="L93" s="876">
        <v>63.892000000000003</v>
      </c>
      <c r="M93" s="874">
        <f t="shared" si="22"/>
        <v>1.254112443393484</v>
      </c>
    </row>
    <row r="94" spans="1:13" ht="11.4" thickBot="1">
      <c r="A94" s="911" t="s">
        <v>760</v>
      </c>
      <c r="B94" s="912">
        <v>88.162999999999997</v>
      </c>
      <c r="C94" s="874">
        <f t="shared" si="19"/>
        <v>1.0576773231788887</v>
      </c>
      <c r="D94" s="882" t="s">
        <v>760</v>
      </c>
      <c r="E94" s="876">
        <v>88.162999999999997</v>
      </c>
      <c r="F94" s="874">
        <f t="shared" si="20"/>
        <v>1.0579328101128023</v>
      </c>
      <c r="G94" s="113"/>
      <c r="H94" s="882" t="s">
        <v>56</v>
      </c>
      <c r="I94" s="892">
        <v>298.12599999999998</v>
      </c>
      <c r="J94" s="874">
        <f t="shared" si="21"/>
        <v>3.9370330380838077</v>
      </c>
      <c r="K94" s="882" t="s">
        <v>47</v>
      </c>
      <c r="L94" s="876">
        <v>39.85</v>
      </c>
      <c r="M94" s="874">
        <f t="shared" si="22"/>
        <v>0.78220091512599921</v>
      </c>
    </row>
    <row r="95" spans="1:13" ht="11.4" thickBot="1">
      <c r="A95" s="911" t="s">
        <v>1140</v>
      </c>
      <c r="B95" s="912">
        <v>77.340999999999994</v>
      </c>
      <c r="C95" s="874">
        <f t="shared" si="19"/>
        <v>0.92784753073260251</v>
      </c>
      <c r="D95" s="882" t="s">
        <v>1140</v>
      </c>
      <c r="E95" s="876">
        <v>77.340999999999994</v>
      </c>
      <c r="F95" s="874">
        <f t="shared" si="20"/>
        <v>0.92807165666928571</v>
      </c>
      <c r="G95" s="113"/>
      <c r="H95" s="882" t="s">
        <v>160</v>
      </c>
      <c r="I95" s="892">
        <v>209.946</v>
      </c>
      <c r="J95" s="874">
        <f t="shared" si="21"/>
        <v>2.7725335536435707</v>
      </c>
      <c r="K95" s="882" t="s">
        <v>51</v>
      </c>
      <c r="L95" s="876">
        <v>12.311999999999999</v>
      </c>
      <c r="M95" s="874">
        <f t="shared" si="22"/>
        <v>0.24166769553403517</v>
      </c>
    </row>
    <row r="96" spans="1:13" ht="11.4" thickBot="1">
      <c r="A96" s="911" t="s">
        <v>47</v>
      </c>
      <c r="B96" s="912">
        <v>75.3</v>
      </c>
      <c r="C96" s="874">
        <f t="shared" si="19"/>
        <v>0.9033619821849338</v>
      </c>
      <c r="D96" s="882" t="s">
        <v>47</v>
      </c>
      <c r="E96" s="876">
        <v>75.3</v>
      </c>
      <c r="F96" s="874">
        <f t="shared" si="20"/>
        <v>0.90358019352215802</v>
      </c>
      <c r="G96" s="113"/>
      <c r="H96" s="882" t="s">
        <v>776</v>
      </c>
      <c r="I96" s="892">
        <v>184.66300000000001</v>
      </c>
      <c r="J96" s="874">
        <f t="shared" si="21"/>
        <v>2.4386478600043953</v>
      </c>
      <c r="K96" s="882" t="s">
        <v>48</v>
      </c>
      <c r="L96" s="876">
        <v>9.0389999999999997</v>
      </c>
      <c r="M96" s="874">
        <f t="shared" si="22"/>
        <v>0.17742318875342297</v>
      </c>
    </row>
    <row r="97" spans="1:13" ht="11.4" thickBot="1">
      <c r="A97" s="915" t="s">
        <v>763</v>
      </c>
      <c r="B97" s="916">
        <v>5.6312750000000014</v>
      </c>
      <c r="C97" s="874">
        <f t="shared" si="19"/>
        <v>6.7557499949913211E-2</v>
      </c>
      <c r="D97" s="883" t="s">
        <v>763</v>
      </c>
      <c r="E97" s="873">
        <f>E98-SUM(E87:E96)</f>
        <v>402.89999999999964</v>
      </c>
      <c r="F97" s="874">
        <f t="shared" si="20"/>
        <v>4.8346940235070006</v>
      </c>
      <c r="G97" s="113"/>
      <c r="H97" s="883" t="s">
        <v>763</v>
      </c>
      <c r="I97" s="899">
        <v>1070.4770000000001</v>
      </c>
      <c r="J97" s="874">
        <f t="shared" si="21"/>
        <v>14.136651333693944</v>
      </c>
      <c r="K97" s="883" t="s">
        <v>763</v>
      </c>
      <c r="L97" s="873">
        <f>L98-SUM(L87:L96)</f>
        <v>41.884000000000924</v>
      </c>
      <c r="M97" s="874">
        <f t="shared" si="22"/>
        <v>0.8221255490373417</v>
      </c>
    </row>
    <row r="98" spans="1:13">
      <c r="A98" s="917" t="s">
        <v>231</v>
      </c>
      <c r="B98" s="918">
        <v>8335.5290000000005</v>
      </c>
      <c r="C98" s="919">
        <v>100</v>
      </c>
      <c r="D98" s="884" t="s">
        <v>22</v>
      </c>
      <c r="E98" s="878">
        <v>8333.5159999999996</v>
      </c>
      <c r="F98" s="127">
        <f t="shared" ref="F98" si="23">E98/E$98*100</f>
        <v>100</v>
      </c>
      <c r="G98" s="113"/>
      <c r="H98" s="884" t="s">
        <v>22</v>
      </c>
      <c r="I98" s="920">
        <v>7572.3519999999999</v>
      </c>
      <c r="J98" s="878">
        <f t="shared" ref="J98" si="24">I98/I$98*100</f>
        <v>100</v>
      </c>
      <c r="K98" s="884" t="s">
        <v>22</v>
      </c>
      <c r="L98" s="878">
        <v>5094.5990000000002</v>
      </c>
      <c r="M98" s="878">
        <f t="shared" ref="M98" si="25">L98/L$98*100</f>
        <v>100</v>
      </c>
    </row>
    <row r="99" spans="1:13">
      <c r="A99" s="113"/>
      <c r="B99" s="113"/>
      <c r="C99" s="113"/>
      <c r="D99" s="113"/>
      <c r="E99" s="113"/>
      <c r="F99" s="113"/>
      <c r="G99" s="113"/>
      <c r="H99" s="113"/>
      <c r="I99" s="113"/>
      <c r="J99" s="113"/>
      <c r="K99" s="113"/>
      <c r="L99" s="113"/>
      <c r="M99" s="113"/>
    </row>
    <row r="100" spans="1:13">
      <c r="A100" s="113" t="s">
        <v>765</v>
      </c>
      <c r="B100" s="113"/>
      <c r="C100" s="113"/>
      <c r="D100" s="600"/>
      <c r="E100" s="576"/>
      <c r="F100" s="113"/>
      <c r="H100" s="113" t="s">
        <v>733</v>
      </c>
      <c r="I100" s="113"/>
      <c r="J100" s="113"/>
      <c r="K100" s="113"/>
      <c r="L100" s="113"/>
      <c r="M100" s="113"/>
    </row>
    <row r="101" spans="1:13" ht="43.2" customHeight="1">
      <c r="A101" s="988" t="s">
        <v>1143</v>
      </c>
      <c r="B101" s="988"/>
      <c r="C101" s="113"/>
      <c r="D101" s="113"/>
      <c r="E101" s="113"/>
      <c r="F101" s="113"/>
      <c r="G101" s="113"/>
      <c r="H101" s="113" t="s">
        <v>1141</v>
      </c>
      <c r="I101" s="113"/>
      <c r="J101" s="113"/>
      <c r="K101" s="113"/>
      <c r="L101" s="113"/>
      <c r="M101" s="113"/>
    </row>
    <row r="102" spans="1:13">
      <c r="A102" s="113"/>
      <c r="B102" s="113"/>
      <c r="C102" s="113"/>
      <c r="D102" s="113"/>
      <c r="E102" s="113"/>
      <c r="F102" s="113"/>
      <c r="G102" s="113"/>
      <c r="H102" s="113" t="s">
        <v>1144</v>
      </c>
      <c r="I102" s="113"/>
      <c r="J102" s="113"/>
      <c r="K102" s="113"/>
      <c r="L102" s="113"/>
      <c r="M102" s="113"/>
    </row>
    <row r="103" spans="1:13">
      <c r="A103" s="113"/>
      <c r="B103" s="113"/>
      <c r="C103" s="113"/>
      <c r="D103" s="113"/>
      <c r="E103" s="113"/>
      <c r="F103" s="113"/>
      <c r="G103" s="113"/>
      <c r="H103" s="113"/>
      <c r="I103" s="113"/>
      <c r="J103" s="113"/>
      <c r="K103" s="113"/>
      <c r="L103" s="113"/>
      <c r="M103" s="113"/>
    </row>
  </sheetData>
  <mergeCells count="1">
    <mergeCell ref="A101:B101"/>
  </mergeCells>
  <phoneticPr fontId="5"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I22"/>
  <sheetViews>
    <sheetView tabSelected="1" zoomScale="70" zoomScaleNormal="70" workbookViewId="0">
      <selection activeCell="E20" sqref="E20"/>
    </sheetView>
  </sheetViews>
  <sheetFormatPr defaultRowHeight="17.399999999999999"/>
  <cols>
    <col min="1" max="9" width="21.59765625" customWidth="1"/>
  </cols>
  <sheetData>
    <row r="1" spans="1:9">
      <c r="A1" s="489" t="s">
        <v>1150</v>
      </c>
      <c r="B1" s="490"/>
      <c r="C1" s="490"/>
      <c r="D1" s="490"/>
      <c r="E1" s="490"/>
      <c r="F1" s="490"/>
      <c r="G1" s="490"/>
      <c r="H1" s="490"/>
      <c r="I1" s="490"/>
    </row>
    <row r="2" spans="1:9">
      <c r="A2" s="489" t="s">
        <v>1151</v>
      </c>
      <c r="B2" s="490"/>
      <c r="C2" s="490"/>
      <c r="D2" s="490"/>
      <c r="E2" s="490"/>
      <c r="F2" s="490"/>
      <c r="G2" s="490"/>
      <c r="H2" s="490"/>
      <c r="I2" s="490"/>
    </row>
    <row r="3" spans="1:9">
      <c r="A3" s="490"/>
      <c r="B3" s="490"/>
      <c r="C3" s="490"/>
      <c r="D3" s="490"/>
      <c r="E3" s="490"/>
      <c r="F3" s="490"/>
      <c r="G3" s="490"/>
      <c r="H3" s="490"/>
      <c r="I3" s="559" t="s">
        <v>719</v>
      </c>
    </row>
    <row r="4" spans="1:9">
      <c r="A4" s="561" t="s">
        <v>1097</v>
      </c>
      <c r="B4" s="561"/>
      <c r="C4" s="792">
        <v>2007</v>
      </c>
      <c r="D4" s="792">
        <v>2008</v>
      </c>
      <c r="E4" s="792">
        <v>2009</v>
      </c>
      <c r="F4" s="561">
        <v>2010</v>
      </c>
      <c r="G4" s="561">
        <v>2011</v>
      </c>
      <c r="H4" s="561">
        <v>2012</v>
      </c>
      <c r="I4" s="561">
        <v>2013</v>
      </c>
    </row>
    <row r="5" spans="1:9">
      <c r="A5" s="561" t="s">
        <v>1152</v>
      </c>
      <c r="B5" s="561"/>
      <c r="C5" s="921">
        <v>13324.977000000001</v>
      </c>
      <c r="D5" s="921">
        <v>11996.093999999999</v>
      </c>
      <c r="E5" s="921">
        <v>9494.1110000000008</v>
      </c>
      <c r="F5" s="922">
        <v>12488.364</v>
      </c>
      <c r="G5" s="663">
        <v>12693.703</v>
      </c>
      <c r="H5" s="663">
        <v>13736.976000000001</v>
      </c>
      <c r="I5" s="663">
        <v>14846.485000000001</v>
      </c>
    </row>
    <row r="6" spans="1:9">
      <c r="A6" s="1079" t="s">
        <v>46</v>
      </c>
      <c r="B6" s="1080"/>
      <c r="C6" s="922">
        <v>3615.18</v>
      </c>
      <c r="D6" s="922">
        <v>3298.9479999999999</v>
      </c>
      <c r="E6" s="922">
        <v>2478.1880000000001</v>
      </c>
      <c r="F6" s="922">
        <v>3319.029</v>
      </c>
      <c r="G6" s="663">
        <v>3864.8490000000002</v>
      </c>
      <c r="H6" s="663">
        <v>4135.7809999999999</v>
      </c>
      <c r="I6" s="663">
        <v>4822.1279999999997</v>
      </c>
    </row>
    <row r="7" spans="1:9">
      <c r="A7" s="660"/>
      <c r="B7" s="561" t="s">
        <v>802</v>
      </c>
      <c r="C7" s="922">
        <v>3.81</v>
      </c>
      <c r="D7" s="922">
        <v>17.547999999999998</v>
      </c>
      <c r="E7" s="922">
        <v>1.6040000000000001</v>
      </c>
      <c r="F7" s="922">
        <v>1.712</v>
      </c>
      <c r="G7" s="663">
        <v>1.696</v>
      </c>
      <c r="H7" s="663">
        <v>1.696</v>
      </c>
      <c r="I7" s="663">
        <v>4.2770000000000001</v>
      </c>
    </row>
    <row r="8" spans="1:9">
      <c r="A8" s="660"/>
      <c r="B8" s="561" t="s">
        <v>13</v>
      </c>
      <c r="C8" s="922">
        <v>329.90899999999999</v>
      </c>
      <c r="D8" s="922">
        <v>266.52499999999998</v>
      </c>
      <c r="E8" s="922">
        <v>197.72499999999999</v>
      </c>
      <c r="F8" s="922">
        <v>289.702</v>
      </c>
      <c r="G8" s="663">
        <v>342.81</v>
      </c>
      <c r="H8" s="663">
        <v>367.94099999999997</v>
      </c>
      <c r="I8" s="663">
        <v>435.00900000000001</v>
      </c>
    </row>
    <row r="9" spans="1:9">
      <c r="A9" s="660"/>
      <c r="B9" s="561" t="s">
        <v>14</v>
      </c>
      <c r="C9" s="922">
        <v>337.24599999999998</v>
      </c>
      <c r="D9" s="922">
        <v>331.40899999999999</v>
      </c>
      <c r="E9" s="922">
        <v>260.31400000000002</v>
      </c>
      <c r="F9" s="922">
        <v>296.06</v>
      </c>
      <c r="G9" s="663">
        <v>320.11599999999999</v>
      </c>
      <c r="H9" s="663">
        <v>303.25599999999997</v>
      </c>
      <c r="I9" s="663">
        <v>324.56</v>
      </c>
    </row>
    <row r="10" spans="1:9">
      <c r="A10" s="660"/>
      <c r="B10" s="561" t="s">
        <v>15</v>
      </c>
      <c r="C10" s="922">
        <v>13.06</v>
      </c>
      <c r="D10" s="922">
        <v>18.065000000000001</v>
      </c>
      <c r="E10" s="922">
        <v>17.876000000000001</v>
      </c>
      <c r="F10" s="922">
        <v>27.312000000000001</v>
      </c>
      <c r="G10" s="663">
        <v>26.573</v>
      </c>
      <c r="H10" s="663">
        <v>34.707000000000001</v>
      </c>
      <c r="I10" s="663">
        <v>53.829000000000001</v>
      </c>
    </row>
    <row r="11" spans="1:9">
      <c r="A11" s="660"/>
      <c r="B11" s="561" t="s">
        <v>16</v>
      </c>
      <c r="C11" s="922">
        <v>224.86699999999999</v>
      </c>
      <c r="D11" s="922">
        <v>267.46100000000001</v>
      </c>
      <c r="E11" s="922">
        <v>227.31200000000001</v>
      </c>
      <c r="F11" s="922">
        <v>264.05200000000002</v>
      </c>
      <c r="G11" s="663">
        <v>263.428</v>
      </c>
      <c r="H11" s="663">
        <v>283.97699999999998</v>
      </c>
      <c r="I11" s="663">
        <v>274.62200000000001</v>
      </c>
    </row>
    <row r="12" spans="1:9">
      <c r="A12" s="660"/>
      <c r="B12" s="561" t="s">
        <v>17</v>
      </c>
      <c r="C12" s="922">
        <v>13.821</v>
      </c>
      <c r="D12" s="922">
        <v>12.369</v>
      </c>
      <c r="E12" s="922">
        <v>12.507999999999999</v>
      </c>
      <c r="F12" s="922">
        <v>18.93</v>
      </c>
      <c r="G12" s="663">
        <v>20.166</v>
      </c>
      <c r="H12" s="663">
        <v>18.93</v>
      </c>
      <c r="I12" s="663">
        <v>34.805</v>
      </c>
    </row>
    <row r="13" spans="1:9">
      <c r="A13" s="660"/>
      <c r="B13" s="561" t="s">
        <v>804</v>
      </c>
      <c r="C13" s="922">
        <v>653.30999999999995</v>
      </c>
      <c r="D13" s="922">
        <v>611.62900000000002</v>
      </c>
      <c r="E13" s="922">
        <v>497.93599999999998</v>
      </c>
      <c r="F13" s="922">
        <v>740.62199999999996</v>
      </c>
      <c r="G13" s="663">
        <v>925.20399999999995</v>
      </c>
      <c r="H13" s="663">
        <v>1031.155</v>
      </c>
      <c r="I13" s="663">
        <v>1165.789</v>
      </c>
    </row>
    <row r="14" spans="1:9">
      <c r="A14" s="660"/>
      <c r="B14" s="561" t="s">
        <v>19</v>
      </c>
      <c r="C14" s="922">
        <v>480.10500000000002</v>
      </c>
      <c r="D14" s="922">
        <v>435.73200000000003</v>
      </c>
      <c r="E14" s="922">
        <v>284.58600000000001</v>
      </c>
      <c r="F14" s="922">
        <v>379.29399999999998</v>
      </c>
      <c r="G14" s="663">
        <v>414.86399999999998</v>
      </c>
      <c r="H14" s="663">
        <v>224.071</v>
      </c>
      <c r="I14" s="663">
        <v>471.767</v>
      </c>
    </row>
    <row r="15" spans="1:9">
      <c r="A15" s="660"/>
      <c r="B15" s="561" t="s">
        <v>20</v>
      </c>
      <c r="C15" s="922">
        <v>1083.652</v>
      </c>
      <c r="D15" s="922">
        <v>889.21</v>
      </c>
      <c r="E15" s="922">
        <v>618.22699999999998</v>
      </c>
      <c r="F15" s="922">
        <v>805.44500000000005</v>
      </c>
      <c r="G15" s="663">
        <v>1014.292</v>
      </c>
      <c r="H15" s="663">
        <v>1169.1310000000001</v>
      </c>
      <c r="I15" s="663">
        <v>1308.7429999999999</v>
      </c>
    </row>
    <row r="16" spans="1:9">
      <c r="A16" s="923"/>
      <c r="B16" s="561" t="s">
        <v>21</v>
      </c>
      <c r="C16" s="922">
        <v>475.4</v>
      </c>
      <c r="D16" s="922">
        <v>449</v>
      </c>
      <c r="E16" s="922">
        <v>360.1</v>
      </c>
      <c r="F16" s="922">
        <v>495.9</v>
      </c>
      <c r="G16" s="663">
        <v>535.70000000000005</v>
      </c>
      <c r="H16" s="663">
        <v>700.91700000000003</v>
      </c>
      <c r="I16" s="663">
        <v>748.72699999999998</v>
      </c>
    </row>
    <row r="17" spans="1:9">
      <c r="A17" s="1081" t="s">
        <v>49</v>
      </c>
      <c r="B17" s="1080"/>
      <c r="C17" s="922">
        <v>4776.7520000000004</v>
      </c>
      <c r="D17" s="922">
        <v>3960.3919999999998</v>
      </c>
      <c r="E17" s="922">
        <v>3197.5</v>
      </c>
      <c r="F17" s="922">
        <v>4076.4</v>
      </c>
      <c r="G17" s="663">
        <v>4185.3999999999996</v>
      </c>
      <c r="H17" s="663">
        <v>4069.8</v>
      </c>
      <c r="I17" s="663">
        <v>3969</v>
      </c>
    </row>
    <row r="18" spans="1:9">
      <c r="A18" s="1081" t="s">
        <v>52</v>
      </c>
      <c r="B18" s="1080"/>
      <c r="C18" s="922">
        <v>2600.8009999999999</v>
      </c>
      <c r="D18" s="922">
        <v>2382.5479999999998</v>
      </c>
      <c r="E18" s="922">
        <v>1586.7719999999999</v>
      </c>
      <c r="F18" s="922">
        <v>2439.8159999999998</v>
      </c>
      <c r="G18" s="663">
        <v>1658.127</v>
      </c>
      <c r="H18" s="663">
        <v>2044.2629999999999</v>
      </c>
      <c r="I18" s="663">
        <v>2456.165</v>
      </c>
    </row>
    <row r="19" spans="1:9">
      <c r="A19" s="561" t="s">
        <v>1153</v>
      </c>
      <c r="B19" s="561"/>
      <c r="C19" s="922">
        <v>806.17499999999995</v>
      </c>
      <c r="D19" s="922">
        <v>759.39400000000001</v>
      </c>
      <c r="E19" s="922">
        <v>743.846</v>
      </c>
      <c r="F19" s="922">
        <v>1107.518</v>
      </c>
      <c r="G19" s="663">
        <v>1145.2159999999999</v>
      </c>
      <c r="H19" s="663">
        <v>940.11800000000005</v>
      </c>
      <c r="I19" s="663">
        <v>1359.924</v>
      </c>
    </row>
    <row r="20" spans="1:9">
      <c r="A20" s="490"/>
      <c r="B20" s="490"/>
      <c r="C20" s="490"/>
      <c r="D20" s="490"/>
      <c r="E20" s="490"/>
      <c r="F20" s="490"/>
      <c r="G20" s="490"/>
      <c r="H20" s="490"/>
      <c r="I20" s="490"/>
    </row>
    <row r="21" spans="1:9">
      <c r="A21" s="988" t="s">
        <v>1154</v>
      </c>
      <c r="B21" s="1074"/>
      <c r="C21" s="1074"/>
      <c r="D21" s="1074"/>
      <c r="E21" s="853"/>
      <c r="F21" s="988" t="s">
        <v>1155</v>
      </c>
      <c r="G21" s="1082"/>
      <c r="H21" s="1082"/>
      <c r="I21" s="490"/>
    </row>
    <row r="22" spans="1:9">
      <c r="A22" s="1074"/>
      <c r="B22" s="1074"/>
      <c r="C22" s="1074"/>
      <c r="D22" s="1074"/>
      <c r="E22" s="851"/>
      <c r="F22" s="1082"/>
      <c r="G22" s="1082"/>
      <c r="H22" s="1082"/>
      <c r="I22" s="490"/>
    </row>
  </sheetData>
  <mergeCells count="5">
    <mergeCell ref="A6:B6"/>
    <mergeCell ref="A17:B17"/>
    <mergeCell ref="A18:B18"/>
    <mergeCell ref="A21:D22"/>
    <mergeCell ref="F21:H22"/>
  </mergeCells>
  <phoneticPr fontId="5"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2:P19"/>
  <sheetViews>
    <sheetView zoomScale="85" zoomScaleNormal="85" workbookViewId="0">
      <selection activeCell="R8" sqref="R8"/>
    </sheetView>
  </sheetViews>
  <sheetFormatPr defaultRowHeight="17.399999999999999"/>
  <sheetData>
    <row r="2" spans="1:16">
      <c r="P2" s="114" t="s">
        <v>719</v>
      </c>
    </row>
    <row r="3" spans="1:16" ht="18" thickBot="1">
      <c r="A3" s="615" t="s">
        <v>798</v>
      </c>
      <c r="B3" s="616">
        <v>2001</v>
      </c>
      <c r="C3" s="616">
        <v>2002</v>
      </c>
      <c r="D3" s="616">
        <v>2003</v>
      </c>
      <c r="E3" s="616">
        <v>2004</v>
      </c>
      <c r="F3" s="616">
        <v>2005</v>
      </c>
      <c r="G3" s="616">
        <v>2006</v>
      </c>
      <c r="H3" s="616">
        <v>2007</v>
      </c>
      <c r="I3" s="616">
        <v>2008</v>
      </c>
      <c r="J3" s="616">
        <v>2009</v>
      </c>
      <c r="K3" s="616">
        <v>2010</v>
      </c>
      <c r="L3" s="617">
        <v>2011</v>
      </c>
      <c r="M3" s="617">
        <v>2012</v>
      </c>
      <c r="N3" s="617">
        <v>2013</v>
      </c>
      <c r="O3" s="617">
        <v>2014</v>
      </c>
      <c r="P3" s="618" t="s">
        <v>799</v>
      </c>
    </row>
    <row r="4" spans="1:16" ht="18" thickTop="1">
      <c r="A4" s="619" t="s">
        <v>800</v>
      </c>
      <c r="B4" s="620">
        <v>5147.2039999999997</v>
      </c>
      <c r="C4" s="620">
        <v>5347.4679999999998</v>
      </c>
      <c r="D4" s="620">
        <v>4752.7619999999997</v>
      </c>
      <c r="E4" s="620">
        <v>5818.1379999999999</v>
      </c>
      <c r="F4" s="620">
        <v>6022.7520000000004</v>
      </c>
      <c r="G4" s="620">
        <v>6155.0460000000003</v>
      </c>
      <c r="H4" s="620">
        <v>6448.24</v>
      </c>
      <c r="I4" s="620">
        <v>6890.8410000000003</v>
      </c>
      <c r="J4" s="620">
        <v>7817.5330000000004</v>
      </c>
      <c r="K4" s="620">
        <v>8797.6579999999994</v>
      </c>
      <c r="L4" s="621">
        <v>9794.7960000000003</v>
      </c>
      <c r="M4" s="621">
        <v>11140.028</v>
      </c>
      <c r="N4" s="621">
        <v>12175.55</v>
      </c>
      <c r="O4" s="622">
        <v>14201.516</v>
      </c>
      <c r="P4" s="623">
        <v>100</v>
      </c>
    </row>
    <row r="5" spans="1:16">
      <c r="A5" s="624" t="s">
        <v>801</v>
      </c>
      <c r="B5" s="625">
        <v>521.32899999999995</v>
      </c>
      <c r="C5" s="625">
        <v>576.09699999999998</v>
      </c>
      <c r="D5" s="625">
        <v>585.94799999999998</v>
      </c>
      <c r="E5" s="625">
        <v>622.58000000000004</v>
      </c>
      <c r="F5" s="625">
        <v>658.56799999999998</v>
      </c>
      <c r="G5" s="625">
        <v>709.73500000000001</v>
      </c>
      <c r="H5" s="625">
        <v>764.47</v>
      </c>
      <c r="I5" s="625">
        <v>833.899</v>
      </c>
      <c r="J5" s="625">
        <v>860.74099999999999</v>
      </c>
      <c r="K5" s="625">
        <v>1038.529</v>
      </c>
      <c r="L5" s="626">
        <v>1243.779</v>
      </c>
      <c r="M5" s="626">
        <v>1398.5440000000001</v>
      </c>
      <c r="N5" s="626">
        <v>1554.473</v>
      </c>
      <c r="O5" s="627">
        <v>1790.5679999999998</v>
      </c>
      <c r="P5" s="628">
        <f>O5/$O$5*100</f>
        <v>100</v>
      </c>
    </row>
    <row r="6" spans="1:16">
      <c r="A6" s="629" t="s">
        <v>802</v>
      </c>
      <c r="B6" s="625">
        <v>0.27100000000000002</v>
      </c>
      <c r="C6" s="625">
        <v>0.55400000000000005</v>
      </c>
      <c r="D6" s="625">
        <v>0.52300000000000002</v>
      </c>
      <c r="E6" s="625">
        <v>0.625</v>
      </c>
      <c r="F6" s="625">
        <v>0.81</v>
      </c>
      <c r="G6" s="625">
        <v>0.80700000000000005</v>
      </c>
      <c r="H6" s="625">
        <v>0.79900000000000004</v>
      </c>
      <c r="I6" s="625">
        <v>0.92400000000000004</v>
      </c>
      <c r="J6" s="625">
        <v>0.92500000000000004</v>
      </c>
      <c r="K6" s="625">
        <v>1.268</v>
      </c>
      <c r="L6" s="626">
        <v>1.4339999999999999</v>
      </c>
      <c r="M6" s="626">
        <v>2.0699999999999998</v>
      </c>
      <c r="N6" s="626">
        <v>2.1880000000000002</v>
      </c>
      <c r="O6" s="627">
        <v>3.214</v>
      </c>
      <c r="P6" s="628">
        <f>O6/$O$5*100</f>
        <v>0.17949611519919936</v>
      </c>
    </row>
    <row r="7" spans="1:16">
      <c r="A7" s="629" t="s">
        <v>13</v>
      </c>
      <c r="B7" s="625">
        <v>0.879</v>
      </c>
      <c r="C7" s="625">
        <v>0.93600000000000005</v>
      </c>
      <c r="D7" s="625">
        <v>1.6870000000000001</v>
      </c>
      <c r="E7" s="625">
        <v>1.885</v>
      </c>
      <c r="F7" s="625">
        <v>2.0470000000000002</v>
      </c>
      <c r="G7" s="625">
        <v>3.59</v>
      </c>
      <c r="H7" s="625">
        <v>4.3499999999999996</v>
      </c>
      <c r="I7" s="625">
        <v>6.8949999999999996</v>
      </c>
      <c r="J7" s="625">
        <v>6.0410000000000004</v>
      </c>
      <c r="K7" s="625">
        <v>7.194</v>
      </c>
      <c r="L7" s="626">
        <v>12.438000000000001</v>
      </c>
      <c r="M7" s="626">
        <v>18.567</v>
      </c>
      <c r="N7" s="626">
        <v>21.172000000000001</v>
      </c>
      <c r="O7" s="627">
        <v>24.179000000000002</v>
      </c>
      <c r="P7" s="628">
        <f>O7/$O$5*100</f>
        <v>1.3503536308031867</v>
      </c>
    </row>
    <row r="8" spans="1:16">
      <c r="A8" s="629" t="s">
        <v>14</v>
      </c>
      <c r="B8" s="625">
        <v>57.287999999999997</v>
      </c>
      <c r="C8" s="625">
        <v>65.093000000000004</v>
      </c>
      <c r="D8" s="625">
        <v>62.744</v>
      </c>
      <c r="E8" s="625">
        <v>61.506</v>
      </c>
      <c r="F8" s="625">
        <v>62.293999999999997</v>
      </c>
      <c r="G8" s="625">
        <v>62.869</v>
      </c>
      <c r="H8" s="625">
        <v>67.45</v>
      </c>
      <c r="I8" s="625">
        <v>81.001000000000005</v>
      </c>
      <c r="J8" s="625">
        <v>80.988</v>
      </c>
      <c r="K8" s="625">
        <v>95.239000000000004</v>
      </c>
      <c r="L8" s="626">
        <v>124.474</v>
      </c>
      <c r="M8" s="626">
        <v>149.24700000000001</v>
      </c>
      <c r="N8" s="626">
        <v>189.18899999999999</v>
      </c>
      <c r="O8" s="627">
        <v>208.32900000000001</v>
      </c>
      <c r="P8" s="628">
        <f t="shared" ref="P8:P19" si="0">O8/$O$5*100</f>
        <v>11.634799683675796</v>
      </c>
    </row>
    <row r="9" spans="1:16">
      <c r="A9" s="629" t="s">
        <v>803</v>
      </c>
      <c r="B9" s="625">
        <v>0.311</v>
      </c>
      <c r="C9" s="625">
        <v>0.41</v>
      </c>
      <c r="D9" s="625">
        <v>0.33700000000000002</v>
      </c>
      <c r="E9" s="625">
        <v>0.33100000000000002</v>
      </c>
      <c r="F9" s="625">
        <v>0.504</v>
      </c>
      <c r="G9" s="625">
        <v>0.57699999999999996</v>
      </c>
      <c r="H9" s="625">
        <v>0.747</v>
      </c>
      <c r="I9" s="625">
        <v>0.93</v>
      </c>
      <c r="J9" s="625">
        <v>1.1040000000000001</v>
      </c>
      <c r="K9" s="625">
        <v>1.9990000000000001</v>
      </c>
      <c r="L9" s="626">
        <v>2.4769999999999999</v>
      </c>
      <c r="M9" s="626">
        <v>3.294</v>
      </c>
      <c r="N9" s="626">
        <v>5.5259999999999998</v>
      </c>
      <c r="O9" s="627">
        <v>6.1859999999999999</v>
      </c>
      <c r="P9" s="628">
        <f t="shared" si="0"/>
        <v>0.34547696596834082</v>
      </c>
    </row>
    <row r="10" spans="1:16">
      <c r="A10" s="629" t="s">
        <v>16</v>
      </c>
      <c r="B10" s="625">
        <v>55.847999999999999</v>
      </c>
      <c r="C10" s="625">
        <v>82.72</v>
      </c>
      <c r="D10" s="625">
        <v>90.623000000000005</v>
      </c>
      <c r="E10" s="625">
        <v>93.981999999999999</v>
      </c>
      <c r="F10" s="625">
        <v>96.582999999999998</v>
      </c>
      <c r="G10" s="625">
        <v>89.853999999999999</v>
      </c>
      <c r="H10" s="625">
        <v>83.049000000000007</v>
      </c>
      <c r="I10" s="625">
        <v>83.754000000000005</v>
      </c>
      <c r="J10" s="625">
        <v>80.105000000000004</v>
      </c>
      <c r="K10" s="625">
        <v>113.675</v>
      </c>
      <c r="L10" s="626">
        <v>156.28100000000001</v>
      </c>
      <c r="M10" s="626">
        <v>178.08199999999999</v>
      </c>
      <c r="N10" s="626">
        <v>207.727</v>
      </c>
      <c r="O10" s="627">
        <v>244.52</v>
      </c>
      <c r="P10" s="628">
        <f t="shared" si="0"/>
        <v>13.65600189437095</v>
      </c>
    </row>
    <row r="11" spans="1:16">
      <c r="A11" s="629" t="s">
        <v>17</v>
      </c>
      <c r="B11" s="625">
        <v>30.954999999999998</v>
      </c>
      <c r="C11" s="625">
        <v>33.558999999999997</v>
      </c>
      <c r="D11" s="625">
        <v>30.488</v>
      </c>
      <c r="E11" s="625">
        <v>29.289000000000001</v>
      </c>
      <c r="F11" s="625">
        <v>33.744999999999997</v>
      </c>
      <c r="G11" s="625">
        <v>40.758000000000003</v>
      </c>
      <c r="H11" s="625">
        <v>43.271000000000001</v>
      </c>
      <c r="I11" s="625">
        <v>50.636000000000003</v>
      </c>
      <c r="J11" s="625">
        <v>56.043999999999997</v>
      </c>
      <c r="K11" s="625">
        <v>57.915999999999997</v>
      </c>
      <c r="L11" s="626">
        <v>70.168000000000006</v>
      </c>
      <c r="M11" s="626">
        <v>67.917000000000002</v>
      </c>
      <c r="N11" s="626">
        <v>63.47</v>
      </c>
      <c r="O11" s="627">
        <v>59.797000000000004</v>
      </c>
      <c r="P11" s="628">
        <f t="shared" si="0"/>
        <v>3.3395548228271705</v>
      </c>
    </row>
    <row r="12" spans="1:16">
      <c r="A12" s="629" t="s">
        <v>804</v>
      </c>
      <c r="B12" s="625">
        <v>210.97499999999999</v>
      </c>
      <c r="C12" s="625">
        <v>215.84800000000001</v>
      </c>
      <c r="D12" s="625">
        <v>216.62700000000001</v>
      </c>
      <c r="E12" s="625">
        <v>213.434</v>
      </c>
      <c r="F12" s="625">
        <v>222.655</v>
      </c>
      <c r="G12" s="625">
        <v>248.262</v>
      </c>
      <c r="H12" s="625">
        <v>263.79899999999998</v>
      </c>
      <c r="I12" s="625">
        <v>276.70999999999998</v>
      </c>
      <c r="J12" s="625">
        <v>271.96199999999999</v>
      </c>
      <c r="K12" s="625">
        <v>297.452</v>
      </c>
      <c r="L12" s="626">
        <v>337.26799999999997</v>
      </c>
      <c r="M12" s="626">
        <v>331.346</v>
      </c>
      <c r="N12" s="626">
        <v>400.68599999999998</v>
      </c>
      <c r="O12" s="627">
        <v>434.95100000000002</v>
      </c>
      <c r="P12" s="628">
        <f t="shared" si="0"/>
        <v>24.291230492223701</v>
      </c>
    </row>
    <row r="13" spans="1:16">
      <c r="A13" s="629" t="s">
        <v>19</v>
      </c>
      <c r="B13" s="625">
        <v>71.239999999999995</v>
      </c>
      <c r="C13" s="625">
        <v>79.403000000000006</v>
      </c>
      <c r="D13" s="625">
        <v>76.432000000000002</v>
      </c>
      <c r="E13" s="625">
        <v>85.201999999999998</v>
      </c>
      <c r="F13" s="625">
        <v>81.751000000000005</v>
      </c>
      <c r="G13" s="625">
        <v>88.385999999999996</v>
      </c>
      <c r="H13" s="625">
        <v>93.950999999999993</v>
      </c>
      <c r="I13" s="625">
        <v>95.96</v>
      </c>
      <c r="J13" s="625">
        <v>96.622</v>
      </c>
      <c r="K13" s="625">
        <v>112.855</v>
      </c>
      <c r="L13" s="626">
        <v>124.565</v>
      </c>
      <c r="M13" s="626">
        <v>154.07300000000001</v>
      </c>
      <c r="N13" s="626">
        <v>174.56700000000001</v>
      </c>
      <c r="O13" s="627">
        <v>201.10500000000002</v>
      </c>
      <c r="P13" s="628">
        <f t="shared" si="0"/>
        <v>11.231352285978529</v>
      </c>
    </row>
    <row r="14" spans="1:16">
      <c r="A14" s="629" t="s">
        <v>20</v>
      </c>
      <c r="B14" s="625">
        <v>73.162999999999997</v>
      </c>
      <c r="C14" s="625">
        <v>74</v>
      </c>
      <c r="D14" s="625">
        <v>78.242999999999995</v>
      </c>
      <c r="E14" s="625">
        <v>102.58799999999999</v>
      </c>
      <c r="F14" s="625">
        <v>112.724</v>
      </c>
      <c r="G14" s="625">
        <v>128.55500000000001</v>
      </c>
      <c r="H14" s="625">
        <v>146.792</v>
      </c>
      <c r="I14" s="625">
        <v>160.68700000000001</v>
      </c>
      <c r="J14" s="625">
        <v>190.97200000000001</v>
      </c>
      <c r="K14" s="625">
        <v>260.71800000000002</v>
      </c>
      <c r="L14" s="626">
        <v>309.14299999999997</v>
      </c>
      <c r="M14" s="626">
        <v>387.44099999999997</v>
      </c>
      <c r="N14" s="626">
        <v>372.87799999999999</v>
      </c>
      <c r="O14" s="630">
        <v>466.78300000000002</v>
      </c>
      <c r="P14" s="628">
        <f t="shared" si="0"/>
        <v>26.068990398577441</v>
      </c>
    </row>
    <row r="15" spans="1:16">
      <c r="A15" s="629" t="s">
        <v>805</v>
      </c>
      <c r="B15" s="625">
        <v>20.399000000000001</v>
      </c>
      <c r="C15" s="625">
        <v>23.574000000000002</v>
      </c>
      <c r="D15" s="625">
        <v>28.244</v>
      </c>
      <c r="E15" s="625">
        <v>33.738</v>
      </c>
      <c r="F15" s="625">
        <v>45.454999999999998</v>
      </c>
      <c r="G15" s="625">
        <v>46.076999999999998</v>
      </c>
      <c r="H15" s="625">
        <v>60.262</v>
      </c>
      <c r="I15" s="625">
        <v>76.402000000000001</v>
      </c>
      <c r="J15" s="625">
        <v>75.977999999999994</v>
      </c>
      <c r="K15" s="625">
        <v>90.212999999999994</v>
      </c>
      <c r="L15" s="626">
        <v>105.53100000000001</v>
      </c>
      <c r="M15" s="626">
        <v>106.50700000000001</v>
      </c>
      <c r="N15" s="626">
        <v>117.07</v>
      </c>
      <c r="O15" s="627">
        <v>141.50399999999999</v>
      </c>
      <c r="P15" s="628">
        <f t="shared" si="0"/>
        <v>7.9027437103757023</v>
      </c>
    </row>
    <row r="16" spans="1:16">
      <c r="A16" s="624" t="s">
        <v>806</v>
      </c>
      <c r="B16" s="625">
        <v>482.22699999999998</v>
      </c>
      <c r="C16" s="625">
        <v>539.46600000000001</v>
      </c>
      <c r="D16" s="625">
        <v>512.76800000000003</v>
      </c>
      <c r="E16" s="625">
        <v>627.26400000000001</v>
      </c>
      <c r="F16" s="625">
        <v>710.24300000000005</v>
      </c>
      <c r="G16" s="625">
        <v>896.96900000000005</v>
      </c>
      <c r="H16" s="625">
        <v>1068.925</v>
      </c>
      <c r="I16" s="625">
        <v>1167.8910000000001</v>
      </c>
      <c r="J16" s="625">
        <v>1342.317</v>
      </c>
      <c r="K16" s="625">
        <v>1875.1569999999999</v>
      </c>
      <c r="L16" s="626">
        <v>2220.1959999999999</v>
      </c>
      <c r="M16" s="626">
        <v>2836.8919999999998</v>
      </c>
      <c r="N16" s="626">
        <v>4326.8689999999997</v>
      </c>
      <c r="O16" s="627">
        <v>6126.8649999999998</v>
      </c>
      <c r="P16" s="628">
        <f t="shared" si="0"/>
        <v>342.17438265399585</v>
      </c>
    </row>
    <row r="17" spans="1:16">
      <c r="A17" s="624" t="s">
        <v>52</v>
      </c>
      <c r="B17" s="625">
        <v>2377.3209999999999</v>
      </c>
      <c r="C17" s="625">
        <v>2320.837</v>
      </c>
      <c r="D17" s="625">
        <v>1802.5419999999999</v>
      </c>
      <c r="E17" s="625">
        <v>2443.0700000000002</v>
      </c>
      <c r="F17" s="625">
        <v>2440.1390000000001</v>
      </c>
      <c r="G17" s="625">
        <v>2338.9209999999998</v>
      </c>
      <c r="H17" s="625">
        <v>2235.9630000000002</v>
      </c>
      <c r="I17" s="625">
        <v>2378.1019999999999</v>
      </c>
      <c r="J17" s="625">
        <v>3053.3110000000001</v>
      </c>
      <c r="K17" s="625">
        <v>3023.009</v>
      </c>
      <c r="L17" s="626">
        <v>3289.0509999999999</v>
      </c>
      <c r="M17" s="626">
        <v>3518.7919999999999</v>
      </c>
      <c r="N17" s="626">
        <v>2747.75</v>
      </c>
      <c r="O17" s="630">
        <v>2280.4340000000002</v>
      </c>
      <c r="P17" s="628">
        <f t="shared" si="0"/>
        <v>127.35813440204451</v>
      </c>
    </row>
    <row r="18" spans="1:16">
      <c r="A18" s="631" t="s">
        <v>807</v>
      </c>
      <c r="B18" s="625">
        <v>426.81700000000001</v>
      </c>
      <c r="C18" s="625">
        <v>459.36200000000002</v>
      </c>
      <c r="D18" s="625">
        <v>421.60199999999998</v>
      </c>
      <c r="E18" s="625">
        <v>511.17</v>
      </c>
      <c r="F18" s="625">
        <v>530.63300000000004</v>
      </c>
      <c r="G18" s="625">
        <v>555.70399999999995</v>
      </c>
      <c r="H18" s="625">
        <v>587.32399999999996</v>
      </c>
      <c r="I18" s="625">
        <v>610.08299999999997</v>
      </c>
      <c r="J18" s="625">
        <v>611.327</v>
      </c>
      <c r="K18" s="625">
        <v>652.88900000000001</v>
      </c>
      <c r="L18" s="626">
        <v>661.50300000000004</v>
      </c>
      <c r="M18" s="626">
        <v>697.86599999999999</v>
      </c>
      <c r="N18" s="626">
        <v>722.31500000000005</v>
      </c>
      <c r="O18" s="630">
        <v>770.30500000000006</v>
      </c>
      <c r="P18" s="628">
        <f t="shared" si="0"/>
        <v>43.020147796676817</v>
      </c>
    </row>
    <row r="19" spans="1:16">
      <c r="A19" s="624" t="s">
        <v>808</v>
      </c>
      <c r="B19" s="625">
        <v>428.82100000000003</v>
      </c>
      <c r="C19" s="625">
        <v>503.51799999999997</v>
      </c>
      <c r="D19" s="625">
        <v>481.06900000000002</v>
      </c>
      <c r="E19" s="625">
        <v>498.096</v>
      </c>
      <c r="F19" s="625">
        <v>508.85899999999998</v>
      </c>
      <c r="G19" s="625">
        <v>534.78499999999997</v>
      </c>
      <c r="H19" s="625">
        <v>559.43200000000002</v>
      </c>
      <c r="I19" s="625">
        <v>592.303</v>
      </c>
      <c r="J19" s="625">
        <v>597.76199999999994</v>
      </c>
      <c r="K19" s="625">
        <v>645.75300000000004</v>
      </c>
      <c r="L19" s="626">
        <v>681.02499999999998</v>
      </c>
      <c r="M19" s="626">
        <v>717.31500000000005</v>
      </c>
      <c r="N19" s="626">
        <v>768.18499999999995</v>
      </c>
      <c r="O19" s="627">
        <v>848.52700000000004</v>
      </c>
      <c r="P19" s="628">
        <f t="shared" si="0"/>
        <v>47.388705706792486</v>
      </c>
    </row>
  </sheetData>
  <phoneticPr fontId="5"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L20"/>
  <sheetViews>
    <sheetView workbookViewId="0">
      <selection sqref="A1:L20"/>
    </sheetView>
  </sheetViews>
  <sheetFormatPr defaultRowHeight="17.399999999999999"/>
  <sheetData>
    <row r="1" spans="1:12">
      <c r="A1" t="s">
        <v>809</v>
      </c>
      <c r="B1" s="170"/>
      <c r="C1" s="170"/>
      <c r="D1" s="170"/>
      <c r="E1" s="170"/>
      <c r="F1" s="170"/>
      <c r="G1" s="170"/>
      <c r="H1" s="170"/>
      <c r="I1" s="170"/>
      <c r="J1" s="170"/>
      <c r="K1" s="170"/>
      <c r="L1" s="170"/>
    </row>
    <row r="2" spans="1:12">
      <c r="A2" t="s">
        <v>810</v>
      </c>
      <c r="B2" s="170"/>
      <c r="C2" s="170"/>
      <c r="D2" s="170"/>
      <c r="E2" s="170"/>
      <c r="F2" s="170"/>
      <c r="G2" s="170"/>
      <c r="H2" s="170"/>
      <c r="I2" s="170"/>
      <c r="J2" s="170"/>
      <c r="K2" s="170"/>
      <c r="L2" s="170"/>
    </row>
    <row r="3" spans="1:12">
      <c r="A3" s="170"/>
      <c r="B3" s="170"/>
      <c r="C3" s="170"/>
      <c r="D3" s="170"/>
      <c r="E3" s="170"/>
      <c r="F3" s="170"/>
      <c r="G3" s="170"/>
      <c r="H3" s="170"/>
      <c r="I3" s="170"/>
      <c r="J3" s="170"/>
      <c r="K3" s="170"/>
      <c r="L3" s="170"/>
    </row>
    <row r="4" spans="1:12">
      <c r="A4" s="1083" t="s">
        <v>811</v>
      </c>
      <c r="B4" s="1084" t="s">
        <v>812</v>
      </c>
      <c r="C4" s="1084"/>
      <c r="D4" s="1084" t="s">
        <v>813</v>
      </c>
      <c r="E4" s="1085"/>
      <c r="F4" s="1085" t="s">
        <v>814</v>
      </c>
      <c r="G4" s="1086"/>
      <c r="H4" s="1086"/>
      <c r="I4" s="1086"/>
      <c r="J4" s="1086"/>
      <c r="K4" s="1086"/>
      <c r="L4" s="1087"/>
    </row>
    <row r="5" spans="1:12" ht="43.2">
      <c r="A5" s="1045"/>
      <c r="B5" s="632" t="s">
        <v>815</v>
      </c>
      <c r="C5" s="632" t="s">
        <v>816</v>
      </c>
      <c r="D5" s="632" t="s">
        <v>817</v>
      </c>
      <c r="E5" s="633" t="s">
        <v>818</v>
      </c>
      <c r="F5" s="634">
        <v>2007</v>
      </c>
      <c r="G5" s="634">
        <v>2008</v>
      </c>
      <c r="H5" s="634">
        <v>2009</v>
      </c>
      <c r="I5" s="634">
        <v>2010</v>
      </c>
      <c r="J5" s="634">
        <v>2011</v>
      </c>
      <c r="K5" s="634">
        <v>2012</v>
      </c>
      <c r="L5" s="634">
        <v>2013</v>
      </c>
    </row>
    <row r="6" spans="1:12">
      <c r="A6" s="635" t="s">
        <v>94</v>
      </c>
      <c r="B6" s="636">
        <v>71.344999999999999</v>
      </c>
      <c r="C6" s="637">
        <v>5.8</v>
      </c>
      <c r="D6" s="638">
        <v>1573.3</v>
      </c>
      <c r="E6" s="639">
        <v>6.3</v>
      </c>
      <c r="F6" s="640">
        <v>-15836.9</v>
      </c>
      <c r="G6" s="640">
        <v>-9291.7000000000007</v>
      </c>
      <c r="H6" s="640">
        <v>-5220.8999999999996</v>
      </c>
      <c r="I6" s="640">
        <v>-8420.7000000000025</v>
      </c>
      <c r="J6" s="640">
        <v>-7408.3999999999978</v>
      </c>
      <c r="K6" s="640">
        <v>-5870.2999999999993</v>
      </c>
      <c r="L6" s="641" t="s">
        <v>819</v>
      </c>
    </row>
    <row r="7" spans="1:12">
      <c r="A7" s="642" t="s">
        <v>12</v>
      </c>
      <c r="B7" s="636">
        <v>0.96899999999999997</v>
      </c>
      <c r="C7" s="637">
        <v>5.6</v>
      </c>
      <c r="D7" s="638">
        <v>13.2</v>
      </c>
      <c r="E7" s="639">
        <v>6.5</v>
      </c>
      <c r="F7" s="640">
        <v>-197.41301350000006</v>
      </c>
      <c r="G7" s="640">
        <v>-216.56836440000009</v>
      </c>
      <c r="H7" s="640">
        <v>-222.75172500000008</v>
      </c>
      <c r="I7" s="643">
        <v>0</v>
      </c>
      <c r="J7" s="643">
        <v>0</v>
      </c>
      <c r="K7" s="643">
        <v>0</v>
      </c>
      <c r="L7" s="641"/>
    </row>
    <row r="8" spans="1:12">
      <c r="A8" s="642" t="s">
        <v>13</v>
      </c>
      <c r="B8" s="636">
        <v>4.0730000000000004</v>
      </c>
      <c r="C8" s="637">
        <v>26.8</v>
      </c>
      <c r="D8" s="638">
        <v>1917.6</v>
      </c>
      <c r="E8" s="639">
        <v>23.2</v>
      </c>
      <c r="F8" s="640">
        <v>897.32232090000002</v>
      </c>
      <c r="G8" s="640">
        <v>1004.0119479</v>
      </c>
      <c r="H8" s="640">
        <v>977.94378270000027</v>
      </c>
      <c r="I8" s="640">
        <v>981.80692199999987</v>
      </c>
      <c r="J8" s="640">
        <v>1362.9895735</v>
      </c>
      <c r="K8" s="640">
        <v>1509.4744300050593</v>
      </c>
      <c r="L8" s="641"/>
    </row>
    <row r="9" spans="1:12">
      <c r="A9" s="642" t="s">
        <v>14</v>
      </c>
      <c r="B9" s="636">
        <v>87.572000000000003</v>
      </c>
      <c r="C9" s="637">
        <v>9</v>
      </c>
      <c r="D9" s="638">
        <v>9354.7000000000007</v>
      </c>
      <c r="E9" s="639">
        <v>8</v>
      </c>
      <c r="F9" s="640">
        <v>442.20999999999822</v>
      </c>
      <c r="G9" s="640">
        <v>1823.1264030000002</v>
      </c>
      <c r="H9" s="640">
        <v>281.77543600000081</v>
      </c>
      <c r="I9" s="640">
        <v>563.37153799999942</v>
      </c>
      <c r="J9" s="640">
        <v>1741.3868510000002</v>
      </c>
      <c r="K9" s="640">
        <v>1553.1086424648183</v>
      </c>
      <c r="L9" s="641"/>
    </row>
    <row r="10" spans="1:12">
      <c r="A10" s="642" t="s">
        <v>15</v>
      </c>
      <c r="B10" s="636">
        <v>1.554</v>
      </c>
      <c r="C10" s="637">
        <v>17</v>
      </c>
      <c r="D10" s="638">
        <v>451.3</v>
      </c>
      <c r="E10" s="639">
        <v>14.8</v>
      </c>
      <c r="F10" s="640">
        <v>180.97954621700001</v>
      </c>
      <c r="G10" s="644">
        <v>234.18836514999998</v>
      </c>
      <c r="H10" s="644">
        <v>185.20014400000002</v>
      </c>
      <c r="I10" s="644">
        <v>179.00053099999997</v>
      </c>
      <c r="J10" s="644">
        <v>169.06136700000005</v>
      </c>
      <c r="K10" s="644">
        <v>219.01712490869406</v>
      </c>
      <c r="L10" s="641"/>
    </row>
    <row r="11" spans="1:12">
      <c r="A11" s="642" t="s">
        <v>16</v>
      </c>
      <c r="B11" s="636">
        <v>52.226999999999997</v>
      </c>
      <c r="C11" s="637">
        <v>15.8</v>
      </c>
      <c r="D11" s="638">
        <v>1795.4</v>
      </c>
      <c r="E11" s="639">
        <v>13.9</v>
      </c>
      <c r="F11" s="640">
        <v>8448.6699170000011</v>
      </c>
      <c r="G11" s="640">
        <v>8584.5665880000015</v>
      </c>
      <c r="H11" s="640">
        <v>9289.0381299999972</v>
      </c>
      <c r="I11" s="640">
        <v>9828.2085068851084</v>
      </c>
      <c r="J11" s="640">
        <v>9469.2807293353999</v>
      </c>
      <c r="K11" s="640">
        <v>8705.2659441799024</v>
      </c>
      <c r="L11" s="641"/>
    </row>
    <row r="12" spans="1:12">
      <c r="A12" s="642" t="s">
        <v>17</v>
      </c>
      <c r="B12" s="636">
        <v>1.97</v>
      </c>
      <c r="C12" s="637">
        <v>3</v>
      </c>
      <c r="D12" s="638">
        <v>734.9</v>
      </c>
      <c r="E12" s="639">
        <v>2.6</v>
      </c>
      <c r="F12" s="644">
        <v>48.893909860000001</v>
      </c>
      <c r="G12" s="645">
        <v>19.592428939999998</v>
      </c>
      <c r="H12" s="645">
        <v>3.7355593699999972</v>
      </c>
      <c r="I12" s="645">
        <v>18.573251710000001</v>
      </c>
      <c r="J12" s="645">
        <v>157.22891549999997</v>
      </c>
      <c r="K12" s="645">
        <v>0</v>
      </c>
      <c r="L12" s="641"/>
    </row>
    <row r="13" spans="1:12">
      <c r="A13" s="642" t="s">
        <v>804</v>
      </c>
      <c r="B13" s="636">
        <v>19.523</v>
      </c>
      <c r="C13" s="637">
        <v>7.1</v>
      </c>
      <c r="D13" s="638">
        <v>3028.4</v>
      </c>
      <c r="E13" s="639">
        <v>7.7</v>
      </c>
      <c r="F13" s="641">
        <v>3270</v>
      </c>
      <c r="G13" s="641">
        <v>441.99999999999955</v>
      </c>
      <c r="H13" s="641">
        <v>-368.00000000000045</v>
      </c>
      <c r="I13" s="641">
        <v>-786.00000000000045</v>
      </c>
      <c r="J13" s="641">
        <v>-2177.9999999999995</v>
      </c>
      <c r="K13" s="641">
        <v>-2233</v>
      </c>
      <c r="L13" s="641"/>
    </row>
    <row r="14" spans="1:12">
      <c r="A14" s="642" t="s">
        <v>19</v>
      </c>
      <c r="B14" s="636">
        <v>31.968</v>
      </c>
      <c r="C14" s="637">
        <v>11.1</v>
      </c>
      <c r="D14" s="638">
        <v>295.60000000000002</v>
      </c>
      <c r="E14" s="639">
        <v>9</v>
      </c>
      <c r="F14" s="640">
        <v>-4342.706365</v>
      </c>
      <c r="G14" s="640">
        <v>-5626.3484100000005</v>
      </c>
      <c r="H14" s="640">
        <v>-6281.6827599999997</v>
      </c>
      <c r="I14" s="640">
        <v>-4522.2312539999984</v>
      </c>
      <c r="J14" s="640">
        <v>-3354.4927019999996</v>
      </c>
      <c r="K14" s="640">
        <v>-3150.8961988153023</v>
      </c>
      <c r="L14" s="641"/>
    </row>
    <row r="15" spans="1:12">
      <c r="A15" s="642" t="s">
        <v>20</v>
      </c>
      <c r="B15" s="636">
        <v>66.966999999999999</v>
      </c>
      <c r="C15" s="637">
        <v>17</v>
      </c>
      <c r="D15" s="638">
        <v>5273.1</v>
      </c>
      <c r="E15" s="639">
        <v>13.2</v>
      </c>
      <c r="F15" s="640">
        <v>11524.184874999995</v>
      </c>
      <c r="G15" s="640">
        <v>13160.741293999999</v>
      </c>
      <c r="H15" s="640">
        <v>11624.708029999998</v>
      </c>
      <c r="I15" s="640">
        <v>14493.399194000001</v>
      </c>
      <c r="J15" s="640">
        <v>21469.591626999998</v>
      </c>
      <c r="K15" s="640">
        <v>27607.638345838281</v>
      </c>
      <c r="L15" s="641"/>
    </row>
    <row r="16" spans="1:12">
      <c r="A16" s="642" t="s">
        <v>21</v>
      </c>
      <c r="B16" s="636">
        <v>14.566000000000001</v>
      </c>
      <c r="C16" s="637">
        <v>9.5</v>
      </c>
      <c r="D16" s="638">
        <v>4033.7</v>
      </c>
      <c r="E16" s="639">
        <v>8.1999999999999993</v>
      </c>
      <c r="F16" s="645">
        <v>0</v>
      </c>
      <c r="G16" s="645">
        <v>0</v>
      </c>
      <c r="H16" s="645">
        <v>0</v>
      </c>
      <c r="I16" s="645">
        <v>0</v>
      </c>
      <c r="J16" s="645">
        <v>0</v>
      </c>
      <c r="K16" s="645">
        <v>0</v>
      </c>
      <c r="L16" s="641"/>
    </row>
    <row r="17" spans="1:12">
      <c r="A17" s="635" t="s">
        <v>49</v>
      </c>
      <c r="B17" s="636">
        <v>864.15099999999995</v>
      </c>
      <c r="C17" s="637">
        <v>9.1999999999999993</v>
      </c>
      <c r="D17" s="638">
        <v>64412.3</v>
      </c>
      <c r="E17" s="639">
        <v>8.3000000000000007</v>
      </c>
      <c r="F17" s="640">
        <v>7446.953257000001</v>
      </c>
      <c r="G17" s="640">
        <v>4686</v>
      </c>
      <c r="H17" s="640">
        <v>-4026.6727739999988</v>
      </c>
      <c r="I17" s="640">
        <v>-9066.0311999999976</v>
      </c>
      <c r="J17" s="640">
        <v>-24121.053109999993</v>
      </c>
      <c r="K17" s="640">
        <v>-51948.582284000004</v>
      </c>
      <c r="L17" s="641"/>
    </row>
    <row r="18" spans="1:12">
      <c r="A18" s="635" t="s">
        <v>52</v>
      </c>
      <c r="B18" s="636">
        <v>363.113</v>
      </c>
      <c r="C18" s="637">
        <v>6.7</v>
      </c>
      <c r="D18" s="638">
        <v>4267.8999999999996</v>
      </c>
      <c r="E18" s="639">
        <v>6.9</v>
      </c>
      <c r="F18" s="640">
        <v>-17165.777009999998</v>
      </c>
      <c r="G18" s="640">
        <v>-17081.377637999998</v>
      </c>
      <c r="H18" s="640">
        <v>-14870.253559000002</v>
      </c>
      <c r="I18" s="640">
        <v>-14725.581129000002</v>
      </c>
      <c r="J18" s="640">
        <v>-16261.959179000003</v>
      </c>
      <c r="K18" s="640">
        <v>-13325.210202074099</v>
      </c>
      <c r="L18" s="641"/>
    </row>
    <row r="19" spans="1:12">
      <c r="A19" s="635" t="s">
        <v>57</v>
      </c>
      <c r="B19" s="636">
        <v>1409.1</v>
      </c>
      <c r="C19" s="637">
        <v>8.5</v>
      </c>
      <c r="D19" s="638">
        <v>14353.2</v>
      </c>
      <c r="E19" s="639">
        <v>9.9</v>
      </c>
      <c r="F19" s="640">
        <v>40239</v>
      </c>
      <c r="G19" s="640">
        <v>52192</v>
      </c>
      <c r="H19" s="640">
        <v>42239.999999999985</v>
      </c>
      <c r="I19" s="640">
        <v>50563.000000000029</v>
      </c>
      <c r="J19" s="640">
        <v>61525</v>
      </c>
      <c r="K19" s="640">
        <v>68813</v>
      </c>
      <c r="L19" s="641"/>
    </row>
    <row r="20" spans="1:12">
      <c r="A20" s="635" t="s">
        <v>160</v>
      </c>
      <c r="B20" s="636">
        <v>256.23</v>
      </c>
      <c r="C20" s="637">
        <v>9.8000000000000007</v>
      </c>
      <c r="D20" s="638">
        <v>2935.8</v>
      </c>
      <c r="E20" s="639">
        <v>10.9</v>
      </c>
      <c r="F20" s="640">
        <v>15948.15211399999</v>
      </c>
      <c r="G20" s="640">
        <v>15951.091788999998</v>
      </c>
      <c r="H20" s="640">
        <v>11165.889218999997</v>
      </c>
      <c r="I20" s="640">
        <v>7862.6958429348961</v>
      </c>
      <c r="J20" s="640">
        <v>10099.603923280803</v>
      </c>
      <c r="K20" s="640">
        <v>14315.138748456906</v>
      </c>
      <c r="L20" s="641"/>
    </row>
  </sheetData>
  <mergeCells count="4">
    <mergeCell ref="A4:A5"/>
    <mergeCell ref="B4:C4"/>
    <mergeCell ref="D4:E4"/>
    <mergeCell ref="F4:L4"/>
  </mergeCells>
  <phoneticPr fontId="5"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N25"/>
  <sheetViews>
    <sheetView topLeftCell="A10" workbookViewId="0">
      <selection activeCell="H2" sqref="H2"/>
    </sheetView>
  </sheetViews>
  <sheetFormatPr defaultRowHeight="17.399999999999999"/>
  <cols>
    <col min="1" max="14" width="10.5" customWidth="1"/>
  </cols>
  <sheetData>
    <row r="1" spans="1:14">
      <c r="A1" s="396" t="s">
        <v>1156</v>
      </c>
      <c r="B1" s="396"/>
      <c r="C1" s="396"/>
      <c r="D1" s="396"/>
      <c r="E1" s="396"/>
      <c r="F1" s="396"/>
      <c r="G1" s="396"/>
      <c r="H1" s="396"/>
      <c r="I1" s="396"/>
      <c r="J1" s="396"/>
      <c r="K1" s="396"/>
      <c r="L1" s="396"/>
      <c r="M1" s="396"/>
      <c r="N1" s="396"/>
    </row>
    <row r="2" spans="1:14">
      <c r="A2" s="855" t="s">
        <v>1157</v>
      </c>
      <c r="B2" s="396"/>
      <c r="C2" s="396"/>
      <c r="D2" s="396"/>
      <c r="E2" s="396"/>
      <c r="F2" s="396"/>
      <c r="G2" s="396"/>
      <c r="H2" s="396"/>
      <c r="I2" s="396"/>
      <c r="J2" s="396"/>
      <c r="K2" s="396"/>
      <c r="L2" s="396"/>
      <c r="M2" s="396"/>
      <c r="N2" s="396"/>
    </row>
    <row r="3" spans="1:14">
      <c r="A3" s="170"/>
      <c r="B3" s="170"/>
      <c r="C3" s="170"/>
      <c r="D3" s="170"/>
      <c r="E3" s="170"/>
      <c r="F3" s="170"/>
      <c r="G3" s="170"/>
      <c r="H3" s="170"/>
      <c r="I3" s="170"/>
      <c r="J3" s="170"/>
      <c r="K3" s="170"/>
      <c r="L3" s="170"/>
      <c r="M3" s="170"/>
      <c r="N3" s="170"/>
    </row>
    <row r="4" spans="1:14" ht="24" customHeight="1">
      <c r="A4" s="1088" t="s">
        <v>3</v>
      </c>
      <c r="B4" s="1089"/>
      <c r="C4" s="1085" t="s">
        <v>1169</v>
      </c>
      <c r="D4" s="1086"/>
      <c r="E4" s="1086"/>
      <c r="F4" s="1086"/>
      <c r="G4" s="1086"/>
      <c r="H4" s="1087"/>
      <c r="I4" s="1085" t="s">
        <v>1158</v>
      </c>
      <c r="J4" s="1086"/>
      <c r="K4" s="1086"/>
      <c r="L4" s="1086"/>
      <c r="M4" s="1086"/>
      <c r="N4" s="1087"/>
    </row>
    <row r="5" spans="1:14">
      <c r="A5" s="1090"/>
      <c r="B5" s="1091"/>
      <c r="C5" s="854">
        <v>1995</v>
      </c>
      <c r="D5" s="854">
        <v>2000</v>
      </c>
      <c r="E5" s="854">
        <v>2005</v>
      </c>
      <c r="F5" s="854">
        <v>2009</v>
      </c>
      <c r="G5" s="854">
        <v>2010</v>
      </c>
      <c r="H5" s="647">
        <v>2011</v>
      </c>
      <c r="I5" s="854">
        <v>1995</v>
      </c>
      <c r="J5" s="854">
        <v>2000</v>
      </c>
      <c r="K5" s="854">
        <v>2005</v>
      </c>
      <c r="L5" s="854">
        <v>2009</v>
      </c>
      <c r="M5" s="854">
        <v>2010</v>
      </c>
      <c r="N5" s="854">
        <v>2011</v>
      </c>
    </row>
    <row r="6" spans="1:14">
      <c r="A6" s="1092" t="s">
        <v>94</v>
      </c>
      <c r="B6" s="1093"/>
      <c r="C6" s="924">
        <v>21148.436000000002</v>
      </c>
      <c r="D6" s="924">
        <v>34444.572999999997</v>
      </c>
      <c r="E6" s="924">
        <v>42981.82</v>
      </c>
      <c r="F6" s="924">
        <v>44312.826000000001</v>
      </c>
      <c r="G6" s="924">
        <v>44921.711000000003</v>
      </c>
      <c r="H6" s="924">
        <v>46988.307999999997</v>
      </c>
      <c r="I6" s="925">
        <v>85.390261670299964</v>
      </c>
      <c r="J6" s="925">
        <v>81.694129532977939</v>
      </c>
      <c r="K6" s="925">
        <v>79.549650705648247</v>
      </c>
      <c r="L6" s="925">
        <v>80.664451014863531</v>
      </c>
      <c r="M6" s="925">
        <v>82.028692220375561</v>
      </c>
      <c r="N6" s="925">
        <v>81.95807822539426</v>
      </c>
    </row>
    <row r="7" spans="1:14">
      <c r="A7" s="926"/>
      <c r="B7" s="927" t="s">
        <v>337</v>
      </c>
      <c r="C7" s="924">
        <v>18240.947</v>
      </c>
      <c r="D7" s="924">
        <v>19684.297999999999</v>
      </c>
      <c r="E7" s="924">
        <v>21060.28</v>
      </c>
      <c r="F7" s="924">
        <v>18939.295999999998</v>
      </c>
      <c r="G7" s="924">
        <v>18573.294000000002</v>
      </c>
      <c r="H7" s="924">
        <v>18694.601999999999</v>
      </c>
      <c r="I7" s="925">
        <v>-711.78933736240003</v>
      </c>
      <c r="J7" s="925">
        <v>-725.50842816080137</v>
      </c>
      <c r="K7" s="925">
        <v>-849.9925345833733</v>
      </c>
      <c r="L7" s="925">
        <v>-522.42863988042609</v>
      </c>
      <c r="M7" s="925">
        <v>-473.19072663497047</v>
      </c>
      <c r="N7" s="925">
        <v>-387.82644229564863</v>
      </c>
    </row>
    <row r="8" spans="1:14">
      <c r="A8" s="926"/>
      <c r="B8" s="927" t="s">
        <v>395</v>
      </c>
      <c r="C8" s="928">
        <v>2325.3629999999998</v>
      </c>
      <c r="D8" s="924">
        <v>2718.4180000000001</v>
      </c>
      <c r="E8" s="924">
        <v>2495.7719999999999</v>
      </c>
      <c r="F8" s="924">
        <v>3602.5709999999999</v>
      </c>
      <c r="G8" s="924">
        <v>3621.1019999999999</v>
      </c>
      <c r="H8" s="924">
        <v>3793.239</v>
      </c>
      <c r="I8" s="929">
        <v>18.024613453850659</v>
      </c>
      <c r="J8" s="925">
        <v>20.336317771119639</v>
      </c>
      <c r="K8" s="925">
        <v>27.362104176798635</v>
      </c>
      <c r="L8" s="925">
        <v>26.58336836815316</v>
      </c>
      <c r="M8" s="925">
        <v>27.923121754541857</v>
      </c>
      <c r="N8" s="925">
        <v>28.875244013043528</v>
      </c>
    </row>
    <row r="9" spans="1:14">
      <c r="A9" s="926"/>
      <c r="B9" s="927" t="s">
        <v>178</v>
      </c>
      <c r="C9" s="924">
        <v>214479.23</v>
      </c>
      <c r="D9" s="924">
        <v>236617.61600000001</v>
      </c>
      <c r="E9" s="924">
        <v>279941.00199999998</v>
      </c>
      <c r="F9" s="924">
        <v>351831.92200000002</v>
      </c>
      <c r="G9" s="924">
        <v>381429.21</v>
      </c>
      <c r="H9" s="924">
        <v>394572.88400000002</v>
      </c>
      <c r="I9" s="925">
        <v>-63.953192602006069</v>
      </c>
      <c r="J9" s="925">
        <v>-52.885795963960412</v>
      </c>
      <c r="K9" s="925">
        <v>-55.990100966256975</v>
      </c>
      <c r="L9" s="925">
        <v>-76.108344397044519</v>
      </c>
      <c r="M9" s="925">
        <v>-80.518784032834162</v>
      </c>
      <c r="N9" s="925">
        <v>-88.783161352143196</v>
      </c>
    </row>
    <row r="10" spans="1:14">
      <c r="A10" s="926"/>
      <c r="B10" s="927" t="s">
        <v>15</v>
      </c>
      <c r="C10" s="928"/>
      <c r="D10" s="928"/>
      <c r="E10" s="928"/>
      <c r="F10" s="928"/>
      <c r="G10" s="928"/>
      <c r="H10" s="928"/>
      <c r="I10" s="928"/>
      <c r="J10" s="928"/>
      <c r="K10" s="928"/>
      <c r="L10" s="928"/>
      <c r="M10" s="928"/>
      <c r="N10" s="928"/>
    </row>
    <row r="11" spans="1:14">
      <c r="A11" s="926"/>
      <c r="B11" s="927" t="s">
        <v>101</v>
      </c>
      <c r="C11" s="924">
        <v>62372.4</v>
      </c>
      <c r="D11" s="924">
        <v>74297.710000000006</v>
      </c>
      <c r="E11" s="924">
        <v>91385.429000000004</v>
      </c>
      <c r="F11" s="924">
        <v>86070.43</v>
      </c>
      <c r="G11" s="924">
        <v>85877.637000000002</v>
      </c>
      <c r="H11" s="924">
        <v>84266.528999999995</v>
      </c>
      <c r="I11" s="925">
        <v>-84.088283182938397</v>
      </c>
      <c r="J11" s="925">
        <v>-57.711216640077822</v>
      </c>
      <c r="K11" s="925">
        <v>-43.899209206029369</v>
      </c>
      <c r="L11" s="925">
        <v>-23.207939664913859</v>
      </c>
      <c r="M11" s="925">
        <v>-18.214800302824337</v>
      </c>
      <c r="N11" s="925">
        <v>-11.012363666505644</v>
      </c>
    </row>
    <row r="12" spans="1:14">
      <c r="A12" s="926"/>
      <c r="B12" s="927" t="s">
        <v>181</v>
      </c>
      <c r="C12" s="924">
        <v>10998.668</v>
      </c>
      <c r="D12" s="924">
        <v>15417.723</v>
      </c>
      <c r="E12" s="924">
        <v>22193.321</v>
      </c>
      <c r="F12" s="924">
        <v>21971.911</v>
      </c>
      <c r="G12" s="924">
        <v>22530.014999999999</v>
      </c>
      <c r="H12" s="924">
        <v>22394.204000000002</v>
      </c>
      <c r="I12" s="925">
        <v>6.8605117212034816</v>
      </c>
      <c r="J12" s="925">
        <v>-20.065840374355467</v>
      </c>
      <c r="K12" s="925">
        <v>-49.785300492584248</v>
      </c>
      <c r="L12" s="925">
        <v>-54.237122636277732</v>
      </c>
      <c r="M12" s="925">
        <v>-60.959456318897544</v>
      </c>
      <c r="N12" s="925">
        <v>-59.320135935249219</v>
      </c>
    </row>
    <row r="13" spans="1:14">
      <c r="A13" s="926"/>
      <c r="B13" s="927" t="s">
        <v>18</v>
      </c>
      <c r="C13" s="924">
        <v>15819.896000000001</v>
      </c>
      <c r="D13" s="924">
        <v>19548.556</v>
      </c>
      <c r="E13" s="924">
        <v>21396.126</v>
      </c>
      <c r="F13" s="924">
        <v>23468.875</v>
      </c>
      <c r="G13" s="924">
        <v>23416.498</v>
      </c>
      <c r="H13" s="924">
        <v>23887.948</v>
      </c>
      <c r="I13" s="925">
        <v>52.834135526009874</v>
      </c>
      <c r="J13" s="925">
        <v>50.971108362782303</v>
      </c>
      <c r="K13" s="925">
        <v>44.792662266584856</v>
      </c>
      <c r="L13" s="925">
        <v>38.40580385289509</v>
      </c>
      <c r="M13" s="925">
        <v>42.198460091706892</v>
      </c>
      <c r="N13" s="925">
        <v>40.947469361921534</v>
      </c>
    </row>
    <row r="14" spans="1:14">
      <c r="A14" s="926"/>
      <c r="B14" s="927" t="s">
        <v>95</v>
      </c>
      <c r="C14" s="928">
        <v>168.49700000000001</v>
      </c>
      <c r="D14" s="928">
        <v>168.49700000000001</v>
      </c>
      <c r="E14" s="928">
        <v>328.73200000000003</v>
      </c>
      <c r="F14" s="928">
        <v>819.17499999999995</v>
      </c>
      <c r="G14" s="928">
        <v>842.03300000000002</v>
      </c>
      <c r="H14" s="928">
        <v>934.10900000000004</v>
      </c>
      <c r="I14" s="925">
        <v>99.104254653506501</v>
      </c>
      <c r="J14" s="925">
        <v>99.098583113266898</v>
      </c>
      <c r="K14" s="925">
        <v>98.502148776688614</v>
      </c>
      <c r="L14" s="925">
        <v>97.101541731766332</v>
      </c>
      <c r="M14" s="925">
        <v>97.54363136124222</v>
      </c>
      <c r="N14" s="925">
        <v>97.207190114104364</v>
      </c>
    </row>
    <row r="15" spans="1:14">
      <c r="A15" s="926"/>
      <c r="B15" s="927" t="s">
        <v>102</v>
      </c>
      <c r="C15" s="924">
        <v>33193.080999999998</v>
      </c>
      <c r="D15" s="924">
        <v>43947.781000000003</v>
      </c>
      <c r="E15" s="924">
        <v>55188.226000000002</v>
      </c>
      <c r="F15" s="924">
        <v>64605.04</v>
      </c>
      <c r="G15" s="924">
        <v>70559.471000000005</v>
      </c>
      <c r="H15" s="924">
        <v>68744.331000000006</v>
      </c>
      <c r="I15" s="925">
        <v>46.397098651738446</v>
      </c>
      <c r="J15" s="925">
        <v>39.201565715510704</v>
      </c>
      <c r="K15" s="925">
        <v>44.347563110797935</v>
      </c>
      <c r="L15" s="925">
        <v>39.790395402999302</v>
      </c>
      <c r="M15" s="925">
        <v>39.912943455339587</v>
      </c>
      <c r="N15" s="925">
        <v>42.303146356835228</v>
      </c>
    </row>
    <row r="16" spans="1:14">
      <c r="A16" s="926"/>
      <c r="B16" s="927" t="s">
        <v>21</v>
      </c>
      <c r="C16" s="924">
        <v>26431.624</v>
      </c>
      <c r="D16" s="924">
        <v>39918.980000000003</v>
      </c>
      <c r="E16" s="924">
        <v>60759.404000000002</v>
      </c>
      <c r="F16" s="924">
        <v>66453.760999999999</v>
      </c>
      <c r="G16" s="924">
        <v>66388.063999999998</v>
      </c>
      <c r="H16" s="924">
        <v>66595.506999999998</v>
      </c>
      <c r="I16" s="925">
        <v>-20.773778338399303</v>
      </c>
      <c r="J16" s="925">
        <v>-38.916035395123401</v>
      </c>
      <c r="K16" s="925">
        <v>-46.565910861434155</v>
      </c>
      <c r="L16" s="925">
        <v>-24.328658098234666</v>
      </c>
      <c r="M16" s="925">
        <v>-12.690358518051587</v>
      </c>
      <c r="N16" s="925">
        <v>-8.7985330354317846</v>
      </c>
    </row>
    <row r="17" spans="1:14">
      <c r="A17" s="1094" t="s">
        <v>96</v>
      </c>
      <c r="B17" s="1095"/>
      <c r="C17" s="924">
        <v>1064499.5830000001</v>
      </c>
      <c r="D17" s="924">
        <v>1129800.858</v>
      </c>
      <c r="E17" s="924">
        <v>1701391.8060000001</v>
      </c>
      <c r="F17" s="924">
        <v>2092897.3810000001</v>
      </c>
      <c r="G17" s="924">
        <v>2262039.051</v>
      </c>
      <c r="H17" s="924">
        <v>2432504.8459999999</v>
      </c>
      <c r="I17" s="925">
        <v>-1.919178716419357</v>
      </c>
      <c r="J17" s="925">
        <v>2.7168541774342567</v>
      </c>
      <c r="K17" s="925">
        <v>4.1834992254363739</v>
      </c>
      <c r="L17" s="925">
        <v>8.4526555793961506</v>
      </c>
      <c r="M17" s="925">
        <v>10.119958305487675</v>
      </c>
      <c r="N17" s="925">
        <v>10.823030647548396</v>
      </c>
    </row>
    <row r="18" spans="1:14">
      <c r="A18" s="1094" t="s">
        <v>99</v>
      </c>
      <c r="B18" s="1095"/>
      <c r="C18" s="924">
        <v>98567.138000000006</v>
      </c>
      <c r="D18" s="924">
        <v>105841.435</v>
      </c>
      <c r="E18" s="924">
        <v>100533.148</v>
      </c>
      <c r="F18" s="924">
        <v>93971.606</v>
      </c>
      <c r="G18" s="924">
        <v>99514.153000000006</v>
      </c>
      <c r="H18" s="924">
        <v>51670.358999999997</v>
      </c>
      <c r="I18" s="925">
        <v>80.138067111222568</v>
      </c>
      <c r="J18" s="925">
        <v>79.605230992320955</v>
      </c>
      <c r="K18" s="925">
        <v>80.686779366202174</v>
      </c>
      <c r="L18" s="925">
        <v>80.098089096581262</v>
      </c>
      <c r="M18" s="925">
        <v>80.060945601458755</v>
      </c>
      <c r="N18" s="925">
        <v>88.803042338965327</v>
      </c>
    </row>
    <row r="19" spans="1:14">
      <c r="A19" s="170"/>
      <c r="B19" s="170"/>
      <c r="C19" s="170"/>
      <c r="D19" s="170"/>
      <c r="E19" s="170"/>
      <c r="F19" s="170"/>
      <c r="G19" s="694"/>
      <c r="H19" s="170"/>
      <c r="I19" s="170"/>
      <c r="J19" s="170"/>
      <c r="K19" s="170"/>
      <c r="L19" s="170"/>
      <c r="M19" s="170"/>
      <c r="N19" s="170"/>
    </row>
    <row r="20" spans="1:14">
      <c r="A20" s="170" t="s">
        <v>833</v>
      </c>
      <c r="B20" s="170"/>
      <c r="C20" s="170"/>
      <c r="D20" s="170"/>
      <c r="E20" s="170"/>
      <c r="F20" s="170"/>
      <c r="G20" s="170"/>
      <c r="H20" s="170"/>
      <c r="I20" s="170" t="s">
        <v>834</v>
      </c>
      <c r="J20" s="170"/>
      <c r="K20" s="170"/>
      <c r="L20" s="170"/>
      <c r="M20" s="170"/>
      <c r="N20" s="170"/>
    </row>
    <row r="21" spans="1:14">
      <c r="A21" s="170" t="s">
        <v>1159</v>
      </c>
      <c r="B21" s="170"/>
      <c r="C21" s="170"/>
      <c r="D21" s="170"/>
      <c r="E21" s="170"/>
      <c r="F21" s="170"/>
      <c r="G21" s="170"/>
      <c r="H21" s="170"/>
      <c r="I21" s="170" t="s">
        <v>1160</v>
      </c>
      <c r="J21" s="170"/>
      <c r="K21" s="170"/>
      <c r="L21" s="170"/>
      <c r="M21" s="170"/>
      <c r="N21" s="170"/>
    </row>
    <row r="22" spans="1:14">
      <c r="A22" s="170" t="s">
        <v>1161</v>
      </c>
      <c r="B22" s="170"/>
      <c r="C22" s="170"/>
      <c r="D22" s="170"/>
      <c r="E22" s="170"/>
      <c r="F22" s="170"/>
      <c r="G22" s="170"/>
      <c r="H22" s="170"/>
      <c r="I22" s="170" t="s">
        <v>1162</v>
      </c>
      <c r="J22" s="170"/>
      <c r="K22" s="170"/>
      <c r="L22" s="170"/>
      <c r="M22" s="170"/>
      <c r="N22" s="170"/>
    </row>
    <row r="23" spans="1:14">
      <c r="A23" s="170" t="s">
        <v>1163</v>
      </c>
      <c r="B23" s="170"/>
      <c r="C23" s="170"/>
      <c r="D23" s="170"/>
      <c r="E23" s="170"/>
      <c r="F23" s="170"/>
      <c r="G23" s="170"/>
      <c r="H23" s="170"/>
      <c r="I23" s="170" t="s">
        <v>1164</v>
      </c>
      <c r="J23" s="170"/>
      <c r="K23" s="170"/>
      <c r="L23" s="170"/>
      <c r="M23" s="170"/>
      <c r="N23" s="170"/>
    </row>
    <row r="24" spans="1:14">
      <c r="A24" s="170" t="s">
        <v>1165</v>
      </c>
      <c r="B24" s="170"/>
      <c r="C24" s="170"/>
      <c r="D24" s="170"/>
      <c r="E24" s="170"/>
      <c r="F24" s="170"/>
      <c r="G24" s="170"/>
      <c r="H24" s="170"/>
      <c r="I24" s="170" t="s">
        <v>1166</v>
      </c>
      <c r="J24" s="170"/>
      <c r="K24" s="170"/>
      <c r="L24" s="170"/>
      <c r="M24" s="170"/>
      <c r="N24" s="170"/>
    </row>
    <row r="25" spans="1:14">
      <c r="A25" s="170" t="s">
        <v>1167</v>
      </c>
      <c r="B25" s="170"/>
      <c r="C25" s="170"/>
      <c r="D25" s="170"/>
      <c r="E25" s="170"/>
      <c r="F25" s="170"/>
      <c r="G25" s="170"/>
      <c r="H25" s="170"/>
      <c r="I25" s="170" t="s">
        <v>1168</v>
      </c>
      <c r="J25" s="170"/>
      <c r="K25" s="170"/>
      <c r="L25" s="170"/>
      <c r="M25" s="170"/>
      <c r="N25" s="170"/>
    </row>
  </sheetData>
  <mergeCells count="6">
    <mergeCell ref="A18:B18"/>
    <mergeCell ref="A4:B5"/>
    <mergeCell ref="C4:H4"/>
    <mergeCell ref="I4:N4"/>
    <mergeCell ref="A6:B6"/>
    <mergeCell ref="A17:B17"/>
  </mergeCells>
  <phoneticPr fontId="5"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M20"/>
  <sheetViews>
    <sheetView workbookViewId="0">
      <selection activeCell="F39" sqref="F39"/>
    </sheetView>
  </sheetViews>
  <sheetFormatPr defaultColWidth="9" defaultRowHeight="10.8"/>
  <cols>
    <col min="1" max="1" width="2.8984375" style="170" customWidth="1"/>
    <col min="2" max="2" width="11.3984375" style="170" customWidth="1"/>
    <col min="3" max="6" width="12.09765625" style="170" customWidth="1"/>
    <col min="7" max="7" width="4.69921875" style="170" customWidth="1"/>
    <col min="8" max="13" width="12.09765625" style="170" customWidth="1"/>
    <col min="14" max="16384" width="9" style="170"/>
  </cols>
  <sheetData>
    <row r="1" spans="1:13" ht="17.399999999999999">
      <c r="A1" s="396" t="s">
        <v>820</v>
      </c>
      <c r="J1" s="170" t="s">
        <v>821</v>
      </c>
    </row>
    <row r="2" spans="1:13" ht="17.399999999999999">
      <c r="A2" t="s">
        <v>822</v>
      </c>
      <c r="H2" s="646"/>
    </row>
    <row r="3" spans="1:13" ht="17.399999999999999">
      <c r="A3" s="396"/>
      <c r="H3" s="646" t="s">
        <v>823</v>
      </c>
      <c r="I3" s="106" t="s">
        <v>824</v>
      </c>
    </row>
    <row r="4" spans="1:13">
      <c r="H4" s="170" t="s">
        <v>825</v>
      </c>
      <c r="I4" s="280"/>
      <c r="J4" s="280"/>
      <c r="L4" s="280"/>
      <c r="M4" s="280" t="s">
        <v>826</v>
      </c>
    </row>
    <row r="5" spans="1:13" s="647" customFormat="1" ht="45" customHeight="1">
      <c r="A5" s="1085" t="s">
        <v>827</v>
      </c>
      <c r="B5" s="1087"/>
      <c r="C5" s="1085" t="s">
        <v>828</v>
      </c>
      <c r="D5" s="1087"/>
      <c r="E5" s="1085" t="s">
        <v>829</v>
      </c>
      <c r="F5" s="1087"/>
    </row>
    <row r="6" spans="1:13" s="647" customFormat="1" ht="13.5" customHeight="1">
      <c r="A6" s="1048" t="s">
        <v>830</v>
      </c>
      <c r="B6" s="1096"/>
      <c r="C6" s="632">
        <v>2011</v>
      </c>
      <c r="D6" s="632">
        <v>2012</v>
      </c>
      <c r="E6" s="632">
        <v>2011</v>
      </c>
      <c r="F6" s="632">
        <v>2012</v>
      </c>
      <c r="I6" s="1048" t="s">
        <v>830</v>
      </c>
      <c r="J6" s="1096"/>
      <c r="K6" s="632">
        <v>2010</v>
      </c>
    </row>
    <row r="7" spans="1:13" ht="15" customHeight="1">
      <c r="A7" s="1050" t="s">
        <v>831</v>
      </c>
      <c r="B7" s="1097"/>
      <c r="C7" s="648">
        <v>1890.1442867823025</v>
      </c>
      <c r="D7" s="649">
        <v>1919.3849917224422</v>
      </c>
      <c r="E7" s="648">
        <v>3045.013796383023</v>
      </c>
      <c r="F7" s="649">
        <v>3101.3855810043074</v>
      </c>
      <c r="I7" s="650" t="s">
        <v>831</v>
      </c>
      <c r="J7" s="650" t="s">
        <v>831</v>
      </c>
      <c r="K7" s="648">
        <f>D7</f>
        <v>1919.3849917224422</v>
      </c>
      <c r="L7" s="651" t="s">
        <v>21</v>
      </c>
      <c r="M7" s="648">
        <f>K17</f>
        <v>730.57188624005755</v>
      </c>
    </row>
    <row r="8" spans="1:13" ht="15" customHeight="1">
      <c r="A8" s="652"/>
      <c r="B8" s="653" t="s">
        <v>94</v>
      </c>
      <c r="C8" s="648">
        <v>5231.8707281560419</v>
      </c>
      <c r="D8" s="649">
        <v>5268.3676835823444</v>
      </c>
      <c r="E8" s="648">
        <v>10161.946377862025</v>
      </c>
      <c r="F8" s="649">
        <v>10345.601103709969</v>
      </c>
      <c r="I8" s="652"/>
      <c r="J8" s="653" t="s">
        <v>94</v>
      </c>
      <c r="K8" s="648">
        <f>D8</f>
        <v>5268.3676835823444</v>
      </c>
      <c r="L8" s="651" t="s">
        <v>102</v>
      </c>
      <c r="M8" s="648">
        <f>K16</f>
        <v>1894.9956443064214</v>
      </c>
    </row>
    <row r="9" spans="1:13" ht="15" customHeight="1">
      <c r="A9" s="654"/>
      <c r="B9" s="651" t="s">
        <v>12</v>
      </c>
      <c r="C9" s="648">
        <v>9427.087023261307</v>
      </c>
      <c r="D9" s="649">
        <v>9370.2545616852403</v>
      </c>
      <c r="E9" s="648">
        <v>8506.5139528476411</v>
      </c>
      <c r="F9" s="649">
        <v>8943.8625260165245</v>
      </c>
      <c r="I9" s="654"/>
      <c r="J9" s="651" t="s">
        <v>12</v>
      </c>
      <c r="K9" s="648">
        <f>D9</f>
        <v>9370.2545616852403</v>
      </c>
      <c r="L9" s="651" t="s">
        <v>95</v>
      </c>
      <c r="M9" s="648">
        <f>K15</f>
        <v>4716.0364430389282</v>
      </c>
    </row>
    <row r="10" spans="1:13" ht="15" customHeight="1">
      <c r="A10" s="654"/>
      <c r="B10" s="651" t="s">
        <v>409</v>
      </c>
      <c r="C10" s="648">
        <v>365.14236544203965</v>
      </c>
      <c r="D10" s="649">
        <v>368.77857703439423</v>
      </c>
      <c r="E10" s="648">
        <v>164.38605266844229</v>
      </c>
      <c r="F10" s="649">
        <v>206.05939758000292</v>
      </c>
      <c r="I10" s="654"/>
      <c r="J10" s="651" t="s">
        <v>409</v>
      </c>
      <c r="K10" s="648">
        <f>D10</f>
        <v>368.77857703439423</v>
      </c>
      <c r="L10" s="651" t="s">
        <v>18</v>
      </c>
      <c r="M10" s="648">
        <f>K14</f>
        <v>440.00034992381717</v>
      </c>
    </row>
    <row r="11" spans="1:13" ht="15" customHeight="1">
      <c r="A11" s="654"/>
      <c r="B11" s="651" t="s">
        <v>178</v>
      </c>
      <c r="C11" s="648">
        <v>857.28921617298897</v>
      </c>
      <c r="D11" s="649">
        <v>865.2001091563742</v>
      </c>
      <c r="E11" s="648">
        <v>679.7001065279959</v>
      </c>
      <c r="F11" s="649">
        <v>733.35058951502606</v>
      </c>
      <c r="I11" s="654"/>
      <c r="J11" s="651" t="s">
        <v>178</v>
      </c>
      <c r="K11" s="648">
        <f>D11</f>
        <v>865.2001091563742</v>
      </c>
      <c r="L11" s="651" t="s">
        <v>181</v>
      </c>
      <c r="M11" s="648">
        <f>K13</f>
        <v>289.21108664627457</v>
      </c>
    </row>
    <row r="12" spans="1:13" ht="15" customHeight="1">
      <c r="A12" s="654"/>
      <c r="B12" s="651" t="s">
        <v>15</v>
      </c>
      <c r="C12" s="655"/>
      <c r="D12" s="656" t="s">
        <v>832</v>
      </c>
      <c r="E12" s="655"/>
      <c r="F12" s="656" t="s">
        <v>832</v>
      </c>
      <c r="I12" s="654"/>
      <c r="J12" s="651" t="s">
        <v>101</v>
      </c>
      <c r="K12" s="648">
        <f t="shared" ref="K12:K17" si="0">D13</f>
        <v>2778.1718470090573</v>
      </c>
      <c r="L12" s="651" t="s">
        <v>101</v>
      </c>
      <c r="M12" s="648">
        <f>K12</f>
        <v>2778.1718470090573</v>
      </c>
    </row>
    <row r="13" spans="1:13" ht="15" customHeight="1">
      <c r="A13" s="654"/>
      <c r="B13" s="651" t="s">
        <v>101</v>
      </c>
      <c r="C13" s="648">
        <v>2639.4318808658222</v>
      </c>
      <c r="D13" s="649">
        <v>2778.1718470090573</v>
      </c>
      <c r="E13" s="648">
        <v>4246.4667021431369</v>
      </c>
      <c r="F13" s="649">
        <v>4313.0750634226961</v>
      </c>
      <c r="I13" s="654"/>
      <c r="J13" s="651" t="s">
        <v>181</v>
      </c>
      <c r="K13" s="648">
        <f t="shared" si="0"/>
        <v>289.21108664627457</v>
      </c>
      <c r="L13" s="651" t="s">
        <v>178</v>
      </c>
      <c r="M13" s="648">
        <f>K11</f>
        <v>865.2001091563742</v>
      </c>
    </row>
    <row r="14" spans="1:13" ht="15" customHeight="1">
      <c r="A14" s="654"/>
      <c r="B14" s="651" t="s">
        <v>181</v>
      </c>
      <c r="C14" s="648">
        <v>268.49855082341395</v>
      </c>
      <c r="D14" s="649">
        <v>289.21108664627457</v>
      </c>
      <c r="E14" s="648">
        <v>110.2371707552763</v>
      </c>
      <c r="F14" s="649">
        <v>151.92059278616023</v>
      </c>
      <c r="I14" s="654"/>
      <c r="J14" s="651" t="s">
        <v>18</v>
      </c>
      <c r="K14" s="648">
        <f t="shared" si="0"/>
        <v>440.00034992381717</v>
      </c>
      <c r="L14" s="651" t="s">
        <v>409</v>
      </c>
      <c r="M14" s="648">
        <f>K10</f>
        <v>368.77857703439423</v>
      </c>
    </row>
    <row r="15" spans="1:13" ht="15" customHeight="1">
      <c r="A15" s="654"/>
      <c r="B15" s="651" t="s">
        <v>18</v>
      </c>
      <c r="C15" s="648">
        <v>425.57147091903687</v>
      </c>
      <c r="D15" s="649">
        <v>440.00034992381717</v>
      </c>
      <c r="E15" s="648">
        <v>646.96240284293981</v>
      </c>
      <c r="F15" s="649">
        <v>667.59549518170206</v>
      </c>
      <c r="I15" s="654"/>
      <c r="J15" s="651" t="s">
        <v>95</v>
      </c>
      <c r="K15" s="648">
        <f t="shared" si="0"/>
        <v>4716.0364430389282</v>
      </c>
      <c r="L15" s="651" t="s">
        <v>12</v>
      </c>
      <c r="M15" s="648">
        <f>K9</f>
        <v>9370.2545616852403</v>
      </c>
    </row>
    <row r="16" spans="1:13" ht="15" customHeight="1">
      <c r="A16" s="654"/>
      <c r="B16" s="651" t="s">
        <v>95</v>
      </c>
      <c r="C16" s="648">
        <v>6452.3263306132685</v>
      </c>
      <c r="D16" s="649">
        <v>4716.0364430389282</v>
      </c>
      <c r="E16" s="648">
        <v>8404.2286397746775</v>
      </c>
      <c r="F16" s="649">
        <v>8689.6694526014599</v>
      </c>
      <c r="I16" s="654"/>
      <c r="J16" s="651" t="s">
        <v>102</v>
      </c>
      <c r="K16" s="648">
        <f t="shared" si="0"/>
        <v>1894.9956443064214</v>
      </c>
      <c r="L16" s="653" t="s">
        <v>94</v>
      </c>
      <c r="M16" s="648">
        <f>K8</f>
        <v>5268.3676835823444</v>
      </c>
    </row>
    <row r="17" spans="1:13" ht="15" customHeight="1">
      <c r="A17" s="654"/>
      <c r="B17" s="651" t="s">
        <v>102</v>
      </c>
      <c r="C17" s="648">
        <v>1789.636773620992</v>
      </c>
      <c r="D17" s="649">
        <v>1894.9956443064214</v>
      </c>
      <c r="E17" s="648">
        <v>2315.9882103447812</v>
      </c>
      <c r="F17" s="649">
        <v>2478.6703229966261</v>
      </c>
      <c r="I17" s="654"/>
      <c r="J17" s="651" t="s">
        <v>21</v>
      </c>
      <c r="K17" s="648">
        <f t="shared" si="0"/>
        <v>730.57188624005755</v>
      </c>
      <c r="L17" s="651" t="s">
        <v>831</v>
      </c>
      <c r="M17" s="648">
        <f>K7</f>
        <v>1919.3849917224422</v>
      </c>
    </row>
    <row r="18" spans="1:13" ht="15" customHeight="1">
      <c r="A18" s="657"/>
      <c r="B18" s="651" t="s">
        <v>21</v>
      </c>
      <c r="C18" s="648">
        <v>696.83436930783239</v>
      </c>
      <c r="D18" s="649">
        <v>730.57188624005755</v>
      </c>
      <c r="E18" s="648">
        <v>1073.2809653916211</v>
      </c>
      <c r="F18" s="649">
        <v>1272.5392546599244</v>
      </c>
      <c r="I18" s="657"/>
      <c r="J18" s="651"/>
      <c r="K18" s="648"/>
    </row>
    <row r="20" spans="1:13">
      <c r="A20" s="170" t="s">
        <v>833</v>
      </c>
      <c r="H20" s="170" t="s">
        <v>834</v>
      </c>
    </row>
  </sheetData>
  <mergeCells count="6">
    <mergeCell ref="I6:J6"/>
    <mergeCell ref="A7:B7"/>
    <mergeCell ref="A5:B5"/>
    <mergeCell ref="C5:D5"/>
    <mergeCell ref="E5:F5"/>
    <mergeCell ref="A6:B6"/>
  </mergeCells>
  <phoneticPr fontId="5"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1:Q21"/>
  <sheetViews>
    <sheetView workbookViewId="0">
      <selection activeCell="I28" sqref="I28"/>
    </sheetView>
  </sheetViews>
  <sheetFormatPr defaultColWidth="9" defaultRowHeight="10.8"/>
  <cols>
    <col min="1" max="1" width="3.19921875" style="490" customWidth="1"/>
    <col min="2" max="2" width="8.5" style="490" customWidth="1"/>
    <col min="3" max="7" width="12.59765625" style="490" customWidth="1"/>
    <col min="8" max="17" width="10.19921875" style="490" customWidth="1"/>
    <col min="18" max="16384" width="9" style="490"/>
  </cols>
  <sheetData>
    <row r="1" spans="1:17" s="489" customFormat="1" ht="14.4">
      <c r="A1" s="489" t="s">
        <v>835</v>
      </c>
    </row>
    <row r="2" spans="1:17" s="489" customFormat="1" ht="14.4">
      <c r="A2" s="489" t="s">
        <v>836</v>
      </c>
    </row>
    <row r="4" spans="1:17" ht="26.25" customHeight="1">
      <c r="A4" s="1060"/>
      <c r="B4" s="1063"/>
      <c r="C4" s="1098" t="s">
        <v>837</v>
      </c>
      <c r="D4" s="1099"/>
      <c r="E4" s="1099"/>
      <c r="F4" s="1099"/>
      <c r="G4" s="1100"/>
      <c r="H4" s="1098" t="s">
        <v>838</v>
      </c>
      <c r="I4" s="1099"/>
      <c r="J4" s="1099"/>
      <c r="K4" s="1099"/>
      <c r="L4" s="1099"/>
      <c r="M4" s="1099"/>
      <c r="N4" s="1099"/>
      <c r="O4" s="1099"/>
      <c r="P4" s="1099"/>
      <c r="Q4" s="1100"/>
    </row>
    <row r="5" spans="1:17" ht="13.5" customHeight="1">
      <c r="A5" s="1101" t="s">
        <v>839</v>
      </c>
      <c r="B5" s="1102"/>
      <c r="C5" s="658">
        <v>2010</v>
      </c>
      <c r="D5" s="658">
        <v>2011</v>
      </c>
      <c r="E5" s="658">
        <v>2012</v>
      </c>
      <c r="F5" s="658">
        <v>2013</v>
      </c>
      <c r="G5" s="659">
        <v>2014</v>
      </c>
      <c r="H5" s="1103">
        <v>1995</v>
      </c>
      <c r="I5" s="1103"/>
      <c r="J5" s="1103">
        <v>2000</v>
      </c>
      <c r="K5" s="1103"/>
      <c r="L5" s="1103">
        <v>2005</v>
      </c>
      <c r="M5" s="1103"/>
      <c r="N5" s="1103">
        <v>2010</v>
      </c>
      <c r="O5" s="1103"/>
      <c r="P5" s="1103">
        <v>2012</v>
      </c>
      <c r="Q5" s="1103"/>
    </row>
    <row r="6" spans="1:17" ht="13.5" customHeight="1">
      <c r="A6" s="1101" t="s">
        <v>840</v>
      </c>
      <c r="B6" s="1102"/>
      <c r="C6" s="660"/>
      <c r="D6" s="660"/>
      <c r="E6" s="660"/>
      <c r="F6" s="660"/>
      <c r="G6" s="660"/>
      <c r="H6" s="658" t="s">
        <v>841</v>
      </c>
      <c r="I6" s="658" t="s">
        <v>842</v>
      </c>
      <c r="J6" s="658" t="s">
        <v>841</v>
      </c>
      <c r="K6" s="658" t="s">
        <v>842</v>
      </c>
      <c r="L6" s="658" t="s">
        <v>841</v>
      </c>
      <c r="M6" s="658" t="s">
        <v>842</v>
      </c>
      <c r="N6" s="658" t="s">
        <v>841</v>
      </c>
      <c r="O6" s="658" t="s">
        <v>842</v>
      </c>
      <c r="P6" s="658" t="s">
        <v>841</v>
      </c>
      <c r="Q6" s="658" t="s">
        <v>842</v>
      </c>
    </row>
    <row r="7" spans="1:17" ht="13.5" customHeight="1">
      <c r="A7" s="1081" t="s">
        <v>843</v>
      </c>
      <c r="B7" s="1080"/>
      <c r="C7" s="661">
        <v>0</v>
      </c>
      <c r="D7" s="661">
        <v>0</v>
      </c>
      <c r="E7" s="661">
        <v>0</v>
      </c>
      <c r="F7" s="661">
        <v>0</v>
      </c>
      <c r="G7" s="661">
        <v>0</v>
      </c>
      <c r="H7" s="662">
        <v>0</v>
      </c>
      <c r="I7" s="663">
        <v>1708.6738800000001</v>
      </c>
      <c r="J7" s="662">
        <v>0</v>
      </c>
      <c r="K7" s="663">
        <v>2451.8680100000001</v>
      </c>
      <c r="L7" s="662">
        <v>0</v>
      </c>
      <c r="M7" s="663">
        <v>2329.3504600000001</v>
      </c>
      <c r="N7" s="662">
        <v>0</v>
      </c>
      <c r="O7" s="661">
        <v>2371.96612</v>
      </c>
      <c r="P7" s="661">
        <v>6.8549199999999999</v>
      </c>
      <c r="Q7" s="661">
        <v>2573.73461</v>
      </c>
    </row>
    <row r="8" spans="1:17" ht="13.5" customHeight="1">
      <c r="A8" s="1079" t="s">
        <v>844</v>
      </c>
      <c r="B8" s="1104"/>
      <c r="C8" s="664">
        <v>2265.9578600000004</v>
      </c>
      <c r="D8" s="664">
        <v>2167.9876599999998</v>
      </c>
      <c r="E8" s="664">
        <v>2174.7333599999997</v>
      </c>
      <c r="F8" s="663">
        <v>2080.0659700000001</v>
      </c>
      <c r="G8" s="664">
        <f>SUM(G9:G18)</f>
        <v>2071.3535299999999</v>
      </c>
      <c r="H8" s="662">
        <v>1604.6357099999998</v>
      </c>
      <c r="I8" s="663">
        <v>2133.7321400000001</v>
      </c>
      <c r="J8" s="662">
        <v>1531.49199</v>
      </c>
      <c r="K8" s="663">
        <v>2158.1338700000001</v>
      </c>
      <c r="L8" s="662">
        <v>1364.7030400000001</v>
      </c>
      <c r="M8" s="663">
        <v>2640.7164299999999</v>
      </c>
      <c r="N8" s="662">
        <v>993.14747</v>
      </c>
      <c r="O8" s="661">
        <v>2715.9199999999996</v>
      </c>
      <c r="P8" s="661">
        <f>SUM(P9:P18)</f>
        <v>914.40584999999999</v>
      </c>
      <c r="Q8" s="661">
        <f>SUM(Q9:Q18)</f>
        <v>2639.1574000000001</v>
      </c>
    </row>
    <row r="9" spans="1:17">
      <c r="A9" s="665"/>
      <c r="B9" s="666" t="s">
        <v>845</v>
      </c>
      <c r="C9" s="661">
        <v>136.16164000000001</v>
      </c>
      <c r="D9" s="661">
        <v>156.45205000000001</v>
      </c>
      <c r="E9" s="661">
        <v>145.65846999999999</v>
      </c>
      <c r="F9" s="661">
        <v>121.98081999999999</v>
      </c>
      <c r="G9" s="661">
        <v>111.83835999999999</v>
      </c>
      <c r="H9" s="662">
        <v>173.75597999999999</v>
      </c>
      <c r="I9" s="663">
        <v>0</v>
      </c>
      <c r="J9" s="662">
        <v>189.41354000000001</v>
      </c>
      <c r="K9" s="663">
        <v>0</v>
      </c>
      <c r="L9" s="662">
        <v>197.83</v>
      </c>
      <c r="M9" s="663">
        <v>0</v>
      </c>
      <c r="N9" s="662">
        <v>147.92411999999999</v>
      </c>
      <c r="O9" s="661">
        <v>0</v>
      </c>
      <c r="P9" s="661">
        <v>131.15646000000001</v>
      </c>
      <c r="Q9" s="661">
        <v>0</v>
      </c>
    </row>
    <row r="10" spans="1:17">
      <c r="A10" s="665"/>
      <c r="B10" s="666" t="s">
        <v>846</v>
      </c>
      <c r="C10" s="661">
        <v>0</v>
      </c>
      <c r="D10" s="661">
        <v>0</v>
      </c>
      <c r="E10" s="661">
        <v>0</v>
      </c>
      <c r="F10" s="661">
        <v>0</v>
      </c>
      <c r="G10" s="661">
        <v>0</v>
      </c>
      <c r="H10" s="662">
        <v>0</v>
      </c>
      <c r="I10" s="663">
        <v>0</v>
      </c>
      <c r="J10" s="662">
        <v>0</v>
      </c>
      <c r="K10" s="663">
        <v>0</v>
      </c>
      <c r="L10" s="662">
        <v>0</v>
      </c>
      <c r="M10" s="663">
        <v>0</v>
      </c>
      <c r="N10" s="662">
        <v>0</v>
      </c>
      <c r="O10" s="661">
        <v>0</v>
      </c>
      <c r="P10" s="661">
        <v>0</v>
      </c>
      <c r="Q10" s="661">
        <v>0</v>
      </c>
    </row>
    <row r="11" spans="1:17">
      <c r="A11" s="665"/>
      <c r="B11" s="666" t="s">
        <v>847</v>
      </c>
      <c r="C11" s="661">
        <v>953.14795000000004</v>
      </c>
      <c r="D11" s="661">
        <v>917.91781000000003</v>
      </c>
      <c r="E11" s="661">
        <v>874.79235000000006</v>
      </c>
      <c r="F11" s="661">
        <v>825.24383999999998</v>
      </c>
      <c r="G11" s="661">
        <v>789.83014000000003</v>
      </c>
      <c r="H11" s="662">
        <v>835.75</v>
      </c>
      <c r="I11" s="663">
        <v>186.4</v>
      </c>
      <c r="J11" s="662">
        <v>627.07844999999998</v>
      </c>
      <c r="K11" s="663">
        <v>216.74617000000001</v>
      </c>
      <c r="L11" s="662">
        <v>365.61599999999999</v>
      </c>
      <c r="M11" s="663">
        <v>416.15451999999999</v>
      </c>
      <c r="N11" s="662">
        <v>338.13499999999999</v>
      </c>
      <c r="O11" s="661">
        <v>388.42</v>
      </c>
      <c r="P11" s="661">
        <v>296.07870000000003</v>
      </c>
      <c r="Q11" s="661">
        <v>391.79640000000001</v>
      </c>
    </row>
    <row r="12" spans="1:17">
      <c r="A12" s="665"/>
      <c r="B12" s="666" t="s">
        <v>15</v>
      </c>
      <c r="C12" s="661">
        <v>0</v>
      </c>
      <c r="D12" s="661">
        <v>0</v>
      </c>
      <c r="E12" s="661">
        <v>0</v>
      </c>
      <c r="F12" s="661">
        <v>0</v>
      </c>
      <c r="G12" s="661">
        <v>0</v>
      </c>
      <c r="H12" s="662">
        <v>0</v>
      </c>
      <c r="I12" s="663">
        <v>0</v>
      </c>
      <c r="J12" s="662">
        <v>0</v>
      </c>
      <c r="K12" s="663">
        <v>0</v>
      </c>
      <c r="L12" s="662">
        <v>0</v>
      </c>
      <c r="M12" s="663">
        <v>0</v>
      </c>
      <c r="N12" s="662">
        <v>0</v>
      </c>
      <c r="O12" s="661">
        <v>0</v>
      </c>
      <c r="P12" s="661">
        <v>0</v>
      </c>
      <c r="Q12" s="661">
        <v>0</v>
      </c>
    </row>
    <row r="13" spans="1:17">
      <c r="A13" s="665"/>
      <c r="B13" s="666" t="s">
        <v>848</v>
      </c>
      <c r="C13" s="661">
        <v>563.39494999999999</v>
      </c>
      <c r="D13" s="661">
        <v>513.72275999999999</v>
      </c>
      <c r="E13" s="661">
        <v>528.60913000000005</v>
      </c>
      <c r="F13" s="661">
        <v>515.69186999999999</v>
      </c>
      <c r="G13" s="661">
        <v>597.46848999999997</v>
      </c>
      <c r="H13" s="662">
        <v>401.17865</v>
      </c>
      <c r="I13" s="663">
        <v>25.4</v>
      </c>
      <c r="J13" s="662">
        <v>400</v>
      </c>
      <c r="K13" s="663">
        <v>148.99180000000001</v>
      </c>
      <c r="L13" s="662">
        <v>369.86617000000001</v>
      </c>
      <c r="M13" s="663">
        <v>154.26</v>
      </c>
      <c r="N13" s="662">
        <v>244.97578999999999</v>
      </c>
      <c r="O13" s="661">
        <v>160.47999999999999</v>
      </c>
      <c r="P13" s="661">
        <v>244.64801</v>
      </c>
      <c r="Q13" s="661">
        <v>200.18100000000001</v>
      </c>
    </row>
    <row r="14" spans="1:17">
      <c r="A14" s="665"/>
      <c r="B14" s="666" t="s">
        <v>849</v>
      </c>
      <c r="C14" s="661">
        <v>20.328769999999999</v>
      </c>
      <c r="D14" s="661">
        <v>20</v>
      </c>
      <c r="E14" s="661">
        <v>20</v>
      </c>
      <c r="F14" s="661">
        <v>20</v>
      </c>
      <c r="G14" s="661">
        <v>20</v>
      </c>
      <c r="H14" s="662">
        <v>0.12</v>
      </c>
      <c r="I14" s="663">
        <v>9.5</v>
      </c>
      <c r="J14" s="662">
        <v>0</v>
      </c>
      <c r="K14" s="663">
        <v>12.72514</v>
      </c>
      <c r="L14" s="662">
        <v>7.9324700000000004</v>
      </c>
      <c r="M14" s="663">
        <v>0</v>
      </c>
      <c r="N14" s="662">
        <v>0</v>
      </c>
      <c r="O14" s="661">
        <v>0</v>
      </c>
      <c r="P14" s="661">
        <v>0</v>
      </c>
      <c r="Q14" s="661">
        <v>0.04</v>
      </c>
    </row>
    <row r="15" spans="1:17">
      <c r="A15" s="665"/>
      <c r="B15" s="666" t="s">
        <v>850</v>
      </c>
      <c r="C15" s="661">
        <v>32.945210000000003</v>
      </c>
      <c r="D15" s="661">
        <v>26.643840000000001</v>
      </c>
      <c r="E15" s="661">
        <v>19.994540000000001</v>
      </c>
      <c r="F15" s="661">
        <v>21</v>
      </c>
      <c r="G15" s="661">
        <v>21</v>
      </c>
      <c r="H15" s="662">
        <v>3.7721800000000001</v>
      </c>
      <c r="I15" s="663">
        <v>318.69157999999999</v>
      </c>
      <c r="J15" s="662">
        <v>0</v>
      </c>
      <c r="K15" s="663">
        <v>310.88825000000003</v>
      </c>
      <c r="L15" s="662">
        <v>0</v>
      </c>
      <c r="M15" s="663">
        <v>219.62</v>
      </c>
      <c r="N15" s="662">
        <v>20.08531</v>
      </c>
      <c r="O15" s="661">
        <v>182.04</v>
      </c>
      <c r="P15" s="661">
        <v>13.991</v>
      </c>
      <c r="Q15" s="661">
        <v>173.08</v>
      </c>
    </row>
    <row r="16" spans="1:17">
      <c r="A16" s="665"/>
      <c r="B16" s="666" t="s">
        <v>851</v>
      </c>
      <c r="C16" s="661">
        <v>0</v>
      </c>
      <c r="D16" s="661">
        <v>0</v>
      </c>
      <c r="E16" s="661">
        <v>0</v>
      </c>
      <c r="F16" s="661">
        <v>0</v>
      </c>
      <c r="G16" s="661">
        <v>0</v>
      </c>
      <c r="H16" s="662">
        <v>1.3</v>
      </c>
      <c r="I16" s="663">
        <v>1136.1201599999999</v>
      </c>
      <c r="J16" s="662">
        <v>0</v>
      </c>
      <c r="K16" s="663">
        <v>820</v>
      </c>
      <c r="L16" s="662">
        <v>3.32</v>
      </c>
      <c r="M16" s="663">
        <v>1045.8399999999999</v>
      </c>
      <c r="N16" s="662">
        <v>0</v>
      </c>
      <c r="O16" s="661">
        <v>1137.3599999999999</v>
      </c>
      <c r="P16" s="661">
        <v>5.9</v>
      </c>
      <c r="Q16" s="661">
        <v>976.1</v>
      </c>
    </row>
    <row r="17" spans="1:17">
      <c r="A17" s="665"/>
      <c r="B17" s="666" t="s">
        <v>852</v>
      </c>
      <c r="C17" s="661">
        <v>241.80126000000001</v>
      </c>
      <c r="D17" s="661">
        <v>224.12791000000001</v>
      </c>
      <c r="E17" s="661">
        <v>238.61602999999999</v>
      </c>
      <c r="F17" s="661">
        <v>240.63985</v>
      </c>
      <c r="G17" s="661">
        <v>232.85764</v>
      </c>
      <c r="H17" s="662">
        <v>15.758900000000001</v>
      </c>
      <c r="I17" s="663">
        <v>457.62040000000002</v>
      </c>
      <c r="J17" s="662">
        <v>0</v>
      </c>
      <c r="K17" s="663">
        <v>648.78251</v>
      </c>
      <c r="L17" s="662">
        <v>59.321399999999997</v>
      </c>
      <c r="M17" s="663">
        <v>804.84190999999998</v>
      </c>
      <c r="N17" s="662">
        <v>27.253779999999999</v>
      </c>
      <c r="O17" s="661">
        <v>847.62</v>
      </c>
      <c r="P17" s="661">
        <v>43.139470000000003</v>
      </c>
      <c r="Q17" s="661">
        <v>897.96</v>
      </c>
    </row>
    <row r="18" spans="1:17">
      <c r="A18" s="667"/>
      <c r="B18" s="666" t="s">
        <v>21</v>
      </c>
      <c r="C18" s="661">
        <v>318.17808000000002</v>
      </c>
      <c r="D18" s="661">
        <v>309.12329</v>
      </c>
      <c r="E18" s="661">
        <v>347.06283999999999</v>
      </c>
      <c r="F18" s="661">
        <v>335.50959</v>
      </c>
      <c r="G18" s="661">
        <v>298.35890000000001</v>
      </c>
      <c r="H18" s="662">
        <v>173</v>
      </c>
      <c r="I18" s="663">
        <v>0</v>
      </c>
      <c r="J18" s="662">
        <v>315</v>
      </c>
      <c r="K18" s="663">
        <v>0</v>
      </c>
      <c r="L18" s="662">
        <v>360.81700000000001</v>
      </c>
      <c r="M18" s="663">
        <v>0</v>
      </c>
      <c r="N18" s="662">
        <v>214.77347</v>
      </c>
      <c r="O18" s="661">
        <v>0</v>
      </c>
      <c r="P18" s="661">
        <v>179.49221</v>
      </c>
      <c r="Q18" s="661">
        <v>0</v>
      </c>
    </row>
    <row r="20" spans="1:17">
      <c r="A20" s="530" t="s">
        <v>853</v>
      </c>
      <c r="B20" s="530"/>
      <c r="H20" s="170"/>
      <c r="I20" s="170" t="s">
        <v>854</v>
      </c>
    </row>
    <row r="21" spans="1:17">
      <c r="A21" s="530" t="s">
        <v>855</v>
      </c>
      <c r="B21" s="530"/>
      <c r="I21" s="490" t="s">
        <v>856</v>
      </c>
    </row>
  </sheetData>
  <mergeCells count="12">
    <mergeCell ref="A6:B6"/>
    <mergeCell ref="A7:B7"/>
    <mergeCell ref="A8:B8"/>
    <mergeCell ref="A4:B4"/>
    <mergeCell ref="C4:G4"/>
    <mergeCell ref="H4:Q4"/>
    <mergeCell ref="A5:B5"/>
    <mergeCell ref="H5:I5"/>
    <mergeCell ref="J5:K5"/>
    <mergeCell ref="L5:M5"/>
    <mergeCell ref="N5:O5"/>
    <mergeCell ref="P5:Q5"/>
  </mergeCells>
  <phoneticPr fontId="5"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P21"/>
  <sheetViews>
    <sheetView topLeftCell="A7" workbookViewId="0">
      <selection sqref="A1:XFD1048576"/>
    </sheetView>
  </sheetViews>
  <sheetFormatPr defaultColWidth="9" defaultRowHeight="10.8"/>
  <cols>
    <col min="1" max="1" width="2.59765625" style="670" customWidth="1"/>
    <col min="2" max="2" width="9" style="670"/>
    <col min="3" max="16" width="9.8984375" style="670" customWidth="1"/>
    <col min="17" max="16384" width="9" style="670"/>
  </cols>
  <sheetData>
    <row r="1" spans="1:16" s="668" customFormat="1" ht="14.4">
      <c r="A1" s="668" t="s">
        <v>857</v>
      </c>
    </row>
    <row r="2" spans="1:16" s="668" customFormat="1" ht="14.4">
      <c r="A2" s="668" t="s">
        <v>858</v>
      </c>
      <c r="J2" s="669" t="s">
        <v>859</v>
      </c>
    </row>
    <row r="3" spans="1:16">
      <c r="J3" s="671" t="s">
        <v>860</v>
      </c>
    </row>
    <row r="4" spans="1:16">
      <c r="J4" s="670" t="s">
        <v>861</v>
      </c>
    </row>
    <row r="5" spans="1:16">
      <c r="H5" s="672" t="s">
        <v>862</v>
      </c>
      <c r="K5" s="673"/>
      <c r="L5" s="673"/>
      <c r="O5" s="672"/>
      <c r="P5" s="672" t="s">
        <v>863</v>
      </c>
    </row>
    <row r="6" spans="1:16" ht="20.100000000000001" customHeight="1">
      <c r="A6" s="1105" t="s">
        <v>649</v>
      </c>
      <c r="B6" s="1105"/>
      <c r="C6" s="674">
        <v>2008</v>
      </c>
      <c r="D6" s="674">
        <v>2009</v>
      </c>
      <c r="E6" s="674">
        <v>2010</v>
      </c>
      <c r="F6" s="674">
        <v>2011</v>
      </c>
      <c r="G6" s="674">
        <v>2012</v>
      </c>
      <c r="H6" s="674">
        <v>2013</v>
      </c>
      <c r="K6" s="675">
        <v>2008</v>
      </c>
      <c r="L6" s="675">
        <v>2012</v>
      </c>
      <c r="N6" s="675">
        <v>2008</v>
      </c>
      <c r="O6" s="675">
        <v>2012</v>
      </c>
    </row>
    <row r="7" spans="1:16" ht="20.100000000000001" customHeight="1">
      <c r="A7" s="1105" t="s">
        <v>94</v>
      </c>
      <c r="B7" s="1105"/>
      <c r="C7" s="662">
        <v>15.60923</v>
      </c>
      <c r="D7" s="662">
        <v>26.521570000000001</v>
      </c>
      <c r="E7" s="662">
        <v>33.443309999999997</v>
      </c>
      <c r="F7" s="662">
        <v>35.80941</v>
      </c>
      <c r="G7" s="662">
        <v>37.433900000000001</v>
      </c>
      <c r="H7" s="661">
        <v>18.18723</v>
      </c>
      <c r="J7" s="676" t="s">
        <v>94</v>
      </c>
      <c r="K7" s="662">
        <v>15.60923</v>
      </c>
      <c r="L7" s="662">
        <v>37.433900000000001</v>
      </c>
      <c r="M7" s="674" t="s">
        <v>21</v>
      </c>
      <c r="N7" s="662">
        <v>246.49870000000001</v>
      </c>
      <c r="O7" s="662">
        <v>296.40976999999998</v>
      </c>
    </row>
    <row r="8" spans="1:16" ht="20.100000000000001" customHeight="1">
      <c r="A8" s="1106" t="s">
        <v>864</v>
      </c>
      <c r="B8" s="1105"/>
      <c r="C8" s="662">
        <v>6899.8446999999996</v>
      </c>
      <c r="D8" s="662">
        <v>6948.5794000000005</v>
      </c>
      <c r="E8" s="662">
        <v>7528.0985499999988</v>
      </c>
      <c r="F8" s="662">
        <v>7413.6779499999993</v>
      </c>
      <c r="G8" s="662">
        <v>7430.7765200000003</v>
      </c>
      <c r="H8" s="661">
        <v>7430.7765200000003</v>
      </c>
      <c r="J8" s="674" t="s">
        <v>12</v>
      </c>
      <c r="K8" s="662">
        <v>473.221</v>
      </c>
      <c r="L8" s="662">
        <v>425.95427999999998</v>
      </c>
      <c r="M8" s="674" t="s">
        <v>102</v>
      </c>
      <c r="N8" s="662">
        <v>1015.6594</v>
      </c>
      <c r="O8" s="662">
        <v>1458.1967400000001</v>
      </c>
    </row>
    <row r="9" spans="1:16" ht="20.100000000000001" customHeight="1">
      <c r="A9" s="677"/>
      <c r="B9" s="674" t="s">
        <v>12</v>
      </c>
      <c r="C9" s="662">
        <v>473.221</v>
      </c>
      <c r="D9" s="662">
        <v>399.05950000000001</v>
      </c>
      <c r="E9" s="662">
        <v>416.71699999999998</v>
      </c>
      <c r="F9" s="662">
        <v>439.3186</v>
      </c>
      <c r="G9" s="662">
        <v>425.95427999999998</v>
      </c>
      <c r="H9" s="661">
        <v>440.37804999999997</v>
      </c>
      <c r="J9" s="674" t="s">
        <v>178</v>
      </c>
      <c r="K9" s="662">
        <v>2472.0500000000002</v>
      </c>
      <c r="L9" s="662">
        <v>2559.36636</v>
      </c>
      <c r="M9" s="674" t="s">
        <v>18</v>
      </c>
      <c r="N9" s="662">
        <v>103.8261</v>
      </c>
      <c r="O9" s="662">
        <v>99.094489999999993</v>
      </c>
    </row>
    <row r="10" spans="1:16" ht="20.100000000000001" customHeight="1">
      <c r="A10" s="678"/>
      <c r="B10" s="674" t="s">
        <v>409</v>
      </c>
      <c r="C10" s="662">
        <v>0</v>
      </c>
      <c r="D10" s="662">
        <v>0</v>
      </c>
      <c r="E10" s="662">
        <v>0</v>
      </c>
      <c r="F10" s="662">
        <v>0</v>
      </c>
      <c r="G10" s="662">
        <v>0</v>
      </c>
      <c r="H10" s="661">
        <v>0</v>
      </c>
      <c r="J10" s="674" t="s">
        <v>101</v>
      </c>
      <c r="K10" s="662">
        <v>2150.6835000000001</v>
      </c>
      <c r="L10" s="662">
        <v>2176.19076</v>
      </c>
      <c r="M10" s="674" t="s">
        <v>181</v>
      </c>
      <c r="N10" s="679">
        <v>437.90600000000001</v>
      </c>
      <c r="O10" s="680">
        <v>415.56412</v>
      </c>
    </row>
    <row r="11" spans="1:16" ht="20.100000000000001" customHeight="1">
      <c r="A11" s="678"/>
      <c r="B11" s="674" t="s">
        <v>178</v>
      </c>
      <c r="C11" s="662">
        <v>2472.0500000000002</v>
      </c>
      <c r="D11" s="662">
        <v>2556.806</v>
      </c>
      <c r="E11" s="662">
        <v>2841.4449</v>
      </c>
      <c r="F11" s="662">
        <v>2692.7687500000002</v>
      </c>
      <c r="G11" s="662">
        <v>2559.36636</v>
      </c>
      <c r="H11" s="661">
        <v>2486.1759999999999</v>
      </c>
      <c r="J11" s="674" t="s">
        <v>181</v>
      </c>
      <c r="K11" s="679">
        <v>437.90600000000001</v>
      </c>
      <c r="L11" s="680">
        <v>415.56412</v>
      </c>
      <c r="M11" s="674" t="s">
        <v>101</v>
      </c>
      <c r="N11" s="662">
        <v>2150.6835000000001</v>
      </c>
      <c r="O11" s="662">
        <v>2176.19076</v>
      </c>
    </row>
    <row r="12" spans="1:16" ht="20.100000000000001" customHeight="1">
      <c r="A12" s="678"/>
      <c r="B12" s="674" t="s">
        <v>15</v>
      </c>
      <c r="C12" s="662">
        <v>0</v>
      </c>
      <c r="D12" s="662">
        <v>0</v>
      </c>
      <c r="E12" s="662">
        <v>0</v>
      </c>
      <c r="F12" s="662">
        <v>0</v>
      </c>
      <c r="G12" s="662">
        <v>0</v>
      </c>
      <c r="H12" s="661">
        <v>0</v>
      </c>
      <c r="J12" s="674" t="s">
        <v>18</v>
      </c>
      <c r="K12" s="662">
        <v>103.8261</v>
      </c>
      <c r="L12" s="662">
        <v>99.094489999999993</v>
      </c>
      <c r="M12" s="674" t="s">
        <v>178</v>
      </c>
      <c r="N12" s="662">
        <v>2472.0500000000002</v>
      </c>
      <c r="O12" s="662">
        <v>2559.36636</v>
      </c>
    </row>
    <row r="13" spans="1:16" ht="20.100000000000001" customHeight="1">
      <c r="A13" s="678"/>
      <c r="B13" s="674" t="s">
        <v>101</v>
      </c>
      <c r="C13" s="662">
        <v>2150.6835000000001</v>
      </c>
      <c r="D13" s="662">
        <v>2133.0259999999998</v>
      </c>
      <c r="E13" s="662">
        <v>2170.8130500000002</v>
      </c>
      <c r="F13" s="662">
        <v>2179.9949499999998</v>
      </c>
      <c r="G13" s="662">
        <v>2176.19076</v>
      </c>
      <c r="H13" s="661">
        <v>2260.16</v>
      </c>
      <c r="J13" s="674" t="s">
        <v>102</v>
      </c>
      <c r="K13" s="662">
        <v>1015.6594</v>
      </c>
      <c r="L13" s="662">
        <v>1458.1967400000001</v>
      </c>
      <c r="M13" s="674" t="s">
        <v>12</v>
      </c>
      <c r="N13" s="662">
        <v>473.221</v>
      </c>
      <c r="O13" s="662">
        <v>425.95427999999998</v>
      </c>
    </row>
    <row r="14" spans="1:16" ht="20.100000000000001" customHeight="1">
      <c r="A14" s="678"/>
      <c r="B14" s="674" t="s">
        <v>181</v>
      </c>
      <c r="C14" s="679">
        <v>437.90600000000001</v>
      </c>
      <c r="D14" s="679">
        <v>407.5351</v>
      </c>
      <c r="E14" s="679">
        <v>425.54575</v>
      </c>
      <c r="F14" s="680">
        <v>420.60165000000001</v>
      </c>
      <c r="G14" s="680">
        <v>415.56412</v>
      </c>
      <c r="H14" s="681">
        <v>462.62650000000002</v>
      </c>
      <c r="J14" s="674" t="s">
        <v>21</v>
      </c>
      <c r="K14" s="662">
        <v>246.49870000000001</v>
      </c>
      <c r="L14" s="662">
        <v>296.40976999999998</v>
      </c>
      <c r="M14" s="676" t="s">
        <v>94</v>
      </c>
      <c r="N14" s="662">
        <v>15.60923</v>
      </c>
      <c r="O14" s="662">
        <v>37.433900000000001</v>
      </c>
    </row>
    <row r="15" spans="1:16" ht="20.100000000000001" customHeight="1">
      <c r="A15" s="678"/>
      <c r="B15" s="674" t="s">
        <v>18</v>
      </c>
      <c r="C15" s="662">
        <v>103.8261</v>
      </c>
      <c r="D15" s="662">
        <v>111.24225</v>
      </c>
      <c r="E15" s="662">
        <v>102.76665</v>
      </c>
      <c r="F15" s="662">
        <v>102.4135</v>
      </c>
      <c r="G15" s="662">
        <v>99.094489999999993</v>
      </c>
      <c r="H15" s="661">
        <v>102.76665</v>
      </c>
      <c r="J15" s="674" t="s">
        <v>408</v>
      </c>
      <c r="K15" s="662">
        <v>6899.8446999999996</v>
      </c>
      <c r="L15" s="662">
        <v>7430.7765200000003</v>
      </c>
      <c r="M15" s="682"/>
      <c r="N15" s="683"/>
      <c r="O15" s="683"/>
    </row>
    <row r="16" spans="1:16" ht="20.100000000000001" customHeight="1">
      <c r="A16" s="678"/>
      <c r="B16" s="674" t="s">
        <v>95</v>
      </c>
      <c r="C16" s="662">
        <v>0</v>
      </c>
      <c r="D16" s="662">
        <v>0</v>
      </c>
      <c r="E16" s="662">
        <v>0</v>
      </c>
      <c r="F16" s="662">
        <v>0</v>
      </c>
      <c r="G16" s="662">
        <v>0</v>
      </c>
      <c r="H16" s="661">
        <v>0</v>
      </c>
      <c r="J16" s="674" t="s">
        <v>409</v>
      </c>
      <c r="K16" s="662">
        <v>0</v>
      </c>
      <c r="L16" s="662">
        <v>0</v>
      </c>
      <c r="M16" s="682"/>
      <c r="N16" s="683"/>
      <c r="O16" s="683"/>
    </row>
    <row r="17" spans="1:12">
      <c r="A17" s="678"/>
      <c r="B17" s="674" t="s">
        <v>102</v>
      </c>
      <c r="C17" s="662">
        <v>1015.6594</v>
      </c>
      <c r="D17" s="662">
        <v>1090.5272</v>
      </c>
      <c r="E17" s="662">
        <v>1280.8750500000001</v>
      </c>
      <c r="F17" s="662">
        <v>1306.3018500000001</v>
      </c>
      <c r="G17" s="662">
        <v>1458.1967400000001</v>
      </c>
      <c r="H17" s="661">
        <v>1476.1669999999999</v>
      </c>
      <c r="J17" s="674" t="s">
        <v>15</v>
      </c>
      <c r="K17" s="662">
        <v>0</v>
      </c>
      <c r="L17" s="662">
        <v>0</v>
      </c>
    </row>
    <row r="18" spans="1:12">
      <c r="A18" s="684"/>
      <c r="B18" s="674" t="s">
        <v>21</v>
      </c>
      <c r="C18" s="662">
        <v>246.49870000000001</v>
      </c>
      <c r="D18" s="662">
        <v>250.38335000000001</v>
      </c>
      <c r="E18" s="662">
        <v>289.93615</v>
      </c>
      <c r="F18" s="662">
        <v>272.27865000000003</v>
      </c>
      <c r="G18" s="662">
        <v>296.40976999999998</v>
      </c>
      <c r="H18" s="661">
        <v>310.77199999999999</v>
      </c>
      <c r="J18" s="674" t="s">
        <v>95</v>
      </c>
      <c r="K18" s="662">
        <v>0</v>
      </c>
      <c r="L18" s="662">
        <v>0</v>
      </c>
    </row>
    <row r="19" spans="1:12">
      <c r="C19" s="685"/>
      <c r="D19" s="685"/>
      <c r="E19" s="685"/>
      <c r="F19" s="685"/>
      <c r="G19" s="685"/>
      <c r="H19" s="685"/>
    </row>
    <row r="20" spans="1:12">
      <c r="A20" s="530" t="s">
        <v>865</v>
      </c>
      <c r="J20" s="670" t="s">
        <v>854</v>
      </c>
    </row>
    <row r="21" spans="1:12">
      <c r="A21" s="530" t="s">
        <v>866</v>
      </c>
      <c r="J21" s="670" t="s">
        <v>867</v>
      </c>
    </row>
  </sheetData>
  <mergeCells count="3">
    <mergeCell ref="A6:B6"/>
    <mergeCell ref="A7:B7"/>
    <mergeCell ref="A8:B8"/>
  </mergeCells>
  <phoneticPr fontId="5"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dimension ref="A1:O42"/>
  <sheetViews>
    <sheetView zoomScale="70" zoomScaleNormal="70" workbookViewId="0">
      <selection sqref="A1:XFD1048576"/>
    </sheetView>
  </sheetViews>
  <sheetFormatPr defaultColWidth="9" defaultRowHeight="10.8"/>
  <cols>
    <col min="1" max="1" width="9" style="170"/>
    <col min="2" max="2" width="16.59765625" style="170" customWidth="1"/>
    <col min="3" max="3" width="11.5" style="170" bestFit="1" customWidth="1"/>
    <col min="4" max="6" width="12.5" style="170" bestFit="1" customWidth="1"/>
    <col min="7" max="7" width="11.5" style="170" bestFit="1" customWidth="1"/>
    <col min="8" max="8" width="9" style="170" customWidth="1"/>
    <col min="9" max="9" width="16.69921875" style="170" customWidth="1"/>
    <col min="10" max="14" width="9" style="170"/>
    <col min="15" max="15" width="9" style="170" customWidth="1"/>
    <col min="16" max="16384" width="9" style="170"/>
  </cols>
  <sheetData>
    <row r="1" spans="1:15" ht="17.399999999999999">
      <c r="A1" t="s">
        <v>868</v>
      </c>
    </row>
    <row r="2" spans="1:15" ht="17.399999999999999">
      <c r="A2" t="s">
        <v>869</v>
      </c>
    </row>
    <row r="4" spans="1:15" ht="11.25" customHeight="1">
      <c r="A4" s="1107" t="s">
        <v>870</v>
      </c>
      <c r="B4" s="1047">
        <v>2000</v>
      </c>
      <c r="C4" s="1047"/>
      <c r="D4" s="1047"/>
      <c r="E4" s="1047"/>
      <c r="F4" s="1047"/>
      <c r="G4" s="1047"/>
      <c r="H4" s="1047"/>
      <c r="I4" s="1047">
        <v>2011</v>
      </c>
      <c r="J4" s="1047"/>
      <c r="K4" s="1047"/>
      <c r="L4" s="1047"/>
      <c r="M4" s="1047"/>
      <c r="N4" s="1047"/>
      <c r="O4" s="1047"/>
    </row>
    <row r="5" spans="1:15" s="647" customFormat="1" ht="13.5" customHeight="1">
      <c r="A5" s="1108"/>
      <c r="B5" s="1084" t="s">
        <v>871</v>
      </c>
      <c r="C5" s="641"/>
      <c r="D5" s="641"/>
      <c r="E5" s="641"/>
      <c r="F5" s="641"/>
      <c r="G5" s="641"/>
      <c r="H5" s="641"/>
      <c r="I5" s="1084" t="s">
        <v>872</v>
      </c>
      <c r="J5" s="641"/>
      <c r="K5" s="641"/>
      <c r="L5" s="641"/>
      <c r="M5" s="641"/>
      <c r="N5" s="641"/>
      <c r="O5" s="641"/>
    </row>
    <row r="6" spans="1:15" ht="36" customHeight="1">
      <c r="A6" s="1108"/>
      <c r="B6" s="1084"/>
      <c r="C6" s="632" t="s">
        <v>873</v>
      </c>
      <c r="D6" s="632" t="s">
        <v>874</v>
      </c>
      <c r="E6" s="632" t="s">
        <v>875</v>
      </c>
      <c r="F6" s="632" t="s">
        <v>876</v>
      </c>
      <c r="G6" s="632" t="s">
        <v>877</v>
      </c>
      <c r="H6" s="632" t="s">
        <v>878</v>
      </c>
      <c r="I6" s="1084"/>
      <c r="J6" s="632" t="s">
        <v>873</v>
      </c>
      <c r="K6" s="632" t="s">
        <v>874</v>
      </c>
      <c r="L6" s="632" t="s">
        <v>875</v>
      </c>
      <c r="M6" s="632" t="s">
        <v>876</v>
      </c>
      <c r="N6" s="632" t="s">
        <v>877</v>
      </c>
      <c r="O6" s="632" t="s">
        <v>878</v>
      </c>
    </row>
    <row r="7" spans="1:15">
      <c r="A7" s="641" t="s">
        <v>393</v>
      </c>
      <c r="B7" s="686">
        <v>15433.581513109293</v>
      </c>
      <c r="C7" s="687">
        <v>16.898831925594731</v>
      </c>
      <c r="D7" s="687">
        <v>38.829969536945555</v>
      </c>
      <c r="E7" s="687">
        <v>7.2622352695514802</v>
      </c>
      <c r="F7" s="687">
        <v>17.691337540031075</v>
      </c>
      <c r="G7" s="687">
        <v>16.785624242820912</v>
      </c>
      <c r="H7" s="687">
        <v>1.4219188191256611</v>
      </c>
      <c r="I7" s="686">
        <v>22158.522786314199</v>
      </c>
      <c r="J7" s="687">
        <v>15.646877878255506</v>
      </c>
      <c r="K7" s="687">
        <v>41.205923734407804</v>
      </c>
      <c r="L7" s="687">
        <v>3.9157483933717008</v>
      </c>
      <c r="M7" s="687">
        <v>21.877496287767492</v>
      </c>
      <c r="N7" s="687">
        <v>11.659978532484859</v>
      </c>
      <c r="O7" s="687">
        <v>4.1994676674689311</v>
      </c>
    </row>
    <row r="8" spans="1:15">
      <c r="A8" s="641" t="s">
        <v>879</v>
      </c>
      <c r="B8" s="686">
        <v>288.52600000000001</v>
      </c>
      <c r="C8" s="687">
        <v>1.3898227542751778</v>
      </c>
      <c r="D8" s="687">
        <v>38.608305663960955</v>
      </c>
      <c r="E8" s="687">
        <v>11.985401662241877</v>
      </c>
      <c r="F8" s="687">
        <v>10.210864878728433</v>
      </c>
      <c r="G8" s="687">
        <v>37.765747281007599</v>
      </c>
      <c r="H8" s="688">
        <v>3.5005510768526926E-2</v>
      </c>
      <c r="I8" s="686">
        <v>520.053</v>
      </c>
      <c r="J8" s="687">
        <v>0.88414065489478955</v>
      </c>
      <c r="K8" s="687">
        <v>43.172138224373285</v>
      </c>
      <c r="L8" s="687">
        <v>3.19794328654964</v>
      </c>
      <c r="M8" s="687">
        <v>22.251001340248013</v>
      </c>
      <c r="N8" s="687">
        <v>29.751390723637783</v>
      </c>
      <c r="O8" s="688">
        <v>0.55398199798866654</v>
      </c>
    </row>
    <row r="9" spans="1:15">
      <c r="A9" s="643" t="s">
        <v>337</v>
      </c>
      <c r="B9" s="686">
        <v>2.5430000000000001</v>
      </c>
      <c r="C9" s="687">
        <v>0</v>
      </c>
      <c r="D9" s="687">
        <v>0</v>
      </c>
      <c r="E9" s="687">
        <v>0.90444357058592195</v>
      </c>
      <c r="F9" s="687">
        <v>99.095556429414074</v>
      </c>
      <c r="G9" s="687">
        <v>0</v>
      </c>
      <c r="H9" s="688">
        <v>0</v>
      </c>
      <c r="I9" s="686">
        <v>3.7250000000000001</v>
      </c>
      <c r="J9" s="687">
        <v>0</v>
      </c>
      <c r="K9" s="687">
        <v>0</v>
      </c>
      <c r="L9" s="687">
        <v>0.99328859060402674</v>
      </c>
      <c r="M9" s="687">
        <v>98.953020134228183</v>
      </c>
      <c r="N9" s="687">
        <v>0</v>
      </c>
      <c r="O9" s="688">
        <v>5.3691275167785227E-2</v>
      </c>
    </row>
    <row r="10" spans="1:15">
      <c r="A10" s="643" t="s">
        <v>395</v>
      </c>
      <c r="B10" s="686">
        <v>0.44800000000000001</v>
      </c>
      <c r="C10" s="688">
        <v>0</v>
      </c>
      <c r="D10" s="688">
        <v>0</v>
      </c>
      <c r="E10" s="688">
        <v>99.776785714285708</v>
      </c>
      <c r="F10" s="688">
        <v>0</v>
      </c>
      <c r="G10" s="688">
        <v>0</v>
      </c>
      <c r="H10" s="688">
        <v>0.2232142857142857</v>
      </c>
      <c r="I10" s="686">
        <v>1.0529999999999999</v>
      </c>
      <c r="J10" s="687">
        <v>4.2735042735042734</v>
      </c>
      <c r="K10" s="687">
        <v>3.2288698955365627</v>
      </c>
      <c r="L10" s="687">
        <v>90.313390313390315</v>
      </c>
      <c r="M10" s="687">
        <v>0</v>
      </c>
      <c r="N10" s="687">
        <v>0</v>
      </c>
      <c r="O10" s="688">
        <v>2.184235517568851</v>
      </c>
    </row>
    <row r="11" spans="1:15">
      <c r="A11" s="643" t="s">
        <v>339</v>
      </c>
      <c r="B11" s="686">
        <v>93.325000000000003</v>
      </c>
      <c r="C11" s="687">
        <v>10.732386820251808</v>
      </c>
      <c r="D11" s="687">
        <v>36.433967318510582</v>
      </c>
      <c r="E11" s="687">
        <v>19.65389766943477</v>
      </c>
      <c r="F11" s="688">
        <v>27.95606750602732</v>
      </c>
      <c r="G11" s="688">
        <v>0</v>
      </c>
      <c r="H11" s="688">
        <v>5.2236806857755154</v>
      </c>
      <c r="I11" s="686">
        <v>182.38399999999999</v>
      </c>
      <c r="J11" s="687">
        <v>6.8092595841740504</v>
      </c>
      <c r="K11" s="687">
        <v>44.411790507939294</v>
      </c>
      <c r="L11" s="687">
        <v>23.195565400473726</v>
      </c>
      <c r="M11" s="688">
        <v>20.3362137029564</v>
      </c>
      <c r="N11" s="688">
        <v>0</v>
      </c>
      <c r="O11" s="688">
        <v>5.2471708044565313</v>
      </c>
    </row>
    <row r="12" spans="1:15">
      <c r="A12" s="643" t="s">
        <v>396</v>
      </c>
      <c r="B12" s="686">
        <v>0</v>
      </c>
      <c r="C12" s="688" t="s">
        <v>880</v>
      </c>
      <c r="D12" s="688" t="s">
        <v>880</v>
      </c>
      <c r="E12" s="688" t="s">
        <v>880</v>
      </c>
      <c r="F12" s="688" t="s">
        <v>880</v>
      </c>
      <c r="G12" s="688" t="s">
        <v>880</v>
      </c>
      <c r="H12" s="688" t="s">
        <v>880</v>
      </c>
      <c r="I12" s="686">
        <v>0</v>
      </c>
      <c r="J12" s="688" t="s">
        <v>880</v>
      </c>
      <c r="K12" s="688" t="s">
        <v>880</v>
      </c>
      <c r="L12" s="688" t="s">
        <v>880</v>
      </c>
      <c r="M12" s="688" t="s">
        <v>880</v>
      </c>
      <c r="N12" s="688" t="s">
        <v>880</v>
      </c>
      <c r="O12" s="688" t="s">
        <v>880</v>
      </c>
    </row>
    <row r="13" spans="1:15">
      <c r="A13" s="643" t="s">
        <v>341</v>
      </c>
      <c r="B13" s="686">
        <v>69.254999999999995</v>
      </c>
      <c r="C13" s="687">
        <v>10.058479532163743</v>
      </c>
      <c r="D13" s="687">
        <v>11.105335354848025</v>
      </c>
      <c r="E13" s="687">
        <v>5.1981806367771286</v>
      </c>
      <c r="F13" s="687">
        <v>73.638004476211108</v>
      </c>
      <c r="G13" s="687">
        <v>0</v>
      </c>
      <c r="H13" s="688">
        <v>0</v>
      </c>
      <c r="I13" s="686">
        <v>130.09</v>
      </c>
      <c r="J13" s="687">
        <v>5.8597893765854403</v>
      </c>
      <c r="K13" s="687">
        <v>40.727957567837656</v>
      </c>
      <c r="L13" s="687">
        <v>7.6693058651702675</v>
      </c>
      <c r="M13" s="687">
        <v>44.705972788069801</v>
      </c>
      <c r="N13" s="687">
        <v>0</v>
      </c>
      <c r="O13" s="688">
        <v>1.0338996079637175</v>
      </c>
    </row>
    <row r="14" spans="1:15">
      <c r="A14" s="643" t="s">
        <v>343</v>
      </c>
      <c r="B14" s="686">
        <v>5.1180000000000003</v>
      </c>
      <c r="C14" s="687">
        <v>36.967565455255958</v>
      </c>
      <c r="D14" s="687">
        <v>0</v>
      </c>
      <c r="E14" s="687">
        <v>13.501367721766314</v>
      </c>
      <c r="F14" s="687">
        <v>49.531066822977728</v>
      </c>
      <c r="G14" s="687">
        <v>0</v>
      </c>
      <c r="H14" s="688">
        <v>0</v>
      </c>
      <c r="I14" s="686">
        <v>7.327</v>
      </c>
      <c r="J14" s="687">
        <v>70.301624129930389</v>
      </c>
      <c r="K14" s="687">
        <v>7.6429643783267371</v>
      </c>
      <c r="L14" s="687">
        <v>0.38214821891633682</v>
      </c>
      <c r="M14" s="687">
        <v>21.673263272826532</v>
      </c>
      <c r="N14" s="687">
        <v>0</v>
      </c>
      <c r="O14" s="688">
        <v>0</v>
      </c>
    </row>
    <row r="15" spans="1:15">
      <c r="A15" s="643" t="s">
        <v>345</v>
      </c>
      <c r="B15" s="686">
        <v>45.29</v>
      </c>
      <c r="C15" s="687">
        <v>17.220136895561936</v>
      </c>
      <c r="D15" s="687">
        <v>36.79178626628395</v>
      </c>
      <c r="E15" s="687">
        <v>20.280415102671672</v>
      </c>
      <c r="F15" s="687">
        <v>3.7535879885184371E-2</v>
      </c>
      <c r="G15" s="687">
        <v>0</v>
      </c>
      <c r="H15" s="687">
        <v>25.670125855597259</v>
      </c>
      <c r="I15" s="686">
        <v>69.176000000000002</v>
      </c>
      <c r="J15" s="687">
        <v>14.019313056551406</v>
      </c>
      <c r="K15" s="687">
        <v>36.634092748930264</v>
      </c>
      <c r="L15" s="687">
        <v>4.9121082456343235</v>
      </c>
      <c r="M15" s="687">
        <v>29.766103851046605</v>
      </c>
      <c r="N15" s="687">
        <v>0</v>
      </c>
      <c r="O15" s="687">
        <v>14.636579160402452</v>
      </c>
    </row>
    <row r="16" spans="1:15">
      <c r="A16" s="643" t="s">
        <v>347</v>
      </c>
      <c r="B16" s="686">
        <v>31.664999999999999</v>
      </c>
      <c r="C16" s="687">
        <v>0</v>
      </c>
      <c r="D16" s="687">
        <v>0</v>
      </c>
      <c r="E16" s="687">
        <v>79.95262908574135</v>
      </c>
      <c r="F16" s="687">
        <v>18.499921048476235</v>
      </c>
      <c r="G16" s="687">
        <v>0</v>
      </c>
      <c r="H16" s="688">
        <v>0.77372493289120481</v>
      </c>
      <c r="I16" s="686">
        <v>45.999000000000002</v>
      </c>
      <c r="J16" s="687">
        <v>0</v>
      </c>
      <c r="K16" s="687">
        <v>0</v>
      </c>
      <c r="L16" s="687">
        <v>18.40040000869584</v>
      </c>
      <c r="M16" s="687">
        <v>77.999521728733228</v>
      </c>
      <c r="N16" s="687">
        <v>0</v>
      </c>
      <c r="O16" s="688">
        <v>2.2891801995695555</v>
      </c>
    </row>
    <row r="17" spans="1:15">
      <c r="A17" s="643" t="s">
        <v>349</v>
      </c>
      <c r="B17" s="686">
        <v>95.977000000000004</v>
      </c>
      <c r="C17" s="687">
        <v>6.2785875782739611</v>
      </c>
      <c r="D17" s="687">
        <v>18.517978265626141</v>
      </c>
      <c r="E17" s="687">
        <v>10.448336580639111</v>
      </c>
      <c r="F17" s="687">
        <v>64.222678350021354</v>
      </c>
      <c r="G17" s="687">
        <v>0</v>
      </c>
      <c r="H17" s="687">
        <v>0.53241922543942821</v>
      </c>
      <c r="I17" s="686">
        <v>155.98599999999999</v>
      </c>
      <c r="J17" s="687">
        <v>5.233161950431449</v>
      </c>
      <c r="K17" s="687">
        <v>22.315464208326389</v>
      </c>
      <c r="L17" s="687">
        <v>1.3219135050581463</v>
      </c>
      <c r="M17" s="687">
        <v>68.3176695344454</v>
      </c>
      <c r="N17" s="687">
        <v>0</v>
      </c>
      <c r="O17" s="687">
        <v>2.8117908017386175</v>
      </c>
    </row>
    <row r="18" spans="1:15">
      <c r="A18" s="643" t="s">
        <v>21</v>
      </c>
      <c r="B18" s="686">
        <v>26.561</v>
      </c>
      <c r="C18" s="686">
        <v>54.783328940928435</v>
      </c>
      <c r="D18" s="686">
        <v>11.803019464628591</v>
      </c>
      <c r="E18" s="686">
        <v>17.013666654116939</v>
      </c>
      <c r="F18" s="686">
        <v>16.399984940326043</v>
      </c>
      <c r="G18" s="686">
        <v>0</v>
      </c>
      <c r="H18" s="686">
        <v>0</v>
      </c>
      <c r="I18" s="686">
        <v>99.179000000000002</v>
      </c>
      <c r="J18" s="686">
        <v>30.066848828885146</v>
      </c>
      <c r="K18" s="686">
        <v>21.093174966474756</v>
      </c>
      <c r="L18" s="686">
        <v>4.7883120418637004</v>
      </c>
      <c r="M18" s="686">
        <v>43.908488692162656</v>
      </c>
      <c r="N18" s="686">
        <v>0</v>
      </c>
      <c r="O18" s="686">
        <v>0.14317547061373878</v>
      </c>
    </row>
    <row r="19" spans="1:15">
      <c r="A19" s="641" t="s">
        <v>397</v>
      </c>
      <c r="B19" s="686">
        <v>1356.2349999999999</v>
      </c>
      <c r="C19" s="686">
        <v>16.399370315616395</v>
      </c>
      <c r="D19" s="686">
        <v>78.315631140620908</v>
      </c>
      <c r="E19" s="686">
        <v>3.4011067403510462</v>
      </c>
      <c r="F19" s="686">
        <v>0.42448395742625727</v>
      </c>
      <c r="G19" s="686">
        <v>1.2340781649197963</v>
      </c>
      <c r="H19" s="686">
        <v>0.22532968106559703</v>
      </c>
      <c r="I19" s="686">
        <v>4715.7160000000003</v>
      </c>
      <c r="J19" s="686">
        <v>14.821609274180208</v>
      </c>
      <c r="K19" s="686">
        <v>78.953948880721398</v>
      </c>
      <c r="L19" s="686">
        <v>0.16661308696282814</v>
      </c>
      <c r="M19" s="686">
        <v>1.7817442780693324</v>
      </c>
      <c r="N19" s="686">
        <v>1.8311111186509113</v>
      </c>
      <c r="O19" s="686">
        <v>2.2165881066629116</v>
      </c>
    </row>
    <row r="20" spans="1:15" ht="11.25" customHeight="1">
      <c r="A20" s="641" t="s">
        <v>398</v>
      </c>
      <c r="B20" s="686">
        <v>1048.9839999999999</v>
      </c>
      <c r="C20" s="686">
        <v>8.3178580416860513</v>
      </c>
      <c r="D20" s="686">
        <v>22.140471160665943</v>
      </c>
      <c r="E20" s="686">
        <v>9.9177871159140665</v>
      </c>
      <c r="F20" s="686">
        <v>23.95985067455748</v>
      </c>
      <c r="G20" s="686">
        <v>30.701040244655779</v>
      </c>
      <c r="H20" s="686">
        <v>1.5792423907323656</v>
      </c>
      <c r="I20" s="686">
        <v>1042.739</v>
      </c>
      <c r="J20" s="686">
        <v>7.9786984087101374</v>
      </c>
      <c r="K20" s="686">
        <v>26.961972267269179</v>
      </c>
      <c r="L20" s="686">
        <v>10.096965779547903</v>
      </c>
      <c r="M20" s="686">
        <v>35.862953241415156</v>
      </c>
      <c r="N20" s="686">
        <v>9.7590096850698007</v>
      </c>
      <c r="O20" s="686">
        <v>4.2405625952419541</v>
      </c>
    </row>
    <row r="21" spans="1:15" ht="11.25" customHeight="1">
      <c r="A21" s="555"/>
      <c r="B21" s="689"/>
      <c r="C21" s="690"/>
      <c r="D21" s="690"/>
      <c r="E21" s="690"/>
      <c r="F21" s="690"/>
      <c r="G21" s="690"/>
      <c r="H21" s="690"/>
    </row>
    <row r="22" spans="1:15">
      <c r="A22" s="170" t="s">
        <v>881</v>
      </c>
      <c r="I22" s="170" t="s">
        <v>834</v>
      </c>
    </row>
    <row r="25" spans="1:15">
      <c r="A25" s="1107" t="s">
        <v>870</v>
      </c>
      <c r="B25" s="1047">
        <v>2012</v>
      </c>
      <c r="C25" s="1047"/>
      <c r="D25" s="1047"/>
      <c r="E25" s="1047"/>
      <c r="F25" s="1047"/>
      <c r="G25" s="1047"/>
      <c r="H25" s="1047"/>
    </row>
    <row r="26" spans="1:15">
      <c r="A26" s="1108"/>
      <c r="B26" s="1084" t="s">
        <v>872</v>
      </c>
      <c r="C26" s="641"/>
      <c r="D26" s="641"/>
      <c r="E26" s="641"/>
      <c r="F26" s="641"/>
      <c r="G26" s="641"/>
      <c r="H26" s="641"/>
    </row>
    <row r="27" spans="1:15" ht="54">
      <c r="A27" s="1108"/>
      <c r="B27" s="1084"/>
      <c r="C27" s="632" t="s">
        <v>873</v>
      </c>
      <c r="D27" s="632" t="s">
        <v>874</v>
      </c>
      <c r="E27" s="632" t="s">
        <v>875</v>
      </c>
      <c r="F27" s="632" t="s">
        <v>876</v>
      </c>
      <c r="G27" s="632" t="s">
        <v>877</v>
      </c>
      <c r="H27" s="632" t="s">
        <v>878</v>
      </c>
    </row>
    <row r="28" spans="1:15">
      <c r="A28" s="641" t="s">
        <v>393</v>
      </c>
      <c r="B28" s="686"/>
      <c r="C28" s="691">
        <v>16.066930165141347</v>
      </c>
      <c r="D28" s="691">
        <v>40.297992962325942</v>
      </c>
      <c r="E28" s="691">
        <v>4.097083954244642</v>
      </c>
      <c r="F28" s="691">
        <v>22.445972661502637</v>
      </c>
      <c r="G28" s="691">
        <v>10.843232594941124</v>
      </c>
      <c r="H28" s="691">
        <v>4.7206617558710695</v>
      </c>
    </row>
    <row r="29" spans="1:15">
      <c r="A29" s="641" t="s">
        <v>879</v>
      </c>
      <c r="B29" s="686"/>
      <c r="C29" s="692">
        <v>0.74754913501652742</v>
      </c>
      <c r="D29" s="692">
        <v>45.080282897153133</v>
      </c>
      <c r="E29" s="692">
        <v>3.9869287200881462</v>
      </c>
      <c r="F29" s="692">
        <v>21.082995093561358</v>
      </c>
      <c r="G29" s="692">
        <v>28.31363537909537</v>
      </c>
      <c r="H29" s="692">
        <v>0.58839594300620601</v>
      </c>
    </row>
    <row r="30" spans="1:15">
      <c r="A30" s="643" t="s">
        <v>337</v>
      </c>
      <c r="B30" s="686"/>
      <c r="C30" s="691">
        <v>0</v>
      </c>
      <c r="D30" s="691">
        <v>0</v>
      </c>
      <c r="E30" s="691">
        <v>0.94147582697201004</v>
      </c>
      <c r="F30" s="691">
        <v>99.007633587786259</v>
      </c>
      <c r="G30" s="691">
        <v>0</v>
      </c>
      <c r="H30" s="693">
        <v>5.0890585241730277E-2</v>
      </c>
    </row>
    <row r="31" spans="1:15">
      <c r="A31" s="643" t="s">
        <v>395</v>
      </c>
      <c r="B31" s="686"/>
      <c r="C31" s="691">
        <v>36.052998605299862</v>
      </c>
      <c r="D31" s="691">
        <v>2.580195258019526</v>
      </c>
      <c r="E31" s="691">
        <v>59.762900976290098</v>
      </c>
      <c r="F31" s="691">
        <v>0</v>
      </c>
      <c r="G31" s="691">
        <v>0</v>
      </c>
      <c r="H31" s="693">
        <v>1.6039051603905161</v>
      </c>
    </row>
    <row r="32" spans="1:15">
      <c r="A32" s="643" t="s">
        <v>339</v>
      </c>
      <c r="B32" s="686"/>
      <c r="C32" s="692">
        <v>6.5336021848439216</v>
      </c>
      <c r="D32" s="692">
        <v>48.661272620536508</v>
      </c>
      <c r="E32" s="692">
        <v>16.678322570764951</v>
      </c>
      <c r="F32" s="692">
        <v>23.215498098471119</v>
      </c>
      <c r="G32" s="692">
        <v>0</v>
      </c>
      <c r="H32" s="692">
        <v>4.898032109038005</v>
      </c>
    </row>
    <row r="33" spans="1:8">
      <c r="A33" s="643" t="s">
        <v>396</v>
      </c>
      <c r="B33" s="686"/>
      <c r="C33" s="693" t="s">
        <v>832</v>
      </c>
      <c r="D33" s="693" t="s">
        <v>832</v>
      </c>
      <c r="E33" s="693" t="s">
        <v>832</v>
      </c>
      <c r="F33" s="693" t="s">
        <v>832</v>
      </c>
      <c r="G33" s="693" t="s">
        <v>832</v>
      </c>
      <c r="H33" s="693" t="s">
        <v>832</v>
      </c>
    </row>
    <row r="34" spans="1:8">
      <c r="A34" s="643" t="s">
        <v>341</v>
      </c>
      <c r="B34" s="686"/>
      <c r="C34" s="692">
        <v>6.7390479308830864</v>
      </c>
      <c r="D34" s="692">
        <v>41.514797478810252</v>
      </c>
      <c r="E34" s="692">
        <v>4.4753350548068553</v>
      </c>
      <c r="F34" s="692">
        <v>46.620429971498943</v>
      </c>
      <c r="G34" s="692">
        <v>0</v>
      </c>
      <c r="H34" s="692">
        <v>0.64443634144707962</v>
      </c>
    </row>
    <row r="35" spans="1:8">
      <c r="A35" s="643" t="s">
        <v>343</v>
      </c>
      <c r="B35" s="686"/>
      <c r="C35" s="692">
        <v>72.363026462914647</v>
      </c>
      <c r="D35" s="692">
        <v>7.1841222512113303</v>
      </c>
      <c r="E35" s="692">
        <v>0.47521431233693628</v>
      </c>
      <c r="F35" s="692">
        <v>19.977636973537084</v>
      </c>
      <c r="G35" s="692">
        <v>0</v>
      </c>
      <c r="H35" s="692">
        <v>0</v>
      </c>
    </row>
    <row r="36" spans="1:8">
      <c r="A36" s="643" t="s">
        <v>345</v>
      </c>
      <c r="B36" s="686"/>
      <c r="C36" s="692">
        <v>14.059050205016387</v>
      </c>
      <c r="D36" s="692">
        <v>38.7611250531397</v>
      </c>
      <c r="E36" s="692">
        <v>5.833710453778747</v>
      </c>
      <c r="F36" s="692">
        <v>26.935999232045639</v>
      </c>
      <c r="G36" s="692">
        <v>0</v>
      </c>
      <c r="H36" s="692">
        <v>14.385430808683369</v>
      </c>
    </row>
    <row r="37" spans="1:8">
      <c r="A37" s="643" t="s">
        <v>347</v>
      </c>
      <c r="B37" s="686"/>
      <c r="C37" s="692">
        <v>0</v>
      </c>
      <c r="D37" s="692">
        <v>0</v>
      </c>
      <c r="E37" s="692">
        <v>13.036064455622814</v>
      </c>
      <c r="F37" s="692">
        <v>84.271890186716675</v>
      </c>
      <c r="G37" s="692">
        <v>0</v>
      </c>
      <c r="H37" s="692">
        <v>1.3598772273851139</v>
      </c>
    </row>
    <row r="38" spans="1:8">
      <c r="A38" s="643" t="s">
        <v>349</v>
      </c>
      <c r="B38" s="686"/>
      <c r="C38" s="692">
        <v>5.2538395520372578</v>
      </c>
      <c r="D38" s="692">
        <v>20.020885722688018</v>
      </c>
      <c r="E38" s="692">
        <v>1.4565991081556346</v>
      </c>
      <c r="F38" s="692">
        <v>70.254049609593025</v>
      </c>
      <c r="G38" s="692">
        <v>0</v>
      </c>
      <c r="H38" s="692">
        <v>3.0146260075260622</v>
      </c>
    </row>
    <row r="39" spans="1:8">
      <c r="A39" s="643" t="s">
        <v>21</v>
      </c>
      <c r="B39" s="686"/>
      <c r="C39" s="692">
        <v>43.456388131385076</v>
      </c>
      <c r="D39" s="692">
        <v>17.932353779152592</v>
      </c>
      <c r="E39" s="692">
        <v>2.7424803614310718</v>
      </c>
      <c r="F39" s="692">
        <v>35.751556839920227</v>
      </c>
      <c r="G39" s="692">
        <v>0</v>
      </c>
      <c r="H39" s="692">
        <v>0.11722088811103423</v>
      </c>
    </row>
    <row r="40" spans="1:8">
      <c r="A40" s="641" t="s">
        <v>397</v>
      </c>
      <c r="B40" s="686"/>
      <c r="C40" s="692">
        <v>17.308855851380965</v>
      </c>
      <c r="D40" s="692">
        <v>75.929912140414842</v>
      </c>
      <c r="E40" s="692">
        <v>0.13615467267108708</v>
      </c>
      <c r="F40" s="692">
        <v>1.718955250109734</v>
      </c>
      <c r="G40" s="692">
        <v>1.9538305864340435</v>
      </c>
      <c r="H40" s="692">
        <v>2.7322613752444447</v>
      </c>
    </row>
    <row r="41" spans="1:8">
      <c r="A41" s="641" t="s">
        <v>398</v>
      </c>
      <c r="B41" s="686"/>
      <c r="C41" s="692">
        <v>7.3562631438411294</v>
      </c>
      <c r="D41" s="692">
        <v>29.550375872439204</v>
      </c>
      <c r="E41" s="692">
        <v>12.225648202107692</v>
      </c>
      <c r="F41" s="692">
        <v>38.709793733055534</v>
      </c>
      <c r="G41" s="692">
        <v>1.5532877387818107</v>
      </c>
      <c r="H41" s="692">
        <v>4.6422244008162581</v>
      </c>
    </row>
    <row r="42" spans="1:8">
      <c r="C42" s="106"/>
      <c r="D42" s="106"/>
      <c r="E42" s="106"/>
      <c r="F42" s="106"/>
      <c r="G42" s="106"/>
      <c r="H42" s="106"/>
    </row>
  </sheetData>
  <mergeCells count="8">
    <mergeCell ref="I4:O4"/>
    <mergeCell ref="B5:B6"/>
    <mergeCell ref="I5:I6"/>
    <mergeCell ref="A25:A27"/>
    <mergeCell ref="B25:H25"/>
    <mergeCell ref="B26:B27"/>
    <mergeCell ref="A4:A6"/>
    <mergeCell ref="B4:H4"/>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31"/>
  <sheetViews>
    <sheetView workbookViewId="0">
      <selection activeCell="F25" sqref="F25"/>
    </sheetView>
  </sheetViews>
  <sheetFormatPr defaultColWidth="9" defaultRowHeight="14.4"/>
  <cols>
    <col min="1" max="1" width="23" style="4" customWidth="1"/>
    <col min="2" max="9" width="14.59765625" style="4" customWidth="1"/>
    <col min="10" max="10" width="12.69921875" style="4" customWidth="1"/>
    <col min="11" max="16384" width="9" style="4"/>
  </cols>
  <sheetData>
    <row r="1" spans="1:9">
      <c r="A1" s="87" t="s">
        <v>66</v>
      </c>
      <c r="B1" s="47"/>
      <c r="C1" s="47"/>
      <c r="D1" s="47"/>
      <c r="E1" s="47"/>
      <c r="F1" s="47"/>
      <c r="G1" s="47"/>
      <c r="H1" s="47"/>
      <c r="I1" s="48"/>
    </row>
    <row r="2" spans="1:9">
      <c r="A2" s="5" t="s">
        <v>67</v>
      </c>
      <c r="B2" s="88"/>
      <c r="C2" s="48"/>
      <c r="D2" s="48"/>
      <c r="E2" s="49"/>
      <c r="F2" s="49"/>
      <c r="G2" s="49"/>
      <c r="H2" s="49"/>
      <c r="I2" s="49"/>
    </row>
    <row r="3" spans="1:9">
      <c r="A3" s="5"/>
      <c r="B3" s="88"/>
      <c r="C3" s="48"/>
      <c r="D3" s="48"/>
      <c r="E3" s="49"/>
      <c r="F3" s="49"/>
      <c r="G3" s="49"/>
      <c r="H3" s="49"/>
      <c r="I3" s="49"/>
    </row>
    <row r="4" spans="1:9" s="9" customFormat="1" ht="11.4" thickBot="1">
      <c r="A4" s="50"/>
      <c r="B4" s="89"/>
      <c r="C4" s="51"/>
      <c r="D4" s="51"/>
      <c r="E4" s="52"/>
      <c r="F4" s="52"/>
      <c r="G4" s="52"/>
      <c r="H4" s="52"/>
      <c r="I4" s="52" t="s">
        <v>2</v>
      </c>
    </row>
    <row r="5" spans="1:9" s="9" customFormat="1" ht="10.8">
      <c r="A5" s="982" t="s">
        <v>68</v>
      </c>
      <c r="B5" s="984" t="s">
        <v>69</v>
      </c>
      <c r="C5" s="977"/>
      <c r="D5" s="977"/>
      <c r="E5" s="985"/>
      <c r="F5" s="984" t="s">
        <v>70</v>
      </c>
      <c r="G5" s="977"/>
      <c r="H5" s="977"/>
      <c r="I5" s="985"/>
    </row>
    <row r="6" spans="1:9" s="9" customFormat="1" ht="11.4" thickBot="1">
      <c r="A6" s="983"/>
      <c r="B6" s="90" t="s">
        <v>71</v>
      </c>
      <c r="C6" s="90" t="s">
        <v>72</v>
      </c>
      <c r="D6" s="90" t="s">
        <v>39</v>
      </c>
      <c r="E6" s="90" t="s">
        <v>40</v>
      </c>
      <c r="F6" s="90" t="s">
        <v>71</v>
      </c>
      <c r="G6" s="90" t="s">
        <v>72</v>
      </c>
      <c r="H6" s="90" t="s">
        <v>39</v>
      </c>
      <c r="I6" s="90" t="s">
        <v>40</v>
      </c>
    </row>
    <row r="7" spans="1:9" s="9" customFormat="1" ht="10.8">
      <c r="A7" s="91" t="s">
        <v>50</v>
      </c>
      <c r="B7" s="92">
        <v>6542.2869652493237</v>
      </c>
      <c r="C7" s="92">
        <v>22255.692953283869</v>
      </c>
      <c r="D7" s="92">
        <v>29268.462286502894</v>
      </c>
      <c r="E7" s="92">
        <v>58066.442205036088</v>
      </c>
      <c r="F7" s="92">
        <v>5.6666311137641499</v>
      </c>
      <c r="G7" s="92">
        <v>18.910916565907783</v>
      </c>
      <c r="H7" s="92">
        <v>21.492266794403125</v>
      </c>
      <c r="I7" s="92">
        <v>15.722476299177202</v>
      </c>
    </row>
    <row r="8" spans="1:9" s="9" customFormat="1" ht="10.8">
      <c r="A8" s="91" t="s">
        <v>46</v>
      </c>
      <c r="B8" s="92">
        <v>20548.823527024095</v>
      </c>
      <c r="C8" s="92">
        <v>19399.560688113732</v>
      </c>
      <c r="D8" s="92">
        <v>24377.425795101772</v>
      </c>
      <c r="E8" s="92">
        <v>64325.810010239598</v>
      </c>
      <c r="F8" s="92">
        <v>17.798455397629589</v>
      </c>
      <c r="G8" s="92">
        <v>16.484028349881235</v>
      </c>
      <c r="H8" s="92">
        <v>17.900706016615697</v>
      </c>
      <c r="I8" s="92">
        <v>17.417306535506192</v>
      </c>
    </row>
    <row r="9" spans="1:9" s="9" customFormat="1" ht="10.8">
      <c r="A9" s="91" t="s">
        <v>52</v>
      </c>
      <c r="B9" s="92">
        <v>21206.134603330815</v>
      </c>
      <c r="C9" s="92">
        <v>21766.041394272779</v>
      </c>
      <c r="D9" s="92">
        <v>13381.089048295231</v>
      </c>
      <c r="E9" s="92">
        <v>56353.265045898828</v>
      </c>
      <c r="F9" s="92">
        <v>18.367788326039204</v>
      </c>
      <c r="G9" s="92">
        <v>18.494854042118376</v>
      </c>
      <c r="H9" s="92">
        <v>9.8259325348379694</v>
      </c>
      <c r="I9" s="92">
        <v>15.258604461021235</v>
      </c>
    </row>
    <row r="10" spans="1:9" s="9" customFormat="1" ht="10.8">
      <c r="A10" s="91" t="s">
        <v>57</v>
      </c>
      <c r="B10" s="92">
        <v>14395.715242472252</v>
      </c>
      <c r="C10" s="92">
        <v>4913.2735567564205</v>
      </c>
      <c r="D10" s="92">
        <v>13042.25023735628</v>
      </c>
      <c r="E10" s="92">
        <v>32351.23903658495</v>
      </c>
      <c r="F10" s="92">
        <v>12.468913138660112</v>
      </c>
      <c r="G10" s="92">
        <v>4.1748646736066659</v>
      </c>
      <c r="H10" s="92">
        <v>9.5771181607272897</v>
      </c>
      <c r="I10" s="92">
        <v>8.7596479082647978</v>
      </c>
    </row>
    <row r="11" spans="1:9" s="9" customFormat="1" ht="10.8">
      <c r="A11" s="91" t="s">
        <v>73</v>
      </c>
      <c r="B11" s="93">
        <v>5480.139636734244</v>
      </c>
      <c r="C11" s="93">
        <v>5230.2208795301485</v>
      </c>
      <c r="D11" s="93">
        <v>9504.8909216931697</v>
      </c>
      <c r="E11" s="93">
        <v>20215.251437957562</v>
      </c>
      <c r="F11" s="93">
        <v>4.746647454970967</v>
      </c>
      <c r="G11" s="93">
        <v>4.444178434779734</v>
      </c>
      <c r="H11" s="93">
        <v>6.9795826491005641</v>
      </c>
      <c r="I11" s="93">
        <v>5.4736229661343012</v>
      </c>
    </row>
    <row r="12" spans="1:9" s="9" customFormat="1" ht="10.8">
      <c r="A12" s="91" t="s">
        <v>49</v>
      </c>
      <c r="B12" s="94">
        <v>5718.1065831818423</v>
      </c>
      <c r="C12" s="95">
        <v>6778.5173010146045</v>
      </c>
      <c r="D12" s="96">
        <v>8869.3992161266524</v>
      </c>
      <c r="E12" s="92">
        <v>21366.023100323102</v>
      </c>
      <c r="F12" s="92">
        <v>4.9527635898867972</v>
      </c>
      <c r="G12" s="97">
        <v>5.7597835928597858</v>
      </c>
      <c r="H12" s="96">
        <v>6.5129316461210092</v>
      </c>
      <c r="I12" s="92">
        <v>5.7852139557013826</v>
      </c>
    </row>
    <row r="13" spans="1:9" s="9" customFormat="1" ht="10.8">
      <c r="A13" s="91" t="s">
        <v>47</v>
      </c>
      <c r="B13" s="98">
        <v>3219.1833013419978</v>
      </c>
      <c r="C13" s="98">
        <v>3489.1902771764321</v>
      </c>
      <c r="D13" s="98">
        <v>5703.3772617021077</v>
      </c>
      <c r="E13" s="92">
        <v>12411.750840220539</v>
      </c>
      <c r="F13" s="98">
        <v>2.7883100134846144</v>
      </c>
      <c r="G13" s="98">
        <v>2.9648048412945114</v>
      </c>
      <c r="H13" s="98">
        <v>4.1880746770273927</v>
      </c>
      <c r="I13" s="98">
        <v>3.3606925274945709</v>
      </c>
    </row>
    <row r="14" spans="1:9" s="9" customFormat="1" ht="10.8">
      <c r="A14" s="91" t="s">
        <v>55</v>
      </c>
      <c r="B14" s="92">
        <v>1577.0474432730111</v>
      </c>
      <c r="C14" s="92">
        <v>3652.395671077943</v>
      </c>
      <c r="D14" s="92">
        <v>4468.8983736175833</v>
      </c>
      <c r="E14" s="92">
        <v>9698.341487968537</v>
      </c>
      <c r="F14" s="92">
        <v>1.3659666959583574</v>
      </c>
      <c r="G14" s="92">
        <v>3.1034823290571283</v>
      </c>
      <c r="H14" s="92">
        <v>3.281578484810086</v>
      </c>
      <c r="I14" s="92">
        <v>2.625990820093461</v>
      </c>
    </row>
    <row r="15" spans="1:9" s="9" customFormat="1" ht="10.8">
      <c r="A15" s="91" t="s">
        <v>74</v>
      </c>
      <c r="B15" s="98">
        <v>2838.1547978332765</v>
      </c>
      <c r="C15" s="98">
        <v>1349.9224319523382</v>
      </c>
      <c r="D15" s="98">
        <v>2814.1017867615324</v>
      </c>
      <c r="E15" s="92">
        <v>7002.1790165471466</v>
      </c>
      <c r="F15" s="98">
        <v>2.4582804711117006</v>
      </c>
      <c r="G15" s="98">
        <v>1.1470445128212128</v>
      </c>
      <c r="H15" s="98">
        <v>2.0664367603478881</v>
      </c>
      <c r="I15" s="98">
        <v>1.8959589988571786</v>
      </c>
    </row>
    <row r="16" spans="1:9" s="9" customFormat="1" ht="10.8">
      <c r="A16" s="91" t="s">
        <v>48</v>
      </c>
      <c r="B16" s="98">
        <v>1047.9778589079735</v>
      </c>
      <c r="C16" s="98">
        <v>1030.2521457755749</v>
      </c>
      <c r="D16" s="98">
        <v>1263.9722467481133</v>
      </c>
      <c r="E16" s="92">
        <v>3342.2022514316618</v>
      </c>
      <c r="F16" s="98">
        <v>0.90771070932342479</v>
      </c>
      <c r="G16" s="98">
        <v>0.87541701853568221</v>
      </c>
      <c r="H16" s="98">
        <v>0.92815360376342615</v>
      </c>
      <c r="I16" s="98">
        <v>0.90495807371221271</v>
      </c>
    </row>
    <row r="17" spans="1:11" s="9" customFormat="1" ht="10.8">
      <c r="A17" s="99" t="s">
        <v>75</v>
      </c>
      <c r="B17" s="100">
        <v>82573.569959348839</v>
      </c>
      <c r="C17" s="100">
        <v>89865.067298953858</v>
      </c>
      <c r="D17" s="100">
        <v>112693.86717390532</v>
      </c>
      <c r="E17" s="100">
        <v>285132.50443220802</v>
      </c>
      <c r="F17" s="100">
        <v>71.52146691082892</v>
      </c>
      <c r="G17" s="100">
        <v>76.35937436086212</v>
      </c>
      <c r="H17" s="100">
        <v>82.752781327754448</v>
      </c>
      <c r="I17" s="100">
        <v>77.204472545962531</v>
      </c>
    </row>
    <row r="18" spans="1:11" s="9" customFormat="1" ht="13.2">
      <c r="A18" s="101" t="s">
        <v>76</v>
      </c>
      <c r="B18" s="102">
        <v>32879.277312784703</v>
      </c>
      <c r="C18" s="102">
        <v>27821.946314156696</v>
      </c>
      <c r="D18" s="102">
        <v>23487.497809544424</v>
      </c>
      <c r="E18" s="102">
        <v>84188.721436485823</v>
      </c>
      <c r="F18" s="102">
        <v>28.478533089171084</v>
      </c>
      <c r="G18" s="102">
        <v>23.640625639137877</v>
      </c>
      <c r="H18" s="102">
        <v>17.247218672245562</v>
      </c>
      <c r="I18" s="102">
        <v>22.795527454037465</v>
      </c>
    </row>
    <row r="19" spans="1:11" s="9" customFormat="1" ht="11.4" thickBot="1">
      <c r="A19" s="103" t="s">
        <v>60</v>
      </c>
      <c r="B19" s="104">
        <v>115452.84727213354</v>
      </c>
      <c r="C19" s="104">
        <v>117687.01361311055</v>
      </c>
      <c r="D19" s="104">
        <v>136181.36498344975</v>
      </c>
      <c r="E19" s="104">
        <v>369321.22586869384</v>
      </c>
      <c r="F19" s="104">
        <v>100</v>
      </c>
      <c r="G19" s="104">
        <v>100</v>
      </c>
      <c r="H19" s="104">
        <v>100.00000000000001</v>
      </c>
      <c r="I19" s="104">
        <v>100</v>
      </c>
    </row>
    <row r="20" spans="1:11" s="9" customFormat="1" ht="10.8">
      <c r="A20" s="83"/>
      <c r="B20" s="83"/>
      <c r="C20" s="83"/>
      <c r="D20" s="83"/>
      <c r="E20" s="83"/>
      <c r="F20" s="83"/>
      <c r="G20" s="83"/>
      <c r="H20" s="83"/>
      <c r="I20" s="83"/>
    </row>
    <row r="21" spans="1:11" s="106" customFormat="1" ht="10.8">
      <c r="A21" s="46" t="s">
        <v>77</v>
      </c>
      <c r="B21" s="105"/>
      <c r="C21" s="105"/>
      <c r="D21" s="105"/>
      <c r="E21" s="105"/>
      <c r="F21" s="105" t="s">
        <v>26</v>
      </c>
      <c r="G21" s="105"/>
      <c r="I21" s="105"/>
      <c r="J21" s="105"/>
      <c r="K21" s="105"/>
    </row>
    <row r="22" spans="1:11" s="106" customFormat="1" ht="10.8">
      <c r="A22" s="46" t="s">
        <v>78</v>
      </c>
      <c r="B22" s="105"/>
      <c r="C22" s="105"/>
      <c r="D22" s="105"/>
      <c r="E22" s="105"/>
      <c r="F22" s="105"/>
      <c r="G22" s="105"/>
      <c r="H22" s="105"/>
      <c r="I22" s="105"/>
    </row>
    <row r="23" spans="1:11" s="106" customFormat="1" ht="24.75" customHeight="1">
      <c r="A23" s="46" t="s">
        <v>79</v>
      </c>
      <c r="B23" s="107"/>
      <c r="C23" s="107"/>
      <c r="D23" s="107"/>
      <c r="E23" s="107"/>
      <c r="F23" s="986" t="s">
        <v>80</v>
      </c>
      <c r="G23" s="987"/>
      <c r="H23" s="987"/>
      <c r="I23" s="987"/>
    </row>
    <row r="24" spans="1:11" s="108" customFormat="1" ht="13.5" customHeight="1">
      <c r="A24" s="46" t="s">
        <v>81</v>
      </c>
      <c r="B24" s="107"/>
      <c r="C24" s="107"/>
      <c r="D24" s="107"/>
      <c r="E24" s="107"/>
      <c r="F24" s="987"/>
      <c r="G24" s="987"/>
      <c r="H24" s="987"/>
      <c r="I24" s="987"/>
    </row>
    <row r="25" spans="1:11" s="108" customFormat="1" ht="13.2" customHeight="1">
      <c r="A25" s="46" t="s">
        <v>82</v>
      </c>
      <c r="F25" s="109" t="s">
        <v>83</v>
      </c>
    </row>
    <row r="26" spans="1:11" ht="13.5" customHeight="1">
      <c r="A26" s="44"/>
      <c r="B26" s="110"/>
      <c r="C26" s="110"/>
      <c r="D26" s="110"/>
      <c r="E26" s="110"/>
      <c r="F26" s="110"/>
      <c r="G26" s="110"/>
      <c r="H26" s="110"/>
      <c r="I26" s="110"/>
    </row>
    <row r="30" spans="1:11">
      <c r="A30" s="44"/>
    </row>
    <row r="31" spans="1:11">
      <c r="A31" s="44"/>
    </row>
  </sheetData>
  <mergeCells count="5">
    <mergeCell ref="A5:A6"/>
    <mergeCell ref="B5:E5"/>
    <mergeCell ref="F5:I5"/>
    <mergeCell ref="F23:I23"/>
    <mergeCell ref="F24:I24"/>
  </mergeCells>
  <phoneticPr fontId="5"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X50"/>
  <sheetViews>
    <sheetView workbookViewId="0">
      <selection sqref="A1:XFD1048576"/>
    </sheetView>
  </sheetViews>
  <sheetFormatPr defaultColWidth="9" defaultRowHeight="10.8"/>
  <cols>
    <col min="1" max="1" width="4.19921875" style="170" customWidth="1"/>
    <col min="2" max="2" width="9" style="170"/>
    <col min="3" max="4" width="16.59765625" style="170" customWidth="1"/>
    <col min="5" max="11" width="12.09765625" style="170" customWidth="1"/>
    <col min="12" max="13" width="9" style="170"/>
    <col min="14" max="14" width="18.69921875" style="170" customWidth="1"/>
    <col min="15" max="16384" width="9" style="170"/>
  </cols>
  <sheetData>
    <row r="1" spans="1:24" s="396" customFormat="1" ht="17.399999999999999">
      <c r="A1" t="s">
        <v>882</v>
      </c>
    </row>
    <row r="2" spans="1:24" s="396" customFormat="1" ht="17.399999999999999">
      <c r="A2" t="s">
        <v>883</v>
      </c>
    </row>
    <row r="4" spans="1:24" ht="47.25" customHeight="1">
      <c r="A4" s="1107" t="s">
        <v>389</v>
      </c>
      <c r="B4" s="1110"/>
      <c r="C4" s="1085" t="s">
        <v>884</v>
      </c>
      <c r="D4" s="1086"/>
      <c r="E4" s="1085" t="s">
        <v>885</v>
      </c>
      <c r="F4" s="1086"/>
      <c r="G4" s="1086"/>
      <c r="H4" s="1086"/>
      <c r="I4" s="1086"/>
      <c r="J4" s="1086"/>
      <c r="K4" s="1087"/>
    </row>
    <row r="5" spans="1:24" s="647" customFormat="1" ht="17.399999999999999">
      <c r="A5" s="1110"/>
      <c r="B5" s="1110"/>
      <c r="C5" s="634">
        <v>2007</v>
      </c>
      <c r="D5" s="634">
        <v>2011</v>
      </c>
      <c r="E5" s="634">
        <v>2000</v>
      </c>
      <c r="F5" s="634">
        <v>2003</v>
      </c>
      <c r="G5" s="634">
        <v>2006</v>
      </c>
      <c r="H5" s="634">
        <v>2007</v>
      </c>
      <c r="I5" s="634">
        <v>2008</v>
      </c>
      <c r="J5" s="634">
        <v>2009</v>
      </c>
      <c r="K5" s="634">
        <v>2010</v>
      </c>
      <c r="N5" s="694"/>
      <c r="O5" s="694"/>
      <c r="P5" s="694"/>
      <c r="Q5" s="694"/>
      <c r="R5" s="694"/>
      <c r="S5" s="694"/>
      <c r="T5" s="694"/>
      <c r="U5" s="694"/>
      <c r="V5" s="694"/>
      <c r="W5" s="694"/>
      <c r="X5" s="694"/>
    </row>
    <row r="6" spans="1:24" ht="17.399999999999999">
      <c r="A6" s="1109" t="s">
        <v>393</v>
      </c>
      <c r="B6" s="1109"/>
      <c r="C6" s="686">
        <v>6510.0815115044161</v>
      </c>
      <c r="D6" s="686">
        <v>6123.718835659557</v>
      </c>
      <c r="E6" s="695">
        <v>4.0654288876456359</v>
      </c>
      <c r="F6" s="695">
        <v>4.292675998754321</v>
      </c>
      <c r="G6" s="695">
        <v>4.6731086831501845</v>
      </c>
      <c r="H6" s="695">
        <v>4.7265816634656579</v>
      </c>
      <c r="I6" s="695">
        <v>4.7894351983554646</v>
      </c>
      <c r="J6" s="695">
        <v>4.7105813214489434</v>
      </c>
      <c r="K6" s="695">
        <v>4.8834646011151239</v>
      </c>
      <c r="N6" s="694"/>
      <c r="O6" s="694"/>
      <c r="P6" s="694"/>
      <c r="Q6" s="694"/>
      <c r="R6" s="694"/>
      <c r="S6" s="694"/>
      <c r="T6" s="694"/>
      <c r="U6" s="694"/>
      <c r="V6" s="694"/>
      <c r="W6" s="694"/>
      <c r="X6" s="694"/>
    </row>
    <row r="7" spans="1:24" ht="17.399999999999999">
      <c r="A7" s="1092" t="s">
        <v>879</v>
      </c>
      <c r="B7" s="1093"/>
      <c r="C7" s="686">
        <v>1334.4266097464954</v>
      </c>
      <c r="D7" s="686">
        <v>1302.7466761377786</v>
      </c>
      <c r="E7" s="695">
        <v>9.5209317600530685</v>
      </c>
      <c r="F7" s="695">
        <v>9.7413656038633718</v>
      </c>
      <c r="G7" s="695">
        <v>9.7330409241753468</v>
      </c>
      <c r="H7" s="695">
        <v>10.202901819207232</v>
      </c>
      <c r="I7" s="695">
        <v>10.379271967560811</v>
      </c>
      <c r="J7" s="695">
        <v>10.35694446008927</v>
      </c>
      <c r="K7" s="695">
        <v>11.486805400308105</v>
      </c>
      <c r="N7" s="694"/>
      <c r="O7" s="694"/>
      <c r="P7" s="694"/>
      <c r="Q7" s="694"/>
      <c r="R7" s="694"/>
      <c r="S7" s="694"/>
      <c r="T7" s="694"/>
      <c r="U7" s="694"/>
      <c r="V7" s="694"/>
      <c r="W7" s="694"/>
      <c r="X7" s="694"/>
    </row>
    <row r="8" spans="1:24" ht="17.399999999999999">
      <c r="A8" s="463"/>
      <c r="B8" s="651" t="s">
        <v>337</v>
      </c>
      <c r="C8" s="686">
        <v>22283.976510067114</v>
      </c>
      <c r="D8" s="686">
        <v>20909.59184476719</v>
      </c>
      <c r="E8" s="695">
        <v>19.672213163914513</v>
      </c>
      <c r="F8" s="695">
        <v>15.149164849893539</v>
      </c>
      <c r="G8" s="695">
        <v>12.86934509750545</v>
      </c>
      <c r="H8" s="695">
        <v>26.677655725671141</v>
      </c>
      <c r="I8" s="695">
        <v>27.274480241845072</v>
      </c>
      <c r="J8" s="695">
        <v>23.058215010141989</v>
      </c>
      <c r="K8" s="695">
        <v>22.867885432971597</v>
      </c>
      <c r="N8" s="694"/>
      <c r="O8" s="694"/>
      <c r="P8" s="694"/>
      <c r="Q8" s="694"/>
      <c r="R8" s="694"/>
      <c r="S8" s="694"/>
      <c r="T8" s="694"/>
      <c r="U8" s="694"/>
      <c r="V8" s="694"/>
      <c r="W8" s="694"/>
      <c r="X8" s="694"/>
    </row>
    <row r="9" spans="1:24" ht="17.399999999999999">
      <c r="A9" s="463"/>
      <c r="B9" s="651" t="s">
        <v>395</v>
      </c>
      <c r="C9" s="686">
        <v>8772.6393743987901</v>
      </c>
      <c r="D9" s="686">
        <v>8256.9587471112609</v>
      </c>
      <c r="E9" s="695">
        <v>0.16170611634533325</v>
      </c>
      <c r="F9" s="695">
        <v>0.18399683819133347</v>
      </c>
      <c r="G9" s="695">
        <v>0.22129059758817637</v>
      </c>
      <c r="H9" s="695">
        <v>0.25340634458229144</v>
      </c>
      <c r="I9" s="695">
        <v>0.28514205856625985</v>
      </c>
      <c r="J9" s="695">
        <v>0.28647981773479986</v>
      </c>
      <c r="K9" s="695">
        <v>0.29101288408555531</v>
      </c>
      <c r="N9" s="694"/>
      <c r="O9" s="694"/>
      <c r="P9" s="694"/>
      <c r="Q9" s="694"/>
      <c r="R9" s="694"/>
      <c r="S9" s="694"/>
      <c r="T9" s="694"/>
      <c r="U9" s="694"/>
      <c r="V9" s="694"/>
      <c r="W9" s="694"/>
      <c r="X9" s="694"/>
    </row>
    <row r="10" spans="1:24" ht="17.399999999999999">
      <c r="A10" s="463"/>
      <c r="B10" s="651" t="s">
        <v>339</v>
      </c>
      <c r="C10" s="686">
        <v>8741.2887148170284</v>
      </c>
      <c r="D10" s="686">
        <v>8281.3225057933269</v>
      </c>
      <c r="E10" s="695">
        <v>1.2607475183941272</v>
      </c>
      <c r="F10" s="695">
        <v>1.4522048820261193</v>
      </c>
      <c r="G10" s="695">
        <v>1.5156118584801839</v>
      </c>
      <c r="H10" s="695">
        <v>1.6259264770249493</v>
      </c>
      <c r="I10" s="695">
        <v>1.7605063635301299</v>
      </c>
      <c r="J10" s="695">
        <v>1.9079180049405169</v>
      </c>
      <c r="K10" s="695">
        <v>1.8032066988181252</v>
      </c>
      <c r="N10" s="694"/>
      <c r="O10" s="694"/>
      <c r="P10" s="694"/>
      <c r="Q10" s="694"/>
      <c r="R10" s="694"/>
      <c r="S10" s="694"/>
      <c r="T10" s="694"/>
      <c r="U10" s="694"/>
      <c r="V10" s="694"/>
      <c r="W10" s="694"/>
      <c r="X10" s="694"/>
    </row>
    <row r="11" spans="1:24" ht="17.399999999999999">
      <c r="A11" s="463"/>
      <c r="B11" s="651" t="s">
        <v>15</v>
      </c>
      <c r="C11" s="686">
        <v>31663.262533347035</v>
      </c>
      <c r="D11" s="686">
        <v>29196.569893736141</v>
      </c>
      <c r="E11" s="695">
        <v>0.18034601387715302</v>
      </c>
      <c r="F11" s="695">
        <v>0.20100055720974416</v>
      </c>
      <c r="G11" s="695">
        <v>0.26806237523172766</v>
      </c>
      <c r="H11" s="695">
        <v>0.27746679930646811</v>
      </c>
      <c r="I11" s="695">
        <v>0.28372519415219788</v>
      </c>
      <c r="J11" s="695">
        <v>0.28900881433983072</v>
      </c>
      <c r="K11" s="695">
        <v>0.29298328427182391</v>
      </c>
      <c r="N11" s="694"/>
      <c r="O11" s="694"/>
      <c r="P11" s="694"/>
      <c r="Q11" s="694"/>
      <c r="R11" s="694"/>
      <c r="S11" s="694"/>
      <c r="T11" s="694"/>
      <c r="U11" s="694"/>
      <c r="V11" s="694"/>
      <c r="W11" s="694"/>
      <c r="X11" s="694"/>
    </row>
    <row r="12" spans="1:24" ht="17.399999999999999">
      <c r="A12" s="463"/>
      <c r="B12" s="651" t="s">
        <v>341</v>
      </c>
      <c r="C12" s="686">
        <v>21630.637545513378</v>
      </c>
      <c r="D12" s="686">
        <v>20167.622148333001</v>
      </c>
      <c r="E12" s="695">
        <v>5.4055984370441408</v>
      </c>
      <c r="F12" s="695">
        <v>6.4388117323072338</v>
      </c>
      <c r="G12" s="695">
        <v>6.4818200623555233</v>
      </c>
      <c r="H12" s="695">
        <v>7.6567980115029499</v>
      </c>
      <c r="I12" s="695">
        <v>7.8096353471137361</v>
      </c>
      <c r="J12" s="695">
        <v>7.336421590478758</v>
      </c>
      <c r="K12" s="695">
        <v>7.667467326782746</v>
      </c>
      <c r="N12" s="694"/>
      <c r="O12" s="694"/>
      <c r="P12" s="694"/>
      <c r="Q12" s="694"/>
      <c r="R12" s="694"/>
      <c r="S12" s="694"/>
      <c r="T12" s="694"/>
      <c r="U12" s="694"/>
      <c r="V12" s="694"/>
      <c r="W12" s="694"/>
      <c r="X12" s="694"/>
    </row>
    <row r="13" spans="1:24" ht="17.399999999999999">
      <c r="A13" s="463"/>
      <c r="B13" s="651" t="s">
        <v>343</v>
      </c>
      <c r="C13" s="686">
        <v>19732.845600870951</v>
      </c>
      <c r="D13" s="686">
        <v>19159.224097650687</v>
      </c>
      <c r="E13" s="695">
        <v>0.20820004953253668</v>
      </c>
      <c r="F13" s="695">
        <v>0.19859743052606169</v>
      </c>
      <c r="G13" s="695">
        <v>0.2497187231621659</v>
      </c>
      <c r="H13" s="695">
        <v>0.24860792447077265</v>
      </c>
      <c r="I13" s="695">
        <v>0.17642065940571641</v>
      </c>
      <c r="J13" s="695">
        <v>0.2016332790006459</v>
      </c>
      <c r="K13" s="695">
        <v>0.17321274359931887</v>
      </c>
      <c r="N13" s="694"/>
      <c r="O13" s="694"/>
      <c r="P13" s="694"/>
      <c r="Q13" s="694"/>
      <c r="R13" s="694"/>
      <c r="S13" s="694"/>
      <c r="T13" s="694"/>
      <c r="U13" s="694"/>
      <c r="V13" s="694"/>
      <c r="W13" s="694"/>
      <c r="X13" s="694"/>
    </row>
    <row r="14" spans="1:24" ht="17.399999999999999">
      <c r="A14" s="463"/>
      <c r="B14" s="651" t="s">
        <v>345</v>
      </c>
      <c r="C14" s="686">
        <v>5389.558891946298</v>
      </c>
      <c r="D14" s="686">
        <v>5039.2706999116717</v>
      </c>
      <c r="E14" s="695">
        <v>0.94404703671701418</v>
      </c>
      <c r="F14" s="695">
        <v>0.86595781418246742</v>
      </c>
      <c r="G14" s="695">
        <v>0.77481372652673475</v>
      </c>
      <c r="H14" s="695">
        <v>0.78389764752842928</v>
      </c>
      <c r="I14" s="695">
        <v>0.84035065252528718</v>
      </c>
      <c r="J14" s="695">
        <v>0.81388320796113456</v>
      </c>
      <c r="K14" s="695">
        <v>0.87314829037980501</v>
      </c>
      <c r="N14" s="694"/>
      <c r="O14" s="694"/>
      <c r="P14" s="694"/>
      <c r="Q14" s="694"/>
      <c r="R14" s="694"/>
      <c r="S14" s="694"/>
      <c r="T14" s="694"/>
      <c r="U14" s="694"/>
      <c r="V14" s="694"/>
      <c r="W14" s="694"/>
      <c r="X14" s="694"/>
    </row>
    <row r="15" spans="1:24" ht="17.399999999999999">
      <c r="A15" s="463"/>
      <c r="B15" s="651" t="s">
        <v>347</v>
      </c>
      <c r="C15" s="686">
        <v>130.75883711807523</v>
      </c>
      <c r="D15" s="686">
        <v>115.74743908791018</v>
      </c>
      <c r="E15" s="695">
        <v>12.16658506914273</v>
      </c>
      <c r="F15" s="695">
        <v>7.5660615339749206</v>
      </c>
      <c r="G15" s="695">
        <v>6.9975764529467908</v>
      </c>
      <c r="H15" s="695">
        <v>3.893480364381293</v>
      </c>
      <c r="I15" s="695">
        <v>4.0576900028929206</v>
      </c>
      <c r="J15" s="695">
        <v>4.9656985323602543</v>
      </c>
      <c r="K15" s="695">
        <v>2.6631924281521462</v>
      </c>
      <c r="N15" s="694"/>
      <c r="O15" s="694"/>
      <c r="P15" s="694"/>
      <c r="Q15" s="694"/>
      <c r="R15" s="694"/>
      <c r="S15" s="694"/>
      <c r="T15" s="694"/>
      <c r="U15" s="694"/>
      <c r="V15" s="694"/>
      <c r="W15" s="694"/>
      <c r="X15" s="694"/>
    </row>
    <row r="16" spans="1:24" ht="16.5" customHeight="1">
      <c r="A16" s="463"/>
      <c r="B16" s="651" t="s">
        <v>349</v>
      </c>
      <c r="C16" s="686">
        <v>3397.5550951393366</v>
      </c>
      <c r="D16" s="686">
        <v>3372.0692212361596</v>
      </c>
      <c r="E16" s="695">
        <v>3.0212583600898499</v>
      </c>
      <c r="F16" s="695">
        <v>3.6006216658894199</v>
      </c>
      <c r="G16" s="695">
        <v>3.96471928881143</v>
      </c>
      <c r="H16" s="695">
        <v>3.9681804209811387</v>
      </c>
      <c r="I16" s="695">
        <v>3.9561399548600948</v>
      </c>
      <c r="J16" s="695">
        <v>4.1731783874532669</v>
      </c>
      <c r="K16" s="695">
        <v>4.4468555584717855</v>
      </c>
    </row>
    <row r="17" spans="1:24" ht="17.399999999999999">
      <c r="A17" s="472"/>
      <c r="B17" s="651" t="s">
        <v>21</v>
      </c>
      <c r="C17" s="686">
        <v>4267.3391822239319</v>
      </c>
      <c r="D17" s="686">
        <v>4091.5300546448084</v>
      </c>
      <c r="E17" s="695">
        <v>0.69102049570467428</v>
      </c>
      <c r="F17" s="695">
        <v>0.97885828474283088</v>
      </c>
      <c r="G17" s="695">
        <v>1.2297718243251352</v>
      </c>
      <c r="H17" s="695">
        <v>1.3494401165503656</v>
      </c>
      <c r="I17" s="695">
        <v>1.493900258804097</v>
      </c>
      <c r="J17" s="695">
        <v>1.6281011101424003</v>
      </c>
      <c r="K17" s="695">
        <v>1.7281184367181432</v>
      </c>
      <c r="N17" s="694"/>
      <c r="O17" s="694"/>
      <c r="P17" s="694"/>
      <c r="Q17" s="694"/>
      <c r="R17" s="694"/>
      <c r="S17" s="694"/>
      <c r="T17" s="694"/>
      <c r="U17" s="694"/>
      <c r="V17" s="694"/>
      <c r="W17" s="694"/>
      <c r="X17" s="694"/>
    </row>
    <row r="18" spans="1:24" ht="17.399999999999999">
      <c r="N18" s="694"/>
      <c r="O18" s="694"/>
      <c r="P18" s="694"/>
      <c r="Q18" s="694"/>
      <c r="R18" s="694"/>
      <c r="S18" s="694"/>
      <c r="T18" s="694"/>
      <c r="U18" s="694"/>
      <c r="V18" s="694"/>
      <c r="W18" s="694"/>
      <c r="X18" s="694"/>
    </row>
    <row r="19" spans="1:24" ht="17.399999999999999">
      <c r="A19" s="170" t="s">
        <v>881</v>
      </c>
      <c r="G19" s="170" t="s">
        <v>834</v>
      </c>
      <c r="N19" s="694"/>
      <c r="O19" s="694"/>
      <c r="P19" s="694"/>
      <c r="Q19" s="694"/>
      <c r="R19" s="694"/>
      <c r="S19" s="694"/>
      <c r="T19" s="694"/>
      <c r="U19" s="694"/>
      <c r="V19" s="694"/>
      <c r="W19" s="694"/>
      <c r="X19" s="694"/>
    </row>
    <row r="20" spans="1:24" s="696" customFormat="1" ht="17.399999999999999">
      <c r="N20" s="694"/>
      <c r="O20" s="694"/>
      <c r="P20" s="694"/>
      <c r="Q20" s="694"/>
      <c r="R20" s="694"/>
      <c r="S20" s="694"/>
      <c r="T20" s="694"/>
      <c r="U20" s="694"/>
      <c r="V20" s="694"/>
      <c r="W20" s="694"/>
      <c r="X20" s="694"/>
    </row>
    <row r="21" spans="1:24" ht="22.8" customHeight="1">
      <c r="A21" s="1107" t="s">
        <v>389</v>
      </c>
      <c r="B21" s="1110"/>
      <c r="C21" s="1085" t="s">
        <v>884</v>
      </c>
      <c r="D21" s="1086"/>
      <c r="E21" s="1085" t="s">
        <v>885</v>
      </c>
      <c r="F21" s="1086"/>
      <c r="G21" s="1086"/>
      <c r="H21" s="1086"/>
      <c r="I21" s="1086"/>
      <c r="J21" s="1086"/>
      <c r="K21" s="1087"/>
      <c r="N21" s="694"/>
      <c r="O21" s="694"/>
      <c r="P21" s="694"/>
      <c r="Q21" s="694"/>
      <c r="R21" s="694"/>
      <c r="S21" s="694"/>
      <c r="T21" s="694"/>
      <c r="U21" s="694"/>
      <c r="V21" s="694"/>
      <c r="W21" s="694"/>
      <c r="X21" s="694"/>
    </row>
    <row r="22" spans="1:24" ht="17.399999999999999">
      <c r="A22" s="1110"/>
      <c r="B22" s="1110"/>
      <c r="C22" s="634"/>
      <c r="D22" s="697">
        <v>2012</v>
      </c>
      <c r="E22" s="634"/>
      <c r="F22" s="634"/>
      <c r="G22" s="634"/>
      <c r="H22" s="634"/>
      <c r="I22" s="634"/>
      <c r="J22" s="634"/>
      <c r="K22" s="697">
        <v>2011</v>
      </c>
      <c r="N22" s="694"/>
      <c r="O22" s="694"/>
      <c r="P22" s="694"/>
      <c r="Q22" s="694"/>
      <c r="R22" s="694"/>
      <c r="S22" s="694"/>
      <c r="T22" s="694"/>
      <c r="U22" s="694"/>
      <c r="V22" s="694"/>
      <c r="W22" s="694"/>
      <c r="X22" s="694"/>
    </row>
    <row r="23" spans="1:24" s="696" customFormat="1" ht="17.399999999999999">
      <c r="A23" s="1109" t="s">
        <v>393</v>
      </c>
      <c r="B23" s="1109"/>
      <c r="C23" s="686"/>
      <c r="D23" s="698">
        <v>6125.908046583264</v>
      </c>
      <c r="E23" s="695"/>
      <c r="F23" s="695"/>
      <c r="G23" s="695"/>
      <c r="H23" s="695"/>
      <c r="I23" s="695"/>
      <c r="J23" s="695"/>
      <c r="K23" s="699">
        <v>4.9753145246640997</v>
      </c>
      <c r="N23" s="694"/>
      <c r="O23" s="694"/>
      <c r="P23" s="694"/>
      <c r="Q23" s="694"/>
      <c r="R23" s="694"/>
      <c r="S23" s="694"/>
      <c r="T23" s="694"/>
      <c r="U23" s="694"/>
      <c r="V23" s="694"/>
      <c r="W23" s="694"/>
      <c r="X23" s="694"/>
    </row>
    <row r="24" spans="1:24" s="696" customFormat="1">
      <c r="A24" s="1092" t="s">
        <v>879</v>
      </c>
      <c r="B24" s="1093"/>
      <c r="C24" s="686"/>
      <c r="D24" s="698">
        <v>1296.8848106911144</v>
      </c>
      <c r="E24" s="695"/>
      <c r="F24" s="695"/>
      <c r="G24" s="695"/>
      <c r="H24" s="695"/>
      <c r="I24" s="695"/>
      <c r="J24" s="695"/>
      <c r="K24" s="699">
        <v>11.840756866690345</v>
      </c>
    </row>
    <row r="25" spans="1:24" s="696" customFormat="1">
      <c r="A25" s="463"/>
      <c r="B25" s="651" t="s">
        <v>337</v>
      </c>
      <c r="C25" s="686"/>
      <c r="D25" s="698">
        <v>20619.156894803487</v>
      </c>
      <c r="E25" s="695"/>
      <c r="F25" s="695"/>
      <c r="G25" s="695"/>
      <c r="H25" s="695"/>
      <c r="I25" s="695"/>
      <c r="J25" s="695"/>
      <c r="K25" s="699">
        <v>23.967850887550675</v>
      </c>
    </row>
    <row r="26" spans="1:24" s="696" customFormat="1">
      <c r="A26" s="463"/>
      <c r="B26" s="651" t="s">
        <v>395</v>
      </c>
      <c r="C26" s="686"/>
      <c r="D26" s="698">
        <v>8113.2103650500649</v>
      </c>
      <c r="E26" s="695"/>
      <c r="F26" s="695"/>
      <c r="G26" s="695"/>
      <c r="H26" s="695"/>
      <c r="I26" s="695"/>
      <c r="J26" s="695"/>
      <c r="K26" s="699">
        <v>0.30780394885286472</v>
      </c>
    </row>
    <row r="27" spans="1:24" s="696" customFormat="1">
      <c r="A27" s="463"/>
      <c r="B27" s="651" t="s">
        <v>339</v>
      </c>
      <c r="C27" s="686"/>
      <c r="D27" s="698">
        <v>8178.5859335103005</v>
      </c>
      <c r="E27" s="695"/>
      <c r="F27" s="695"/>
      <c r="G27" s="695"/>
      <c r="H27" s="695"/>
      <c r="I27" s="695"/>
      <c r="J27" s="695"/>
      <c r="K27" s="699">
        <v>2.3132928979201814</v>
      </c>
    </row>
    <row r="28" spans="1:24" s="696" customFormat="1">
      <c r="A28" s="463"/>
      <c r="B28" s="651" t="s">
        <v>15</v>
      </c>
      <c r="C28" s="686"/>
      <c r="D28" s="698">
        <v>28649.557082963489</v>
      </c>
      <c r="E28" s="695"/>
      <c r="F28" s="695"/>
      <c r="G28" s="695"/>
      <c r="H28" s="695"/>
      <c r="I28" s="695"/>
      <c r="J28" s="695"/>
      <c r="K28" s="699">
        <v>0.18443767621065324</v>
      </c>
    </row>
    <row r="29" spans="1:24" s="696" customFormat="1">
      <c r="A29" s="463"/>
      <c r="B29" s="651" t="s">
        <v>341</v>
      </c>
      <c r="C29" s="686"/>
      <c r="D29" s="698">
        <v>19835.890835158378</v>
      </c>
      <c r="E29" s="695"/>
      <c r="F29" s="695"/>
      <c r="G29" s="695"/>
      <c r="H29" s="695"/>
      <c r="I29" s="695"/>
      <c r="J29" s="695"/>
      <c r="K29" s="699">
        <v>7.8477381038151304</v>
      </c>
    </row>
    <row r="30" spans="1:24" s="696" customFormat="1">
      <c r="A30" s="463"/>
      <c r="B30" s="651" t="s">
        <v>343</v>
      </c>
      <c r="C30" s="686"/>
      <c r="D30" s="698">
        <v>18997.176731644271</v>
      </c>
      <c r="E30" s="695"/>
      <c r="F30" s="695"/>
      <c r="G30" s="695"/>
      <c r="H30" s="695"/>
      <c r="I30" s="695"/>
      <c r="J30" s="695"/>
      <c r="K30" s="699">
        <v>0.19942305329914675</v>
      </c>
    </row>
    <row r="31" spans="1:24" s="696" customFormat="1">
      <c r="A31" s="463"/>
      <c r="B31" s="651" t="s">
        <v>345</v>
      </c>
      <c r="C31" s="686"/>
      <c r="D31" s="698">
        <v>4953.1178605045661</v>
      </c>
      <c r="E31" s="695"/>
      <c r="F31" s="695"/>
      <c r="G31" s="695"/>
      <c r="H31" s="695"/>
      <c r="I31" s="695"/>
      <c r="J31" s="695"/>
      <c r="K31" s="699">
        <v>0.86280367747249376</v>
      </c>
    </row>
    <row r="32" spans="1:24" s="696" customFormat="1">
      <c r="A32" s="463"/>
      <c r="B32" s="651" t="s">
        <v>347</v>
      </c>
      <c r="C32" s="686"/>
      <c r="D32" s="698">
        <v>112.94330246216398</v>
      </c>
      <c r="E32" s="695"/>
      <c r="F32" s="695"/>
      <c r="G32" s="695"/>
      <c r="H32" s="695"/>
      <c r="I32" s="695"/>
      <c r="J32" s="695"/>
      <c r="K32" s="699">
        <v>4.3201514362328064</v>
      </c>
    </row>
    <row r="33" spans="1:11" s="696" customFormat="1">
      <c r="A33" s="463"/>
      <c r="B33" s="651" t="s">
        <v>349</v>
      </c>
      <c r="C33" s="686"/>
      <c r="D33" s="698">
        <v>3361.5332280971288</v>
      </c>
      <c r="E33" s="695"/>
      <c r="F33" s="695"/>
      <c r="G33" s="695"/>
      <c r="H33" s="695"/>
      <c r="I33" s="695"/>
      <c r="J33" s="695"/>
      <c r="K33" s="699">
        <v>4.5567381212891087</v>
      </c>
    </row>
    <row r="34" spans="1:11" s="696" customFormat="1">
      <c r="A34" s="472"/>
      <c r="B34" s="651" t="s">
        <v>21</v>
      </c>
      <c r="C34" s="686"/>
      <c r="D34" s="698">
        <v>4048.5328292756008</v>
      </c>
      <c r="E34" s="695"/>
      <c r="F34" s="695"/>
      <c r="G34" s="695"/>
      <c r="H34" s="695"/>
      <c r="I34" s="695"/>
      <c r="J34" s="695"/>
      <c r="K34" s="699">
        <v>1.9718891734972679</v>
      </c>
    </row>
    <row r="35" spans="1:11" s="696" customFormat="1"/>
    <row r="36" spans="1:11" s="696" customFormat="1"/>
    <row r="37" spans="1:11" s="696" customFormat="1"/>
    <row r="38" spans="1:11" s="696" customFormat="1"/>
    <row r="39" spans="1:11" s="696" customFormat="1"/>
    <row r="40" spans="1:11" s="696" customFormat="1"/>
    <row r="41" spans="1:11" s="696" customFormat="1"/>
    <row r="42" spans="1:11" s="696" customFormat="1"/>
    <row r="43" spans="1:11" s="696" customFormat="1"/>
    <row r="44" spans="1:11" s="696" customFormat="1"/>
    <row r="45" spans="1:11" s="696" customFormat="1"/>
    <row r="46" spans="1:11" s="696" customFormat="1"/>
    <row r="47" spans="1:11" s="696" customFormat="1"/>
    <row r="48" spans="1:11" s="696" customFormat="1"/>
    <row r="49" s="696" customFormat="1"/>
    <row r="50" s="696" customFormat="1"/>
  </sheetData>
  <mergeCells count="10">
    <mergeCell ref="A23:B23"/>
    <mergeCell ref="A24:B24"/>
    <mergeCell ref="A4:B5"/>
    <mergeCell ref="C4:D4"/>
    <mergeCell ref="E4:K4"/>
    <mergeCell ref="A6:B6"/>
    <mergeCell ref="A7:B7"/>
    <mergeCell ref="A21:B22"/>
    <mergeCell ref="C21:D21"/>
    <mergeCell ref="E21:K21"/>
  </mergeCells>
  <phoneticPr fontId="5"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L20"/>
  <sheetViews>
    <sheetView workbookViewId="0">
      <selection activeCell="H10" sqref="H10"/>
    </sheetView>
  </sheetViews>
  <sheetFormatPr defaultRowHeight="17.399999999999999"/>
  <cols>
    <col min="1" max="12" width="11" customWidth="1"/>
  </cols>
  <sheetData>
    <row r="1" spans="1:12">
      <c r="A1" s="855" t="s">
        <v>1170</v>
      </c>
      <c r="B1" s="170"/>
      <c r="C1" s="170"/>
      <c r="D1" s="170"/>
      <c r="E1" s="170"/>
      <c r="F1" s="170"/>
      <c r="G1" s="170"/>
      <c r="H1" s="170"/>
      <c r="I1" s="170"/>
      <c r="J1" s="170"/>
      <c r="K1" s="170"/>
      <c r="L1" s="170"/>
    </row>
    <row r="2" spans="1:12">
      <c r="A2" s="855" t="s">
        <v>1171</v>
      </c>
      <c r="B2" s="170"/>
      <c r="C2" s="170"/>
      <c r="D2" s="170"/>
      <c r="E2" s="170"/>
      <c r="F2" s="170"/>
      <c r="G2" s="170"/>
      <c r="H2" s="170"/>
      <c r="I2" s="170"/>
      <c r="J2" s="170"/>
      <c r="K2" s="170"/>
      <c r="L2" s="170"/>
    </row>
    <row r="3" spans="1:12">
      <c r="A3" s="170"/>
      <c r="B3" s="170"/>
      <c r="C3" s="170"/>
      <c r="D3" s="170"/>
      <c r="E3" s="170"/>
      <c r="F3" s="170"/>
      <c r="G3" s="170"/>
      <c r="H3" s="170"/>
      <c r="I3" s="170"/>
      <c r="J3" s="170"/>
      <c r="K3" s="170"/>
      <c r="L3" s="170"/>
    </row>
    <row r="4" spans="1:12" ht="43.8" customHeight="1">
      <c r="A4" s="1107" t="s">
        <v>3</v>
      </c>
      <c r="B4" s="1110"/>
      <c r="C4" s="1084" t="s">
        <v>1172</v>
      </c>
      <c r="D4" s="1084"/>
      <c r="E4" s="1084"/>
      <c r="F4" s="1084" t="s">
        <v>1173</v>
      </c>
      <c r="G4" s="1084"/>
      <c r="H4" s="1084"/>
      <c r="I4" s="1084" t="s">
        <v>1174</v>
      </c>
      <c r="J4" s="1084"/>
      <c r="K4" s="1084" t="s">
        <v>1175</v>
      </c>
      <c r="L4" s="1084"/>
    </row>
    <row r="5" spans="1:12">
      <c r="A5" s="1110"/>
      <c r="B5" s="1110"/>
      <c r="C5" s="856">
        <v>1990</v>
      </c>
      <c r="D5" s="1084" t="s">
        <v>1176</v>
      </c>
      <c r="E5" s="1084"/>
      <c r="F5" s="856">
        <v>1990</v>
      </c>
      <c r="G5" s="1084" t="s">
        <v>1176</v>
      </c>
      <c r="H5" s="1084"/>
      <c r="I5" s="856">
        <v>1990</v>
      </c>
      <c r="J5" s="854">
        <v>2012</v>
      </c>
      <c r="K5" s="856">
        <v>1990</v>
      </c>
      <c r="L5" s="854">
        <v>2012</v>
      </c>
    </row>
    <row r="6" spans="1:12">
      <c r="A6" s="1109" t="s">
        <v>94</v>
      </c>
      <c r="B6" s="1111"/>
      <c r="C6" s="930">
        <v>56.715000000000003</v>
      </c>
      <c r="D6" s="931">
        <v>104.983</v>
      </c>
      <c r="E6" s="932" t="s">
        <v>1177</v>
      </c>
      <c r="F6" s="930">
        <v>71.5</v>
      </c>
      <c r="G6" s="931">
        <v>79.25</v>
      </c>
      <c r="H6" s="933">
        <v>2009</v>
      </c>
      <c r="I6" s="934">
        <v>3091</v>
      </c>
      <c r="J6" s="934">
        <v>3650</v>
      </c>
      <c r="K6" s="935">
        <v>31.7</v>
      </c>
      <c r="L6" s="935">
        <v>37.6</v>
      </c>
    </row>
    <row r="7" spans="1:12">
      <c r="A7" s="926"/>
      <c r="B7" s="927" t="s">
        <v>337</v>
      </c>
      <c r="C7" s="930">
        <v>1.01</v>
      </c>
      <c r="D7" s="931">
        <v>3.0291000000000001</v>
      </c>
      <c r="E7" s="933">
        <v>2008</v>
      </c>
      <c r="F7" s="930">
        <v>31.4</v>
      </c>
      <c r="G7" s="931">
        <v>81.117999999999995</v>
      </c>
      <c r="H7" s="933">
        <v>2008</v>
      </c>
      <c r="I7" s="936" t="s">
        <v>880</v>
      </c>
      <c r="J7" s="936" t="s">
        <v>880</v>
      </c>
      <c r="K7" s="936" t="s">
        <v>880</v>
      </c>
      <c r="L7" s="936" t="s">
        <v>880</v>
      </c>
    </row>
    <row r="8" spans="1:12">
      <c r="A8" s="926"/>
      <c r="B8" s="927" t="s">
        <v>395</v>
      </c>
      <c r="C8" s="930">
        <v>35.799999999999997</v>
      </c>
      <c r="D8" s="931">
        <v>38.299999999999997</v>
      </c>
      <c r="E8" s="933">
        <v>2004</v>
      </c>
      <c r="F8" s="930">
        <v>7.5</v>
      </c>
      <c r="G8" s="931">
        <v>6.29</v>
      </c>
      <c r="H8" s="933">
        <v>2004</v>
      </c>
      <c r="I8" s="934">
        <v>600</v>
      </c>
      <c r="J8" s="721" t="s">
        <v>1178</v>
      </c>
      <c r="K8" s="935">
        <v>3.3990499999999999</v>
      </c>
      <c r="L8" s="935">
        <v>3.6823000000000001</v>
      </c>
    </row>
    <row r="9" spans="1:12">
      <c r="A9" s="926"/>
      <c r="B9" s="927" t="s">
        <v>178</v>
      </c>
      <c r="C9" s="930">
        <v>288.72699999999998</v>
      </c>
      <c r="D9" s="931">
        <v>476.33699999999999</v>
      </c>
      <c r="E9" s="933">
        <v>2009</v>
      </c>
      <c r="F9" s="930">
        <v>45.1</v>
      </c>
      <c r="G9" s="931">
        <v>56.940800000000003</v>
      </c>
      <c r="H9" s="933">
        <v>2009</v>
      </c>
      <c r="I9" s="936" t="s">
        <v>880</v>
      </c>
      <c r="J9" s="721">
        <v>4684</v>
      </c>
      <c r="K9" s="936" t="s">
        <v>880</v>
      </c>
      <c r="L9" s="935">
        <v>2.6</v>
      </c>
    </row>
    <row r="10" spans="1:12">
      <c r="A10" s="926"/>
      <c r="B10" s="927" t="s">
        <v>15</v>
      </c>
      <c r="C10" s="930">
        <v>13.971</v>
      </c>
      <c r="D10" s="931">
        <v>39.567999999999998</v>
      </c>
      <c r="E10" s="933">
        <v>2009</v>
      </c>
      <c r="F10" s="930">
        <v>24</v>
      </c>
      <c r="G10" s="931">
        <v>13.68</v>
      </c>
      <c r="H10" s="933">
        <v>2009</v>
      </c>
      <c r="I10" s="936" t="s">
        <v>880</v>
      </c>
      <c r="J10" s="936" t="s">
        <v>880</v>
      </c>
      <c r="K10" s="936" t="s">
        <v>880</v>
      </c>
      <c r="L10" s="936" t="s">
        <v>880</v>
      </c>
    </row>
    <row r="11" spans="1:12">
      <c r="A11" s="926"/>
      <c r="B11" s="927" t="s">
        <v>101</v>
      </c>
      <c r="C11" s="930">
        <v>53.984999999999999</v>
      </c>
      <c r="D11" s="931">
        <v>90.1</v>
      </c>
      <c r="E11" s="933">
        <v>2006</v>
      </c>
      <c r="F11" s="930">
        <v>69.978700000000003</v>
      </c>
      <c r="G11" s="931">
        <v>82.8</v>
      </c>
      <c r="H11" s="933">
        <v>2006</v>
      </c>
      <c r="I11" s="934">
        <v>1668</v>
      </c>
      <c r="J11" s="721">
        <v>2250</v>
      </c>
      <c r="K11" s="935">
        <v>5.0768500000000003</v>
      </c>
      <c r="L11" s="935">
        <v>6.8</v>
      </c>
    </row>
    <row r="12" spans="1:12">
      <c r="A12" s="926"/>
      <c r="B12" s="927" t="s">
        <v>181</v>
      </c>
      <c r="C12" s="930">
        <v>25</v>
      </c>
      <c r="D12" s="931">
        <v>27</v>
      </c>
      <c r="E12" s="933">
        <v>2005</v>
      </c>
      <c r="F12" s="930">
        <v>10.9</v>
      </c>
      <c r="G12" s="931">
        <v>11.9</v>
      </c>
      <c r="H12" s="933">
        <v>2005</v>
      </c>
      <c r="I12" s="934">
        <v>3335.9355</v>
      </c>
      <c r="J12" s="936" t="s">
        <v>893</v>
      </c>
      <c r="K12" s="935">
        <v>4.9000000000000004</v>
      </c>
      <c r="L12" s="936" t="s">
        <v>880</v>
      </c>
    </row>
    <row r="13" spans="1:12">
      <c r="A13" s="926"/>
      <c r="B13" s="927" t="s">
        <v>18</v>
      </c>
      <c r="C13" s="930">
        <v>160.55799999999999</v>
      </c>
      <c r="D13" s="931">
        <v>200.03676999999999</v>
      </c>
      <c r="E13" s="933">
        <v>2003</v>
      </c>
      <c r="F13" s="937" t="s">
        <v>1179</v>
      </c>
      <c r="G13" s="931">
        <v>9.9</v>
      </c>
      <c r="H13" s="933">
        <v>2003</v>
      </c>
      <c r="I13" s="934">
        <v>479</v>
      </c>
      <c r="J13" s="721" t="s">
        <v>1180</v>
      </c>
      <c r="K13" s="935">
        <v>1.6064700000000001</v>
      </c>
      <c r="L13" s="935">
        <v>1.6064700000000001</v>
      </c>
    </row>
    <row r="14" spans="1:12">
      <c r="A14" s="926"/>
      <c r="B14" s="927" t="s">
        <v>95</v>
      </c>
      <c r="C14" s="930">
        <v>2.798</v>
      </c>
      <c r="D14" s="931">
        <v>3.3769999999999998</v>
      </c>
      <c r="E14" s="933">
        <v>2009</v>
      </c>
      <c r="F14" s="930">
        <v>97.1</v>
      </c>
      <c r="G14" s="931">
        <v>100</v>
      </c>
      <c r="H14" s="933">
        <v>2009</v>
      </c>
      <c r="I14" s="936" t="s">
        <v>880</v>
      </c>
      <c r="J14" s="936" t="s">
        <v>880</v>
      </c>
      <c r="K14" s="936" t="s">
        <v>880</v>
      </c>
      <c r="L14" s="936" t="s">
        <v>880</v>
      </c>
    </row>
    <row r="15" spans="1:12">
      <c r="A15" s="926"/>
      <c r="B15" s="927" t="s">
        <v>102</v>
      </c>
      <c r="C15" s="930">
        <v>72.17</v>
      </c>
      <c r="D15" s="931">
        <v>180.053</v>
      </c>
      <c r="E15" s="933">
        <v>2006</v>
      </c>
      <c r="F15" s="930">
        <v>55.3</v>
      </c>
      <c r="G15" s="931">
        <v>98.5</v>
      </c>
      <c r="H15" s="933">
        <v>2000</v>
      </c>
      <c r="I15" s="934">
        <v>3861</v>
      </c>
      <c r="J15" s="721">
        <v>5327</v>
      </c>
      <c r="K15" s="935">
        <v>7.3</v>
      </c>
      <c r="L15" s="935">
        <v>10.4</v>
      </c>
    </row>
    <row r="16" spans="1:12">
      <c r="A16" s="926"/>
      <c r="B16" s="927" t="s">
        <v>21</v>
      </c>
      <c r="C16" s="930">
        <v>96.1</v>
      </c>
      <c r="D16" s="931">
        <v>160.089</v>
      </c>
      <c r="E16" s="933">
        <v>2007</v>
      </c>
      <c r="F16" s="930">
        <v>23.5</v>
      </c>
      <c r="G16" s="931">
        <v>47.624099999999999</v>
      </c>
      <c r="H16" s="933">
        <v>2007</v>
      </c>
      <c r="I16" s="934">
        <v>2831.7</v>
      </c>
      <c r="J16" s="721">
        <v>2347</v>
      </c>
      <c r="K16" s="935">
        <v>8.6998099999999994</v>
      </c>
      <c r="L16" s="935">
        <v>7.5692599999999999</v>
      </c>
    </row>
    <row r="17" spans="1:12">
      <c r="A17" s="1111" t="s">
        <v>96</v>
      </c>
      <c r="B17" s="1111"/>
      <c r="C17" s="930">
        <v>1181.0329999999999</v>
      </c>
      <c r="D17" s="931">
        <v>3860.8</v>
      </c>
      <c r="E17" s="933">
        <v>2009</v>
      </c>
      <c r="F17" s="937">
        <v>72.099999999999994</v>
      </c>
      <c r="G17" s="931">
        <v>53.5</v>
      </c>
      <c r="H17" s="933">
        <v>2008</v>
      </c>
      <c r="I17" s="934">
        <v>53378</v>
      </c>
      <c r="J17" s="721">
        <v>66298</v>
      </c>
      <c r="K17" s="935">
        <v>5.7226999999999997</v>
      </c>
      <c r="L17" s="935">
        <v>7.1014900000000001</v>
      </c>
    </row>
    <row r="18" spans="1:12">
      <c r="A18" s="1111" t="s">
        <v>99</v>
      </c>
      <c r="B18" s="1111"/>
      <c r="C18" s="930">
        <v>1114.6969999999999</v>
      </c>
      <c r="D18" s="931">
        <v>1207.9000000000001</v>
      </c>
      <c r="E18" s="933">
        <v>2009</v>
      </c>
      <c r="F18" s="930">
        <v>69.2</v>
      </c>
      <c r="G18" s="931">
        <v>80.11</v>
      </c>
      <c r="H18" s="933">
        <v>2009</v>
      </c>
      <c r="I18" s="934">
        <v>20254</v>
      </c>
      <c r="J18" s="721">
        <v>20035</v>
      </c>
      <c r="K18" s="935">
        <v>55.8</v>
      </c>
      <c r="L18" s="935">
        <v>55.3</v>
      </c>
    </row>
    <row r="19" spans="1:12">
      <c r="A19" s="170"/>
      <c r="B19" s="170"/>
      <c r="C19" s="556"/>
      <c r="D19" s="556"/>
      <c r="E19" s="367"/>
      <c r="F19" s="170"/>
      <c r="G19" s="325"/>
      <c r="H19" s="170"/>
      <c r="I19" s="170"/>
      <c r="J19" s="170"/>
      <c r="K19" s="170"/>
      <c r="L19" s="170"/>
    </row>
    <row r="20" spans="1:12">
      <c r="A20" s="170" t="s">
        <v>1181</v>
      </c>
      <c r="B20" s="170"/>
      <c r="C20" s="170"/>
      <c r="D20" s="170"/>
      <c r="E20" s="170"/>
      <c r="F20" s="170"/>
      <c r="G20" s="170"/>
      <c r="H20" s="170"/>
      <c r="I20" s="170" t="s">
        <v>1182</v>
      </c>
      <c r="J20" s="170"/>
      <c r="K20" s="170"/>
      <c r="L20" s="170"/>
    </row>
  </sheetData>
  <mergeCells count="10">
    <mergeCell ref="F4:H4"/>
    <mergeCell ref="I4:J4"/>
    <mergeCell ref="K4:L4"/>
    <mergeCell ref="D5:E5"/>
    <mergeCell ref="G5:H5"/>
    <mergeCell ref="A6:B6"/>
    <mergeCell ref="A17:B17"/>
    <mergeCell ref="A18:B18"/>
    <mergeCell ref="A4:B5"/>
    <mergeCell ref="C4:E4"/>
  </mergeCells>
  <phoneticPr fontId="5"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N40"/>
  <sheetViews>
    <sheetView workbookViewId="0">
      <selection sqref="A1:XFD1048576"/>
    </sheetView>
  </sheetViews>
  <sheetFormatPr defaultColWidth="9" defaultRowHeight="10.8"/>
  <cols>
    <col min="1" max="1" width="3.69921875" style="702" customWidth="1"/>
    <col min="2" max="2" width="17.69921875" style="702" customWidth="1"/>
    <col min="3" max="12" width="14.3984375" style="702" customWidth="1"/>
    <col min="13" max="13" width="12.3984375" style="702" customWidth="1"/>
    <col min="14" max="14" width="13.8984375" style="702" customWidth="1"/>
    <col min="15" max="16384" width="9" style="702"/>
  </cols>
  <sheetData>
    <row r="1" spans="1:14" s="701" customFormat="1" ht="17.399999999999999">
      <c r="A1" s="700" t="s">
        <v>886</v>
      </c>
    </row>
    <row r="2" spans="1:14" s="701" customFormat="1" ht="17.399999999999999">
      <c r="A2" s="700" t="s">
        <v>887</v>
      </c>
    </row>
    <row r="4" spans="1:14" ht="11.25" customHeight="1">
      <c r="A4" s="1114" t="s">
        <v>3</v>
      </c>
      <c r="B4" s="1115"/>
      <c r="C4" s="1120" t="s">
        <v>888</v>
      </c>
      <c r="D4" s="1121"/>
      <c r="E4" s="1121"/>
      <c r="F4" s="1121"/>
      <c r="G4" s="1121"/>
      <c r="H4" s="1122"/>
      <c r="I4" s="1126" t="s">
        <v>889</v>
      </c>
      <c r="J4" s="1127"/>
      <c r="K4" s="1127"/>
      <c r="L4" s="1127"/>
      <c r="M4" s="1127"/>
      <c r="N4" s="1128"/>
    </row>
    <row r="5" spans="1:14" ht="11.25" customHeight="1">
      <c r="A5" s="1116"/>
      <c r="B5" s="1117"/>
      <c r="C5" s="1123"/>
      <c r="D5" s="1124"/>
      <c r="E5" s="1124"/>
      <c r="F5" s="1124"/>
      <c r="G5" s="1124"/>
      <c r="H5" s="1125"/>
      <c r="I5" s="1129">
        <v>2011</v>
      </c>
      <c r="J5" s="1129"/>
      <c r="K5" s="1129">
        <v>2012</v>
      </c>
      <c r="L5" s="1129"/>
      <c r="M5" s="1126">
        <v>2013</v>
      </c>
      <c r="N5" s="1128"/>
    </row>
    <row r="6" spans="1:14" s="705" customFormat="1" ht="21.6">
      <c r="A6" s="1118"/>
      <c r="B6" s="1119"/>
      <c r="C6" s="703">
        <v>1995</v>
      </c>
      <c r="D6" s="703">
        <v>2000</v>
      </c>
      <c r="E6" s="703">
        <v>2005</v>
      </c>
      <c r="F6" s="703">
        <v>2010</v>
      </c>
      <c r="G6" s="703">
        <v>2011</v>
      </c>
      <c r="H6" s="703">
        <v>2012</v>
      </c>
      <c r="I6" s="704" t="s">
        <v>890</v>
      </c>
      <c r="J6" s="704" t="s">
        <v>891</v>
      </c>
      <c r="K6" s="704" t="s">
        <v>890</v>
      </c>
      <c r="L6" s="704" t="s">
        <v>891</v>
      </c>
      <c r="M6" s="704" t="s">
        <v>890</v>
      </c>
      <c r="N6" s="704" t="s">
        <v>891</v>
      </c>
    </row>
    <row r="7" spans="1:14" ht="13.5" customHeight="1">
      <c r="A7" s="1112" t="s">
        <v>471</v>
      </c>
      <c r="B7" s="1113"/>
      <c r="C7" s="706">
        <v>90</v>
      </c>
      <c r="D7" s="706">
        <v>90</v>
      </c>
      <c r="E7" s="706">
        <v>116</v>
      </c>
      <c r="F7" s="707" t="s">
        <v>892</v>
      </c>
      <c r="G7" s="707" t="s">
        <v>892</v>
      </c>
      <c r="H7" s="707"/>
      <c r="I7" s="708">
        <v>579796.26481078204</v>
      </c>
      <c r="J7" s="709">
        <f t="shared" ref="J7:J12" si="0">(I7/$I$7)*100</f>
        <v>100</v>
      </c>
      <c r="K7" s="708">
        <v>601508.18027407199</v>
      </c>
      <c r="L7" s="709">
        <f>(K7/$K$7)*100</f>
        <v>100</v>
      </c>
      <c r="M7" s="710">
        <v>651098.61565698253</v>
      </c>
      <c r="N7" s="711">
        <v>100</v>
      </c>
    </row>
    <row r="8" spans="1:14">
      <c r="A8" s="712"/>
      <c r="B8" s="713" t="s">
        <v>94</v>
      </c>
      <c r="C8" s="714">
        <v>133</v>
      </c>
      <c r="D8" s="714">
        <v>133</v>
      </c>
      <c r="E8" s="714">
        <v>231</v>
      </c>
      <c r="F8" s="706">
        <v>275.89089253187598</v>
      </c>
      <c r="G8" s="706">
        <v>275.89999999999998</v>
      </c>
      <c r="H8" s="706"/>
      <c r="I8" s="708">
        <v>20830.307594000002</v>
      </c>
      <c r="J8" s="709">
        <f t="shared" si="0"/>
        <v>3.5926943407953869</v>
      </c>
      <c r="K8" s="708">
        <v>21453.964297493301</v>
      </c>
      <c r="L8" s="709">
        <f t="shared" ref="L8:L18" si="1">(K8/$K$7)*100</f>
        <v>3.5666953502973122</v>
      </c>
      <c r="M8" s="710">
        <v>22582.699555548003</v>
      </c>
      <c r="N8" s="711">
        <f>M8/$M$7*100</f>
        <v>3.4683992581924361</v>
      </c>
    </row>
    <row r="9" spans="1:14" ht="13.5" customHeight="1">
      <c r="A9" s="1112" t="s">
        <v>408</v>
      </c>
      <c r="B9" s="1113"/>
      <c r="C9" s="714">
        <v>18</v>
      </c>
      <c r="D9" s="714">
        <v>18</v>
      </c>
      <c r="E9" s="714">
        <v>26</v>
      </c>
      <c r="F9" s="707">
        <v>44</v>
      </c>
      <c r="G9" s="707" t="s">
        <v>892</v>
      </c>
      <c r="H9" s="707"/>
      <c r="I9" s="708">
        <f>SUM(I10:I19)</f>
        <v>79147.028801310007</v>
      </c>
      <c r="J9" s="709">
        <f t="shared" si="0"/>
        <v>13.650834543947923</v>
      </c>
      <c r="K9" s="708">
        <f>SUM(K10:K19)</f>
        <v>82859.767820626366</v>
      </c>
      <c r="L9" s="709">
        <f t="shared" si="1"/>
        <v>13.775335155520581</v>
      </c>
      <c r="M9" s="710">
        <v>88047.007714685969</v>
      </c>
      <c r="N9" s="711">
        <f>M9/$M$7*100</f>
        <v>13.522837493033723</v>
      </c>
    </row>
    <row r="10" spans="1:14">
      <c r="A10" s="715"/>
      <c r="B10" s="651" t="s">
        <v>12</v>
      </c>
      <c r="C10" s="714">
        <v>280</v>
      </c>
      <c r="D10" s="714">
        <v>280</v>
      </c>
      <c r="E10" s="714">
        <v>423</v>
      </c>
      <c r="F10" s="707" t="s">
        <v>892</v>
      </c>
      <c r="G10" s="707">
        <v>485</v>
      </c>
      <c r="H10" s="707"/>
      <c r="I10" s="708">
        <v>105.01812613</v>
      </c>
      <c r="J10" s="709">
        <f t="shared" si="0"/>
        <v>1.8112935957645904E-2</v>
      </c>
      <c r="K10" s="708">
        <v>109.21885117415999</v>
      </c>
      <c r="L10" s="709">
        <f t="shared" si="1"/>
        <v>1.8157500555419773E-2</v>
      </c>
      <c r="M10" s="710">
        <v>121.81314995018001</v>
      </c>
      <c r="N10" s="711">
        <f>M10/$M$7*100</f>
        <v>1.870886329980383E-2</v>
      </c>
    </row>
    <row r="11" spans="1:14">
      <c r="A11" s="715"/>
      <c r="B11" s="651" t="s">
        <v>409</v>
      </c>
      <c r="C11" s="714">
        <v>0.70208547469403115</v>
      </c>
      <c r="D11" s="714">
        <v>0.70208547469403115</v>
      </c>
      <c r="E11" s="707">
        <v>18</v>
      </c>
      <c r="F11" s="707" t="s">
        <v>892</v>
      </c>
      <c r="G11" s="707">
        <v>18</v>
      </c>
      <c r="H11" s="707"/>
      <c r="I11" s="708">
        <v>236.98574199999999</v>
      </c>
      <c r="J11" s="709">
        <f t="shared" si="0"/>
        <v>4.0873968389110074E-2</v>
      </c>
      <c r="K11" s="708">
        <v>246.46517168</v>
      </c>
      <c r="L11" s="709">
        <f t="shared" si="1"/>
        <v>4.0974533641038806E-2</v>
      </c>
      <c r="M11" s="710">
        <v>274.88568678935002</v>
      </c>
      <c r="N11" s="711">
        <f>M11/$M$7*100</f>
        <v>4.2218748462854623E-2</v>
      </c>
    </row>
    <row r="12" spans="1:14">
      <c r="A12" s="715"/>
      <c r="B12" s="651" t="s">
        <v>178</v>
      </c>
      <c r="C12" s="714">
        <v>11</v>
      </c>
      <c r="D12" s="714">
        <v>11</v>
      </c>
      <c r="E12" s="707" t="s">
        <v>892</v>
      </c>
      <c r="F12" s="706">
        <v>37.0659368375253</v>
      </c>
      <c r="G12" s="706">
        <v>37.1</v>
      </c>
      <c r="H12" s="706"/>
      <c r="I12" s="708">
        <v>8966.1450000000004</v>
      </c>
      <c r="J12" s="709">
        <f t="shared" si="0"/>
        <v>1.5464302797683811</v>
      </c>
      <c r="K12" s="708">
        <v>9324.7917581423299</v>
      </c>
      <c r="L12" s="709">
        <f t="shared" si="1"/>
        <v>1.5502352360184977</v>
      </c>
      <c r="M12" s="710">
        <v>10790.450113201801</v>
      </c>
      <c r="N12" s="711">
        <f>M12/$M$7*100</f>
        <v>1.6572681700933796</v>
      </c>
    </row>
    <row r="13" spans="1:14">
      <c r="A13" s="715"/>
      <c r="B13" s="651" t="s">
        <v>15</v>
      </c>
      <c r="C13" s="714">
        <v>4</v>
      </c>
      <c r="D13" s="714">
        <v>4</v>
      </c>
      <c r="E13" s="707" t="s">
        <v>892</v>
      </c>
      <c r="F13" s="707" t="s">
        <v>892</v>
      </c>
      <c r="G13" s="707">
        <v>2</v>
      </c>
      <c r="H13" s="707"/>
      <c r="I13" s="707" t="s">
        <v>893</v>
      </c>
      <c r="J13" s="707" t="s">
        <v>893</v>
      </c>
      <c r="K13" s="707" t="s">
        <v>893</v>
      </c>
      <c r="L13" s="707" t="s">
        <v>893</v>
      </c>
      <c r="M13" s="710">
        <v>0</v>
      </c>
      <c r="N13" s="711">
        <v>0</v>
      </c>
    </row>
    <row r="14" spans="1:14">
      <c r="A14" s="715"/>
      <c r="B14" s="651" t="s">
        <v>101</v>
      </c>
      <c r="C14" s="714">
        <v>127</v>
      </c>
      <c r="D14" s="714">
        <v>127</v>
      </c>
      <c r="E14" s="714">
        <v>256</v>
      </c>
      <c r="F14" s="706">
        <v>324.561652140837</v>
      </c>
      <c r="G14" s="706">
        <v>324.60000000000002</v>
      </c>
      <c r="H14" s="706"/>
      <c r="I14" s="708">
        <v>20139.382399999999</v>
      </c>
      <c r="J14" s="709">
        <f t="shared" ref="J14:J19" si="2">(I14/$I$7)*100</f>
        <v>3.4735274478824962</v>
      </c>
      <c r="K14" s="708">
        <v>20866.8746743394</v>
      </c>
      <c r="L14" s="709">
        <f t="shared" si="1"/>
        <v>3.4690924178008</v>
      </c>
      <c r="M14" s="710">
        <v>21426.790591383098</v>
      </c>
      <c r="N14" s="711">
        <f t="shared" ref="N14:N19" si="3">M14/$M$7*100</f>
        <v>3.2908671706762385</v>
      </c>
    </row>
    <row r="15" spans="1:14">
      <c r="A15" s="715"/>
      <c r="B15" s="651" t="s">
        <v>181</v>
      </c>
      <c r="C15" s="714">
        <v>1</v>
      </c>
      <c r="D15" s="714">
        <v>1</v>
      </c>
      <c r="E15" s="714">
        <v>4</v>
      </c>
      <c r="F15" s="706">
        <v>5.4148392515465904</v>
      </c>
      <c r="G15" s="706">
        <v>5.4</v>
      </c>
      <c r="H15" s="706"/>
      <c r="I15" s="708">
        <v>200.87905748</v>
      </c>
      <c r="J15" s="709">
        <f t="shared" si="2"/>
        <v>3.4646490443597008E-2</v>
      </c>
      <c r="K15" s="708">
        <v>208.91421978336001</v>
      </c>
      <c r="L15" s="709">
        <f t="shared" si="1"/>
        <v>3.4731733770963856E-2</v>
      </c>
      <c r="M15" s="710">
        <v>233.00464075212901</v>
      </c>
      <c r="N15" s="711">
        <f t="shared" si="3"/>
        <v>3.578638245406477E-2</v>
      </c>
    </row>
    <row r="16" spans="1:14">
      <c r="A16" s="715"/>
      <c r="B16" s="651" t="s">
        <v>18</v>
      </c>
      <c r="C16" s="714">
        <v>9</v>
      </c>
      <c r="D16" s="714">
        <v>9</v>
      </c>
      <c r="E16" s="714">
        <v>9</v>
      </c>
      <c r="F16" s="706">
        <v>8.6701273990814407</v>
      </c>
      <c r="G16" s="706">
        <v>8.6999999999999993</v>
      </c>
      <c r="H16" s="706"/>
      <c r="I16" s="708">
        <v>5264.0859367000003</v>
      </c>
      <c r="J16" s="709">
        <f t="shared" si="2"/>
        <v>0.90791994640012863</v>
      </c>
      <c r="K16" s="708">
        <v>5720.7485595871103</v>
      </c>
      <c r="L16" s="709">
        <f t="shared" si="1"/>
        <v>0.95106745796549286</v>
      </c>
      <c r="M16" s="710">
        <v>5860.2255941005005</v>
      </c>
      <c r="N16" s="711">
        <f t="shared" si="3"/>
        <v>0.90005192042795501</v>
      </c>
    </row>
    <row r="17" spans="1:14">
      <c r="A17" s="715"/>
      <c r="B17" s="651" t="s">
        <v>95</v>
      </c>
      <c r="C17" s="714">
        <v>98</v>
      </c>
      <c r="D17" s="714">
        <v>98</v>
      </c>
      <c r="E17" s="714">
        <v>109</v>
      </c>
      <c r="F17" s="706">
        <v>117.238560482203</v>
      </c>
      <c r="G17" s="706">
        <v>117.2</v>
      </c>
      <c r="H17" s="706"/>
      <c r="I17" s="708">
        <v>30727.701800000003</v>
      </c>
      <c r="J17" s="709">
        <f t="shared" si="2"/>
        <v>5.2997412479068089</v>
      </c>
      <c r="K17" s="708">
        <v>32421.601871999999</v>
      </c>
      <c r="L17" s="709">
        <f t="shared" si="1"/>
        <v>5.3900516959266254</v>
      </c>
      <c r="M17" s="710">
        <v>33516.342837864999</v>
      </c>
      <c r="N17" s="711">
        <f t="shared" si="3"/>
        <v>5.1476599752935694</v>
      </c>
    </row>
    <row r="18" spans="1:14">
      <c r="A18" s="715"/>
      <c r="B18" s="651" t="s">
        <v>102</v>
      </c>
      <c r="C18" s="714">
        <v>25</v>
      </c>
      <c r="D18" s="714">
        <v>25</v>
      </c>
      <c r="E18" s="714">
        <v>61</v>
      </c>
      <c r="F18" s="706">
        <v>66.558800747093898</v>
      </c>
      <c r="G18" s="706">
        <v>66.599999999999994</v>
      </c>
      <c r="H18" s="706"/>
      <c r="I18" s="708">
        <v>7171.3937390000001</v>
      </c>
      <c r="J18" s="709">
        <f t="shared" si="2"/>
        <v>1.2368816727959437</v>
      </c>
      <c r="K18" s="708">
        <v>7372.2978085599998</v>
      </c>
      <c r="L18" s="709">
        <f t="shared" si="1"/>
        <v>1.2256355026129282</v>
      </c>
      <c r="M18" s="710">
        <v>7702.4758996095798</v>
      </c>
      <c r="N18" s="711">
        <f t="shared" si="3"/>
        <v>1.1829968171315335</v>
      </c>
    </row>
    <row r="19" spans="1:14">
      <c r="A19" s="712"/>
      <c r="B19" s="651" t="s">
        <v>21</v>
      </c>
      <c r="C19" s="707" t="s">
        <v>892</v>
      </c>
      <c r="D19" s="707" t="s">
        <v>892</v>
      </c>
      <c r="E19" s="707" t="s">
        <v>892</v>
      </c>
      <c r="F19" s="707" t="s">
        <v>892</v>
      </c>
      <c r="G19" s="707">
        <v>13</v>
      </c>
      <c r="H19" s="707"/>
      <c r="I19" s="708">
        <v>6335.4369999999999</v>
      </c>
      <c r="J19" s="709">
        <f t="shared" si="2"/>
        <v>1.0927005544038104</v>
      </c>
      <c r="K19" s="708">
        <v>6588.85490536</v>
      </c>
      <c r="L19" s="709">
        <f>(K19/$K$7)*100</f>
        <v>1.095389077228816</v>
      </c>
      <c r="M19" s="710">
        <v>8121.0192010343299</v>
      </c>
      <c r="N19" s="711">
        <f t="shared" si="3"/>
        <v>1.2472794451943232</v>
      </c>
    </row>
    <row r="20" spans="1:14">
      <c r="C20" s="716"/>
      <c r="D20" s="716"/>
      <c r="E20" s="716"/>
      <c r="F20" s="716"/>
      <c r="G20" s="716"/>
      <c r="H20" s="716"/>
    </row>
    <row r="21" spans="1:14">
      <c r="A21" s="702" t="s">
        <v>894</v>
      </c>
      <c r="G21" s="170" t="s">
        <v>895</v>
      </c>
      <c r="H21" s="170"/>
    </row>
    <row r="22" spans="1:14">
      <c r="A22" s="170" t="s">
        <v>896</v>
      </c>
      <c r="G22" s="170" t="s">
        <v>897</v>
      </c>
      <c r="H22" s="170"/>
    </row>
    <row r="23" spans="1:14">
      <c r="A23" s="702" t="s">
        <v>898</v>
      </c>
      <c r="G23" s="702" t="s">
        <v>899</v>
      </c>
    </row>
    <row r="24" spans="1:14">
      <c r="F24" s="717"/>
      <c r="G24" s="717"/>
      <c r="H24" s="717"/>
      <c r="I24" s="717"/>
      <c r="J24" s="717"/>
      <c r="K24" s="717"/>
    </row>
    <row r="25" spans="1:14">
      <c r="F25" s="717"/>
      <c r="G25" s="717"/>
      <c r="H25" s="717"/>
      <c r="I25" s="717"/>
      <c r="J25" s="717"/>
      <c r="K25" s="717"/>
    </row>
    <row r="26" spans="1:14">
      <c r="E26" s="717"/>
      <c r="F26" s="717"/>
      <c r="G26" s="717"/>
      <c r="H26" s="717"/>
      <c r="I26" s="717"/>
    </row>
    <row r="27" spans="1:14">
      <c r="E27" s="717"/>
    </row>
    <row r="28" spans="1:14">
      <c r="E28" s="717"/>
    </row>
    <row r="29" spans="1:14">
      <c r="E29" s="717"/>
    </row>
    <row r="30" spans="1:14">
      <c r="E30" s="717"/>
    </row>
    <row r="31" spans="1:14">
      <c r="E31" s="717"/>
    </row>
    <row r="32" spans="1:14">
      <c r="E32" s="717"/>
    </row>
    <row r="33" spans="5:5">
      <c r="E33" s="717"/>
    </row>
    <row r="34" spans="5:5">
      <c r="E34" s="717"/>
    </row>
    <row r="35" spans="5:5">
      <c r="E35" s="717"/>
    </row>
    <row r="36" spans="5:5">
      <c r="E36" s="717"/>
    </row>
    <row r="37" spans="5:5">
      <c r="E37" s="717"/>
    </row>
    <row r="38" spans="5:5">
      <c r="E38" s="717"/>
    </row>
    <row r="39" spans="5:5">
      <c r="E39" s="717"/>
    </row>
    <row r="40" spans="5:5">
      <c r="E40" s="717"/>
    </row>
  </sheetData>
  <mergeCells count="8">
    <mergeCell ref="A7:B7"/>
    <mergeCell ref="A9:B9"/>
    <mergeCell ref="A4:B6"/>
    <mergeCell ref="C4:H5"/>
    <mergeCell ref="I4:N4"/>
    <mergeCell ref="I5:J5"/>
    <mergeCell ref="K5:L5"/>
    <mergeCell ref="M5:N5"/>
  </mergeCells>
  <phoneticPr fontId="5"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M32"/>
  <sheetViews>
    <sheetView workbookViewId="0">
      <selection activeCell="C2" sqref="C2"/>
    </sheetView>
  </sheetViews>
  <sheetFormatPr defaultColWidth="9" defaultRowHeight="10.8"/>
  <cols>
    <col min="1" max="1" width="14.3984375" style="170" customWidth="1"/>
    <col min="2" max="13" width="11" style="170" customWidth="1"/>
    <col min="14" max="16384" width="9" style="170"/>
  </cols>
  <sheetData>
    <row r="1" spans="1:13" s="396" customFormat="1" ht="17.399999999999999">
      <c r="A1" t="s">
        <v>900</v>
      </c>
    </row>
    <row r="2" spans="1:13" s="396" customFormat="1" ht="17.399999999999999">
      <c r="A2" t="s">
        <v>901</v>
      </c>
    </row>
    <row r="3" spans="1:13">
      <c r="M3" s="280" t="s">
        <v>902</v>
      </c>
    </row>
    <row r="4" spans="1:13" ht="24" customHeight="1">
      <c r="A4" s="1130" t="s">
        <v>903</v>
      </c>
      <c r="B4" s="1084" t="s">
        <v>904</v>
      </c>
      <c r="C4" s="1084"/>
      <c r="D4" s="1084"/>
      <c r="E4" s="1084"/>
      <c r="F4" s="1084" t="s">
        <v>905</v>
      </c>
      <c r="G4" s="1084"/>
      <c r="H4" s="1084"/>
      <c r="I4" s="1084"/>
      <c r="J4" s="1084" t="s">
        <v>906</v>
      </c>
      <c r="K4" s="1084"/>
      <c r="L4" s="1084"/>
      <c r="M4" s="1084"/>
    </row>
    <row r="5" spans="1:13" s="647" customFormat="1">
      <c r="A5" s="1131"/>
      <c r="B5" s="634">
        <v>2010</v>
      </c>
      <c r="C5" s="634">
        <v>2011</v>
      </c>
      <c r="D5" s="634">
        <v>2012</v>
      </c>
      <c r="E5" s="634">
        <v>2013</v>
      </c>
      <c r="F5" s="718">
        <v>2010</v>
      </c>
      <c r="G5" s="718">
        <v>2011</v>
      </c>
      <c r="H5" s="718">
        <v>2012</v>
      </c>
      <c r="I5" s="647">
        <v>2013</v>
      </c>
      <c r="J5" s="718">
        <v>2010</v>
      </c>
      <c r="K5" s="718">
        <v>2011</v>
      </c>
      <c r="L5" s="718">
        <v>2012</v>
      </c>
      <c r="M5" s="634">
        <v>2013</v>
      </c>
    </row>
    <row r="6" spans="1:13">
      <c r="A6" s="641" t="s">
        <v>94</v>
      </c>
      <c r="B6" s="719">
        <v>58.9078582705705</v>
      </c>
      <c r="C6" s="719">
        <v>60.469742661181499</v>
      </c>
      <c r="D6" s="719">
        <v>61.423524503750102</v>
      </c>
      <c r="E6" s="719">
        <v>61.574128562751497</v>
      </c>
      <c r="F6" s="719">
        <v>104.774246283547</v>
      </c>
      <c r="G6" s="719">
        <v>107.744610183237</v>
      </c>
      <c r="H6" s="719">
        <v>109.431614183248</v>
      </c>
      <c r="I6" s="719">
        <v>110.998467846808</v>
      </c>
      <c r="J6" s="719">
        <v>83.7</v>
      </c>
      <c r="K6" s="719">
        <v>83.759120153447199</v>
      </c>
      <c r="L6" s="719">
        <v>84.073226495675101</v>
      </c>
      <c r="M6" s="719">
        <v>84.77</v>
      </c>
    </row>
    <row r="7" spans="1:13">
      <c r="A7" s="720" t="s">
        <v>12</v>
      </c>
      <c r="B7" s="719">
        <v>19.946875569502399</v>
      </c>
      <c r="C7" s="719">
        <v>19.640010626992598</v>
      </c>
      <c r="D7" s="719">
        <v>17.206807717871701</v>
      </c>
      <c r="E7" s="719">
        <v>13.5751967523888</v>
      </c>
      <c r="F7" s="719">
        <v>108.62148593625599</v>
      </c>
      <c r="G7" s="719">
        <v>109.015478017869</v>
      </c>
      <c r="H7" s="719">
        <v>113.948738350176</v>
      </c>
      <c r="I7" s="719">
        <v>112.214445742297</v>
      </c>
      <c r="J7" s="719">
        <v>53</v>
      </c>
      <c r="K7" s="719">
        <v>56</v>
      </c>
      <c r="L7" s="719">
        <v>60.273065042319303</v>
      </c>
      <c r="M7" s="719">
        <v>64.5</v>
      </c>
    </row>
    <row r="8" spans="1:13">
      <c r="A8" s="720" t="s">
        <v>409</v>
      </c>
      <c r="B8" s="719">
        <v>2.4980976239983299</v>
      </c>
      <c r="C8" s="719">
        <v>3.6286800464087601</v>
      </c>
      <c r="D8" s="719">
        <v>3.9319806203255698</v>
      </c>
      <c r="E8" s="719">
        <v>2.7812177055968101</v>
      </c>
      <c r="F8" s="719">
        <v>56.740711110968803</v>
      </c>
      <c r="G8" s="719">
        <v>94.188210185746001</v>
      </c>
      <c r="H8" s="719">
        <v>128.527211478834</v>
      </c>
      <c r="I8" s="719">
        <v>133.89023934916099</v>
      </c>
      <c r="J8" s="719">
        <v>1.26</v>
      </c>
      <c r="K8" s="719">
        <v>3.1</v>
      </c>
      <c r="L8" s="719">
        <v>4.9400000000000004</v>
      </c>
      <c r="M8" s="719">
        <v>6</v>
      </c>
    </row>
    <row r="9" spans="1:13">
      <c r="A9" s="720" t="s">
        <v>178</v>
      </c>
      <c r="B9" s="719">
        <v>17.006673086487901</v>
      </c>
      <c r="C9" s="719">
        <v>15.8397130381884</v>
      </c>
      <c r="D9" s="719">
        <v>15.386133908745</v>
      </c>
      <c r="E9" s="719">
        <v>16.074639733065201</v>
      </c>
      <c r="F9" s="719">
        <v>87.790144932522196</v>
      </c>
      <c r="G9" s="719">
        <v>102.462649564058</v>
      </c>
      <c r="H9" s="719">
        <v>114.21813097226401</v>
      </c>
      <c r="I9" s="719">
        <v>121.54340666404001</v>
      </c>
      <c r="J9" s="719">
        <v>10.92</v>
      </c>
      <c r="K9" s="719">
        <v>11.11</v>
      </c>
      <c r="L9" s="719">
        <v>14.7</v>
      </c>
      <c r="M9" s="719">
        <v>15.82</v>
      </c>
    </row>
    <row r="10" spans="1:13">
      <c r="A10" s="720" t="s">
        <v>15</v>
      </c>
      <c r="B10" s="719">
        <v>1.61204857065975</v>
      </c>
      <c r="C10" s="719">
        <v>1.6506335993022301</v>
      </c>
      <c r="D10" s="719">
        <v>6.7711663273810796</v>
      </c>
      <c r="E10" s="719">
        <v>10.024879880680601</v>
      </c>
      <c r="F10" s="719">
        <v>62.594975728272999</v>
      </c>
      <c r="G10" s="719">
        <v>84.045193959376903</v>
      </c>
      <c r="H10" s="719">
        <v>64.702256017197001</v>
      </c>
      <c r="I10" s="719">
        <v>66.197573402886107</v>
      </c>
      <c r="J10" s="719">
        <v>7</v>
      </c>
      <c r="K10" s="719">
        <v>9</v>
      </c>
      <c r="L10" s="719">
        <v>10.747676189122</v>
      </c>
      <c r="M10" s="719">
        <v>12.5</v>
      </c>
    </row>
    <row r="11" spans="1:13">
      <c r="A11" s="720" t="s">
        <v>101</v>
      </c>
      <c r="B11" s="719">
        <v>16.3029668266207</v>
      </c>
      <c r="C11" s="719">
        <v>15.726920381844</v>
      </c>
      <c r="D11" s="719">
        <v>15.6939516299066</v>
      </c>
      <c r="E11" s="719">
        <v>15.263335269937601</v>
      </c>
      <c r="F11" s="719">
        <v>119.74429756009</v>
      </c>
      <c r="G11" s="719">
        <v>127.47780101149699</v>
      </c>
      <c r="H11" s="719">
        <v>141.32969620615</v>
      </c>
      <c r="I11" s="719">
        <v>144.68503092425499</v>
      </c>
      <c r="J11" s="719">
        <v>56.3</v>
      </c>
      <c r="K11" s="719">
        <v>61</v>
      </c>
      <c r="L11" s="719">
        <v>65.8</v>
      </c>
      <c r="M11" s="719">
        <v>66.97</v>
      </c>
    </row>
    <row r="12" spans="1:13">
      <c r="A12" s="720" t="s">
        <v>181</v>
      </c>
      <c r="B12" s="719">
        <v>0.94993704270172197</v>
      </c>
      <c r="C12" s="719">
        <v>1.00068264525581</v>
      </c>
      <c r="D12" s="719">
        <v>0.99290079483013105</v>
      </c>
      <c r="E12" s="719">
        <v>1.0041679702017801</v>
      </c>
      <c r="F12" s="719">
        <v>1.1438203727541101</v>
      </c>
      <c r="G12" s="719">
        <v>2.37555085873342</v>
      </c>
      <c r="H12" s="719">
        <v>7.0640272472926098</v>
      </c>
      <c r="I12" s="719">
        <v>12.828588014897299</v>
      </c>
      <c r="J12" s="719">
        <v>0.25</v>
      </c>
      <c r="K12" s="719">
        <v>0.98</v>
      </c>
      <c r="L12" s="719">
        <v>1.0690999999999999</v>
      </c>
      <c r="M12" s="721">
        <v>1.2</v>
      </c>
    </row>
    <row r="13" spans="1:13">
      <c r="A13" s="720" t="s">
        <v>18</v>
      </c>
      <c r="B13" s="719">
        <v>3.5693961159031198</v>
      </c>
      <c r="C13" s="719">
        <v>3.7410020218416702</v>
      </c>
      <c r="D13" s="719">
        <v>3.6121196238145199</v>
      </c>
      <c r="E13" s="719">
        <v>3.2002445606864498</v>
      </c>
      <c r="F13" s="719">
        <v>88.983617431565307</v>
      </c>
      <c r="G13" s="719">
        <v>99.091414232606894</v>
      </c>
      <c r="H13" s="719">
        <v>105.45109853949801</v>
      </c>
      <c r="I13" s="719">
        <v>104.502321462578</v>
      </c>
      <c r="J13" s="719">
        <v>25</v>
      </c>
      <c r="K13" s="719">
        <v>29</v>
      </c>
      <c r="L13" s="719">
        <v>36.235100000000003</v>
      </c>
      <c r="M13" s="719">
        <v>37</v>
      </c>
    </row>
    <row r="14" spans="1:13">
      <c r="A14" s="720" t="s">
        <v>95</v>
      </c>
      <c r="B14" s="719">
        <v>39.301283390388903</v>
      </c>
      <c r="C14" s="719">
        <v>38.868044520002499</v>
      </c>
      <c r="D14" s="719">
        <v>37.478805505439702</v>
      </c>
      <c r="E14" s="719">
        <v>36.417142961677499</v>
      </c>
      <c r="F14" s="719">
        <v>145.39565018018399</v>
      </c>
      <c r="G14" s="719">
        <v>150.116049453573</v>
      </c>
      <c r="H14" s="719">
        <v>152.12518177484699</v>
      </c>
      <c r="I14" s="719">
        <v>155.60068791221701</v>
      </c>
      <c r="J14" s="719">
        <v>71</v>
      </c>
      <c r="K14" s="719">
        <v>71</v>
      </c>
      <c r="L14" s="719">
        <v>72</v>
      </c>
      <c r="M14" s="719">
        <v>73</v>
      </c>
    </row>
    <row r="15" spans="1:13">
      <c r="A15" s="720" t="s">
        <v>102</v>
      </c>
      <c r="B15" s="719">
        <v>10.293535544754199</v>
      </c>
      <c r="C15" s="719">
        <v>10.005057052407199</v>
      </c>
      <c r="D15" s="719">
        <v>9.5485511784300208</v>
      </c>
      <c r="E15" s="719">
        <v>9.0403739998843804</v>
      </c>
      <c r="F15" s="719">
        <v>108.017768536869</v>
      </c>
      <c r="G15" s="719">
        <v>116.33113100913999</v>
      </c>
      <c r="H15" s="719">
        <v>127.29205469353801</v>
      </c>
      <c r="I15" s="719">
        <v>137.98284931517199</v>
      </c>
      <c r="J15" s="719">
        <v>22.4</v>
      </c>
      <c r="K15" s="719">
        <v>23.669925618731</v>
      </c>
      <c r="L15" s="719">
        <v>26.46</v>
      </c>
      <c r="M15" s="719">
        <v>28.94</v>
      </c>
    </row>
    <row r="16" spans="1:13">
      <c r="A16" s="720" t="s">
        <v>21</v>
      </c>
      <c r="B16" s="719">
        <v>16.142457257902802</v>
      </c>
      <c r="C16" s="719">
        <v>11.3162065742052</v>
      </c>
      <c r="D16" s="719">
        <v>11.224145257253101</v>
      </c>
      <c r="E16" s="719">
        <v>10.1320103102831</v>
      </c>
      <c r="F16" s="719">
        <v>125.293051519518</v>
      </c>
      <c r="G16" s="719">
        <v>141.59987021369599</v>
      </c>
      <c r="H16" s="719">
        <v>147.656660080714</v>
      </c>
      <c r="I16" s="719">
        <v>130.89043354871001</v>
      </c>
      <c r="J16" s="719">
        <v>30.65</v>
      </c>
      <c r="K16" s="719">
        <v>35.07</v>
      </c>
      <c r="L16" s="719">
        <v>39.49</v>
      </c>
      <c r="M16" s="719">
        <v>43.9</v>
      </c>
    </row>
    <row r="17" spans="1:13">
      <c r="B17" s="556"/>
      <c r="C17" s="556"/>
      <c r="D17" s="556"/>
      <c r="E17" s="556"/>
      <c r="F17" s="556"/>
      <c r="G17" s="556"/>
      <c r="H17" s="556"/>
      <c r="I17" s="556"/>
      <c r="J17" s="556"/>
      <c r="K17" s="556"/>
      <c r="L17" s="556"/>
      <c r="M17" s="556"/>
    </row>
    <row r="18" spans="1:13">
      <c r="A18" s="170" t="s">
        <v>833</v>
      </c>
      <c r="H18" s="170" t="s">
        <v>834</v>
      </c>
    </row>
    <row r="20" spans="1:13">
      <c r="A20" s="1130" t="s">
        <v>903</v>
      </c>
      <c r="B20" s="1084" t="s">
        <v>904</v>
      </c>
      <c r="C20" s="1084"/>
      <c r="D20" s="1084"/>
      <c r="E20" s="1084"/>
      <c r="F20" s="1084" t="s">
        <v>905</v>
      </c>
      <c r="G20" s="1084"/>
      <c r="H20" s="1084"/>
      <c r="I20" s="1084"/>
      <c r="J20" s="1084" t="s">
        <v>906</v>
      </c>
      <c r="K20" s="1084"/>
      <c r="L20" s="1084"/>
      <c r="M20" s="1084"/>
    </row>
    <row r="21" spans="1:13">
      <c r="A21" s="1131"/>
      <c r="B21" s="634">
        <v>2014</v>
      </c>
      <c r="C21" s="634"/>
      <c r="D21" s="634"/>
      <c r="E21" s="634"/>
      <c r="F21" s="718">
        <v>2014</v>
      </c>
      <c r="G21" s="718"/>
      <c r="H21" s="718"/>
      <c r="I21" s="647"/>
      <c r="J21" s="718">
        <v>2014</v>
      </c>
      <c r="K21" s="718"/>
      <c r="L21" s="718"/>
      <c r="M21" s="634"/>
    </row>
    <row r="22" spans="1:13">
      <c r="A22" s="641" t="s">
        <v>907</v>
      </c>
      <c r="B22" s="719">
        <v>59.543566243885898</v>
      </c>
      <c r="C22" s="719"/>
      <c r="D22" s="719"/>
      <c r="E22" s="719"/>
      <c r="F22" s="719">
        <v>115.54355905371401</v>
      </c>
      <c r="G22" s="719"/>
      <c r="H22" s="719"/>
      <c r="I22" s="719"/>
      <c r="J22" s="719">
        <v>84.33</v>
      </c>
      <c r="K22" s="719"/>
      <c r="L22" s="719"/>
      <c r="M22" s="719"/>
    </row>
    <row r="23" spans="1:13">
      <c r="A23" s="641" t="s">
        <v>908</v>
      </c>
      <c r="B23" s="719">
        <v>11.4008577403386</v>
      </c>
      <c r="C23" s="719"/>
      <c r="D23" s="719"/>
      <c r="E23" s="719"/>
      <c r="F23" s="719">
        <v>110.05706454318801</v>
      </c>
      <c r="G23" s="719"/>
      <c r="H23" s="719"/>
      <c r="I23" s="719"/>
      <c r="J23" s="719">
        <v>68.77</v>
      </c>
      <c r="K23" s="719"/>
      <c r="L23" s="719"/>
      <c r="M23" s="719"/>
    </row>
    <row r="24" spans="1:13">
      <c r="A24" s="641" t="s">
        <v>909</v>
      </c>
      <c r="B24" s="719">
        <v>2.8432783174230498</v>
      </c>
      <c r="C24" s="719"/>
      <c r="D24" s="719"/>
      <c r="E24" s="719"/>
      <c r="F24" s="719">
        <v>155.11150830041299</v>
      </c>
      <c r="G24" s="719"/>
      <c r="H24" s="719"/>
      <c r="I24" s="719"/>
      <c r="J24" s="719">
        <v>9</v>
      </c>
      <c r="K24" s="719"/>
      <c r="L24" s="719"/>
      <c r="M24" s="719"/>
    </row>
    <row r="25" spans="1:13">
      <c r="A25" s="641" t="s">
        <v>910</v>
      </c>
      <c r="B25" s="719">
        <v>11.723149327675999</v>
      </c>
      <c r="C25" s="719"/>
      <c r="D25" s="719"/>
      <c r="E25" s="719"/>
      <c r="F25" s="719">
        <v>126.180596988093</v>
      </c>
      <c r="G25" s="719"/>
      <c r="H25" s="719"/>
      <c r="I25" s="719"/>
      <c r="J25" s="719">
        <v>17.14</v>
      </c>
      <c r="K25" s="719"/>
      <c r="L25" s="719"/>
      <c r="M25" s="719"/>
    </row>
    <row r="26" spans="1:13">
      <c r="A26" s="641" t="s">
        <v>911</v>
      </c>
      <c r="B26" s="719">
        <v>13.355713829423401</v>
      </c>
      <c r="C26" s="719"/>
      <c r="D26" s="719"/>
      <c r="E26" s="719"/>
      <c r="F26" s="719">
        <v>66.993332557790694</v>
      </c>
      <c r="G26" s="719"/>
      <c r="H26" s="719"/>
      <c r="I26" s="719"/>
      <c r="J26" s="719">
        <v>14.26</v>
      </c>
      <c r="K26" s="719"/>
      <c r="L26" s="719"/>
      <c r="M26" s="719"/>
    </row>
    <row r="27" spans="1:13">
      <c r="A27" s="641" t="s">
        <v>912</v>
      </c>
      <c r="B27" s="719">
        <v>14.6091665348257</v>
      </c>
      <c r="C27" s="719"/>
      <c r="D27" s="719"/>
      <c r="E27" s="719"/>
      <c r="F27" s="719">
        <v>148.82984889042899</v>
      </c>
      <c r="G27" s="719"/>
      <c r="H27" s="719"/>
      <c r="I27" s="719"/>
      <c r="J27" s="719">
        <v>67.5</v>
      </c>
      <c r="K27" s="719"/>
      <c r="L27" s="719"/>
      <c r="M27" s="719"/>
    </row>
    <row r="28" spans="1:13">
      <c r="A28" s="641" t="s">
        <v>913</v>
      </c>
      <c r="B28" s="719">
        <v>0.98064448681227201</v>
      </c>
      <c r="C28" s="719"/>
      <c r="D28" s="719"/>
      <c r="E28" s="719"/>
      <c r="F28" s="719">
        <v>49.4717581826513</v>
      </c>
      <c r="G28" s="719"/>
      <c r="H28" s="719"/>
      <c r="I28" s="719"/>
      <c r="J28" s="719">
        <v>2.1</v>
      </c>
      <c r="K28" s="719"/>
      <c r="L28" s="719"/>
      <c r="M28" s="721"/>
    </row>
    <row r="29" spans="1:13">
      <c r="A29" s="641" t="s">
        <v>914</v>
      </c>
      <c r="B29" s="719">
        <v>3.09025402847268</v>
      </c>
      <c r="C29" s="719"/>
      <c r="D29" s="719"/>
      <c r="E29" s="719"/>
      <c r="F29" s="719">
        <v>111.218723380687</v>
      </c>
      <c r="G29" s="719"/>
      <c r="H29" s="719"/>
      <c r="I29" s="719"/>
      <c r="J29" s="719">
        <v>39.69</v>
      </c>
      <c r="K29" s="719"/>
      <c r="L29" s="719"/>
      <c r="M29" s="719"/>
    </row>
    <row r="30" spans="1:13">
      <c r="A30" s="641" t="s">
        <v>915</v>
      </c>
      <c r="B30" s="719">
        <v>35.522272381405998</v>
      </c>
      <c r="C30" s="719"/>
      <c r="D30" s="719"/>
      <c r="E30" s="719"/>
      <c r="F30" s="719">
        <v>158.130119762151</v>
      </c>
      <c r="G30" s="719"/>
      <c r="H30" s="719"/>
      <c r="I30" s="719"/>
      <c r="J30" s="719">
        <v>82</v>
      </c>
      <c r="K30" s="719"/>
      <c r="L30" s="719"/>
      <c r="M30" s="719"/>
    </row>
    <row r="31" spans="1:13">
      <c r="A31" s="641" t="s">
        <v>916</v>
      </c>
      <c r="B31" s="719">
        <v>8.4643684007306295</v>
      </c>
      <c r="C31" s="719"/>
      <c r="D31" s="719"/>
      <c r="E31" s="719"/>
      <c r="F31" s="719">
        <v>144.438719549621</v>
      </c>
      <c r="G31" s="719"/>
      <c r="H31" s="719"/>
      <c r="I31" s="719"/>
      <c r="J31" s="719">
        <v>34.89</v>
      </c>
      <c r="K31" s="719"/>
      <c r="L31" s="719"/>
      <c r="M31" s="719"/>
    </row>
    <row r="32" spans="1:13">
      <c r="A32" s="641" t="s">
        <v>917</v>
      </c>
      <c r="B32" s="719">
        <v>6.01007311247134</v>
      </c>
      <c r="C32" s="719"/>
      <c r="D32" s="719"/>
      <c r="E32" s="719"/>
      <c r="F32" s="719">
        <v>147.11088766419999</v>
      </c>
      <c r="G32" s="719"/>
      <c r="H32" s="719"/>
      <c r="I32" s="719"/>
      <c r="J32" s="719">
        <v>48.31</v>
      </c>
      <c r="K32" s="719"/>
      <c r="L32" s="719"/>
      <c r="M32" s="719"/>
    </row>
  </sheetData>
  <mergeCells count="8">
    <mergeCell ref="A4:A5"/>
    <mergeCell ref="B4:E4"/>
    <mergeCell ref="F4:I4"/>
    <mergeCell ref="J4:M4"/>
    <mergeCell ref="A20:A21"/>
    <mergeCell ref="B20:E20"/>
    <mergeCell ref="F20:I20"/>
    <mergeCell ref="J20:M20"/>
  </mergeCells>
  <phoneticPr fontId="5"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P33"/>
  <sheetViews>
    <sheetView workbookViewId="0">
      <selection sqref="A1:XFD1048576"/>
    </sheetView>
  </sheetViews>
  <sheetFormatPr defaultColWidth="9" defaultRowHeight="10.8"/>
  <cols>
    <col min="1" max="1" width="14.3984375" style="170" customWidth="1"/>
    <col min="2" max="13" width="10.09765625" style="170" customWidth="1"/>
    <col min="14" max="16384" width="9" style="170"/>
  </cols>
  <sheetData>
    <row r="1" spans="1:16" s="396" customFormat="1" ht="17.399999999999999">
      <c r="A1" t="s">
        <v>918</v>
      </c>
    </row>
    <row r="2" spans="1:16" s="396" customFormat="1" ht="17.399999999999999">
      <c r="A2" t="s">
        <v>919</v>
      </c>
      <c r="J2" s="170"/>
      <c r="K2" s="170"/>
      <c r="L2" s="170"/>
      <c r="M2" s="170"/>
      <c r="N2" s="170"/>
      <c r="O2" s="170"/>
      <c r="P2" s="170"/>
    </row>
    <row r="3" spans="1:16">
      <c r="I3" s="170" t="s">
        <v>920</v>
      </c>
    </row>
    <row r="4" spans="1:16">
      <c r="A4" s="1134" t="s">
        <v>870</v>
      </c>
      <c r="B4" s="1047">
        <v>2006</v>
      </c>
      <c r="C4" s="1047"/>
      <c r="D4" s="1047">
        <v>2008</v>
      </c>
      <c r="E4" s="1047"/>
      <c r="F4" s="1047">
        <v>2010</v>
      </c>
      <c r="G4" s="1047"/>
      <c r="H4" s="1047">
        <v>2012</v>
      </c>
      <c r="I4" s="1047"/>
      <c r="J4" s="1132">
        <v>2013</v>
      </c>
      <c r="K4" s="1133"/>
    </row>
    <row r="5" spans="1:16" s="647" customFormat="1" ht="21.6">
      <c r="A5" s="1135"/>
      <c r="B5" s="632" t="s">
        <v>921</v>
      </c>
      <c r="C5" s="632" t="s">
        <v>922</v>
      </c>
      <c r="D5" s="632" t="s">
        <v>921</v>
      </c>
      <c r="E5" s="632" t="s">
        <v>922</v>
      </c>
      <c r="F5" s="632" t="s">
        <v>921</v>
      </c>
      <c r="G5" s="632" t="s">
        <v>922</v>
      </c>
      <c r="H5" s="632" t="s">
        <v>921</v>
      </c>
      <c r="I5" s="632" t="s">
        <v>922</v>
      </c>
      <c r="J5" s="722" t="s">
        <v>921</v>
      </c>
      <c r="K5" s="722" t="s">
        <v>922</v>
      </c>
      <c r="L5" s="170"/>
      <c r="M5" s="170"/>
      <c r="N5" s="170"/>
      <c r="O5" s="170"/>
      <c r="P5" s="170"/>
    </row>
    <row r="6" spans="1:16">
      <c r="A6" s="641" t="s">
        <v>879</v>
      </c>
      <c r="B6" s="723">
        <v>75.7</v>
      </c>
      <c r="C6" s="723">
        <v>82.36</v>
      </c>
      <c r="D6" s="723">
        <v>76.540000000000006</v>
      </c>
      <c r="E6" s="723">
        <v>83.29</v>
      </c>
      <c r="F6" s="723">
        <v>77.2</v>
      </c>
      <c r="G6" s="723">
        <v>84.07</v>
      </c>
      <c r="H6" s="723">
        <v>78.099999999999994</v>
      </c>
      <c r="I6" s="723">
        <v>84.8</v>
      </c>
      <c r="J6" s="724">
        <v>78.25</v>
      </c>
      <c r="K6" s="724">
        <v>84.83</v>
      </c>
    </row>
    <row r="7" spans="1:16">
      <c r="A7" s="720" t="s">
        <v>337</v>
      </c>
      <c r="B7" s="723">
        <v>75.328999999999994</v>
      </c>
      <c r="C7" s="723">
        <v>79.215000000000003</v>
      </c>
      <c r="D7" s="723">
        <v>75.713999999999999</v>
      </c>
      <c r="E7" s="723">
        <v>79.593000000000004</v>
      </c>
      <c r="F7" s="723">
        <v>76.114999999999995</v>
      </c>
      <c r="G7" s="723">
        <v>79.956000000000003</v>
      </c>
      <c r="H7" s="723">
        <v>76.531999999999996</v>
      </c>
      <c r="I7" s="723">
        <v>80.307000000000002</v>
      </c>
      <c r="J7" s="724">
        <v>76.744</v>
      </c>
      <c r="K7" s="724">
        <v>80.48</v>
      </c>
    </row>
    <row r="8" spans="1:16">
      <c r="A8" s="720" t="s">
        <v>395</v>
      </c>
      <c r="B8" s="723">
        <v>65.436000000000007</v>
      </c>
      <c r="C8" s="723">
        <v>70.656999999999996</v>
      </c>
      <c r="D8" s="723">
        <v>66.965999999999994</v>
      </c>
      <c r="E8" s="723">
        <v>72.251000000000005</v>
      </c>
      <c r="F8" s="723">
        <v>68.037999999999997</v>
      </c>
      <c r="G8" s="723">
        <v>73.379000000000005</v>
      </c>
      <c r="H8" s="723">
        <v>68.781999999999996</v>
      </c>
      <c r="I8" s="723">
        <v>74.167000000000002</v>
      </c>
      <c r="J8" s="724">
        <v>69.11</v>
      </c>
      <c r="K8" s="724">
        <v>74.516999999999996</v>
      </c>
    </row>
    <row r="9" spans="1:16">
      <c r="A9" s="720" t="s">
        <v>339</v>
      </c>
      <c r="B9" s="723">
        <v>67.203999999999994</v>
      </c>
      <c r="C9" s="723">
        <v>71.185000000000002</v>
      </c>
      <c r="D9" s="723">
        <v>67.736999999999995</v>
      </c>
      <c r="E9" s="723">
        <v>71.730999999999995</v>
      </c>
      <c r="F9" s="723">
        <v>68.201999999999998</v>
      </c>
      <c r="G9" s="723">
        <v>72.231999999999999</v>
      </c>
      <c r="H9" s="723">
        <v>68.617000000000004</v>
      </c>
      <c r="I9" s="723">
        <v>72.697000000000003</v>
      </c>
      <c r="J9" s="724">
        <v>68.814999999999998</v>
      </c>
      <c r="K9" s="724">
        <v>72.92</v>
      </c>
    </row>
    <row r="10" spans="1:16">
      <c r="A10" s="720" t="s">
        <v>15</v>
      </c>
      <c r="B10" s="723">
        <v>63.777000000000001</v>
      </c>
      <c r="C10" s="723">
        <v>66.292000000000002</v>
      </c>
      <c r="D10" s="723">
        <v>64.72</v>
      </c>
      <c r="E10" s="723">
        <v>67.28</v>
      </c>
      <c r="F10" s="723">
        <v>65.616</v>
      </c>
      <c r="G10" s="723">
        <v>68.245000000000005</v>
      </c>
      <c r="H10" s="723">
        <v>66.483000000000004</v>
      </c>
      <c r="I10" s="723">
        <v>69.194999999999993</v>
      </c>
      <c r="J10" s="724">
        <v>66.906000000000006</v>
      </c>
      <c r="K10" s="724">
        <v>69.66</v>
      </c>
    </row>
    <row r="11" spans="1:16">
      <c r="A11" s="720" t="s">
        <v>341</v>
      </c>
      <c r="B11" s="723">
        <v>71.665000000000006</v>
      </c>
      <c r="C11" s="723">
        <v>76.13</v>
      </c>
      <c r="D11" s="723">
        <v>71.92</v>
      </c>
      <c r="E11" s="723">
        <v>76.515000000000001</v>
      </c>
      <c r="F11" s="723">
        <v>72.218999999999994</v>
      </c>
      <c r="G11" s="723">
        <v>76.885999999999996</v>
      </c>
      <c r="H11" s="723">
        <v>72.554000000000002</v>
      </c>
      <c r="I11" s="723">
        <v>77.245000000000005</v>
      </c>
      <c r="J11" s="724">
        <v>72.727000000000004</v>
      </c>
      <c r="K11" s="724">
        <v>77.42</v>
      </c>
    </row>
    <row r="12" spans="1:16">
      <c r="A12" s="720" t="s">
        <v>343</v>
      </c>
      <c r="B12" s="723">
        <v>61.755000000000003</v>
      </c>
      <c r="C12" s="723">
        <v>65.807000000000002</v>
      </c>
      <c r="D12" s="723">
        <v>62.206000000000003</v>
      </c>
      <c r="E12" s="723">
        <v>66.272000000000006</v>
      </c>
      <c r="F12" s="723">
        <v>62.582999999999998</v>
      </c>
      <c r="G12" s="723">
        <v>66.683000000000007</v>
      </c>
      <c r="H12" s="723">
        <v>62.911000000000001</v>
      </c>
      <c r="I12" s="723">
        <v>67.055000000000007</v>
      </c>
      <c r="J12" s="724">
        <v>63.067</v>
      </c>
      <c r="K12" s="724">
        <v>67.233999999999995</v>
      </c>
    </row>
    <row r="13" spans="1:16">
      <c r="A13" s="720" t="s">
        <v>345</v>
      </c>
      <c r="B13" s="723">
        <v>64.376000000000005</v>
      </c>
      <c r="C13" s="723">
        <v>71.043000000000006</v>
      </c>
      <c r="D13" s="723">
        <v>64.62</v>
      </c>
      <c r="E13" s="723">
        <v>71.382000000000005</v>
      </c>
      <c r="F13" s="723">
        <v>64.900999999999996</v>
      </c>
      <c r="G13" s="723">
        <v>71.725999999999999</v>
      </c>
      <c r="H13" s="723">
        <v>65.203000000000003</v>
      </c>
      <c r="I13" s="723">
        <v>72.072000000000003</v>
      </c>
      <c r="J13" s="724">
        <v>65.353999999999999</v>
      </c>
      <c r="K13" s="724">
        <v>72.242999999999995</v>
      </c>
    </row>
    <row r="14" spans="1:16">
      <c r="A14" s="720" t="s">
        <v>347</v>
      </c>
      <c r="B14" s="723">
        <v>77.8</v>
      </c>
      <c r="C14" s="723">
        <v>82.6</v>
      </c>
      <c r="D14" s="723">
        <v>78.400000000000006</v>
      </c>
      <c r="E14" s="723">
        <v>83.3</v>
      </c>
      <c r="F14" s="723">
        <v>79.2</v>
      </c>
      <c r="G14" s="723">
        <v>84</v>
      </c>
      <c r="H14" s="723">
        <v>79.900000000000006</v>
      </c>
      <c r="I14" s="723">
        <v>84.5</v>
      </c>
      <c r="J14" s="724">
        <v>80.2</v>
      </c>
      <c r="K14" s="724">
        <v>84.6</v>
      </c>
    </row>
    <row r="15" spans="1:16">
      <c r="A15" s="720" t="s">
        <v>349</v>
      </c>
      <c r="B15" s="723">
        <v>69.338999999999999</v>
      </c>
      <c r="C15" s="723">
        <v>76.191999999999993</v>
      </c>
      <c r="D15" s="723">
        <v>70.031000000000006</v>
      </c>
      <c r="E15" s="723">
        <v>76.778000000000006</v>
      </c>
      <c r="F15" s="723">
        <v>70.545000000000002</v>
      </c>
      <c r="G15" s="723">
        <v>77.245999999999995</v>
      </c>
      <c r="H15" s="723">
        <v>70.927000000000007</v>
      </c>
      <c r="I15" s="723">
        <v>77.611999999999995</v>
      </c>
      <c r="J15" s="724">
        <v>71.108000000000004</v>
      </c>
      <c r="K15" s="724">
        <v>77.784999999999997</v>
      </c>
    </row>
    <row r="16" spans="1:16">
      <c r="A16" s="720" t="s">
        <v>21</v>
      </c>
      <c r="B16" s="723">
        <v>70.054000000000002</v>
      </c>
      <c r="C16" s="723">
        <v>79.718999999999994</v>
      </c>
      <c r="D16" s="723">
        <v>70.337999999999994</v>
      </c>
      <c r="E16" s="723">
        <v>79.966999999999999</v>
      </c>
      <c r="F16" s="723">
        <v>70.680999999999997</v>
      </c>
      <c r="G16" s="723">
        <v>80.174000000000007</v>
      </c>
      <c r="H16" s="723">
        <v>71.073999999999998</v>
      </c>
      <c r="I16" s="723">
        <v>80.366</v>
      </c>
      <c r="J16" s="724">
        <v>71.275999999999996</v>
      </c>
      <c r="K16" s="724">
        <v>80.460999999999999</v>
      </c>
    </row>
    <row r="17" spans="1:9">
      <c r="B17" s="556"/>
      <c r="C17" s="556"/>
      <c r="D17" s="556"/>
      <c r="E17" s="556"/>
      <c r="F17" s="556"/>
      <c r="G17" s="556"/>
      <c r="H17" s="556"/>
      <c r="I17" s="725"/>
    </row>
    <row r="18" spans="1:9">
      <c r="A18" s="170" t="s">
        <v>881</v>
      </c>
      <c r="G18" s="170" t="s">
        <v>834</v>
      </c>
    </row>
    <row r="19" spans="1:9">
      <c r="B19" s="556"/>
      <c r="C19" s="556"/>
      <c r="D19" s="556"/>
      <c r="E19" s="556"/>
    </row>
    <row r="20" spans="1:9" ht="17.399999999999999">
      <c r="B20" s="694"/>
      <c r="C20" s="694"/>
      <c r="D20" s="694"/>
      <c r="E20" s="694"/>
      <c r="F20" s="694"/>
      <c r="G20" s="694"/>
    </row>
    <row r="21" spans="1:9" ht="17.399999999999999">
      <c r="B21" s="694"/>
      <c r="C21" s="694"/>
      <c r="D21" s="694"/>
      <c r="E21" s="694"/>
      <c r="F21" s="694"/>
      <c r="G21" s="694"/>
    </row>
    <row r="22" spans="1:9" ht="17.399999999999999">
      <c r="B22" s="694"/>
      <c r="C22" s="694"/>
      <c r="D22" s="694"/>
      <c r="E22" s="694"/>
      <c r="F22" s="694"/>
      <c r="G22" s="694"/>
    </row>
    <row r="23" spans="1:9" ht="17.399999999999999">
      <c r="B23" s="694"/>
      <c r="C23" s="694"/>
      <c r="D23" s="694"/>
      <c r="E23" s="694"/>
      <c r="F23" s="694"/>
      <c r="G23" s="694"/>
    </row>
    <row r="24" spans="1:9" ht="17.399999999999999">
      <c r="B24" s="694"/>
      <c r="C24" s="694"/>
      <c r="D24" s="694"/>
      <c r="E24" s="694"/>
      <c r="F24" s="694"/>
      <c r="G24" s="694"/>
    </row>
    <row r="25" spans="1:9" ht="17.399999999999999">
      <c r="B25" s="694"/>
      <c r="C25" s="694"/>
      <c r="D25" s="694"/>
      <c r="E25" s="694"/>
      <c r="F25" s="694"/>
      <c r="G25" s="694"/>
    </row>
    <row r="26" spans="1:9" ht="17.399999999999999">
      <c r="B26" s="694"/>
      <c r="C26" s="694"/>
      <c r="D26" s="694"/>
      <c r="E26" s="694"/>
      <c r="F26" s="694"/>
      <c r="G26" s="694"/>
    </row>
    <row r="27" spans="1:9" ht="17.399999999999999">
      <c r="B27" s="694"/>
      <c r="C27" s="694"/>
      <c r="D27" s="694"/>
      <c r="E27" s="694"/>
      <c r="F27" s="694"/>
      <c r="G27" s="694"/>
    </row>
    <row r="28" spans="1:9" ht="17.399999999999999">
      <c r="B28" s="694"/>
      <c r="C28" s="694"/>
      <c r="D28" s="694"/>
      <c r="E28" s="694"/>
      <c r="F28" s="694"/>
      <c r="G28" s="694"/>
    </row>
    <row r="29" spans="1:9" ht="17.399999999999999">
      <c r="B29" s="694"/>
      <c r="C29" s="694"/>
      <c r="D29" s="694"/>
      <c r="E29" s="694"/>
      <c r="F29" s="694"/>
      <c r="G29" s="694"/>
    </row>
    <row r="30" spans="1:9" ht="17.399999999999999">
      <c r="B30" s="694"/>
      <c r="C30" s="694"/>
      <c r="D30" s="694"/>
      <c r="E30" s="694"/>
      <c r="F30" s="694"/>
      <c r="G30" s="694"/>
    </row>
    <row r="31" spans="1:9" ht="17.399999999999999">
      <c r="B31" s="694"/>
      <c r="C31" s="694"/>
      <c r="D31" s="694"/>
      <c r="E31" s="694"/>
      <c r="F31" s="694"/>
      <c r="G31" s="694"/>
    </row>
    <row r="32" spans="1:9" ht="17.399999999999999">
      <c r="B32" s="694"/>
      <c r="C32" s="694"/>
      <c r="D32" s="694"/>
      <c r="E32" s="694"/>
      <c r="F32" s="694"/>
      <c r="G32" s="694"/>
    </row>
    <row r="33" spans="2:7" ht="17.399999999999999">
      <c r="B33" s="694"/>
      <c r="C33" s="694"/>
      <c r="D33" s="694"/>
      <c r="E33" s="694"/>
      <c r="F33" s="694"/>
      <c r="G33" s="694"/>
    </row>
  </sheetData>
  <mergeCells count="6">
    <mergeCell ref="J4:K4"/>
    <mergeCell ref="A4:A5"/>
    <mergeCell ref="B4:C4"/>
    <mergeCell ref="D4:E4"/>
    <mergeCell ref="F4:G4"/>
    <mergeCell ref="H4:I4"/>
  </mergeCells>
  <phoneticPr fontId="5"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J24"/>
  <sheetViews>
    <sheetView zoomScale="70" zoomScaleNormal="70" workbookViewId="0">
      <selection activeCell="F25" sqref="F25"/>
    </sheetView>
  </sheetViews>
  <sheetFormatPr defaultRowHeight="17.399999999999999"/>
  <cols>
    <col min="1" max="10" width="12.09765625" customWidth="1"/>
  </cols>
  <sheetData>
    <row r="1" spans="1:10">
      <c r="A1" s="938" t="s">
        <v>1183</v>
      </c>
      <c r="B1" s="939"/>
      <c r="C1" s="668"/>
      <c r="D1" s="668"/>
      <c r="E1" s="668"/>
      <c r="F1" s="668"/>
      <c r="G1" s="668"/>
      <c r="H1" s="668"/>
      <c r="I1" s="668"/>
      <c r="J1" s="668"/>
    </row>
    <row r="2" spans="1:10">
      <c r="A2" s="938" t="s">
        <v>1184</v>
      </c>
      <c r="B2" s="939"/>
      <c r="C2" s="940"/>
      <c r="D2" s="940"/>
      <c r="E2" s="940"/>
      <c r="F2" s="941"/>
      <c r="G2" s="941"/>
      <c r="H2" s="941"/>
      <c r="I2" s="941"/>
      <c r="J2" s="941"/>
    </row>
    <row r="3" spans="1:10">
      <c r="A3" s="939"/>
      <c r="B3" s="942"/>
      <c r="C3" s="941"/>
      <c r="D3" s="941"/>
      <c r="E3" s="941"/>
      <c r="F3" s="941"/>
      <c r="G3" s="941"/>
      <c r="H3" s="941"/>
      <c r="I3" s="941"/>
      <c r="J3" s="280" t="s">
        <v>943</v>
      </c>
    </row>
    <row r="4" spans="1:10">
      <c r="A4" s="1138" t="s">
        <v>389</v>
      </c>
      <c r="B4" s="1139"/>
      <c r="C4" s="1144" t="s">
        <v>1185</v>
      </c>
      <c r="D4" s="1144"/>
      <c r="E4" s="1144"/>
      <c r="F4" s="1144" t="s">
        <v>1186</v>
      </c>
      <c r="G4" s="1144"/>
      <c r="H4" s="1144"/>
      <c r="I4" s="1144"/>
      <c r="J4" s="1144"/>
    </row>
    <row r="5" spans="1:10">
      <c r="A5" s="1140"/>
      <c r="B5" s="1141"/>
      <c r="C5" s="943">
        <v>2003</v>
      </c>
      <c r="D5" s="1144">
        <v>2012</v>
      </c>
      <c r="E5" s="1144"/>
      <c r="F5" s="1145" t="s">
        <v>1187</v>
      </c>
      <c r="G5" s="1138" t="s">
        <v>1188</v>
      </c>
      <c r="H5" s="944"/>
      <c r="I5" s="944"/>
      <c r="J5" s="945"/>
    </row>
    <row r="6" spans="1:10" ht="32.4">
      <c r="A6" s="1142"/>
      <c r="B6" s="1143"/>
      <c r="C6" s="943" t="s">
        <v>1189</v>
      </c>
      <c r="D6" s="943" t="s">
        <v>1189</v>
      </c>
      <c r="E6" s="946" t="s">
        <v>1190</v>
      </c>
      <c r="F6" s="1146"/>
      <c r="G6" s="1142"/>
      <c r="H6" s="943" t="s">
        <v>1191</v>
      </c>
      <c r="I6" s="946" t="s">
        <v>1192</v>
      </c>
      <c r="J6" s="946" t="s">
        <v>1193</v>
      </c>
    </row>
    <row r="7" spans="1:10">
      <c r="A7" s="1106" t="s">
        <v>394</v>
      </c>
      <c r="B7" s="1105"/>
      <c r="C7" s="934">
        <v>93840</v>
      </c>
      <c r="D7" s="934">
        <f>SUM(D8:D17)</f>
        <v>276435</v>
      </c>
      <c r="E7" s="947">
        <f>D7/D21</f>
        <v>3.9420365827155308E-2</v>
      </c>
      <c r="F7" s="934">
        <v>459</v>
      </c>
      <c r="G7" s="934">
        <v>271293</v>
      </c>
      <c r="H7" s="934">
        <v>3002</v>
      </c>
      <c r="I7" s="934">
        <v>229942</v>
      </c>
      <c r="J7" s="934">
        <v>38349</v>
      </c>
    </row>
    <row r="8" spans="1:10">
      <c r="A8" s="678"/>
      <c r="B8" s="948" t="s">
        <v>337</v>
      </c>
      <c r="C8" s="934">
        <v>80</v>
      </c>
      <c r="D8" s="934">
        <v>131</v>
      </c>
      <c r="E8" s="947">
        <f>D8/D21</f>
        <v>1.8680948227819724E-5</v>
      </c>
      <c r="F8" s="934">
        <v>5</v>
      </c>
      <c r="G8" s="934">
        <v>126</v>
      </c>
      <c r="H8" s="949">
        <v>4</v>
      </c>
      <c r="I8" s="949">
        <v>115</v>
      </c>
      <c r="J8" s="950">
        <v>7</v>
      </c>
    </row>
    <row r="9" spans="1:10">
      <c r="A9" s="678"/>
      <c r="B9" s="948" t="s">
        <v>395</v>
      </c>
      <c r="C9" s="934">
        <v>524</v>
      </c>
      <c r="D9" s="934">
        <v>4372</v>
      </c>
      <c r="E9" s="947">
        <f>D9/D21</f>
        <v>6.2345882177120492E-4</v>
      </c>
      <c r="F9" s="934">
        <v>8</v>
      </c>
      <c r="G9" s="934">
        <v>4364</v>
      </c>
      <c r="H9" s="949">
        <v>0</v>
      </c>
      <c r="I9" s="949">
        <v>4307</v>
      </c>
      <c r="J9" s="950">
        <v>57</v>
      </c>
    </row>
    <row r="10" spans="1:10">
      <c r="A10" s="678"/>
      <c r="B10" s="948" t="s">
        <v>178</v>
      </c>
      <c r="C10" s="934">
        <v>23485</v>
      </c>
      <c r="D10" s="934">
        <v>40284</v>
      </c>
      <c r="E10" s="947">
        <f>D10/D21</f>
        <v>5.7446054840419071E-3</v>
      </c>
      <c r="F10" s="934">
        <v>405</v>
      </c>
      <c r="G10" s="934">
        <v>39879</v>
      </c>
      <c r="H10" s="949">
        <v>814</v>
      </c>
      <c r="I10" s="949">
        <v>38401</v>
      </c>
      <c r="J10" s="950">
        <v>664</v>
      </c>
    </row>
    <row r="11" spans="1:10">
      <c r="A11" s="678"/>
      <c r="B11" s="948" t="s">
        <v>15</v>
      </c>
      <c r="C11" s="934">
        <v>194</v>
      </c>
      <c r="D11" s="934">
        <v>1133</v>
      </c>
      <c r="E11" s="947">
        <f>D11/D21</f>
        <v>1.6156881177190649E-4</v>
      </c>
      <c r="F11" s="934">
        <v>0</v>
      </c>
      <c r="G11" s="934">
        <v>1133</v>
      </c>
      <c r="H11" s="949">
        <v>6</v>
      </c>
      <c r="I11" s="949">
        <v>960</v>
      </c>
      <c r="J11" s="950">
        <v>167</v>
      </c>
    </row>
    <row r="12" spans="1:10">
      <c r="A12" s="678"/>
      <c r="B12" s="948" t="s">
        <v>101</v>
      </c>
      <c r="C12" s="934">
        <v>3983</v>
      </c>
      <c r="D12" s="934">
        <v>14000</v>
      </c>
      <c r="E12" s="947">
        <f>D12/D21</f>
        <v>1.9964372151868408E-3</v>
      </c>
      <c r="F12" s="934">
        <v>10</v>
      </c>
      <c r="G12" s="934">
        <v>13990</v>
      </c>
      <c r="H12" s="949">
        <v>50</v>
      </c>
      <c r="I12" s="949">
        <v>11490</v>
      </c>
      <c r="J12" s="950">
        <v>2450</v>
      </c>
    </row>
    <row r="13" spans="1:10">
      <c r="A13" s="678"/>
      <c r="B13" s="948" t="s">
        <v>181</v>
      </c>
      <c r="C13" s="934">
        <v>733</v>
      </c>
      <c r="D13" s="934">
        <v>2083</v>
      </c>
      <c r="E13" s="947">
        <f>D13/D21</f>
        <v>2.9704133708815638E-4</v>
      </c>
      <c r="F13" s="934">
        <v>0</v>
      </c>
      <c r="G13" s="934">
        <v>2083</v>
      </c>
      <c r="H13" s="949">
        <v>0</v>
      </c>
      <c r="I13" s="949">
        <v>2035</v>
      </c>
      <c r="J13" s="950">
        <v>48</v>
      </c>
    </row>
    <row r="14" spans="1:10">
      <c r="A14" s="678"/>
      <c r="B14" s="948" t="s">
        <v>18</v>
      </c>
      <c r="C14" s="934">
        <v>37100</v>
      </c>
      <c r="D14" s="934">
        <v>88102</v>
      </c>
      <c r="E14" s="947">
        <f>D14/D21</f>
        <v>1.256357939517079E-2</v>
      </c>
      <c r="F14" s="934">
        <v>27</v>
      </c>
      <c r="G14" s="934">
        <v>88075</v>
      </c>
      <c r="H14" s="949">
        <v>785</v>
      </c>
      <c r="I14" s="949">
        <v>55974</v>
      </c>
      <c r="J14" s="950">
        <v>31316</v>
      </c>
    </row>
    <row r="15" spans="1:10">
      <c r="A15" s="678"/>
      <c r="B15" s="948" t="s">
        <v>95</v>
      </c>
      <c r="C15" s="934">
        <v>5820</v>
      </c>
      <c r="D15" s="934">
        <v>20330</v>
      </c>
      <c r="E15" s="947">
        <f>D15/D21</f>
        <v>2.8991120417677482E-3</v>
      </c>
      <c r="F15" s="934">
        <v>157</v>
      </c>
      <c r="G15" s="934">
        <v>20173</v>
      </c>
      <c r="H15" s="949">
        <v>2267</v>
      </c>
      <c r="I15" s="949">
        <v>14867</v>
      </c>
      <c r="J15" s="950">
        <v>3039</v>
      </c>
    </row>
    <row r="16" spans="1:10">
      <c r="A16" s="678"/>
      <c r="B16" s="948" t="s">
        <v>102</v>
      </c>
      <c r="C16" s="934">
        <v>15100</v>
      </c>
      <c r="D16" s="934">
        <v>20000</v>
      </c>
      <c r="E16" s="947">
        <f>D16/D21</f>
        <v>2.85205316455263E-3</v>
      </c>
      <c r="F16" s="934">
        <v>53</v>
      </c>
      <c r="G16" s="934">
        <v>19947</v>
      </c>
      <c r="H16" s="949">
        <v>114</v>
      </c>
      <c r="I16" s="949">
        <v>17098</v>
      </c>
      <c r="J16" s="950">
        <v>2735</v>
      </c>
    </row>
    <row r="17" spans="1:10">
      <c r="A17" s="684"/>
      <c r="B17" s="948" t="s">
        <v>21</v>
      </c>
      <c r="C17" s="934">
        <v>6821</v>
      </c>
      <c r="D17" s="934">
        <v>86000</v>
      </c>
      <c r="E17" s="947">
        <f>D17/D21</f>
        <v>1.2263828607576308E-2</v>
      </c>
      <c r="F17" s="934">
        <v>2</v>
      </c>
      <c r="G17" s="934">
        <v>85998</v>
      </c>
      <c r="H17" s="949">
        <v>0</v>
      </c>
      <c r="I17" s="949">
        <v>83668</v>
      </c>
      <c r="J17" s="950">
        <v>2330</v>
      </c>
    </row>
    <row r="18" spans="1:10">
      <c r="A18" s="1105" t="s">
        <v>96</v>
      </c>
      <c r="B18" s="1105"/>
      <c r="C18" s="934">
        <v>2144789</v>
      </c>
      <c r="D18" s="934">
        <v>2573928</v>
      </c>
      <c r="E18" s="947">
        <f>D18/D21</f>
        <v>0.36704897488653104</v>
      </c>
      <c r="F18" s="934">
        <v>2223399</v>
      </c>
      <c r="G18" s="934">
        <v>350529</v>
      </c>
      <c r="H18" s="949">
        <v>3211</v>
      </c>
      <c r="I18" s="949">
        <v>297405</v>
      </c>
      <c r="J18" s="950">
        <v>49913</v>
      </c>
    </row>
    <row r="19" spans="1:10">
      <c r="A19" s="1136" t="s">
        <v>399</v>
      </c>
      <c r="B19" s="1137"/>
      <c r="C19" s="934">
        <v>2157498</v>
      </c>
      <c r="D19" s="934">
        <v>2297425</v>
      </c>
      <c r="E19" s="947">
        <f>D19/D21</f>
        <v>0.32761891207861626</v>
      </c>
      <c r="F19" s="934">
        <v>1237107</v>
      </c>
      <c r="G19" s="934">
        <v>1060318</v>
      </c>
      <c r="H19" s="949">
        <v>522933</v>
      </c>
      <c r="I19" s="949">
        <v>416370</v>
      </c>
      <c r="J19" s="950">
        <v>121015</v>
      </c>
    </row>
    <row r="20" spans="1:10">
      <c r="A20" s="1105" t="s">
        <v>99</v>
      </c>
      <c r="B20" s="1105"/>
      <c r="C20" s="934">
        <v>898714</v>
      </c>
      <c r="D20" s="934">
        <v>892704</v>
      </c>
      <c r="E20" s="947">
        <f>D20/D21</f>
        <v>0.12730196341043953</v>
      </c>
      <c r="F20" s="934">
        <v>345774</v>
      </c>
      <c r="G20" s="934">
        <v>546930</v>
      </c>
      <c r="H20" s="949">
        <v>442790</v>
      </c>
      <c r="I20" s="949">
        <v>82376</v>
      </c>
      <c r="J20" s="950">
        <v>21764</v>
      </c>
    </row>
    <row r="21" spans="1:10">
      <c r="A21" s="1105" t="s">
        <v>393</v>
      </c>
      <c r="B21" s="1105"/>
      <c r="C21" s="934">
        <v>6336951</v>
      </c>
      <c r="D21" s="934">
        <v>7012492</v>
      </c>
      <c r="E21" s="947">
        <f>D21/D21</f>
        <v>1</v>
      </c>
      <c r="F21" s="951">
        <v>0</v>
      </c>
      <c r="G21" s="951">
        <v>0</v>
      </c>
      <c r="H21" s="952">
        <v>0</v>
      </c>
      <c r="I21" s="952">
        <v>0</v>
      </c>
      <c r="J21" s="953">
        <v>0</v>
      </c>
    </row>
    <row r="22" spans="1:10">
      <c r="A22" s="670"/>
      <c r="B22" s="670"/>
      <c r="C22" s="670"/>
      <c r="D22" s="670"/>
      <c r="E22" s="670"/>
      <c r="F22" s="670"/>
      <c r="G22" s="670"/>
      <c r="H22" s="670"/>
      <c r="I22" s="670"/>
      <c r="J22" s="670"/>
    </row>
    <row r="23" spans="1:10">
      <c r="A23" s="954" t="s">
        <v>1194</v>
      </c>
      <c r="B23" s="955"/>
      <c r="C23" s="956"/>
      <c r="D23" s="956"/>
      <c r="E23" s="956"/>
      <c r="F23" s="956"/>
      <c r="G23" s="956"/>
      <c r="H23" s="956" t="s">
        <v>1195</v>
      </c>
      <c r="I23" s="956"/>
      <c r="J23" s="956"/>
    </row>
    <row r="24" spans="1:10">
      <c r="A24" s="954" t="s">
        <v>1196</v>
      </c>
      <c r="B24" s="955"/>
      <c r="C24" s="956"/>
      <c r="D24" s="956"/>
      <c r="E24" s="956"/>
      <c r="F24" s="956"/>
      <c r="G24" s="956"/>
      <c r="H24" s="956" t="s">
        <v>1197</v>
      </c>
      <c r="I24" s="956"/>
      <c r="J24" s="956"/>
    </row>
  </sheetData>
  <mergeCells count="11">
    <mergeCell ref="A4:B6"/>
    <mergeCell ref="C4:E4"/>
    <mergeCell ref="F4:J4"/>
    <mergeCell ref="D5:E5"/>
    <mergeCell ref="F5:F6"/>
    <mergeCell ref="G5:G6"/>
    <mergeCell ref="A7:B7"/>
    <mergeCell ref="A18:B18"/>
    <mergeCell ref="A19:B19"/>
    <mergeCell ref="A20:B20"/>
    <mergeCell ref="A21:B21"/>
  </mergeCells>
  <phoneticPr fontId="5"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S47"/>
  <sheetViews>
    <sheetView topLeftCell="A3" zoomScale="70" zoomScaleNormal="70" workbookViewId="0">
      <selection activeCell="V8" sqref="V8"/>
    </sheetView>
  </sheetViews>
  <sheetFormatPr defaultColWidth="9" defaultRowHeight="10.8"/>
  <cols>
    <col min="1" max="1" width="3.5" style="329" customWidth="1"/>
    <col min="2" max="2" width="9.3984375" style="329" customWidth="1"/>
    <col min="3" max="7" width="9" style="329"/>
    <col min="8" max="8" width="10" style="329" customWidth="1"/>
    <col min="9" max="9" width="9" style="329"/>
    <col min="10" max="10" width="3.5" style="329" customWidth="1"/>
    <col min="11" max="16384" width="9" style="329"/>
  </cols>
  <sheetData>
    <row r="1" spans="1:19" ht="17.399999999999999">
      <c r="A1" s="736" t="s">
        <v>937</v>
      </c>
      <c r="B1" s="736"/>
    </row>
    <row r="2" spans="1:19" ht="17.399999999999999">
      <c r="A2" s="736" t="s">
        <v>938</v>
      </c>
      <c r="B2" s="736"/>
      <c r="K2" s="737" t="s">
        <v>939</v>
      </c>
    </row>
    <row r="3" spans="1:19" ht="14.4">
      <c r="B3" s="738"/>
      <c r="K3" s="739" t="s">
        <v>940</v>
      </c>
    </row>
    <row r="4" spans="1:19">
      <c r="K4" s="329" t="s">
        <v>941</v>
      </c>
    </row>
    <row r="5" spans="1:19">
      <c r="H5" s="330"/>
      <c r="I5" s="330" t="s">
        <v>942</v>
      </c>
      <c r="S5" s="329" t="s">
        <v>943</v>
      </c>
    </row>
    <row r="6" spans="1:19" s="743" customFormat="1" ht="32.4">
      <c r="A6" s="1149" t="s">
        <v>3</v>
      </c>
      <c r="B6" s="1150"/>
      <c r="C6" s="740">
        <v>2000</v>
      </c>
      <c r="D6" s="740">
        <v>2005</v>
      </c>
      <c r="E6" s="740">
        <v>2010</v>
      </c>
      <c r="F6" s="740">
        <v>2013</v>
      </c>
      <c r="G6" s="741" t="s">
        <v>944</v>
      </c>
      <c r="H6" s="742">
        <v>2014</v>
      </c>
      <c r="I6" s="742" t="s">
        <v>945</v>
      </c>
      <c r="K6" s="740"/>
      <c r="L6" s="740">
        <v>2010</v>
      </c>
      <c r="M6" s="740">
        <v>2013</v>
      </c>
      <c r="N6" s="740"/>
      <c r="O6" s="740"/>
    </row>
    <row r="7" spans="1:19" ht="12.6" customHeight="1">
      <c r="A7" s="1151" t="s">
        <v>471</v>
      </c>
      <c r="B7" s="1152"/>
      <c r="C7" s="744">
        <v>210249</v>
      </c>
      <c r="D7" s="744">
        <v>485144</v>
      </c>
      <c r="E7" s="744">
        <v>918917</v>
      </c>
      <c r="F7" s="744">
        <v>985923</v>
      </c>
      <c r="G7" s="745">
        <f>F7/$F$7*100</f>
        <v>100</v>
      </c>
      <c r="H7" s="746">
        <v>1091531</v>
      </c>
      <c r="I7" s="747">
        <v>100</v>
      </c>
      <c r="K7" s="748" t="s">
        <v>21</v>
      </c>
      <c r="L7" s="744">
        <v>98225</v>
      </c>
      <c r="M7" s="744">
        <v>113843</v>
      </c>
      <c r="N7" s="744"/>
      <c r="O7" s="744"/>
      <c r="P7" s="749"/>
    </row>
    <row r="8" spans="1:19" ht="12.6" customHeight="1">
      <c r="A8" s="1153" t="s">
        <v>408</v>
      </c>
      <c r="B8" s="1154"/>
      <c r="C8" s="744">
        <v>52780</v>
      </c>
      <c r="D8" s="744">
        <f>SUM(D9:D18)</f>
        <v>113279</v>
      </c>
      <c r="E8" s="744">
        <f>SUM(E9:E18)</f>
        <v>209900</v>
      </c>
      <c r="F8" s="744">
        <f>SUM(F9:F18)</f>
        <v>256946</v>
      </c>
      <c r="G8" s="745">
        <f t="shared" ref="G8:G22" si="0">F8/$F$7*100</f>
        <v>26.061467274827748</v>
      </c>
      <c r="H8" s="746">
        <v>286675</v>
      </c>
      <c r="I8" s="747">
        <f>H8/$H$7*100</f>
        <v>26.263569243567066</v>
      </c>
      <c r="K8" s="750" t="s">
        <v>102</v>
      </c>
      <c r="L8" s="744">
        <v>27572</v>
      </c>
      <c r="M8" s="744">
        <v>26185</v>
      </c>
      <c r="N8" s="744"/>
      <c r="O8" s="744"/>
      <c r="P8" s="749"/>
    </row>
    <row r="9" spans="1:19" ht="12.6" customHeight="1">
      <c r="A9" s="751"/>
      <c r="B9" s="750" t="s">
        <v>12</v>
      </c>
      <c r="C9" s="752" t="s">
        <v>892</v>
      </c>
      <c r="D9" s="752" t="s">
        <v>892</v>
      </c>
      <c r="E9" s="744">
        <v>22</v>
      </c>
      <c r="F9" s="744">
        <v>89</v>
      </c>
      <c r="G9" s="745">
        <f t="shared" si="0"/>
        <v>9.0270741224213243E-3</v>
      </c>
      <c r="H9" s="746">
        <v>112</v>
      </c>
      <c r="I9" s="747">
        <f t="shared" ref="I9:I22" si="1">H9/$H$7*100</f>
        <v>1.0260817145825451E-2</v>
      </c>
      <c r="K9" s="750" t="s">
        <v>95</v>
      </c>
      <c r="L9" s="744">
        <v>410</v>
      </c>
      <c r="M9" s="744">
        <v>726</v>
      </c>
      <c r="N9" s="744"/>
      <c r="O9" s="744"/>
      <c r="P9" s="749"/>
    </row>
    <row r="10" spans="1:19" ht="12.6" customHeight="1">
      <c r="A10" s="751"/>
      <c r="B10" s="750" t="s">
        <v>409</v>
      </c>
      <c r="C10" s="752" t="s">
        <v>892</v>
      </c>
      <c r="D10" s="752" t="s">
        <v>892</v>
      </c>
      <c r="E10" s="744">
        <v>11672</v>
      </c>
      <c r="F10" s="744">
        <v>30664</v>
      </c>
      <c r="G10" s="745">
        <f t="shared" si="0"/>
        <v>3.1101820324710956</v>
      </c>
      <c r="H10" s="746">
        <v>37299</v>
      </c>
      <c r="I10" s="747">
        <f t="shared" si="1"/>
        <v>3.4171269528762807</v>
      </c>
      <c r="K10" s="750" t="s">
        <v>18</v>
      </c>
      <c r="L10" s="744">
        <v>39525</v>
      </c>
      <c r="M10" s="744">
        <v>38768</v>
      </c>
      <c r="N10" s="744"/>
      <c r="O10" s="744"/>
      <c r="P10" s="749"/>
    </row>
    <row r="11" spans="1:19" ht="12.6" customHeight="1">
      <c r="A11" s="751"/>
      <c r="B11" s="750" t="s">
        <v>178</v>
      </c>
      <c r="C11" s="744">
        <v>16700</v>
      </c>
      <c r="D11" s="744">
        <v>22572</v>
      </c>
      <c r="E11" s="744">
        <v>27447</v>
      </c>
      <c r="F11" s="744">
        <v>33195</v>
      </c>
      <c r="G11" s="745">
        <f t="shared" si="0"/>
        <v>3.3668957920648972</v>
      </c>
      <c r="H11" s="746">
        <v>38718</v>
      </c>
      <c r="I11" s="747">
        <f t="shared" si="1"/>
        <v>3.5471278415363376</v>
      </c>
      <c r="K11" s="750" t="s">
        <v>181</v>
      </c>
      <c r="L11" s="744">
        <v>3809</v>
      </c>
      <c r="M11" s="744">
        <v>11499</v>
      </c>
      <c r="N11" s="744"/>
      <c r="O11" s="744"/>
      <c r="P11" s="749"/>
    </row>
    <row r="12" spans="1:19" ht="12.6" customHeight="1">
      <c r="A12" s="751"/>
      <c r="B12" s="750" t="s">
        <v>15</v>
      </c>
      <c r="C12" s="752" t="s">
        <v>892</v>
      </c>
      <c r="D12" s="752" t="s">
        <v>892</v>
      </c>
      <c r="E12" s="744">
        <v>167</v>
      </c>
      <c r="F12" s="744">
        <v>381</v>
      </c>
      <c r="G12" s="745">
        <f t="shared" si="0"/>
        <v>3.8643991467893539E-2</v>
      </c>
      <c r="H12" s="746">
        <v>430</v>
      </c>
      <c r="I12" s="747">
        <f t="shared" si="1"/>
        <v>3.9394208684865567E-2</v>
      </c>
      <c r="K12" s="750" t="s">
        <v>101</v>
      </c>
      <c r="L12" s="744">
        <v>1051</v>
      </c>
      <c r="M12" s="744">
        <v>1596</v>
      </c>
      <c r="N12" s="744"/>
      <c r="O12" s="744"/>
      <c r="P12" s="749"/>
    </row>
    <row r="13" spans="1:19" ht="12.6" customHeight="1">
      <c r="A13" s="751"/>
      <c r="B13" s="750" t="s">
        <v>101</v>
      </c>
      <c r="C13" s="744">
        <v>325</v>
      </c>
      <c r="D13" s="744">
        <v>698</v>
      </c>
      <c r="E13" s="744">
        <v>1051</v>
      </c>
      <c r="F13" s="744">
        <v>1596</v>
      </c>
      <c r="G13" s="745">
        <f t="shared" si="0"/>
        <v>0.16187876740881388</v>
      </c>
      <c r="H13" s="746">
        <v>2083</v>
      </c>
      <c r="I13" s="747">
        <f t="shared" si="1"/>
        <v>0.19083287602459298</v>
      </c>
      <c r="K13" s="750" t="s">
        <v>15</v>
      </c>
      <c r="L13" s="744">
        <v>167</v>
      </c>
      <c r="M13" s="744">
        <v>381</v>
      </c>
      <c r="N13" s="744"/>
      <c r="O13" s="744"/>
      <c r="P13" s="749"/>
    </row>
    <row r="14" spans="1:19" ht="12.6" customHeight="1">
      <c r="A14" s="751"/>
      <c r="B14" s="750" t="s">
        <v>181</v>
      </c>
      <c r="C14" s="744">
        <v>788</v>
      </c>
      <c r="D14" s="744">
        <v>2251</v>
      </c>
      <c r="E14" s="744">
        <v>3809</v>
      </c>
      <c r="F14" s="744">
        <v>11499</v>
      </c>
      <c r="G14" s="745">
        <f t="shared" si="0"/>
        <v>1.1663182621766608</v>
      </c>
      <c r="H14" s="746">
        <v>14694</v>
      </c>
      <c r="I14" s="747">
        <f t="shared" si="1"/>
        <v>1.3461825637567784</v>
      </c>
      <c r="K14" s="750" t="s">
        <v>178</v>
      </c>
      <c r="L14" s="744">
        <v>27447</v>
      </c>
      <c r="M14" s="744">
        <v>33195</v>
      </c>
      <c r="N14" s="744"/>
      <c r="O14" s="744"/>
      <c r="P14" s="749"/>
    </row>
    <row r="15" spans="1:19" ht="12.6" customHeight="1">
      <c r="A15" s="751"/>
      <c r="B15" s="750" t="s">
        <v>18</v>
      </c>
      <c r="C15" s="744">
        <v>15961</v>
      </c>
      <c r="D15" s="744">
        <v>30649</v>
      </c>
      <c r="E15" s="744">
        <v>39525</v>
      </c>
      <c r="F15" s="744">
        <v>38768</v>
      </c>
      <c r="G15" s="745">
        <f t="shared" si="0"/>
        <v>3.9321529166070777</v>
      </c>
      <c r="H15" s="746">
        <v>43155</v>
      </c>
      <c r="I15" s="747">
        <f t="shared" si="1"/>
        <v>3.9536211065008686</v>
      </c>
      <c r="K15" s="750" t="s">
        <v>409</v>
      </c>
      <c r="L15" s="744">
        <v>11672</v>
      </c>
      <c r="M15" s="744">
        <v>30664</v>
      </c>
      <c r="N15" s="744"/>
      <c r="O15" s="744"/>
      <c r="P15" s="749"/>
    </row>
    <row r="16" spans="1:19" ht="12.6" customHeight="1">
      <c r="A16" s="751"/>
      <c r="B16" s="750" t="s">
        <v>95</v>
      </c>
      <c r="C16" s="744">
        <v>142</v>
      </c>
      <c r="D16" s="744">
        <v>197</v>
      </c>
      <c r="E16" s="744">
        <v>410</v>
      </c>
      <c r="F16" s="744">
        <v>726</v>
      </c>
      <c r="G16" s="745">
        <f t="shared" si="0"/>
        <v>7.3636582167167217E-2</v>
      </c>
      <c r="H16" s="746">
        <v>786</v>
      </c>
      <c r="I16" s="747">
        <f t="shared" si="1"/>
        <v>7.2008948898382177E-2</v>
      </c>
      <c r="K16" s="750" t="s">
        <v>12</v>
      </c>
      <c r="L16" s="744">
        <v>22</v>
      </c>
      <c r="M16" s="744">
        <v>89</v>
      </c>
      <c r="N16" s="744"/>
      <c r="O16" s="744"/>
      <c r="P16" s="749"/>
    </row>
    <row r="17" spans="1:15">
      <c r="A17" s="751"/>
      <c r="B17" s="750" t="s">
        <v>102</v>
      </c>
      <c r="C17" s="744">
        <v>3240</v>
      </c>
      <c r="D17" s="744">
        <v>21398</v>
      </c>
      <c r="E17" s="744">
        <v>27572</v>
      </c>
      <c r="F17" s="744">
        <v>26185</v>
      </c>
      <c r="G17" s="745">
        <f t="shared" si="0"/>
        <v>2.6558869201753077</v>
      </c>
      <c r="H17" s="746">
        <v>26827</v>
      </c>
      <c r="I17" s="747">
        <f t="shared" si="1"/>
        <v>2.4577405497416014</v>
      </c>
      <c r="K17" s="753"/>
      <c r="L17" s="752"/>
      <c r="M17" s="752"/>
      <c r="N17" s="744"/>
      <c r="O17" s="744"/>
    </row>
    <row r="18" spans="1:15">
      <c r="A18" s="751"/>
      <c r="B18" s="748" t="s">
        <v>21</v>
      </c>
      <c r="C18" s="744">
        <v>15624</v>
      </c>
      <c r="D18" s="744">
        <v>35514</v>
      </c>
      <c r="E18" s="744">
        <v>98225</v>
      </c>
      <c r="F18" s="744">
        <v>113843</v>
      </c>
      <c r="G18" s="745">
        <f t="shared" si="0"/>
        <v>11.546844936166414</v>
      </c>
      <c r="H18" s="746">
        <v>122571</v>
      </c>
      <c r="I18" s="747">
        <f t="shared" si="1"/>
        <v>11.22927337840153</v>
      </c>
      <c r="K18" s="753"/>
      <c r="L18" s="752"/>
      <c r="M18" s="752"/>
      <c r="N18" s="744"/>
      <c r="O18" s="744"/>
    </row>
    <row r="19" spans="1:15">
      <c r="A19" s="1147" t="s">
        <v>96</v>
      </c>
      <c r="B19" s="1148"/>
      <c r="C19" s="744">
        <v>58984</v>
      </c>
      <c r="D19" s="744">
        <v>216992</v>
      </c>
      <c r="E19" s="744">
        <v>505415</v>
      </c>
      <c r="F19" s="744">
        <v>161098</v>
      </c>
      <c r="G19" s="745">
        <f t="shared" si="0"/>
        <v>16.339815583975625</v>
      </c>
      <c r="H19" s="746">
        <v>171174</v>
      </c>
      <c r="I19" s="747">
        <f t="shared" si="1"/>
        <v>15.682009947495764</v>
      </c>
      <c r="K19" s="754"/>
      <c r="L19" s="754"/>
      <c r="M19" s="754"/>
      <c r="N19" s="754"/>
      <c r="O19" s="744"/>
    </row>
    <row r="20" spans="1:15">
      <c r="A20" s="1147" t="s">
        <v>946</v>
      </c>
      <c r="B20" s="1148"/>
      <c r="C20" s="744">
        <v>22778</v>
      </c>
      <c r="D20" s="744">
        <v>23476</v>
      </c>
      <c r="E20" s="744">
        <v>28643</v>
      </c>
      <c r="F20" s="744">
        <v>23990</v>
      </c>
      <c r="G20" s="745">
        <f t="shared" si="0"/>
        <v>2.4332529010886246</v>
      </c>
      <c r="H20" s="746">
        <v>24890</v>
      </c>
      <c r="I20" s="747">
        <f t="shared" si="1"/>
        <v>2.2802833817821022</v>
      </c>
      <c r="K20" s="754"/>
      <c r="L20" s="754"/>
      <c r="M20" s="754"/>
      <c r="N20" s="754"/>
      <c r="O20" s="754"/>
    </row>
    <row r="21" spans="1:15">
      <c r="A21" s="1147" t="s">
        <v>103</v>
      </c>
      <c r="B21" s="1148"/>
      <c r="C21" s="744">
        <v>23026</v>
      </c>
      <c r="D21" s="744">
        <v>22178</v>
      </c>
      <c r="E21" s="744">
        <v>21490</v>
      </c>
      <c r="F21" s="744">
        <v>21187</v>
      </c>
      <c r="G21" s="745">
        <f t="shared" si="0"/>
        <v>2.148950780131917</v>
      </c>
      <c r="H21" s="746">
        <v>21014</v>
      </c>
      <c r="I21" s="747">
        <f t="shared" si="1"/>
        <v>1.9251858169855001</v>
      </c>
      <c r="K21" s="750"/>
      <c r="L21" s="744"/>
      <c r="M21" s="744"/>
      <c r="N21" s="744"/>
      <c r="O21" s="744"/>
    </row>
    <row r="22" spans="1:15">
      <c r="A22" s="1147" t="s">
        <v>99</v>
      </c>
      <c r="B22" s="1148"/>
      <c r="C22" s="744">
        <v>14013</v>
      </c>
      <c r="D22" s="744">
        <v>17209</v>
      </c>
      <c r="E22" s="744">
        <v>19448</v>
      </c>
      <c r="F22" s="744">
        <v>23087</v>
      </c>
      <c r="G22" s="745">
        <f t="shared" si="0"/>
        <v>2.3416635984757428</v>
      </c>
      <c r="H22" s="746">
        <v>23237</v>
      </c>
      <c r="I22" s="747">
        <f t="shared" si="1"/>
        <v>2.128844714442375</v>
      </c>
      <c r="K22" s="750"/>
      <c r="L22" s="744"/>
      <c r="M22" s="744"/>
      <c r="N22" s="744"/>
      <c r="O22" s="744"/>
    </row>
    <row r="23" spans="1:15">
      <c r="C23" s="755"/>
      <c r="D23" s="755"/>
      <c r="E23" s="755"/>
      <c r="F23" s="755"/>
      <c r="K23" s="750"/>
      <c r="L23" s="744"/>
      <c r="M23" s="744"/>
      <c r="N23" s="744"/>
      <c r="O23" s="744"/>
    </row>
    <row r="24" spans="1:15">
      <c r="K24" s="750"/>
      <c r="L24" s="744"/>
      <c r="M24" s="744"/>
      <c r="N24" s="744"/>
      <c r="O24" s="744"/>
    </row>
    <row r="29" spans="1:15">
      <c r="A29" s="329" t="s">
        <v>933</v>
      </c>
      <c r="K29" s="329" t="s">
        <v>935</v>
      </c>
    </row>
    <row r="30" spans="1:15" ht="14.4">
      <c r="G30" s="756"/>
      <c r="H30" s="756"/>
      <c r="I30" s="756"/>
    </row>
    <row r="31" spans="1:15" ht="32.4">
      <c r="F31" s="740">
        <v>2013</v>
      </c>
      <c r="G31" s="741" t="s">
        <v>944</v>
      </c>
      <c r="H31" s="742">
        <v>2014</v>
      </c>
      <c r="I31" s="742" t="s">
        <v>945</v>
      </c>
    </row>
    <row r="32" spans="1:15">
      <c r="F32" s="744">
        <v>985923</v>
      </c>
      <c r="G32" s="745">
        <f>F32/$F$7*100</f>
        <v>100</v>
      </c>
      <c r="H32" s="746">
        <v>1091531</v>
      </c>
      <c r="I32" s="747">
        <v>100</v>
      </c>
    </row>
    <row r="33" spans="6:9">
      <c r="F33" s="744">
        <f>SUM(F34:F43)</f>
        <v>256946</v>
      </c>
      <c r="G33" s="745">
        <f t="shared" ref="G33:G47" si="2">F33/$F$7*100</f>
        <v>26.061467274827748</v>
      </c>
      <c r="H33" s="746">
        <v>286675</v>
      </c>
      <c r="I33" s="747">
        <f>H33/$H$7*100</f>
        <v>26.263569243567066</v>
      </c>
    </row>
    <row r="34" spans="6:9">
      <c r="F34" s="744">
        <v>89</v>
      </c>
      <c r="G34" s="745">
        <f t="shared" si="2"/>
        <v>9.0270741224213243E-3</v>
      </c>
      <c r="H34" s="746">
        <v>112</v>
      </c>
      <c r="I34" s="747">
        <f t="shared" ref="I34:I47" si="3">H34/$H$7*100</f>
        <v>1.0260817145825451E-2</v>
      </c>
    </row>
    <row r="35" spans="6:9">
      <c r="F35" s="744">
        <v>30664</v>
      </c>
      <c r="G35" s="745">
        <f t="shared" si="2"/>
        <v>3.1101820324710956</v>
      </c>
      <c r="H35" s="746">
        <v>37299</v>
      </c>
      <c r="I35" s="747">
        <f t="shared" si="3"/>
        <v>3.4171269528762807</v>
      </c>
    </row>
    <row r="36" spans="6:9">
      <c r="F36" s="744">
        <v>33195</v>
      </c>
      <c r="G36" s="745">
        <f t="shared" si="2"/>
        <v>3.3668957920648972</v>
      </c>
      <c r="H36" s="746">
        <v>38718</v>
      </c>
      <c r="I36" s="747">
        <f t="shared" si="3"/>
        <v>3.5471278415363376</v>
      </c>
    </row>
    <row r="37" spans="6:9">
      <c r="F37" s="744">
        <v>381</v>
      </c>
      <c r="G37" s="745">
        <f t="shared" si="2"/>
        <v>3.8643991467893539E-2</v>
      </c>
      <c r="H37" s="746">
        <v>430</v>
      </c>
      <c r="I37" s="747">
        <f t="shared" si="3"/>
        <v>3.9394208684865567E-2</v>
      </c>
    </row>
    <row r="38" spans="6:9">
      <c r="F38" s="744">
        <v>1596</v>
      </c>
      <c r="G38" s="745">
        <f t="shared" si="2"/>
        <v>0.16187876740881388</v>
      </c>
      <c r="H38" s="746">
        <v>2083</v>
      </c>
      <c r="I38" s="747">
        <f t="shared" si="3"/>
        <v>0.19083287602459298</v>
      </c>
    </row>
    <row r="39" spans="6:9">
      <c r="F39" s="744">
        <v>11499</v>
      </c>
      <c r="G39" s="745">
        <f t="shared" si="2"/>
        <v>1.1663182621766608</v>
      </c>
      <c r="H39" s="746">
        <v>14694</v>
      </c>
      <c r="I39" s="747">
        <f t="shared" si="3"/>
        <v>1.3461825637567784</v>
      </c>
    </row>
    <row r="40" spans="6:9">
      <c r="F40" s="744">
        <v>38768</v>
      </c>
      <c r="G40" s="745">
        <f t="shared" si="2"/>
        <v>3.9321529166070777</v>
      </c>
      <c r="H40" s="746">
        <v>43155</v>
      </c>
      <c r="I40" s="747">
        <f t="shared" si="3"/>
        <v>3.9536211065008686</v>
      </c>
    </row>
    <row r="41" spans="6:9">
      <c r="F41" s="744">
        <v>726</v>
      </c>
      <c r="G41" s="745">
        <f t="shared" si="2"/>
        <v>7.3636582167167217E-2</v>
      </c>
      <c r="H41" s="746">
        <v>786</v>
      </c>
      <c r="I41" s="747">
        <f t="shared" si="3"/>
        <v>7.2008948898382177E-2</v>
      </c>
    </row>
    <row r="42" spans="6:9">
      <c r="F42" s="744">
        <v>26185</v>
      </c>
      <c r="G42" s="745">
        <f t="shared" si="2"/>
        <v>2.6558869201753077</v>
      </c>
      <c r="H42" s="746">
        <v>26827</v>
      </c>
      <c r="I42" s="747">
        <f t="shared" si="3"/>
        <v>2.4577405497416014</v>
      </c>
    </row>
    <row r="43" spans="6:9">
      <c r="F43" s="744">
        <v>113843</v>
      </c>
      <c r="G43" s="745">
        <f t="shared" si="2"/>
        <v>11.546844936166414</v>
      </c>
      <c r="H43" s="746">
        <v>122571</v>
      </c>
      <c r="I43" s="747">
        <f t="shared" si="3"/>
        <v>11.22927337840153</v>
      </c>
    </row>
    <row r="44" spans="6:9">
      <c r="F44" s="744">
        <v>161098</v>
      </c>
      <c r="G44" s="745">
        <f t="shared" si="2"/>
        <v>16.339815583975625</v>
      </c>
      <c r="H44" s="746">
        <v>171174</v>
      </c>
      <c r="I44" s="747">
        <f t="shared" si="3"/>
        <v>15.682009947495764</v>
      </c>
    </row>
    <row r="45" spans="6:9">
      <c r="F45" s="744">
        <v>23990</v>
      </c>
      <c r="G45" s="745">
        <f t="shared" si="2"/>
        <v>2.4332529010886246</v>
      </c>
      <c r="H45" s="746">
        <v>24890</v>
      </c>
      <c r="I45" s="747">
        <f t="shared" si="3"/>
        <v>2.2802833817821022</v>
      </c>
    </row>
    <row r="46" spans="6:9">
      <c r="F46" s="744">
        <v>21187</v>
      </c>
      <c r="G46" s="745">
        <f t="shared" si="2"/>
        <v>2.148950780131917</v>
      </c>
      <c r="H46" s="746">
        <v>21014</v>
      </c>
      <c r="I46" s="747">
        <f t="shared" si="3"/>
        <v>1.9251858169855001</v>
      </c>
    </row>
    <row r="47" spans="6:9">
      <c r="F47" s="744">
        <v>23087</v>
      </c>
      <c r="G47" s="745">
        <f t="shared" si="2"/>
        <v>2.3416635984757428</v>
      </c>
      <c r="H47" s="746">
        <v>23237</v>
      </c>
      <c r="I47" s="747">
        <f t="shared" si="3"/>
        <v>2.128844714442375</v>
      </c>
    </row>
  </sheetData>
  <mergeCells count="7">
    <mergeCell ref="A22:B22"/>
    <mergeCell ref="A6:B6"/>
    <mergeCell ref="A7:B7"/>
    <mergeCell ref="A8:B8"/>
    <mergeCell ref="A19:B19"/>
    <mergeCell ref="A20:B20"/>
    <mergeCell ref="A21:B21"/>
  </mergeCells>
  <phoneticPr fontId="5" type="noConversion"/>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dimension ref="A1:Q29"/>
  <sheetViews>
    <sheetView workbookViewId="0">
      <selection activeCell="I26" sqref="I26"/>
    </sheetView>
  </sheetViews>
  <sheetFormatPr defaultColWidth="9" defaultRowHeight="10.8"/>
  <cols>
    <col min="1" max="1" width="3.69921875" style="170" customWidth="1"/>
    <col min="2" max="2" width="8.5" style="170" customWidth="1"/>
    <col min="3" max="16384" width="9" style="170"/>
  </cols>
  <sheetData>
    <row r="1" spans="1:17" s="396" customFormat="1" ht="17.399999999999999">
      <c r="A1" t="s">
        <v>923</v>
      </c>
    </row>
    <row r="2" spans="1:17" s="396" customFormat="1" ht="17.399999999999999">
      <c r="A2" t="s">
        <v>924</v>
      </c>
    </row>
    <row r="3" spans="1:17">
      <c r="Q3" s="280" t="s">
        <v>925</v>
      </c>
    </row>
    <row r="4" spans="1:17" s="647" customFormat="1" ht="13.5" customHeight="1">
      <c r="A4" s="1084" t="s">
        <v>926</v>
      </c>
      <c r="B4" s="1047"/>
      <c r="C4" s="1047">
        <v>1980</v>
      </c>
      <c r="D4" s="1047">
        <v>1990</v>
      </c>
      <c r="E4" s="1047">
        <v>2000</v>
      </c>
      <c r="F4" s="1047">
        <v>2005</v>
      </c>
      <c r="G4" s="1047">
        <v>2006</v>
      </c>
      <c r="H4" s="1047">
        <v>2007</v>
      </c>
      <c r="I4" s="1047">
        <v>2008</v>
      </c>
      <c r="J4" s="1049">
        <v>2009</v>
      </c>
      <c r="K4" s="1049">
        <v>2010</v>
      </c>
      <c r="L4" s="1049">
        <v>2011</v>
      </c>
      <c r="M4" s="1049">
        <v>2012</v>
      </c>
      <c r="N4" s="1048">
        <v>2013</v>
      </c>
      <c r="O4" s="1096"/>
      <c r="P4" s="1132">
        <v>2014</v>
      </c>
      <c r="Q4" s="1133"/>
    </row>
    <row r="5" spans="1:17" s="647" customFormat="1">
      <c r="A5" s="1047"/>
      <c r="B5" s="1047"/>
      <c r="C5" s="1047"/>
      <c r="D5" s="1047"/>
      <c r="E5" s="1047"/>
      <c r="F5" s="1047"/>
      <c r="G5" s="1047"/>
      <c r="H5" s="1047"/>
      <c r="I5" s="1047"/>
      <c r="J5" s="1045"/>
      <c r="K5" s="1066"/>
      <c r="L5" s="1066"/>
      <c r="M5" s="1066"/>
      <c r="N5" s="634" t="s">
        <v>927</v>
      </c>
      <c r="O5" s="634" t="s">
        <v>928</v>
      </c>
      <c r="P5" s="697" t="s">
        <v>927</v>
      </c>
      <c r="Q5" s="697" t="s">
        <v>928</v>
      </c>
    </row>
    <row r="6" spans="1:17" ht="13.5" customHeight="1">
      <c r="A6" s="1111" t="s">
        <v>393</v>
      </c>
      <c r="B6" s="1111"/>
      <c r="C6" s="640">
        <v>1212</v>
      </c>
      <c r="D6" s="640">
        <v>1656</v>
      </c>
      <c r="E6" s="640">
        <v>5818</v>
      </c>
      <c r="F6" s="640">
        <v>20347</v>
      </c>
      <c r="G6" s="640">
        <v>35979</v>
      </c>
      <c r="H6" s="640">
        <v>41780</v>
      </c>
      <c r="I6" s="640">
        <v>52631</v>
      </c>
      <c r="J6" s="640">
        <v>62451</v>
      </c>
      <c r="K6" s="726">
        <v>69355</v>
      </c>
      <c r="L6" s="726">
        <v>67839</v>
      </c>
      <c r="M6" s="726">
        <v>64030</v>
      </c>
      <c r="N6" s="727">
        <v>60466</v>
      </c>
      <c r="O6" s="728">
        <f>N6/$N$6*100</f>
        <v>100</v>
      </c>
      <c r="P6" s="729">
        <v>59410</v>
      </c>
      <c r="Q6" s="730">
        <v>100</v>
      </c>
    </row>
    <row r="7" spans="1:17">
      <c r="A7" s="1109" t="s">
        <v>394</v>
      </c>
      <c r="B7" s="1111"/>
      <c r="C7" s="640">
        <f t="shared" ref="C7:J7" si="0">SUM(C8:C17)</f>
        <v>408</v>
      </c>
      <c r="D7" s="640">
        <f t="shared" si="0"/>
        <v>77</v>
      </c>
      <c r="E7" s="640">
        <f t="shared" si="0"/>
        <v>297</v>
      </c>
      <c r="F7" s="640">
        <f t="shared" si="0"/>
        <v>1591</v>
      </c>
      <c r="G7" s="640">
        <f t="shared" si="0"/>
        <v>2903</v>
      </c>
      <c r="H7" s="640">
        <f t="shared" si="0"/>
        <v>3426</v>
      </c>
      <c r="I7" s="640">
        <f t="shared" si="0"/>
        <v>4194</v>
      </c>
      <c r="J7" s="640">
        <f t="shared" si="0"/>
        <v>4208</v>
      </c>
      <c r="K7" s="726">
        <f>SUM(K8:K17)</f>
        <v>4781</v>
      </c>
      <c r="L7" s="726">
        <f>SUM(L8:L17)</f>
        <v>5066</v>
      </c>
      <c r="M7" s="726">
        <v>5340</v>
      </c>
      <c r="N7" s="727">
        <f>SUM(N8:N17)</f>
        <v>5661</v>
      </c>
      <c r="O7" s="728">
        <f t="shared" ref="O7:O23" si="1">N7/$N$6*100</f>
        <v>9.3622862435087484</v>
      </c>
      <c r="P7" s="731">
        <v>6297</v>
      </c>
      <c r="Q7" s="730">
        <f>P7/$P$6*100</f>
        <v>10.599225719575829</v>
      </c>
    </row>
    <row r="8" spans="1:17">
      <c r="A8" s="463"/>
      <c r="B8" s="651" t="s">
        <v>337</v>
      </c>
      <c r="C8" s="640">
        <v>1</v>
      </c>
      <c r="D8" s="640">
        <v>0</v>
      </c>
      <c r="E8" s="640">
        <v>0</v>
      </c>
      <c r="F8" s="640">
        <v>1</v>
      </c>
      <c r="G8" s="640">
        <v>0</v>
      </c>
      <c r="H8" s="640">
        <v>0</v>
      </c>
      <c r="I8" s="640">
        <v>3</v>
      </c>
      <c r="J8" s="640">
        <v>6</v>
      </c>
      <c r="K8" s="726">
        <v>7</v>
      </c>
      <c r="L8" s="726">
        <v>13</v>
      </c>
      <c r="M8" s="726">
        <v>33</v>
      </c>
      <c r="N8" s="727">
        <v>52</v>
      </c>
      <c r="O8" s="728">
        <f t="shared" si="1"/>
        <v>8.599874309529322E-2</v>
      </c>
      <c r="P8" s="731">
        <v>67</v>
      </c>
      <c r="Q8" s="730">
        <f t="shared" ref="Q8:Q23" si="2">P8/$P$6*100</f>
        <v>0.11277562699882175</v>
      </c>
    </row>
    <row r="9" spans="1:17">
      <c r="A9" s="463"/>
      <c r="B9" s="651" t="s">
        <v>395</v>
      </c>
      <c r="C9" s="640">
        <v>0</v>
      </c>
      <c r="D9" s="640">
        <v>0</v>
      </c>
      <c r="E9" s="640">
        <v>9</v>
      </c>
      <c r="F9" s="640">
        <v>44</v>
      </c>
      <c r="G9" s="640">
        <v>55</v>
      </c>
      <c r="H9" s="640">
        <v>73</v>
      </c>
      <c r="I9" s="640">
        <v>95</v>
      </c>
      <c r="J9" s="640">
        <v>119</v>
      </c>
      <c r="K9" s="726">
        <v>199</v>
      </c>
      <c r="L9" s="726">
        <v>228</v>
      </c>
      <c r="M9" s="726">
        <v>277</v>
      </c>
      <c r="N9" s="727">
        <v>282</v>
      </c>
      <c r="O9" s="728">
        <f t="shared" si="1"/>
        <v>0.46637779909370558</v>
      </c>
      <c r="P9" s="731">
        <v>296</v>
      </c>
      <c r="Q9" s="730">
        <f t="shared" si="2"/>
        <v>0.49823262077091401</v>
      </c>
    </row>
    <row r="10" spans="1:17">
      <c r="A10" s="463"/>
      <c r="B10" s="651" t="s">
        <v>339</v>
      </c>
      <c r="C10" s="640">
        <v>375</v>
      </c>
      <c r="D10" s="640">
        <v>11</v>
      </c>
      <c r="E10" s="640">
        <v>34</v>
      </c>
      <c r="F10" s="640">
        <v>115</v>
      </c>
      <c r="G10" s="640">
        <v>222</v>
      </c>
      <c r="H10" s="640">
        <v>220</v>
      </c>
      <c r="I10" s="640">
        <v>350</v>
      </c>
      <c r="J10" s="640">
        <v>364</v>
      </c>
      <c r="K10" s="726">
        <v>447</v>
      </c>
      <c r="L10" s="726">
        <f>293+252</f>
        <v>545</v>
      </c>
      <c r="M10" s="726">
        <v>700</v>
      </c>
      <c r="N10" s="727">
        <v>819</v>
      </c>
      <c r="O10" s="728">
        <f t="shared" si="1"/>
        <v>1.3544802037508681</v>
      </c>
      <c r="P10" s="731">
        <v>916</v>
      </c>
      <c r="Q10" s="730">
        <f t="shared" si="2"/>
        <v>1.541827975088369</v>
      </c>
    </row>
    <row r="11" spans="1:17">
      <c r="A11" s="463"/>
      <c r="B11" s="651" t="s">
        <v>15</v>
      </c>
      <c r="C11" s="640">
        <v>0</v>
      </c>
      <c r="D11" s="640">
        <v>0</v>
      </c>
      <c r="E11" s="640">
        <v>0</v>
      </c>
      <c r="F11" s="640">
        <v>17</v>
      </c>
      <c r="G11" s="640">
        <v>31</v>
      </c>
      <c r="H11" s="640">
        <v>34</v>
      </c>
      <c r="I11" s="640">
        <v>37</v>
      </c>
      <c r="J11" s="640">
        <v>38</v>
      </c>
      <c r="K11" s="726">
        <v>61</v>
      </c>
      <c r="L11" s="726">
        <f>47+28</f>
        <v>75</v>
      </c>
      <c r="M11" s="726">
        <v>89</v>
      </c>
      <c r="N11" s="727">
        <v>71</v>
      </c>
      <c r="O11" s="728">
        <f t="shared" si="1"/>
        <v>0.11742136076472728</v>
      </c>
      <c r="P11" s="731">
        <v>76</v>
      </c>
      <c r="Q11" s="730">
        <f t="shared" si="2"/>
        <v>0.12792459181955898</v>
      </c>
    </row>
    <row r="12" spans="1:17">
      <c r="A12" s="463"/>
      <c r="B12" s="651" t="s">
        <v>341</v>
      </c>
      <c r="C12" s="640">
        <v>10</v>
      </c>
      <c r="D12" s="640">
        <v>44</v>
      </c>
      <c r="E12" s="640">
        <v>44</v>
      </c>
      <c r="F12" s="640">
        <v>286</v>
      </c>
      <c r="G12" s="640">
        <v>341</v>
      </c>
      <c r="H12" s="640">
        <v>356</v>
      </c>
      <c r="I12" s="640">
        <v>376</v>
      </c>
      <c r="J12" s="640">
        <v>441</v>
      </c>
      <c r="K12" s="726">
        <v>512</v>
      </c>
      <c r="L12" s="726">
        <f>262+284</f>
        <v>546</v>
      </c>
      <c r="M12" s="726">
        <v>504</v>
      </c>
      <c r="N12" s="727">
        <v>544</v>
      </c>
      <c r="O12" s="728">
        <f t="shared" si="1"/>
        <v>0.89967915853537517</v>
      </c>
      <c r="P12" s="731">
        <v>657</v>
      </c>
      <c r="Q12" s="730">
        <f t="shared" si="2"/>
        <v>1.1058744319138192</v>
      </c>
    </row>
    <row r="13" spans="1:17">
      <c r="A13" s="463"/>
      <c r="B13" s="651" t="s">
        <v>343</v>
      </c>
      <c r="C13" s="640">
        <v>0</v>
      </c>
      <c r="D13" s="640">
        <v>5</v>
      </c>
      <c r="E13" s="640">
        <v>12</v>
      </c>
      <c r="F13" s="640">
        <v>71</v>
      </c>
      <c r="G13" s="640">
        <v>79</v>
      </c>
      <c r="H13" s="640">
        <v>97</v>
      </c>
      <c r="I13" s="640">
        <v>103</v>
      </c>
      <c r="J13" s="640">
        <v>137</v>
      </c>
      <c r="K13" s="726">
        <v>166</v>
      </c>
      <c r="L13" s="726">
        <f>75+129</f>
        <v>204</v>
      </c>
      <c r="M13" s="726">
        <v>218</v>
      </c>
      <c r="N13" s="727">
        <v>210</v>
      </c>
      <c r="O13" s="728">
        <f t="shared" si="1"/>
        <v>0.34730261634637649</v>
      </c>
      <c r="P13" s="731">
        <v>251</v>
      </c>
      <c r="Q13" s="730">
        <f t="shared" si="2"/>
        <v>0.42248779666722769</v>
      </c>
    </row>
    <row r="14" spans="1:17">
      <c r="A14" s="463"/>
      <c r="B14" s="651" t="s">
        <v>345</v>
      </c>
      <c r="C14" s="640">
        <v>0</v>
      </c>
      <c r="D14" s="640">
        <v>9</v>
      </c>
      <c r="E14" s="640">
        <v>37</v>
      </c>
      <c r="F14" s="640">
        <v>131</v>
      </c>
      <c r="G14" s="640">
        <v>191</v>
      </c>
      <c r="H14" s="640">
        <v>238</v>
      </c>
      <c r="I14" s="640">
        <v>318</v>
      </c>
      <c r="J14" s="640">
        <v>344</v>
      </c>
      <c r="K14" s="726">
        <v>392</v>
      </c>
      <c r="L14" s="726">
        <f>195+253</f>
        <v>448</v>
      </c>
      <c r="M14" s="726">
        <v>429</v>
      </c>
      <c r="N14" s="727">
        <v>475</v>
      </c>
      <c r="O14" s="728">
        <f t="shared" si="1"/>
        <v>0.78556544173585163</v>
      </c>
      <c r="P14" s="731">
        <v>476</v>
      </c>
      <c r="Q14" s="730">
        <f t="shared" si="2"/>
        <v>0.80121191718565898</v>
      </c>
    </row>
    <row r="15" spans="1:17">
      <c r="A15" s="463"/>
      <c r="B15" s="651" t="s">
        <v>347</v>
      </c>
      <c r="C15" s="640">
        <v>11</v>
      </c>
      <c r="D15" s="640">
        <v>2</v>
      </c>
      <c r="E15" s="640">
        <v>5</v>
      </c>
      <c r="F15" s="640">
        <v>7</v>
      </c>
      <c r="G15" s="640">
        <v>42</v>
      </c>
      <c r="H15" s="640">
        <v>20</v>
      </c>
      <c r="I15" s="640">
        <v>28</v>
      </c>
      <c r="J15" s="640">
        <v>51</v>
      </c>
      <c r="K15" s="726">
        <v>95</v>
      </c>
      <c r="L15" s="726">
        <f>40+95</f>
        <v>135</v>
      </c>
      <c r="M15" s="726">
        <v>206</v>
      </c>
      <c r="N15" s="727">
        <v>226</v>
      </c>
      <c r="O15" s="728">
        <f t="shared" si="1"/>
        <v>0.37376376806800515</v>
      </c>
      <c r="P15" s="731">
        <v>269</v>
      </c>
      <c r="Q15" s="730">
        <f t="shared" si="2"/>
        <v>0.45278572630870223</v>
      </c>
    </row>
    <row r="16" spans="1:17">
      <c r="A16" s="463"/>
      <c r="B16" s="651" t="s">
        <v>349</v>
      </c>
      <c r="C16" s="640">
        <v>11</v>
      </c>
      <c r="D16" s="640">
        <v>6</v>
      </c>
      <c r="E16" s="640">
        <v>34</v>
      </c>
      <c r="F16" s="640">
        <v>68</v>
      </c>
      <c r="G16" s="640">
        <v>122</v>
      </c>
      <c r="H16" s="640">
        <v>107</v>
      </c>
      <c r="I16" s="640">
        <v>157</v>
      </c>
      <c r="J16" s="640">
        <v>209</v>
      </c>
      <c r="K16" s="726">
        <v>314</v>
      </c>
      <c r="L16" s="726">
        <f>86+214</f>
        <v>300</v>
      </c>
      <c r="M16" s="726">
        <v>312</v>
      </c>
      <c r="N16" s="727">
        <v>316</v>
      </c>
      <c r="O16" s="728">
        <f t="shared" si="1"/>
        <v>0.52260774650216657</v>
      </c>
      <c r="P16" s="731">
        <v>321</v>
      </c>
      <c r="Q16" s="730">
        <f t="shared" si="2"/>
        <v>0.54031307860629529</v>
      </c>
    </row>
    <row r="17" spans="1:17">
      <c r="A17" s="472"/>
      <c r="B17" s="651" t="s">
        <v>21</v>
      </c>
      <c r="C17" s="640">
        <v>0</v>
      </c>
      <c r="D17" s="640">
        <v>0</v>
      </c>
      <c r="E17" s="640">
        <v>122</v>
      </c>
      <c r="F17" s="640">
        <v>851</v>
      </c>
      <c r="G17" s="640">
        <v>1820</v>
      </c>
      <c r="H17" s="640">
        <v>2281</v>
      </c>
      <c r="I17" s="640">
        <v>2727</v>
      </c>
      <c r="J17" s="640">
        <v>2499</v>
      </c>
      <c r="K17" s="726">
        <v>2588</v>
      </c>
      <c r="L17" s="726">
        <f>1499+1073</f>
        <v>2572</v>
      </c>
      <c r="M17" s="726">
        <v>2572</v>
      </c>
      <c r="N17" s="727">
        <v>2666</v>
      </c>
      <c r="O17" s="728">
        <f t="shared" si="1"/>
        <v>4.4090894056163794</v>
      </c>
      <c r="P17" s="731">
        <v>2968</v>
      </c>
      <c r="Q17" s="730">
        <f t="shared" si="2"/>
        <v>4.9957919542164619</v>
      </c>
    </row>
    <row r="18" spans="1:17">
      <c r="A18" s="1111" t="s">
        <v>397</v>
      </c>
      <c r="B18" s="1111"/>
      <c r="C18" s="640">
        <v>58</v>
      </c>
      <c r="D18" s="640">
        <v>101</v>
      </c>
      <c r="E18" s="640">
        <v>1114</v>
      </c>
      <c r="F18" s="640">
        <v>10807</v>
      </c>
      <c r="G18" s="640">
        <v>23512</v>
      </c>
      <c r="H18" s="640">
        <v>27912</v>
      </c>
      <c r="I18" s="640">
        <v>37363</v>
      </c>
      <c r="J18" s="640">
        <v>45490</v>
      </c>
      <c r="K18" s="726">
        <v>50954</v>
      </c>
      <c r="L18" s="726">
        <f>22330+26185</f>
        <v>48515</v>
      </c>
      <c r="M18" s="726">
        <v>43873</v>
      </c>
      <c r="N18" s="727">
        <v>39386</v>
      </c>
      <c r="O18" s="728">
        <f t="shared" si="1"/>
        <v>65.137432606754203</v>
      </c>
      <c r="P18" s="731">
        <v>38157</v>
      </c>
      <c r="Q18" s="730">
        <f t="shared" si="2"/>
        <v>64.226561184985698</v>
      </c>
    </row>
    <row r="19" spans="1:17">
      <c r="A19" s="1111" t="s">
        <v>929</v>
      </c>
      <c r="B19" s="1111"/>
      <c r="C19" s="732" t="s">
        <v>930</v>
      </c>
      <c r="D19" s="732" t="s">
        <v>930</v>
      </c>
      <c r="E19" s="732" t="s">
        <v>930</v>
      </c>
      <c r="F19" s="640">
        <v>3293</v>
      </c>
      <c r="G19" s="640">
        <v>544</v>
      </c>
      <c r="H19" s="640">
        <v>3472</v>
      </c>
      <c r="I19" s="640">
        <v>3404</v>
      </c>
      <c r="J19" s="640">
        <v>3209</v>
      </c>
      <c r="K19" s="726">
        <v>2574</v>
      </c>
      <c r="L19" s="726">
        <f>923+1061</f>
        <v>1984</v>
      </c>
      <c r="M19" s="726">
        <v>1406</v>
      </c>
      <c r="N19" s="727">
        <v>909</v>
      </c>
      <c r="O19" s="728">
        <f t="shared" si="1"/>
        <v>1.5033241821850296</v>
      </c>
      <c r="P19" s="731">
        <v>604</v>
      </c>
      <c r="Q19" s="730">
        <f t="shared" si="2"/>
        <v>1.0166638613028109</v>
      </c>
    </row>
    <row r="20" spans="1:17">
      <c r="A20" s="1111" t="s">
        <v>931</v>
      </c>
      <c r="B20" s="1111"/>
      <c r="C20" s="640">
        <v>0</v>
      </c>
      <c r="D20" s="640">
        <v>1</v>
      </c>
      <c r="E20" s="640">
        <v>139</v>
      </c>
      <c r="F20" s="640">
        <v>521</v>
      </c>
      <c r="G20" s="640">
        <v>876</v>
      </c>
      <c r="H20" s="640">
        <v>1193</v>
      </c>
      <c r="I20" s="640">
        <v>1717</v>
      </c>
      <c r="J20" s="640">
        <v>2241</v>
      </c>
      <c r="K20" s="726">
        <v>2720</v>
      </c>
      <c r="L20" s="726">
        <f>966+2047</f>
        <v>3013</v>
      </c>
      <c r="M20" s="726">
        <v>3033</v>
      </c>
      <c r="N20" s="727">
        <v>2717</v>
      </c>
      <c r="O20" s="728">
        <f t="shared" si="1"/>
        <v>4.4934343267290711</v>
      </c>
      <c r="P20" s="731">
        <v>2518</v>
      </c>
      <c r="Q20" s="730">
        <f t="shared" si="2"/>
        <v>4.2383437131795993</v>
      </c>
    </row>
    <row r="21" spans="1:17">
      <c r="A21" s="1111" t="s">
        <v>398</v>
      </c>
      <c r="B21" s="1111"/>
      <c r="C21" s="640">
        <v>227</v>
      </c>
      <c r="D21" s="640">
        <v>522</v>
      </c>
      <c r="E21" s="640">
        <v>1431</v>
      </c>
      <c r="F21" s="640">
        <v>934</v>
      </c>
      <c r="G21" s="640">
        <v>2811</v>
      </c>
      <c r="H21" s="640">
        <v>1034</v>
      </c>
      <c r="I21" s="640">
        <v>1044</v>
      </c>
      <c r="J21" s="640">
        <v>1118</v>
      </c>
      <c r="K21" s="726">
        <v>1188</v>
      </c>
      <c r="L21" s="726">
        <f>338+962</f>
        <v>1300</v>
      </c>
      <c r="M21" s="726">
        <v>1377</v>
      </c>
      <c r="N21" s="727">
        <v>1409</v>
      </c>
      <c r="O21" s="728">
        <f t="shared" si="1"/>
        <v>2.3302351734859261</v>
      </c>
      <c r="P21" s="731">
        <v>1427</v>
      </c>
      <c r="Q21" s="730">
        <f t="shared" si="2"/>
        <v>2.4019525332435618</v>
      </c>
    </row>
    <row r="22" spans="1:17">
      <c r="A22" s="1111" t="s">
        <v>399</v>
      </c>
      <c r="B22" s="1111"/>
      <c r="C22" s="640">
        <v>232</v>
      </c>
      <c r="D22" s="640">
        <v>706</v>
      </c>
      <c r="E22" s="640">
        <v>548</v>
      </c>
      <c r="F22" s="640">
        <v>964</v>
      </c>
      <c r="G22" s="640">
        <v>1263</v>
      </c>
      <c r="H22" s="640">
        <v>1007</v>
      </c>
      <c r="I22" s="640">
        <v>953</v>
      </c>
      <c r="J22" s="640">
        <v>897</v>
      </c>
      <c r="K22" s="726">
        <v>849</v>
      </c>
      <c r="L22" s="726">
        <f>464+334</f>
        <v>798</v>
      </c>
      <c r="M22" s="726">
        <v>823</v>
      </c>
      <c r="N22" s="727">
        <v>846</v>
      </c>
      <c r="O22" s="728">
        <f t="shared" si="1"/>
        <v>1.3991333972811166</v>
      </c>
      <c r="P22" s="731">
        <v>928</v>
      </c>
      <c r="Q22" s="730">
        <f t="shared" si="2"/>
        <v>1.5620265948493519</v>
      </c>
    </row>
    <row r="23" spans="1:17">
      <c r="A23" s="1111" t="s">
        <v>932</v>
      </c>
      <c r="B23" s="1111"/>
      <c r="C23" s="640">
        <v>287</v>
      </c>
      <c r="D23" s="640">
        <v>249</v>
      </c>
      <c r="E23" s="640">
        <v>2289</v>
      </c>
      <c r="F23" s="640">
        <v>2237</v>
      </c>
      <c r="G23" s="640">
        <v>4070</v>
      </c>
      <c r="H23" s="640">
        <v>3736</v>
      </c>
      <c r="I23" s="640">
        <v>3956</v>
      </c>
      <c r="J23" s="640">
        <f>J6-SUM(J8:J22)</f>
        <v>5288</v>
      </c>
      <c r="K23" s="733">
        <f>K6-SUM(K7,K18:K22)</f>
        <v>6289</v>
      </c>
      <c r="L23" s="733">
        <f>L6-SUM(L7,L18:L22)</f>
        <v>7163</v>
      </c>
      <c r="M23" s="733">
        <v>8178</v>
      </c>
      <c r="N23" s="727">
        <f>N6-SUM(N8:N22)</f>
        <v>9538</v>
      </c>
      <c r="O23" s="728">
        <f t="shared" si="1"/>
        <v>15.774154070055898</v>
      </c>
      <c r="P23" s="731">
        <v>9479</v>
      </c>
      <c r="Q23" s="730">
        <f t="shared" si="2"/>
        <v>15.955226392863153</v>
      </c>
    </row>
    <row r="24" spans="1:17">
      <c r="C24" s="734"/>
      <c r="D24" s="734"/>
      <c r="E24" s="734"/>
      <c r="F24" s="734"/>
      <c r="G24" s="734"/>
      <c r="H24" s="734"/>
      <c r="I24" s="734"/>
      <c r="J24" s="734"/>
      <c r="K24" s="734"/>
      <c r="L24" s="734"/>
    </row>
    <row r="25" spans="1:17">
      <c r="A25" s="170" t="s">
        <v>933</v>
      </c>
      <c r="C25" s="734"/>
      <c r="D25" s="734"/>
      <c r="E25" s="734"/>
      <c r="F25" s="734"/>
      <c r="G25" s="734"/>
      <c r="H25" s="734"/>
      <c r="I25" s="734"/>
      <c r="J25" s="734"/>
      <c r="K25" s="734"/>
      <c r="L25" s="734"/>
      <c r="M25" s="734"/>
    </row>
    <row r="26" spans="1:17">
      <c r="A26" s="170" t="s">
        <v>934</v>
      </c>
      <c r="C26" s="734"/>
      <c r="D26" s="734"/>
      <c r="E26" s="734"/>
      <c r="F26" s="734"/>
      <c r="G26" s="734"/>
      <c r="H26" s="734"/>
      <c r="I26" s="734"/>
      <c r="J26" s="734"/>
      <c r="K26" s="734"/>
      <c r="L26" s="734"/>
      <c r="M26" s="735"/>
    </row>
    <row r="28" spans="1:17">
      <c r="A28" s="170" t="s">
        <v>935</v>
      </c>
    </row>
    <row r="29" spans="1:17">
      <c r="A29" s="170" t="s">
        <v>936</v>
      </c>
    </row>
  </sheetData>
  <mergeCells count="22">
    <mergeCell ref="A20:B20"/>
    <mergeCell ref="A21:B21"/>
    <mergeCell ref="A22:B22"/>
    <mergeCell ref="A23:B23"/>
    <mergeCell ref="N4:O4"/>
    <mergeCell ref="G4:G5"/>
    <mergeCell ref="P4:Q4"/>
    <mergeCell ref="A6:B6"/>
    <mergeCell ref="A7:B7"/>
    <mergeCell ref="A18:B18"/>
    <mergeCell ref="A19:B19"/>
    <mergeCell ref="H4:H5"/>
    <mergeCell ref="I4:I5"/>
    <mergeCell ref="J4:J5"/>
    <mergeCell ref="K4:K5"/>
    <mergeCell ref="L4:L5"/>
    <mergeCell ref="M4:M5"/>
    <mergeCell ref="A4:B5"/>
    <mergeCell ref="C4:C5"/>
    <mergeCell ref="D4:D5"/>
    <mergeCell ref="E4:E5"/>
    <mergeCell ref="F4:F5"/>
  </mergeCells>
  <phoneticPr fontId="5"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M17"/>
  <sheetViews>
    <sheetView workbookViewId="0">
      <selection sqref="A1:XFD1048576"/>
    </sheetView>
  </sheetViews>
  <sheetFormatPr defaultRowHeight="17.399999999999999"/>
  <cols>
    <col min="1" max="1" width="3.69921875" customWidth="1"/>
  </cols>
  <sheetData>
    <row r="1" spans="1:13">
      <c r="A1" s="757" t="s">
        <v>947</v>
      </c>
    </row>
    <row r="2" spans="1:13">
      <c r="A2" s="757" t="s">
        <v>948</v>
      </c>
    </row>
    <row r="3" spans="1:13">
      <c r="A3" s="170"/>
      <c r="B3" s="170"/>
      <c r="C3" s="170"/>
      <c r="D3" s="170"/>
      <c r="E3" s="170"/>
      <c r="F3" s="170"/>
      <c r="G3" s="170"/>
      <c r="H3" s="170"/>
      <c r="L3" s="280" t="s">
        <v>949</v>
      </c>
    </row>
    <row r="4" spans="1:13">
      <c r="A4" s="1084" t="s">
        <v>926</v>
      </c>
      <c r="B4" s="1047"/>
      <c r="C4" s="1047">
        <v>1990</v>
      </c>
      <c r="D4" s="1049">
        <v>1995</v>
      </c>
      <c r="E4" s="1047">
        <v>2000</v>
      </c>
      <c r="F4" s="1047">
        <v>2005</v>
      </c>
      <c r="G4" s="1047">
        <v>2008</v>
      </c>
      <c r="H4" s="1047">
        <v>2009</v>
      </c>
      <c r="I4" s="1047">
        <v>2010</v>
      </c>
      <c r="J4" s="1047">
        <v>2011</v>
      </c>
      <c r="K4" s="1047">
        <v>2012</v>
      </c>
      <c r="L4" s="1047">
        <v>2013</v>
      </c>
      <c r="M4" s="1155">
        <v>2014</v>
      </c>
    </row>
    <row r="5" spans="1:13">
      <c r="A5" s="1047"/>
      <c r="B5" s="1047"/>
      <c r="C5" s="1047"/>
      <c r="D5" s="1045"/>
      <c r="E5" s="1047"/>
      <c r="F5" s="1047"/>
      <c r="G5" s="1047"/>
      <c r="H5" s="1047"/>
      <c r="I5" s="1047"/>
      <c r="J5" s="1047"/>
      <c r="K5" s="1047"/>
      <c r="L5" s="1047"/>
      <c r="M5" s="1156"/>
    </row>
    <row r="6" spans="1:13">
      <c r="A6" s="1111" t="s">
        <v>393</v>
      </c>
      <c r="B6" s="1111"/>
      <c r="C6" s="640">
        <v>803</v>
      </c>
      <c r="D6" s="640">
        <v>1487</v>
      </c>
      <c r="E6" s="640">
        <v>5628</v>
      </c>
      <c r="F6" s="640">
        <v>26677</v>
      </c>
      <c r="G6" s="640">
        <v>74263</v>
      </c>
      <c r="H6" s="640">
        <v>81641</v>
      </c>
      <c r="I6" s="640">
        <v>106874</v>
      </c>
      <c r="J6" s="640">
        <v>103590</v>
      </c>
      <c r="K6" s="640">
        <v>84711</v>
      </c>
      <c r="L6" s="640">
        <v>81847</v>
      </c>
      <c r="M6" s="758">
        <v>86410</v>
      </c>
    </row>
    <row r="7" spans="1:13">
      <c r="A7" s="1109" t="s">
        <v>394</v>
      </c>
      <c r="B7" s="1111"/>
      <c r="C7" s="640">
        <f t="shared" ref="C7:K7" si="0">SUM(C8:C17)</f>
        <v>79</v>
      </c>
      <c r="D7" s="640">
        <f t="shared" si="0"/>
        <v>164</v>
      </c>
      <c r="E7" s="640">
        <f t="shared" si="0"/>
        <v>443</v>
      </c>
      <c r="F7" s="640">
        <f t="shared" si="0"/>
        <v>1221</v>
      </c>
      <c r="G7" s="640">
        <f t="shared" si="0"/>
        <v>4688</v>
      </c>
      <c r="H7" s="640">
        <f t="shared" si="0"/>
        <v>4967</v>
      </c>
      <c r="I7" s="640">
        <f t="shared" si="0"/>
        <v>5748</v>
      </c>
      <c r="J7" s="640">
        <f t="shared" si="0"/>
        <v>6135</v>
      </c>
      <c r="K7" s="640">
        <f t="shared" si="0"/>
        <v>6609</v>
      </c>
      <c r="L7" s="640">
        <v>7511</v>
      </c>
      <c r="M7" s="758">
        <v>9297</v>
      </c>
    </row>
    <row r="8" spans="1:13">
      <c r="A8" s="463"/>
      <c r="B8" s="651" t="s">
        <v>337</v>
      </c>
      <c r="C8" s="644" t="s">
        <v>950</v>
      </c>
      <c r="D8" s="644" t="s">
        <v>950</v>
      </c>
      <c r="E8" s="644" t="s">
        <v>950</v>
      </c>
      <c r="F8" s="640">
        <v>1</v>
      </c>
      <c r="G8" s="640">
        <v>3</v>
      </c>
      <c r="H8" s="640">
        <v>6</v>
      </c>
      <c r="I8" s="640">
        <v>10</v>
      </c>
      <c r="J8" s="640">
        <v>15</v>
      </c>
      <c r="K8" s="640">
        <v>36</v>
      </c>
      <c r="L8" s="640">
        <v>56</v>
      </c>
      <c r="M8" s="758">
        <v>70</v>
      </c>
    </row>
    <row r="9" spans="1:13">
      <c r="A9" s="463"/>
      <c r="B9" s="651" t="s">
        <v>395</v>
      </c>
      <c r="C9" s="644" t="s">
        <v>950</v>
      </c>
      <c r="D9" s="644" t="s">
        <v>950</v>
      </c>
      <c r="E9" s="640">
        <v>5</v>
      </c>
      <c r="F9" s="640">
        <v>41</v>
      </c>
      <c r="G9" s="640">
        <v>126</v>
      </c>
      <c r="H9" s="640">
        <v>153</v>
      </c>
      <c r="I9" s="640">
        <v>265</v>
      </c>
      <c r="J9" s="640">
        <v>310</v>
      </c>
      <c r="K9" s="640">
        <v>333</v>
      </c>
      <c r="L9" s="640">
        <v>345</v>
      </c>
      <c r="M9" s="758">
        <v>351</v>
      </c>
    </row>
    <row r="10" spans="1:13">
      <c r="A10" s="463"/>
      <c r="B10" s="651" t="s">
        <v>339</v>
      </c>
      <c r="C10" s="640">
        <v>7</v>
      </c>
      <c r="D10" s="640">
        <v>10</v>
      </c>
      <c r="E10" s="640">
        <v>32</v>
      </c>
      <c r="F10" s="640">
        <v>94</v>
      </c>
      <c r="G10" s="640">
        <v>355</v>
      </c>
      <c r="H10" s="640">
        <v>401</v>
      </c>
      <c r="I10" s="640">
        <v>527</v>
      </c>
      <c r="J10" s="640">
        <v>663</v>
      </c>
      <c r="K10" s="640">
        <v>782</v>
      </c>
      <c r="L10" s="640">
        <v>962</v>
      </c>
      <c r="M10" s="758">
        <v>1082</v>
      </c>
    </row>
    <row r="11" spans="1:13">
      <c r="A11" s="463"/>
      <c r="B11" s="651" t="s">
        <v>15</v>
      </c>
      <c r="C11" s="644" t="s">
        <v>950</v>
      </c>
      <c r="D11" s="644" t="s">
        <v>950</v>
      </c>
      <c r="E11" s="640">
        <v>0</v>
      </c>
      <c r="F11" s="640">
        <v>16</v>
      </c>
      <c r="G11" s="640">
        <v>43</v>
      </c>
      <c r="H11" s="640">
        <v>50</v>
      </c>
      <c r="I11" s="640">
        <v>85</v>
      </c>
      <c r="J11" s="640">
        <v>95</v>
      </c>
      <c r="K11" s="640">
        <v>102</v>
      </c>
      <c r="L11" s="640">
        <v>88</v>
      </c>
      <c r="M11" s="758">
        <v>94</v>
      </c>
    </row>
    <row r="12" spans="1:13">
      <c r="A12" s="463"/>
      <c r="B12" s="651" t="s">
        <v>341</v>
      </c>
      <c r="C12" s="640">
        <v>65</v>
      </c>
      <c r="D12" s="640">
        <v>115</v>
      </c>
      <c r="E12" s="640">
        <v>51</v>
      </c>
      <c r="F12" s="640">
        <v>241</v>
      </c>
      <c r="G12" s="640">
        <v>529</v>
      </c>
      <c r="H12" s="640">
        <v>555</v>
      </c>
      <c r="I12" s="640">
        <v>609</v>
      </c>
      <c r="J12" s="640">
        <v>592</v>
      </c>
      <c r="K12" s="640">
        <v>633</v>
      </c>
      <c r="L12" s="640">
        <v>714</v>
      </c>
      <c r="M12" s="758">
        <v>860</v>
      </c>
    </row>
    <row r="13" spans="1:13">
      <c r="A13" s="463"/>
      <c r="B13" s="651" t="s">
        <v>343</v>
      </c>
      <c r="C13" s="640">
        <v>2</v>
      </c>
      <c r="D13" s="640">
        <v>6</v>
      </c>
      <c r="E13" s="640">
        <v>66</v>
      </c>
      <c r="F13" s="640">
        <v>81</v>
      </c>
      <c r="G13" s="640">
        <v>169</v>
      </c>
      <c r="H13" s="640">
        <v>194</v>
      </c>
      <c r="I13" s="640">
        <v>229</v>
      </c>
      <c r="J13" s="640">
        <v>262</v>
      </c>
      <c r="K13" s="640">
        <v>271</v>
      </c>
      <c r="L13" s="640">
        <v>292</v>
      </c>
      <c r="M13" s="758">
        <v>338</v>
      </c>
    </row>
    <row r="14" spans="1:13">
      <c r="A14" s="463"/>
      <c r="B14" s="651" t="s">
        <v>345</v>
      </c>
      <c r="C14" s="640">
        <v>2</v>
      </c>
      <c r="D14" s="640">
        <v>7</v>
      </c>
      <c r="E14" s="640">
        <v>126</v>
      </c>
      <c r="F14" s="640">
        <v>78</v>
      </c>
      <c r="G14" s="640">
        <v>360</v>
      </c>
      <c r="H14" s="640">
        <v>419</v>
      </c>
      <c r="I14" s="640">
        <v>482</v>
      </c>
      <c r="J14" s="640">
        <v>549</v>
      </c>
      <c r="K14" s="640">
        <v>511</v>
      </c>
      <c r="L14" s="640">
        <v>583</v>
      </c>
      <c r="M14" s="758">
        <v>590</v>
      </c>
    </row>
    <row r="15" spans="1:13">
      <c r="A15" s="463"/>
      <c r="B15" s="651" t="s">
        <v>347</v>
      </c>
      <c r="C15" s="640">
        <v>1</v>
      </c>
      <c r="D15" s="640">
        <v>2</v>
      </c>
      <c r="E15" s="640">
        <v>2</v>
      </c>
      <c r="F15" s="640">
        <v>5</v>
      </c>
      <c r="G15" s="640">
        <v>44</v>
      </c>
      <c r="H15" s="640">
        <v>67</v>
      </c>
      <c r="I15" s="640">
        <v>136</v>
      </c>
      <c r="J15" s="640">
        <v>172</v>
      </c>
      <c r="K15" s="640">
        <v>256</v>
      </c>
      <c r="L15" s="640">
        <v>279</v>
      </c>
      <c r="M15" s="758">
        <v>313</v>
      </c>
    </row>
    <row r="16" spans="1:13">
      <c r="A16" s="463"/>
      <c r="B16" s="651" t="s">
        <v>349</v>
      </c>
      <c r="C16" s="640">
        <v>2</v>
      </c>
      <c r="D16" s="640">
        <v>5</v>
      </c>
      <c r="E16" s="640">
        <v>39</v>
      </c>
      <c r="F16" s="640">
        <v>48</v>
      </c>
      <c r="G16" s="640">
        <v>223</v>
      </c>
      <c r="H16" s="640">
        <v>283</v>
      </c>
      <c r="I16" s="640">
        <v>400</v>
      </c>
      <c r="J16" s="640">
        <v>406</v>
      </c>
      <c r="K16" s="640">
        <v>424</v>
      </c>
      <c r="L16" s="640">
        <v>432</v>
      </c>
      <c r="M16" s="758">
        <v>422</v>
      </c>
    </row>
    <row r="17" spans="1:13">
      <c r="A17" s="472"/>
      <c r="B17" s="651" t="s">
        <v>21</v>
      </c>
      <c r="C17" s="640">
        <v>0</v>
      </c>
      <c r="D17" s="640">
        <v>19</v>
      </c>
      <c r="E17" s="640">
        <v>122</v>
      </c>
      <c r="F17" s="640">
        <v>616</v>
      </c>
      <c r="G17" s="640">
        <v>2836</v>
      </c>
      <c r="H17" s="640">
        <v>2839</v>
      </c>
      <c r="I17" s="640">
        <v>3005</v>
      </c>
      <c r="J17" s="640">
        <v>3071</v>
      </c>
      <c r="K17" s="640">
        <v>3261</v>
      </c>
      <c r="L17" s="640">
        <v>3760</v>
      </c>
      <c r="M17" s="758">
        <v>5177</v>
      </c>
    </row>
  </sheetData>
  <mergeCells count="14">
    <mergeCell ref="A6:B6"/>
    <mergeCell ref="A7:B7"/>
    <mergeCell ref="H4:H5"/>
    <mergeCell ref="I4:I5"/>
    <mergeCell ref="J4:J5"/>
    <mergeCell ref="K4:K5"/>
    <mergeCell ref="L4:L5"/>
    <mergeCell ref="M4:M5"/>
    <mergeCell ref="A4:B5"/>
    <mergeCell ref="C4:C5"/>
    <mergeCell ref="D4:D5"/>
    <mergeCell ref="E4:E5"/>
    <mergeCell ref="F4:F5"/>
    <mergeCell ref="G4:G5"/>
  </mergeCells>
  <phoneticPr fontId="5"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AK49"/>
  <sheetViews>
    <sheetView workbookViewId="0">
      <selection activeCell="O8" sqref="O8"/>
    </sheetView>
  </sheetViews>
  <sheetFormatPr defaultColWidth="9" defaultRowHeight="10.8"/>
  <cols>
    <col min="1" max="14" width="9" style="184"/>
    <col min="15" max="15" width="10.796875" style="184" customWidth="1"/>
    <col min="16" max="29" width="9" style="184"/>
    <col min="30" max="30" width="9.19921875" style="184" customWidth="1"/>
    <col min="31" max="16384" width="9" style="184"/>
  </cols>
  <sheetData>
    <row r="1" spans="1:37" ht="14.4">
      <c r="A1" s="757" t="s">
        <v>951</v>
      </c>
    </row>
    <row r="2" spans="1:37" ht="14.4">
      <c r="A2" s="757" t="s">
        <v>952</v>
      </c>
    </row>
    <row r="3" spans="1:37">
      <c r="M3" s="181" t="s">
        <v>953</v>
      </c>
      <c r="AD3" s="170"/>
      <c r="AE3" s="170"/>
      <c r="AF3" s="170"/>
      <c r="AG3" s="170"/>
      <c r="AH3" s="170"/>
      <c r="AI3" s="170"/>
      <c r="AJ3" s="170"/>
      <c r="AK3" s="170"/>
    </row>
    <row r="4" spans="1:37" ht="11.25" customHeight="1">
      <c r="T4" s="1084" t="s">
        <v>954</v>
      </c>
      <c r="U4" s="1047"/>
      <c r="V4" s="1047">
        <v>1990</v>
      </c>
      <c r="W4" s="1049">
        <v>1995</v>
      </c>
      <c r="X4" s="1047">
        <v>2000</v>
      </c>
      <c r="Y4" s="1047">
        <v>2005</v>
      </c>
      <c r="Z4" s="1047">
        <v>2008</v>
      </c>
      <c r="AA4" s="1047">
        <v>2009</v>
      </c>
      <c r="AB4" s="1047">
        <v>2010</v>
      </c>
      <c r="AC4" s="1047">
        <v>2011</v>
      </c>
      <c r="AD4" s="1047">
        <v>2012</v>
      </c>
      <c r="AE4" s="1047">
        <v>2013</v>
      </c>
      <c r="AF4" s="1157">
        <v>2014</v>
      </c>
    </row>
    <row r="5" spans="1:37" ht="10.8" customHeight="1">
      <c r="K5" s="759"/>
      <c r="O5" s="760"/>
      <c r="T5" s="1047"/>
      <c r="U5" s="1047"/>
      <c r="V5" s="1047"/>
      <c r="W5" s="1045"/>
      <c r="X5" s="1047"/>
      <c r="Y5" s="1047"/>
      <c r="Z5" s="1047"/>
      <c r="AA5" s="1047"/>
      <c r="AB5" s="1047"/>
      <c r="AC5" s="1047"/>
      <c r="AD5" s="1047"/>
      <c r="AE5" s="1047"/>
      <c r="AF5" s="1158"/>
    </row>
    <row r="6" spans="1:37">
      <c r="K6" s="759"/>
      <c r="T6" s="1111" t="s">
        <v>471</v>
      </c>
      <c r="U6" s="1111"/>
      <c r="V6" s="640">
        <v>803</v>
      </c>
      <c r="W6" s="640">
        <v>1487</v>
      </c>
      <c r="X6" s="640">
        <v>5628</v>
      </c>
      <c r="Y6" s="640">
        <v>26677</v>
      </c>
      <c r="Z6" s="640">
        <v>74263</v>
      </c>
      <c r="AA6" s="640">
        <v>81641</v>
      </c>
      <c r="AB6" s="640">
        <v>106874</v>
      </c>
      <c r="AC6" s="640">
        <v>103590</v>
      </c>
      <c r="AD6" s="640">
        <v>84711</v>
      </c>
      <c r="AE6" s="640">
        <v>81847</v>
      </c>
      <c r="AF6" s="761">
        <v>86410</v>
      </c>
    </row>
    <row r="7" spans="1:37">
      <c r="K7" s="759"/>
      <c r="T7" s="1109" t="s">
        <v>408</v>
      </c>
      <c r="U7" s="1111"/>
      <c r="V7" s="640">
        <f t="shared" ref="V7:AD7" si="0">SUM(V8:V17)</f>
        <v>79</v>
      </c>
      <c r="W7" s="640">
        <f t="shared" si="0"/>
        <v>164</v>
      </c>
      <c r="X7" s="640">
        <f t="shared" si="0"/>
        <v>443</v>
      </c>
      <c r="Y7" s="640">
        <f t="shared" si="0"/>
        <v>1221</v>
      </c>
      <c r="Z7" s="640">
        <f t="shared" si="0"/>
        <v>4688</v>
      </c>
      <c r="AA7" s="640">
        <f t="shared" si="0"/>
        <v>4967</v>
      </c>
      <c r="AB7" s="640">
        <f t="shared" si="0"/>
        <v>5748</v>
      </c>
      <c r="AC7" s="640">
        <f t="shared" si="0"/>
        <v>6135</v>
      </c>
      <c r="AD7" s="640">
        <f t="shared" si="0"/>
        <v>6609</v>
      </c>
      <c r="AE7" s="640">
        <v>7511</v>
      </c>
      <c r="AF7" s="761">
        <v>9297</v>
      </c>
    </row>
    <row r="8" spans="1:37">
      <c r="K8" s="759"/>
      <c r="T8" s="463"/>
      <c r="U8" s="651" t="s">
        <v>12</v>
      </c>
      <c r="V8" s="644" t="s">
        <v>893</v>
      </c>
      <c r="W8" s="644" t="s">
        <v>893</v>
      </c>
      <c r="X8" s="644" t="s">
        <v>893</v>
      </c>
      <c r="Y8" s="640">
        <v>1</v>
      </c>
      <c r="Z8" s="640">
        <v>3</v>
      </c>
      <c r="AA8" s="640">
        <v>6</v>
      </c>
      <c r="AB8" s="640">
        <v>10</v>
      </c>
      <c r="AC8" s="640">
        <v>15</v>
      </c>
      <c r="AD8" s="640">
        <v>36</v>
      </c>
      <c r="AE8" s="640">
        <v>56</v>
      </c>
      <c r="AF8" s="761">
        <v>70</v>
      </c>
    </row>
    <row r="9" spans="1:37">
      <c r="K9" s="759"/>
      <c r="T9" s="463"/>
      <c r="U9" s="651" t="s">
        <v>409</v>
      </c>
      <c r="V9" s="644" t="s">
        <v>893</v>
      </c>
      <c r="W9" s="644" t="s">
        <v>893</v>
      </c>
      <c r="X9" s="640">
        <v>5</v>
      </c>
      <c r="Y9" s="640">
        <v>41</v>
      </c>
      <c r="Z9" s="640">
        <v>126</v>
      </c>
      <c r="AA9" s="640">
        <v>153</v>
      </c>
      <c r="AB9" s="640">
        <v>265</v>
      </c>
      <c r="AC9" s="640">
        <v>310</v>
      </c>
      <c r="AD9" s="640">
        <v>333</v>
      </c>
      <c r="AE9" s="640">
        <v>345</v>
      </c>
      <c r="AF9" s="761">
        <v>351</v>
      </c>
    </row>
    <row r="10" spans="1:37">
      <c r="K10" s="759"/>
      <c r="T10" s="463"/>
      <c r="U10" s="651" t="s">
        <v>178</v>
      </c>
      <c r="V10" s="640">
        <v>7</v>
      </c>
      <c r="W10" s="640">
        <v>10</v>
      </c>
      <c r="X10" s="640">
        <v>32</v>
      </c>
      <c r="Y10" s="640">
        <v>94</v>
      </c>
      <c r="Z10" s="640">
        <v>355</v>
      </c>
      <c r="AA10" s="640">
        <v>401</v>
      </c>
      <c r="AB10" s="640">
        <v>527</v>
      </c>
      <c r="AC10" s="640">
        <v>663</v>
      </c>
      <c r="AD10" s="640">
        <v>782</v>
      </c>
      <c r="AE10" s="640">
        <v>962</v>
      </c>
      <c r="AF10" s="761">
        <v>1082</v>
      </c>
    </row>
    <row r="11" spans="1:37">
      <c r="K11" s="759"/>
      <c r="T11" s="463"/>
      <c r="U11" s="651" t="s">
        <v>15</v>
      </c>
      <c r="V11" s="644" t="s">
        <v>893</v>
      </c>
      <c r="W11" s="644" t="s">
        <v>893</v>
      </c>
      <c r="X11" s="640">
        <v>0</v>
      </c>
      <c r="Y11" s="640">
        <v>16</v>
      </c>
      <c r="Z11" s="640">
        <v>43</v>
      </c>
      <c r="AA11" s="640">
        <v>50</v>
      </c>
      <c r="AB11" s="640">
        <v>85</v>
      </c>
      <c r="AC11" s="640">
        <v>95</v>
      </c>
      <c r="AD11" s="640">
        <v>102</v>
      </c>
      <c r="AE11" s="640">
        <v>88</v>
      </c>
      <c r="AF11" s="761">
        <v>94</v>
      </c>
    </row>
    <row r="12" spans="1:37">
      <c r="K12" s="759"/>
      <c r="T12" s="463"/>
      <c r="U12" s="651" t="s">
        <v>101</v>
      </c>
      <c r="V12" s="640">
        <v>65</v>
      </c>
      <c r="W12" s="640">
        <v>115</v>
      </c>
      <c r="X12" s="640">
        <v>51</v>
      </c>
      <c r="Y12" s="640">
        <v>241</v>
      </c>
      <c r="Z12" s="640">
        <v>529</v>
      </c>
      <c r="AA12" s="640">
        <v>555</v>
      </c>
      <c r="AB12" s="640">
        <v>609</v>
      </c>
      <c r="AC12" s="640">
        <v>592</v>
      </c>
      <c r="AD12" s="640">
        <v>633</v>
      </c>
      <c r="AE12" s="640">
        <v>714</v>
      </c>
      <c r="AF12" s="761">
        <v>860</v>
      </c>
    </row>
    <row r="13" spans="1:37">
      <c r="K13" s="759"/>
      <c r="T13" s="463"/>
      <c r="U13" s="651" t="s">
        <v>181</v>
      </c>
      <c r="V13" s="640">
        <v>2</v>
      </c>
      <c r="W13" s="640">
        <v>6</v>
      </c>
      <c r="X13" s="640">
        <v>66</v>
      </c>
      <c r="Y13" s="640">
        <v>81</v>
      </c>
      <c r="Z13" s="640">
        <v>169</v>
      </c>
      <c r="AA13" s="640">
        <v>194</v>
      </c>
      <c r="AB13" s="640">
        <v>229</v>
      </c>
      <c r="AC13" s="640">
        <v>262</v>
      </c>
      <c r="AD13" s="640">
        <v>271</v>
      </c>
      <c r="AE13" s="640">
        <v>292</v>
      </c>
      <c r="AF13" s="761">
        <v>338</v>
      </c>
    </row>
    <row r="14" spans="1:37">
      <c r="K14" s="759"/>
      <c r="T14" s="463"/>
      <c r="U14" s="651" t="s">
        <v>18</v>
      </c>
      <c r="V14" s="640">
        <v>2</v>
      </c>
      <c r="W14" s="640">
        <v>7</v>
      </c>
      <c r="X14" s="640">
        <v>126</v>
      </c>
      <c r="Y14" s="640">
        <v>78</v>
      </c>
      <c r="Z14" s="640">
        <v>360</v>
      </c>
      <c r="AA14" s="640">
        <v>419</v>
      </c>
      <c r="AB14" s="640">
        <v>482</v>
      </c>
      <c r="AC14" s="640">
        <v>549</v>
      </c>
      <c r="AD14" s="640">
        <v>511</v>
      </c>
      <c r="AE14" s="640">
        <v>583</v>
      </c>
      <c r="AF14" s="761">
        <v>590</v>
      </c>
    </row>
    <row r="15" spans="1:37">
      <c r="T15" s="463"/>
      <c r="U15" s="651" t="s">
        <v>95</v>
      </c>
      <c r="V15" s="640">
        <v>1</v>
      </c>
      <c r="W15" s="640">
        <v>2</v>
      </c>
      <c r="X15" s="640">
        <v>2</v>
      </c>
      <c r="Y15" s="640">
        <v>5</v>
      </c>
      <c r="Z15" s="640">
        <v>44</v>
      </c>
      <c r="AA15" s="640">
        <v>67</v>
      </c>
      <c r="AB15" s="640">
        <v>136</v>
      </c>
      <c r="AC15" s="640">
        <v>172</v>
      </c>
      <c r="AD15" s="640">
        <v>256</v>
      </c>
      <c r="AE15" s="640">
        <v>279</v>
      </c>
      <c r="AF15" s="761">
        <v>313</v>
      </c>
    </row>
    <row r="16" spans="1:37">
      <c r="T16" s="463"/>
      <c r="U16" s="651" t="s">
        <v>102</v>
      </c>
      <c r="V16" s="640">
        <v>2</v>
      </c>
      <c r="W16" s="640">
        <v>5</v>
      </c>
      <c r="X16" s="640">
        <v>39</v>
      </c>
      <c r="Y16" s="640">
        <v>48</v>
      </c>
      <c r="Z16" s="640">
        <v>223</v>
      </c>
      <c r="AA16" s="640">
        <v>283</v>
      </c>
      <c r="AB16" s="640">
        <v>400</v>
      </c>
      <c r="AC16" s="640">
        <v>406</v>
      </c>
      <c r="AD16" s="640">
        <v>424</v>
      </c>
      <c r="AE16" s="640">
        <v>432</v>
      </c>
      <c r="AF16" s="761">
        <v>422</v>
      </c>
    </row>
    <row r="17" spans="4:32">
      <c r="T17" s="472"/>
      <c r="U17" s="651" t="s">
        <v>21</v>
      </c>
      <c r="V17" s="640">
        <v>0</v>
      </c>
      <c r="W17" s="640">
        <v>19</v>
      </c>
      <c r="X17" s="640">
        <v>122</v>
      </c>
      <c r="Y17" s="640">
        <v>616</v>
      </c>
      <c r="Z17" s="640">
        <v>2836</v>
      </c>
      <c r="AA17" s="640">
        <v>2839</v>
      </c>
      <c r="AB17" s="640">
        <v>3005</v>
      </c>
      <c r="AC17" s="640">
        <v>3071</v>
      </c>
      <c r="AD17" s="640">
        <v>3261</v>
      </c>
      <c r="AE17" s="640">
        <v>3760</v>
      </c>
      <c r="AF17" s="761">
        <v>5177</v>
      </c>
    </row>
    <row r="21" spans="4:32">
      <c r="D21" s="182"/>
      <c r="E21" s="762"/>
      <c r="F21" s="762"/>
      <c r="G21" s="182"/>
      <c r="H21" s="182"/>
      <c r="I21" s="182"/>
    </row>
    <row r="22" spans="4:32">
      <c r="D22" s="182"/>
      <c r="E22" s="762"/>
      <c r="F22" s="762"/>
      <c r="G22" s="182"/>
      <c r="H22" s="182"/>
      <c r="I22" s="182"/>
    </row>
    <row r="23" spans="4:32">
      <c r="D23" s="182"/>
      <c r="E23" s="182"/>
      <c r="F23" s="182"/>
      <c r="G23" s="182"/>
      <c r="H23" s="182"/>
      <c r="I23" s="182"/>
    </row>
    <row r="24" spans="4:32">
      <c r="D24" s="182"/>
      <c r="E24" s="763"/>
      <c r="F24" s="763"/>
      <c r="G24" s="182"/>
      <c r="H24" s="182"/>
      <c r="I24" s="182"/>
    </row>
    <row r="25" spans="4:32">
      <c r="D25" s="182"/>
      <c r="E25" s="182"/>
      <c r="F25" s="182"/>
      <c r="G25" s="182"/>
      <c r="H25" s="182"/>
      <c r="I25" s="182"/>
    </row>
    <row r="26" spans="4:32" ht="17.399999999999999">
      <c r="D26" s="182"/>
      <c r="E26" s="764"/>
      <c r="F26" s="765"/>
      <c r="G26" s="764"/>
      <c r="H26" s="764"/>
      <c r="I26" s="765"/>
      <c r="J26" s="764"/>
      <c r="K26" s="764"/>
      <c r="L26" s="765"/>
      <c r="M26" s="765"/>
      <c r="N26" s="764"/>
      <c r="O26" s="766"/>
    </row>
    <row r="27" spans="4:32">
      <c r="D27" s="182"/>
      <c r="E27" s="767"/>
      <c r="F27" s="767"/>
      <c r="G27" s="767"/>
      <c r="H27" s="182"/>
      <c r="I27" s="182"/>
      <c r="J27" s="766"/>
    </row>
    <row r="28" spans="4:32">
      <c r="D28" s="182"/>
      <c r="E28" s="182"/>
      <c r="F28" s="182"/>
      <c r="G28" s="182"/>
      <c r="H28" s="182"/>
      <c r="I28" s="182"/>
    </row>
    <row r="39" spans="1:1">
      <c r="A39" s="184" t="s">
        <v>955</v>
      </c>
    </row>
    <row r="40" spans="1:1">
      <c r="A40" s="184" t="s">
        <v>956</v>
      </c>
    </row>
    <row r="42" spans="1:1">
      <c r="A42" s="184" t="s">
        <v>957</v>
      </c>
    </row>
    <row r="43" spans="1:1" ht="13.2">
      <c r="A43" s="184" t="s">
        <v>958</v>
      </c>
    </row>
    <row r="49" spans="3:10">
      <c r="C49" s="768"/>
      <c r="D49" s="768"/>
      <c r="E49" s="768"/>
      <c r="F49" s="768"/>
      <c r="G49" s="768"/>
      <c r="H49" s="768"/>
      <c r="I49" s="768"/>
      <c r="J49" s="768"/>
    </row>
  </sheetData>
  <mergeCells count="14">
    <mergeCell ref="T6:U6"/>
    <mergeCell ref="T7:U7"/>
    <mergeCell ref="AA4:AA5"/>
    <mergeCell ref="AB4:AB5"/>
    <mergeCell ref="AC4:AC5"/>
    <mergeCell ref="AD4:AD5"/>
    <mergeCell ref="AE4:AE5"/>
    <mergeCell ref="AF4:AF5"/>
    <mergeCell ref="T4:U5"/>
    <mergeCell ref="V4:V5"/>
    <mergeCell ref="W4:W5"/>
    <mergeCell ref="X4:X5"/>
    <mergeCell ref="Y4:Y5"/>
    <mergeCell ref="Z4:Z5"/>
  </mergeCells>
  <phoneticPr fontId="5"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K58"/>
  <sheetViews>
    <sheetView topLeftCell="A40" workbookViewId="0">
      <selection activeCell="G21" sqref="G21:K21"/>
    </sheetView>
  </sheetViews>
  <sheetFormatPr defaultColWidth="9" defaultRowHeight="14.4"/>
  <cols>
    <col min="1" max="1" width="9" style="4"/>
    <col min="2" max="2" width="16.59765625" style="4" bestFit="1" customWidth="1"/>
    <col min="3" max="3" width="10.8984375" style="4" bestFit="1" customWidth="1"/>
    <col min="4" max="4" width="16.59765625" style="4" bestFit="1" customWidth="1"/>
    <col min="5" max="5" width="12.3984375" style="4" bestFit="1" customWidth="1"/>
    <col min="6" max="6" width="17.8984375" style="4" customWidth="1"/>
    <col min="7" max="7" width="11" style="4" bestFit="1" customWidth="1"/>
    <col min="8" max="8" width="12.8984375" style="4" bestFit="1" customWidth="1"/>
    <col min="9" max="9" width="12.3984375" style="4" bestFit="1" customWidth="1"/>
    <col min="10" max="10" width="16.59765625" style="4" bestFit="1" customWidth="1"/>
    <col min="11" max="11" width="10.69921875" style="4" customWidth="1"/>
    <col min="12" max="16384" width="9" style="4"/>
  </cols>
  <sheetData>
    <row r="1" spans="1:11">
      <c r="A1" s="111" t="s">
        <v>84</v>
      </c>
      <c r="B1" s="111"/>
      <c r="C1" s="111"/>
      <c r="D1" s="111"/>
      <c r="E1" s="111"/>
      <c r="F1" s="111"/>
      <c r="G1" s="111"/>
      <c r="H1" s="111"/>
      <c r="I1" s="111"/>
      <c r="J1" s="111"/>
      <c r="K1" s="111"/>
    </row>
    <row r="2" spans="1:11">
      <c r="A2" s="111" t="s">
        <v>85</v>
      </c>
      <c r="B2" s="111"/>
      <c r="C2" s="111"/>
      <c r="D2" s="111"/>
      <c r="E2" s="111"/>
      <c r="F2" s="111"/>
      <c r="G2" s="111"/>
      <c r="H2" s="111"/>
      <c r="I2" s="111"/>
      <c r="J2" s="111"/>
      <c r="K2" s="112"/>
    </row>
    <row r="3" spans="1:11">
      <c r="A3" s="111"/>
      <c r="B3" s="111"/>
      <c r="C3" s="111"/>
      <c r="D3" s="111"/>
      <c r="E3" s="111"/>
      <c r="F3" s="111"/>
      <c r="G3" s="111"/>
      <c r="H3" s="111"/>
      <c r="I3" s="111"/>
      <c r="J3" s="111"/>
      <c r="K3" s="112"/>
    </row>
    <row r="4" spans="1:11" s="9" customFormat="1" ht="11.4" thickBot="1">
      <c r="A4" s="113"/>
      <c r="B4" s="113"/>
      <c r="C4" s="113"/>
      <c r="D4" s="113"/>
      <c r="E4" s="113"/>
      <c r="F4" s="113"/>
      <c r="G4" s="113"/>
      <c r="H4" s="113"/>
      <c r="I4" s="113"/>
      <c r="J4" s="113"/>
      <c r="K4" s="114" t="s">
        <v>2</v>
      </c>
    </row>
    <row r="5" spans="1:11" s="9" customFormat="1" ht="12.6">
      <c r="A5" s="115"/>
      <c r="B5" s="991" t="s">
        <v>86</v>
      </c>
      <c r="C5" s="991"/>
      <c r="D5" s="991" t="s">
        <v>87</v>
      </c>
      <c r="E5" s="991"/>
      <c r="F5" s="992" t="s">
        <v>88</v>
      </c>
      <c r="G5" s="992"/>
      <c r="H5" s="991" t="s">
        <v>89</v>
      </c>
      <c r="I5" s="991"/>
      <c r="J5" s="991" t="s">
        <v>90</v>
      </c>
      <c r="K5" s="991"/>
    </row>
    <row r="6" spans="1:11" s="9" customFormat="1" ht="11.4" thickBot="1">
      <c r="A6" s="116"/>
      <c r="B6" s="117" t="s">
        <v>91</v>
      </c>
      <c r="C6" s="117" t="s">
        <v>92</v>
      </c>
      <c r="D6" s="117" t="s">
        <v>91</v>
      </c>
      <c r="E6" s="117" t="s">
        <v>92</v>
      </c>
      <c r="F6" s="118" t="s">
        <v>91</v>
      </c>
      <c r="G6" s="118" t="s">
        <v>92</v>
      </c>
      <c r="H6" s="117" t="s">
        <v>91</v>
      </c>
      <c r="I6" s="117" t="s">
        <v>92</v>
      </c>
      <c r="J6" s="117" t="s">
        <v>91</v>
      </c>
      <c r="K6" s="117" t="s">
        <v>92</v>
      </c>
    </row>
    <row r="7" spans="1:11" s="9" customFormat="1" ht="10.8">
      <c r="A7" s="119">
        <v>1</v>
      </c>
      <c r="B7" s="120" t="s">
        <v>93</v>
      </c>
      <c r="C7" s="121">
        <v>754.6269841269841</v>
      </c>
      <c r="D7" s="122" t="s">
        <v>94</v>
      </c>
      <c r="E7" s="123">
        <v>1026.58</v>
      </c>
      <c r="F7" s="124" t="s">
        <v>95</v>
      </c>
      <c r="G7" s="125">
        <v>5832.1412</v>
      </c>
      <c r="H7" s="126" t="s">
        <v>96</v>
      </c>
      <c r="I7" s="121">
        <v>693.17</v>
      </c>
      <c r="J7" s="126" t="s">
        <v>97</v>
      </c>
      <c r="K7" s="127">
        <v>2008.1</v>
      </c>
    </row>
    <row r="8" spans="1:11" s="9" customFormat="1" ht="10.8">
      <c r="A8" s="128">
        <v>2</v>
      </c>
      <c r="B8" s="126" t="s">
        <v>98</v>
      </c>
      <c r="C8" s="129">
        <v>216.61111111111111</v>
      </c>
      <c r="D8" s="120" t="s">
        <v>96</v>
      </c>
      <c r="E8" s="129">
        <v>694.2</v>
      </c>
      <c r="F8" s="130" t="s">
        <v>99</v>
      </c>
      <c r="G8" s="131">
        <v>2705.1129999999998</v>
      </c>
      <c r="H8" s="120" t="s">
        <v>21</v>
      </c>
      <c r="I8" s="129">
        <v>366.75</v>
      </c>
      <c r="J8" s="132" t="s">
        <v>100</v>
      </c>
      <c r="K8" s="133">
        <v>1740.6</v>
      </c>
    </row>
    <row r="9" spans="1:11" s="9" customFormat="1" ht="10.8">
      <c r="A9" s="128">
        <v>3</v>
      </c>
      <c r="B9" s="126" t="s">
        <v>99</v>
      </c>
      <c r="C9" s="129">
        <v>126.28571428571429</v>
      </c>
      <c r="D9" s="126" t="s">
        <v>101</v>
      </c>
      <c r="E9" s="129">
        <v>167.4</v>
      </c>
      <c r="F9" s="130" t="s">
        <v>101</v>
      </c>
      <c r="G9" s="131">
        <v>1776.287</v>
      </c>
      <c r="H9" s="134" t="s">
        <v>102</v>
      </c>
      <c r="I9" s="129">
        <v>181.73</v>
      </c>
      <c r="J9" s="126" t="s">
        <v>19</v>
      </c>
      <c r="K9" s="135">
        <v>1436.7</v>
      </c>
    </row>
    <row r="10" spans="1:11" s="9" customFormat="1" ht="10.8">
      <c r="A10" s="128">
        <v>4</v>
      </c>
      <c r="B10" s="126" t="s">
        <v>101</v>
      </c>
      <c r="C10" s="129">
        <v>33.650793650793645</v>
      </c>
      <c r="D10" s="126" t="s">
        <v>21</v>
      </c>
      <c r="E10" s="129">
        <v>114.7</v>
      </c>
      <c r="F10" s="130" t="s">
        <v>98</v>
      </c>
      <c r="G10" s="131">
        <v>1726.3346999999999</v>
      </c>
      <c r="H10" s="122" t="s">
        <v>94</v>
      </c>
      <c r="I10" s="136">
        <v>112.74</v>
      </c>
      <c r="J10" s="126" t="s">
        <v>99</v>
      </c>
      <c r="K10" s="135">
        <v>1141.0999999999999</v>
      </c>
    </row>
    <row r="11" spans="1:11" s="9" customFormat="1" ht="10.8">
      <c r="A11" s="128">
        <v>5</v>
      </c>
      <c r="B11" s="126" t="s">
        <v>95</v>
      </c>
      <c r="C11" s="129">
        <v>33.285714285714285</v>
      </c>
      <c r="D11" s="126" t="s">
        <v>103</v>
      </c>
      <c r="E11" s="129">
        <v>91.8</v>
      </c>
      <c r="F11" s="130" t="s">
        <v>104</v>
      </c>
      <c r="G11" s="131">
        <v>1587.9068000000002</v>
      </c>
      <c r="H11" s="126" t="s">
        <v>105</v>
      </c>
      <c r="I11" s="129">
        <v>76.98</v>
      </c>
      <c r="J11" s="126" t="s">
        <v>106</v>
      </c>
      <c r="K11" s="135">
        <v>958.7</v>
      </c>
    </row>
    <row r="12" spans="1:11" s="9" customFormat="1" ht="10.8">
      <c r="A12" s="128">
        <v>6</v>
      </c>
      <c r="B12" s="9" t="s">
        <v>107</v>
      </c>
      <c r="C12" s="129">
        <v>26.753968253968253</v>
      </c>
      <c r="D12" s="126" t="s">
        <v>105</v>
      </c>
      <c r="E12" s="129">
        <v>49.7</v>
      </c>
      <c r="F12" s="130" t="s">
        <v>108</v>
      </c>
      <c r="G12" s="131">
        <v>1299.5450999999998</v>
      </c>
      <c r="H12" s="126" t="s">
        <v>109</v>
      </c>
      <c r="I12" s="129">
        <v>38.14</v>
      </c>
      <c r="J12" s="126" t="s">
        <v>98</v>
      </c>
      <c r="K12" s="135">
        <v>756.8</v>
      </c>
    </row>
    <row r="13" spans="1:11" s="9" customFormat="1" ht="10.8">
      <c r="A13" s="128">
        <v>7</v>
      </c>
      <c r="B13" s="126" t="s">
        <v>110</v>
      </c>
      <c r="C13" s="129">
        <v>10.730158730158729</v>
      </c>
      <c r="D13" s="134" t="s">
        <v>95</v>
      </c>
      <c r="E13" s="129">
        <v>37.200000000000003</v>
      </c>
      <c r="F13" s="137" t="s">
        <v>111</v>
      </c>
      <c r="G13" s="138">
        <v>1126.5971</v>
      </c>
      <c r="H13" s="9" t="s">
        <v>112</v>
      </c>
      <c r="I13" s="129">
        <v>37.5</v>
      </c>
      <c r="J13" s="126" t="s">
        <v>110</v>
      </c>
      <c r="K13" s="135">
        <v>545.5</v>
      </c>
    </row>
    <row r="14" spans="1:11" s="9" customFormat="1" ht="10.8">
      <c r="A14" s="128">
        <v>8</v>
      </c>
      <c r="B14" s="126" t="s">
        <v>105</v>
      </c>
      <c r="C14" s="129">
        <v>1.587301587301587</v>
      </c>
      <c r="D14" s="9" t="s">
        <v>107</v>
      </c>
      <c r="E14" s="129">
        <v>35.97</v>
      </c>
      <c r="F14" s="130" t="s">
        <v>49</v>
      </c>
      <c r="G14" s="131">
        <v>800.02369999999996</v>
      </c>
      <c r="H14" s="126" t="s">
        <v>93</v>
      </c>
      <c r="I14" s="129">
        <v>23.23</v>
      </c>
      <c r="J14" s="126" t="s">
        <v>113</v>
      </c>
      <c r="K14" s="135">
        <v>155.6</v>
      </c>
    </row>
    <row r="15" spans="1:11" s="9" customFormat="1" ht="10.8">
      <c r="A15" s="128">
        <v>9</v>
      </c>
      <c r="B15" s="126" t="s">
        <v>114</v>
      </c>
      <c r="C15" s="129">
        <v>0.98412698412698418</v>
      </c>
      <c r="D15" s="126" t="s">
        <v>114</v>
      </c>
      <c r="E15" s="129">
        <v>29.61</v>
      </c>
      <c r="F15" s="130" t="s">
        <v>114</v>
      </c>
      <c r="G15" s="131">
        <v>657.22460000000001</v>
      </c>
      <c r="H15" s="126" t="s">
        <v>99</v>
      </c>
      <c r="I15" s="129">
        <v>23.2</v>
      </c>
      <c r="J15" s="126" t="s">
        <v>114</v>
      </c>
      <c r="K15" s="135">
        <v>144.1</v>
      </c>
    </row>
    <row r="16" spans="1:11" s="9" customFormat="1" ht="11.4" thickBot="1">
      <c r="A16" s="128">
        <v>10</v>
      </c>
      <c r="B16" s="126" t="s">
        <v>115</v>
      </c>
      <c r="C16" s="129">
        <v>0.80952380952380953</v>
      </c>
      <c r="D16" s="120" t="s">
        <v>116</v>
      </c>
      <c r="E16" s="129">
        <v>29.48</v>
      </c>
      <c r="F16" s="130" t="s">
        <v>47</v>
      </c>
      <c r="G16" s="131">
        <v>647.28719999999998</v>
      </c>
      <c r="H16" s="126" t="s">
        <v>117</v>
      </c>
      <c r="I16" s="129">
        <v>17.260000000000002</v>
      </c>
      <c r="J16" s="139" t="s">
        <v>118</v>
      </c>
      <c r="K16" s="135">
        <v>95</v>
      </c>
    </row>
    <row r="17" spans="1:11" s="9" customFormat="1" ht="11.4" thickBot="1">
      <c r="A17" s="857"/>
      <c r="B17" s="858" t="s">
        <v>1108</v>
      </c>
      <c r="C17" s="859">
        <f>C18-SUM(C7:C16)</f>
        <v>1.0079365079366198</v>
      </c>
      <c r="D17" s="858" t="s">
        <v>1108</v>
      </c>
      <c r="E17" s="859">
        <f>E18-SUM(E7:E16)</f>
        <v>414.12000000000035</v>
      </c>
      <c r="F17" s="861" t="s">
        <v>1108</v>
      </c>
      <c r="G17" s="862">
        <f>G18-SUM(G7:G16)</f>
        <v>10371.235400000001</v>
      </c>
      <c r="H17" s="858" t="s">
        <v>1108</v>
      </c>
      <c r="I17" s="859">
        <f>I18-SUM(I7:I16)</f>
        <v>749.36599999999953</v>
      </c>
      <c r="J17" s="858" t="s">
        <v>1108</v>
      </c>
      <c r="K17" s="860">
        <f>K18-SUM(K7:K16)</f>
        <v>719.19999999999891</v>
      </c>
    </row>
    <row r="18" spans="1:11" s="9" customFormat="1" ht="11.4" thickBot="1">
      <c r="A18" s="140"/>
      <c r="B18" s="141" t="s">
        <v>119</v>
      </c>
      <c r="C18" s="142">
        <v>1206.3333333333335</v>
      </c>
      <c r="D18" s="141" t="s">
        <v>119</v>
      </c>
      <c r="E18" s="142">
        <v>2690.76</v>
      </c>
      <c r="F18" s="143" t="s">
        <v>119</v>
      </c>
      <c r="G18" s="144">
        <v>28529.695800000001</v>
      </c>
      <c r="H18" s="141" t="s">
        <v>119</v>
      </c>
      <c r="I18" s="142">
        <v>2320.0659999999998</v>
      </c>
      <c r="J18" s="141" t="s">
        <v>119</v>
      </c>
      <c r="K18" s="145">
        <v>9701.4</v>
      </c>
    </row>
    <row r="19" spans="1:11" s="9" customFormat="1" ht="10.8">
      <c r="A19" s="146"/>
      <c r="B19" s="147"/>
      <c r="C19" s="146"/>
      <c r="D19" s="147"/>
      <c r="E19" s="148"/>
      <c r="F19" s="146"/>
      <c r="G19" s="146"/>
      <c r="H19" s="146"/>
      <c r="I19" s="146"/>
      <c r="J19" s="146"/>
      <c r="K19" s="146"/>
    </row>
    <row r="20" spans="1:11" s="9" customFormat="1" ht="10.8">
      <c r="A20" s="988" t="s">
        <v>120</v>
      </c>
      <c r="B20" s="988"/>
      <c r="C20" s="988"/>
      <c r="D20" s="988"/>
      <c r="E20" s="988"/>
      <c r="F20" s="988"/>
      <c r="G20" s="989" t="s">
        <v>121</v>
      </c>
      <c r="H20" s="990"/>
      <c r="I20" s="990"/>
      <c r="J20" s="990"/>
      <c r="K20" s="990"/>
    </row>
    <row r="21" spans="1:11" s="9" customFormat="1" ht="10.8">
      <c r="A21" s="993" t="s">
        <v>122</v>
      </c>
      <c r="B21" s="994"/>
      <c r="C21" s="994"/>
      <c r="D21" s="994"/>
      <c r="E21" s="994"/>
      <c r="F21" s="994"/>
      <c r="G21" s="995" t="s">
        <v>123</v>
      </c>
      <c r="H21" s="995"/>
      <c r="I21" s="995"/>
      <c r="J21" s="995"/>
      <c r="K21" s="995"/>
    </row>
    <row r="22" spans="1:11" s="9" customFormat="1" ht="10.8">
      <c r="A22" s="993" t="s">
        <v>188</v>
      </c>
      <c r="B22" s="994"/>
      <c r="C22" s="994"/>
      <c r="D22" s="994"/>
      <c r="E22" s="994"/>
      <c r="F22" s="994"/>
      <c r="G22" s="995" t="s">
        <v>124</v>
      </c>
      <c r="H22" s="995"/>
      <c r="I22" s="995"/>
      <c r="J22" s="995"/>
      <c r="K22" s="995"/>
    </row>
    <row r="23" spans="1:11" s="9" customFormat="1" ht="10.8">
      <c r="A23" s="993" t="s">
        <v>125</v>
      </c>
      <c r="B23" s="994"/>
      <c r="C23" s="994"/>
      <c r="D23" s="994"/>
      <c r="E23" s="994"/>
      <c r="F23" s="994"/>
      <c r="G23" s="995" t="s">
        <v>126</v>
      </c>
      <c r="H23" s="995"/>
      <c r="I23" s="995"/>
      <c r="J23" s="995"/>
      <c r="K23" s="995"/>
    </row>
    <row r="24" spans="1:11" s="9" customFormat="1" ht="10.8">
      <c r="A24" s="993" t="s">
        <v>127</v>
      </c>
      <c r="B24" s="994"/>
      <c r="C24" s="994"/>
      <c r="D24" s="994"/>
      <c r="E24" s="994"/>
      <c r="F24" s="994"/>
      <c r="G24" s="995" t="s">
        <v>128</v>
      </c>
      <c r="H24" s="995"/>
      <c r="I24" s="995"/>
      <c r="J24" s="995"/>
      <c r="K24" s="995"/>
    </row>
    <row r="25" spans="1:11" s="9" customFormat="1" ht="10.8">
      <c r="A25" s="993" t="s">
        <v>129</v>
      </c>
      <c r="B25" s="994"/>
      <c r="C25" s="994"/>
      <c r="D25" s="994"/>
      <c r="E25" s="994"/>
      <c r="F25" s="994"/>
      <c r="G25" s="993" t="s">
        <v>130</v>
      </c>
      <c r="H25" s="995"/>
      <c r="I25" s="995"/>
      <c r="J25" s="995"/>
      <c r="K25" s="995"/>
    </row>
    <row r="26" spans="1:11">
      <c r="A26" s="149"/>
      <c r="B26" s="149"/>
      <c r="C26" s="149"/>
      <c r="D26" s="149"/>
      <c r="E26" s="149"/>
      <c r="F26" s="149"/>
      <c r="G26" s="149"/>
      <c r="H26" s="149"/>
      <c r="I26" s="149"/>
      <c r="J26" s="149"/>
      <c r="K26" s="149"/>
    </row>
    <row r="27" spans="1:11" s="9" customFormat="1" ht="11.4" thickBot="1">
      <c r="A27" s="146"/>
      <c r="B27" s="146"/>
      <c r="C27" s="146"/>
      <c r="D27" s="146"/>
      <c r="E27" s="146"/>
      <c r="F27" s="146"/>
      <c r="G27" s="146"/>
      <c r="H27" s="146"/>
      <c r="I27" s="146"/>
      <c r="J27" s="146"/>
      <c r="K27" s="150" t="s">
        <v>2</v>
      </c>
    </row>
    <row r="28" spans="1:11" s="9" customFormat="1" ht="12.6">
      <c r="A28" s="151"/>
      <c r="B28" s="991" t="s">
        <v>131</v>
      </c>
      <c r="C28" s="991"/>
      <c r="D28" s="991" t="s">
        <v>132</v>
      </c>
      <c r="E28" s="991"/>
      <c r="F28" s="991" t="s">
        <v>133</v>
      </c>
      <c r="G28" s="991"/>
      <c r="H28" s="992" t="s">
        <v>134</v>
      </c>
      <c r="I28" s="992"/>
      <c r="J28" s="991" t="s">
        <v>135</v>
      </c>
      <c r="K28" s="991"/>
    </row>
    <row r="29" spans="1:11" s="9" customFormat="1" ht="11.4" thickBot="1">
      <c r="A29" s="152"/>
      <c r="B29" s="153" t="s">
        <v>91</v>
      </c>
      <c r="C29" s="153" t="s">
        <v>92</v>
      </c>
      <c r="D29" s="153" t="s">
        <v>91</v>
      </c>
      <c r="E29" s="153" t="s">
        <v>92</v>
      </c>
      <c r="F29" s="153" t="s">
        <v>91</v>
      </c>
      <c r="G29" s="117" t="s">
        <v>92</v>
      </c>
      <c r="H29" s="153" t="s">
        <v>91</v>
      </c>
      <c r="I29" s="153" t="s">
        <v>92</v>
      </c>
      <c r="J29" s="153" t="s">
        <v>91</v>
      </c>
      <c r="K29" s="153" t="s">
        <v>92</v>
      </c>
    </row>
    <row r="30" spans="1:11" s="9" customFormat="1" ht="10.8">
      <c r="A30" s="154">
        <v>1</v>
      </c>
      <c r="B30" s="155" t="s">
        <v>95</v>
      </c>
      <c r="C30" s="156">
        <v>2340.1210000000001</v>
      </c>
      <c r="D30" s="130" t="s">
        <v>52</v>
      </c>
      <c r="E30" s="157">
        <v>803.33183149357967</v>
      </c>
      <c r="F30" s="155" t="s">
        <v>136</v>
      </c>
      <c r="G30" s="127">
        <v>2977.7</v>
      </c>
      <c r="H30" s="158" t="s">
        <v>137</v>
      </c>
      <c r="I30" s="157">
        <v>5600.6477014908833</v>
      </c>
      <c r="J30" s="159" t="s">
        <v>99</v>
      </c>
      <c r="K30" s="160">
        <v>4370.8610289999997</v>
      </c>
    </row>
    <row r="31" spans="1:11" s="9" customFormat="1" ht="10.8">
      <c r="A31" s="161">
        <v>2</v>
      </c>
      <c r="B31" s="122" t="s">
        <v>100</v>
      </c>
      <c r="C31" s="162">
        <v>640.91300000000001</v>
      </c>
      <c r="D31" s="130" t="s">
        <v>138</v>
      </c>
      <c r="E31" s="163">
        <v>738.54471727866633</v>
      </c>
      <c r="F31" s="9" t="s">
        <v>139</v>
      </c>
      <c r="G31" s="135">
        <v>2622.7</v>
      </c>
      <c r="H31" s="130" t="s">
        <v>108</v>
      </c>
      <c r="I31" s="163">
        <v>1544.0784876293326</v>
      </c>
      <c r="J31" s="164" t="s">
        <v>140</v>
      </c>
      <c r="K31" s="165">
        <v>248.810068</v>
      </c>
    </row>
    <row r="32" spans="1:11" s="9" customFormat="1" ht="10.8">
      <c r="A32" s="161">
        <v>3</v>
      </c>
      <c r="B32" s="126" t="s">
        <v>102</v>
      </c>
      <c r="C32" s="166">
        <v>489.072</v>
      </c>
      <c r="D32" s="167" t="s">
        <v>136</v>
      </c>
      <c r="E32" s="163">
        <v>392.49831043027706</v>
      </c>
      <c r="F32" s="126" t="s">
        <v>141</v>
      </c>
      <c r="G32" s="135">
        <v>1050</v>
      </c>
      <c r="H32" s="130" t="s">
        <v>142</v>
      </c>
      <c r="I32" s="163">
        <v>1301.0365070911616</v>
      </c>
      <c r="J32" s="164" t="s">
        <v>19</v>
      </c>
      <c r="K32" s="165">
        <v>638.046875</v>
      </c>
    </row>
    <row r="33" spans="1:11" s="9" customFormat="1" ht="12.6">
      <c r="A33" s="161">
        <v>4</v>
      </c>
      <c r="B33" s="126" t="s">
        <v>143</v>
      </c>
      <c r="C33" s="166">
        <v>156.864</v>
      </c>
      <c r="D33" s="130" t="s">
        <v>144</v>
      </c>
      <c r="E33" s="163">
        <v>347.93421941878802</v>
      </c>
      <c r="F33" s="126" t="s">
        <v>99</v>
      </c>
      <c r="G33" s="135">
        <v>535.9</v>
      </c>
      <c r="H33" s="130" t="s">
        <v>145</v>
      </c>
      <c r="I33" s="163">
        <v>1262.2790842288998</v>
      </c>
      <c r="J33" s="168" t="s">
        <v>94</v>
      </c>
      <c r="K33" s="169">
        <v>777.02903600000002</v>
      </c>
    </row>
    <row r="34" spans="1:11" s="9" customFormat="1" ht="10.8">
      <c r="A34" s="161">
        <v>5</v>
      </c>
      <c r="B34" s="126" t="s">
        <v>146</v>
      </c>
      <c r="C34" s="166">
        <v>142</v>
      </c>
      <c r="D34" s="130" t="s">
        <v>19</v>
      </c>
      <c r="E34" s="163">
        <v>314.14282496057666</v>
      </c>
      <c r="F34" s="126"/>
      <c r="G34" s="135"/>
      <c r="H34" s="130" t="s">
        <v>147</v>
      </c>
      <c r="I34" s="163">
        <v>1177.4067928617385</v>
      </c>
      <c r="J34" s="164" t="s">
        <v>148</v>
      </c>
      <c r="K34" s="165">
        <v>37.5</v>
      </c>
    </row>
    <row r="35" spans="1:11" s="9" customFormat="1" ht="10.8">
      <c r="A35" s="161">
        <v>6</v>
      </c>
      <c r="B35" s="126" t="s">
        <v>149</v>
      </c>
      <c r="C35" s="166">
        <v>119.078</v>
      </c>
      <c r="D35" s="130" t="s">
        <v>150</v>
      </c>
      <c r="E35" s="163">
        <v>258.53570624014418</v>
      </c>
      <c r="F35" s="126"/>
      <c r="G35" s="135"/>
      <c r="H35" s="130" t="s">
        <v>151</v>
      </c>
      <c r="I35" s="163">
        <v>581.17663718557696</v>
      </c>
      <c r="J35" s="170" t="s">
        <v>152</v>
      </c>
      <c r="K35" s="165">
        <v>105.954555</v>
      </c>
    </row>
    <row r="36" spans="1:11" s="9" customFormat="1" ht="10.8">
      <c r="A36" s="161">
        <v>7</v>
      </c>
      <c r="B36" s="126" t="s">
        <v>153</v>
      </c>
      <c r="C36" s="166">
        <v>60.9</v>
      </c>
      <c r="D36" s="124" t="s">
        <v>154</v>
      </c>
      <c r="E36" s="163">
        <v>165.08898400540662</v>
      </c>
      <c r="F36" s="126"/>
      <c r="G36" s="135"/>
      <c r="H36" s="171" t="s">
        <v>155</v>
      </c>
      <c r="I36" s="163">
        <v>503.16924279878464</v>
      </c>
      <c r="J36" s="164" t="s">
        <v>73</v>
      </c>
      <c r="K36" s="165">
        <v>580.01229000000001</v>
      </c>
    </row>
    <row r="37" spans="1:11" s="9" customFormat="1" ht="10.8">
      <c r="A37" s="161">
        <v>8</v>
      </c>
      <c r="B37" s="126" t="s">
        <v>106</v>
      </c>
      <c r="C37" s="166">
        <v>56.92</v>
      </c>
      <c r="D37" s="130" t="s">
        <v>156</v>
      </c>
      <c r="E37" s="163">
        <v>159.20928136967785</v>
      </c>
      <c r="F37" s="126"/>
      <c r="G37" s="135"/>
      <c r="H37" s="130" t="s">
        <v>111</v>
      </c>
      <c r="I37" s="163">
        <v>457.4545700819786</v>
      </c>
      <c r="J37" s="170" t="s">
        <v>157</v>
      </c>
      <c r="K37" s="165">
        <v>375.6</v>
      </c>
    </row>
    <row r="38" spans="1:11" s="9" customFormat="1" ht="10.8">
      <c r="A38" s="161">
        <v>9</v>
      </c>
      <c r="B38" s="126" t="s">
        <v>158</v>
      </c>
      <c r="C38" s="166">
        <v>56.4</v>
      </c>
      <c r="D38" s="130" t="s">
        <v>159</v>
      </c>
      <c r="E38" s="163">
        <v>154.2036494706015</v>
      </c>
      <c r="F38" s="126"/>
      <c r="G38" s="135"/>
      <c r="H38" s="130" t="s">
        <v>160</v>
      </c>
      <c r="I38" s="163">
        <v>330.09995659414915</v>
      </c>
      <c r="J38" s="164" t="s">
        <v>49</v>
      </c>
      <c r="K38" s="165">
        <v>319.13554099999999</v>
      </c>
    </row>
    <row r="39" spans="1:11" s="9" customFormat="1" ht="10.8">
      <c r="A39" s="161">
        <v>10</v>
      </c>
      <c r="B39" s="126" t="s">
        <v>161</v>
      </c>
      <c r="C39" s="166">
        <v>26.04</v>
      </c>
      <c r="D39" s="172" t="s">
        <v>111</v>
      </c>
      <c r="E39" s="173">
        <v>93.60441540887588</v>
      </c>
      <c r="F39" s="126"/>
      <c r="G39" s="135"/>
      <c r="H39" s="130" t="s">
        <v>162</v>
      </c>
      <c r="I39" s="163">
        <v>281.49156048651497</v>
      </c>
      <c r="J39" s="164" t="s">
        <v>16</v>
      </c>
      <c r="K39" s="165">
        <v>126.392394</v>
      </c>
    </row>
    <row r="40" spans="1:11" s="9" customFormat="1" ht="10.8">
      <c r="A40" s="857"/>
      <c r="B40" s="858" t="s">
        <v>1109</v>
      </c>
      <c r="C40" s="859">
        <f>C41-SUM(C30:C39)</f>
        <v>18.74599999999964</v>
      </c>
      <c r="D40" s="858" t="s">
        <v>1109</v>
      </c>
      <c r="E40" s="859">
        <f>E41-SUM(E30:E39)</f>
        <v>784.28474881730153</v>
      </c>
      <c r="F40" s="858" t="s">
        <v>1109</v>
      </c>
      <c r="G40" s="859">
        <f>G41-SUM(G30:G39)</f>
        <v>-9.9999999999454303E-2</v>
      </c>
      <c r="H40" s="858" t="s">
        <v>1109</v>
      </c>
      <c r="I40" s="859">
        <f>I41-SUM(I30:I39)</f>
        <v>1845.7029746860771</v>
      </c>
      <c r="J40" s="858" t="s">
        <v>1109</v>
      </c>
      <c r="K40" s="859">
        <f>K41-SUM(K30:K39)</f>
        <v>8768.987731999996</v>
      </c>
    </row>
    <row r="41" spans="1:11" s="9" customFormat="1" ht="11.4" thickBot="1">
      <c r="A41" s="174"/>
      <c r="B41" s="174" t="s">
        <v>119</v>
      </c>
      <c r="C41" s="175">
        <v>4107.0540000000001</v>
      </c>
      <c r="D41" s="174" t="s">
        <v>163</v>
      </c>
      <c r="E41" s="176">
        <v>4211.3786888938948</v>
      </c>
      <c r="F41" s="174" t="s">
        <v>163</v>
      </c>
      <c r="G41" s="175">
        <v>7186.2</v>
      </c>
      <c r="H41" s="174" t="s">
        <v>163</v>
      </c>
      <c r="I41" s="176">
        <v>14884.543515135098</v>
      </c>
      <c r="J41" s="177" t="s">
        <v>119</v>
      </c>
      <c r="K41" s="178">
        <v>16348.329519999996</v>
      </c>
    </row>
    <row r="42" spans="1:11">
      <c r="A42" s="111"/>
      <c r="B42" s="111"/>
      <c r="C42" s="111"/>
      <c r="D42" s="111"/>
      <c r="E42" s="111"/>
      <c r="F42" s="111"/>
      <c r="G42" s="111"/>
      <c r="H42" s="111"/>
      <c r="I42" s="111"/>
      <c r="J42" s="111"/>
      <c r="K42" s="111"/>
    </row>
    <row r="43" spans="1:11" s="9" customFormat="1" ht="10.8">
      <c r="A43" s="988" t="s">
        <v>120</v>
      </c>
      <c r="B43" s="988"/>
      <c r="C43" s="988"/>
      <c r="D43" s="988"/>
      <c r="E43" s="988"/>
      <c r="F43" s="988"/>
      <c r="G43" s="989" t="s">
        <v>121</v>
      </c>
      <c r="H43" s="990"/>
      <c r="I43" s="990"/>
      <c r="J43" s="990"/>
      <c r="K43" s="990"/>
    </row>
    <row r="44" spans="1:11" s="9" customFormat="1" ht="23.25" customHeight="1">
      <c r="A44" s="996" t="s">
        <v>164</v>
      </c>
      <c r="B44" s="997"/>
      <c r="C44" s="997"/>
      <c r="D44" s="997"/>
      <c r="E44" s="997"/>
      <c r="F44" s="997"/>
      <c r="G44" s="996" t="s">
        <v>165</v>
      </c>
      <c r="H44" s="998"/>
      <c r="I44" s="998"/>
      <c r="J44" s="998"/>
      <c r="K44" s="998"/>
    </row>
    <row r="45" spans="1:11" s="9" customFormat="1" ht="10.8">
      <c r="A45" s="996" t="s">
        <v>166</v>
      </c>
      <c r="B45" s="997"/>
      <c r="C45" s="997"/>
      <c r="D45" s="997"/>
      <c r="E45" s="997"/>
      <c r="F45" s="997"/>
      <c r="G45" s="996" t="s">
        <v>167</v>
      </c>
      <c r="H45" s="998"/>
      <c r="I45" s="998"/>
      <c r="J45" s="998"/>
      <c r="K45" s="998"/>
    </row>
    <row r="46" spans="1:11" s="9" customFormat="1" ht="10.8">
      <c r="A46" s="996" t="s">
        <v>168</v>
      </c>
      <c r="B46" s="997"/>
      <c r="C46" s="997"/>
      <c r="D46" s="997"/>
      <c r="E46" s="997"/>
      <c r="F46" s="997"/>
      <c r="G46" s="996" t="s">
        <v>169</v>
      </c>
      <c r="H46" s="998"/>
      <c r="I46" s="998"/>
      <c r="J46" s="998"/>
      <c r="K46" s="998"/>
    </row>
    <row r="47" spans="1:11" s="9" customFormat="1" ht="10.8">
      <c r="A47" s="996" t="s">
        <v>170</v>
      </c>
      <c r="B47" s="997"/>
      <c r="C47" s="997"/>
      <c r="D47" s="997"/>
      <c r="E47" s="997"/>
      <c r="F47" s="997"/>
      <c r="G47" s="996" t="s">
        <v>171</v>
      </c>
      <c r="H47" s="998"/>
      <c r="I47" s="998"/>
      <c r="J47" s="998"/>
      <c r="K47" s="998"/>
    </row>
    <row r="48" spans="1:11" s="9" customFormat="1" ht="10.8">
      <c r="A48" s="996" t="s">
        <v>172</v>
      </c>
      <c r="B48" s="997"/>
      <c r="C48" s="997"/>
      <c r="D48" s="997"/>
      <c r="E48" s="997"/>
      <c r="F48" s="997"/>
      <c r="G48" s="996" t="s">
        <v>173</v>
      </c>
      <c r="H48" s="998"/>
      <c r="I48" s="998"/>
      <c r="J48" s="998"/>
      <c r="K48" s="998"/>
    </row>
    <row r="49" spans="1:11" s="9" customFormat="1" ht="10.8">
      <c r="A49" s="988" t="s">
        <v>174</v>
      </c>
      <c r="B49" s="999"/>
      <c r="C49" s="999"/>
      <c r="D49" s="999"/>
      <c r="E49" s="999"/>
      <c r="F49" s="999"/>
      <c r="G49" s="113" t="s">
        <v>175</v>
      </c>
      <c r="H49" s="113"/>
      <c r="I49" s="113"/>
      <c r="J49" s="113"/>
      <c r="K49" s="113"/>
    </row>
    <row r="51" spans="1:11">
      <c r="A51" s="179" t="s">
        <v>176</v>
      </c>
      <c r="B51" s="179" t="s">
        <v>12</v>
      </c>
      <c r="C51" s="179" t="s">
        <v>177</v>
      </c>
    </row>
    <row r="52" spans="1:11">
      <c r="B52" s="179" t="s">
        <v>178</v>
      </c>
      <c r="C52" s="179" t="s">
        <v>179</v>
      </c>
    </row>
    <row r="53" spans="1:11">
      <c r="B53" s="179" t="s">
        <v>101</v>
      </c>
      <c r="C53" s="179" t="s">
        <v>180</v>
      </c>
      <c r="D53" s="179"/>
      <c r="E53" s="179"/>
      <c r="F53" s="179"/>
      <c r="G53" s="179"/>
    </row>
    <row r="54" spans="1:11">
      <c r="B54" s="179" t="s">
        <v>181</v>
      </c>
      <c r="C54" s="179" t="s">
        <v>182</v>
      </c>
    </row>
    <row r="55" spans="1:11">
      <c r="B55" s="179" t="s">
        <v>18</v>
      </c>
      <c r="C55" s="179" t="s">
        <v>183</v>
      </c>
    </row>
    <row r="56" spans="1:11">
      <c r="B56" s="179" t="s">
        <v>95</v>
      </c>
      <c r="C56" s="179" t="s">
        <v>184</v>
      </c>
    </row>
    <row r="57" spans="1:11">
      <c r="B57" s="179" t="s">
        <v>102</v>
      </c>
      <c r="C57" s="179" t="s">
        <v>185</v>
      </c>
    </row>
    <row r="58" spans="1:11">
      <c r="B58" s="179" t="s">
        <v>186</v>
      </c>
      <c r="C58" s="179" t="s">
        <v>187</v>
      </c>
    </row>
  </sheetData>
  <mergeCells count="35">
    <mergeCell ref="A49:F49"/>
    <mergeCell ref="A46:F46"/>
    <mergeCell ref="G46:K46"/>
    <mergeCell ref="A47:F47"/>
    <mergeCell ref="G47:K47"/>
    <mergeCell ref="A48:F48"/>
    <mergeCell ref="G48:K48"/>
    <mergeCell ref="A43:F43"/>
    <mergeCell ref="G43:K43"/>
    <mergeCell ref="A44:F44"/>
    <mergeCell ref="G44:K44"/>
    <mergeCell ref="A45:F45"/>
    <mergeCell ref="G45:K45"/>
    <mergeCell ref="A24:F24"/>
    <mergeCell ref="G24:K24"/>
    <mergeCell ref="A25:F25"/>
    <mergeCell ref="G25:K25"/>
    <mergeCell ref="B28:C28"/>
    <mergeCell ref="D28:E28"/>
    <mergeCell ref="F28:G28"/>
    <mergeCell ref="H28:I28"/>
    <mergeCell ref="J28:K28"/>
    <mergeCell ref="A21:F21"/>
    <mergeCell ref="G21:K21"/>
    <mergeCell ref="A22:F22"/>
    <mergeCell ref="G22:K22"/>
    <mergeCell ref="A23:F23"/>
    <mergeCell ref="G23:K23"/>
    <mergeCell ref="A20:F20"/>
    <mergeCell ref="G20:K20"/>
    <mergeCell ref="B5:C5"/>
    <mergeCell ref="D5:E5"/>
    <mergeCell ref="F5:G5"/>
    <mergeCell ref="H5:I5"/>
    <mergeCell ref="J5:K5"/>
  </mergeCells>
  <phoneticPr fontId="5"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O23"/>
  <sheetViews>
    <sheetView workbookViewId="0">
      <selection sqref="A1:XFD1048576"/>
    </sheetView>
  </sheetViews>
  <sheetFormatPr defaultColWidth="9" defaultRowHeight="10.8"/>
  <cols>
    <col min="1" max="1" width="3" style="771" customWidth="1"/>
    <col min="2" max="2" width="21.19921875" style="771" customWidth="1"/>
    <col min="3" max="16384" width="9" style="771"/>
  </cols>
  <sheetData>
    <row r="1" spans="1:15" s="770" customFormat="1" ht="17.399999999999999">
      <c r="A1" s="769" t="s">
        <v>959</v>
      </c>
    </row>
    <row r="2" spans="1:15" s="770" customFormat="1" ht="17.399999999999999">
      <c r="A2" s="769" t="s">
        <v>960</v>
      </c>
    </row>
    <row r="3" spans="1:15">
      <c r="O3" s="772" t="s">
        <v>961</v>
      </c>
    </row>
    <row r="4" spans="1:15" s="777" customFormat="1" ht="21.6">
      <c r="A4" s="1159"/>
      <c r="B4" s="1160"/>
      <c r="C4" s="773">
        <v>2004</v>
      </c>
      <c r="D4" s="773">
        <v>2005</v>
      </c>
      <c r="E4" s="773">
        <v>2006</v>
      </c>
      <c r="F4" s="773">
        <v>2007</v>
      </c>
      <c r="G4" s="773">
        <v>2008</v>
      </c>
      <c r="H4" s="773">
        <v>2009</v>
      </c>
      <c r="I4" s="773">
        <v>2010</v>
      </c>
      <c r="J4" s="773">
        <v>2011</v>
      </c>
      <c r="K4" s="773">
        <v>2012</v>
      </c>
      <c r="L4" s="773">
        <v>2013</v>
      </c>
      <c r="M4" s="774" t="s">
        <v>962</v>
      </c>
      <c r="N4" s="775">
        <v>2014</v>
      </c>
      <c r="O4" s="776" t="s">
        <v>962</v>
      </c>
    </row>
    <row r="5" spans="1:15">
      <c r="A5" s="1161" t="s">
        <v>471</v>
      </c>
      <c r="B5" s="1162"/>
      <c r="C5" s="640">
        <f t="shared" ref="C5:H5" si="0">SUM(C6,C14)</f>
        <v>34640</v>
      </c>
      <c r="D5" s="640">
        <f t="shared" si="0"/>
        <v>42356</v>
      </c>
      <c r="E5" s="640">
        <f t="shared" si="0"/>
        <v>38759</v>
      </c>
      <c r="F5" s="640">
        <f t="shared" si="0"/>
        <v>37560</v>
      </c>
      <c r="G5" s="640">
        <f t="shared" si="0"/>
        <v>36204</v>
      </c>
      <c r="H5" s="640">
        <f t="shared" si="0"/>
        <v>33300</v>
      </c>
      <c r="I5" s="640">
        <v>34235</v>
      </c>
      <c r="J5" s="778">
        <v>29762</v>
      </c>
      <c r="K5" s="778">
        <v>28325</v>
      </c>
      <c r="L5" s="778">
        <v>25963</v>
      </c>
      <c r="M5" s="728">
        <f>100*K5/$K$5</f>
        <v>100</v>
      </c>
      <c r="N5" s="779">
        <v>23316</v>
      </c>
      <c r="O5" s="780">
        <f>100*N5/$N$5</f>
        <v>100</v>
      </c>
    </row>
    <row r="6" spans="1:15" ht="24" customHeight="1">
      <c r="A6" s="1163" t="s">
        <v>963</v>
      </c>
      <c r="B6" s="1164"/>
      <c r="C6" s="781">
        <v>25105</v>
      </c>
      <c r="D6" s="781">
        <v>30719</v>
      </c>
      <c r="E6" s="781">
        <v>29665</v>
      </c>
      <c r="F6" s="781">
        <v>28580</v>
      </c>
      <c r="G6" s="781">
        <v>28163</v>
      </c>
      <c r="H6" s="781">
        <v>25142</v>
      </c>
      <c r="I6" s="781">
        <v>26274</v>
      </c>
      <c r="J6" s="778">
        <v>22265</v>
      </c>
      <c r="K6" s="778">
        <v>20637</v>
      </c>
      <c r="L6" s="778">
        <v>18307</v>
      </c>
      <c r="M6" s="728">
        <f>100*L6/$L$5</f>
        <v>70.511882294033811</v>
      </c>
      <c r="N6" s="779">
        <v>16152</v>
      </c>
      <c r="O6" s="780">
        <f>100*N6/$N$5</f>
        <v>69.274318064848174</v>
      </c>
    </row>
    <row r="7" spans="1:15" ht="11.25" customHeight="1">
      <c r="A7" s="782"/>
      <c r="B7" s="783" t="s">
        <v>21</v>
      </c>
      <c r="C7" s="781">
        <v>2461</v>
      </c>
      <c r="D7" s="781">
        <v>5822</v>
      </c>
      <c r="E7" s="781">
        <v>10128</v>
      </c>
      <c r="F7" s="781">
        <v>6610</v>
      </c>
      <c r="G7" s="781">
        <v>8282</v>
      </c>
      <c r="H7" s="781">
        <v>7249</v>
      </c>
      <c r="I7" s="781">
        <v>9623</v>
      </c>
      <c r="J7" s="778">
        <v>7636</v>
      </c>
      <c r="K7" s="778">
        <v>6586</v>
      </c>
      <c r="L7" s="778">
        <v>5770</v>
      </c>
      <c r="M7" s="728">
        <f t="shared" ref="M7:M21" si="1">100*L7/$L$5</f>
        <v>22.223934060008474</v>
      </c>
      <c r="N7" s="779">
        <v>4743</v>
      </c>
      <c r="O7" s="780">
        <f t="shared" ref="O7:O13" si="2">100*N7/$N$5</f>
        <v>20.342254246011322</v>
      </c>
    </row>
    <row r="8" spans="1:15">
      <c r="A8" s="782"/>
      <c r="B8" s="783" t="s">
        <v>18</v>
      </c>
      <c r="C8" s="781">
        <v>947</v>
      </c>
      <c r="D8" s="781">
        <v>980</v>
      </c>
      <c r="E8" s="781">
        <v>1117</v>
      </c>
      <c r="F8" s="781">
        <v>1497</v>
      </c>
      <c r="G8" s="781">
        <v>1857</v>
      </c>
      <c r="H8" s="781">
        <v>1643</v>
      </c>
      <c r="I8" s="781">
        <v>1906</v>
      </c>
      <c r="J8" s="778">
        <v>2072</v>
      </c>
      <c r="K8" s="778">
        <v>2216</v>
      </c>
      <c r="L8" s="778">
        <v>1692</v>
      </c>
      <c r="M8" s="728">
        <f t="shared" si="1"/>
        <v>6.5169664522589841</v>
      </c>
      <c r="N8" s="779">
        <v>1130</v>
      </c>
      <c r="O8" s="780">
        <f t="shared" si="2"/>
        <v>4.8464573683307597</v>
      </c>
    </row>
    <row r="9" spans="1:15">
      <c r="A9" s="782"/>
      <c r="B9" s="783" t="s">
        <v>409</v>
      </c>
      <c r="C9" s="781">
        <v>72</v>
      </c>
      <c r="D9" s="781">
        <v>157</v>
      </c>
      <c r="E9" s="781">
        <v>394</v>
      </c>
      <c r="F9" s="781">
        <v>1804</v>
      </c>
      <c r="G9" s="781">
        <v>659</v>
      </c>
      <c r="H9" s="781">
        <v>851</v>
      </c>
      <c r="I9" s="781">
        <v>1205</v>
      </c>
      <c r="J9" s="778">
        <v>961</v>
      </c>
      <c r="K9" s="778">
        <v>525</v>
      </c>
      <c r="L9" s="778">
        <v>735</v>
      </c>
      <c r="M9" s="728">
        <f t="shared" si="1"/>
        <v>2.8309517390132113</v>
      </c>
      <c r="N9" s="724">
        <v>564</v>
      </c>
      <c r="O9" s="780">
        <f t="shared" si="2"/>
        <v>2.4189397838394235</v>
      </c>
    </row>
    <row r="10" spans="1:15">
      <c r="A10" s="782"/>
      <c r="B10" s="783" t="s">
        <v>102</v>
      </c>
      <c r="C10" s="781">
        <v>324</v>
      </c>
      <c r="D10" s="781">
        <v>266</v>
      </c>
      <c r="E10" s="781">
        <v>271</v>
      </c>
      <c r="F10" s="781">
        <v>524</v>
      </c>
      <c r="G10" s="781">
        <v>633</v>
      </c>
      <c r="H10" s="781">
        <v>496</v>
      </c>
      <c r="I10" s="781">
        <v>438</v>
      </c>
      <c r="J10" s="778">
        <v>354</v>
      </c>
      <c r="K10" s="778">
        <v>323</v>
      </c>
      <c r="L10" s="778">
        <v>291</v>
      </c>
      <c r="M10" s="728">
        <f t="shared" si="1"/>
        <v>1.1208257905480876</v>
      </c>
      <c r="N10" s="724">
        <v>439</v>
      </c>
      <c r="O10" s="780">
        <f t="shared" si="2"/>
        <v>1.8828272430948705</v>
      </c>
    </row>
    <row r="11" spans="1:15">
      <c r="A11" s="782"/>
      <c r="B11" s="640" t="s">
        <v>96</v>
      </c>
      <c r="C11" s="781">
        <v>18489</v>
      </c>
      <c r="D11" s="781">
        <v>20582</v>
      </c>
      <c r="E11" s="781">
        <v>14566</v>
      </c>
      <c r="F11" s="781">
        <v>14484</v>
      </c>
      <c r="G11" s="781">
        <v>13203</v>
      </c>
      <c r="H11" s="781">
        <v>11364</v>
      </c>
      <c r="I11" s="781">
        <v>9623</v>
      </c>
      <c r="J11" s="778">
        <v>7549</v>
      </c>
      <c r="K11" s="778">
        <v>7036</v>
      </c>
      <c r="L11" s="778">
        <v>6058</v>
      </c>
      <c r="M11" s="728">
        <f t="shared" si="1"/>
        <v>23.333204945499364</v>
      </c>
      <c r="N11" s="779">
        <v>5485</v>
      </c>
      <c r="O11" s="780">
        <f t="shared" si="2"/>
        <v>23.52461828787099</v>
      </c>
    </row>
    <row r="12" spans="1:15">
      <c r="A12" s="782"/>
      <c r="B12" s="640" t="s">
        <v>99</v>
      </c>
      <c r="C12" s="781">
        <v>809</v>
      </c>
      <c r="D12" s="781">
        <v>883</v>
      </c>
      <c r="E12" s="781">
        <v>1045</v>
      </c>
      <c r="F12" s="781">
        <v>1206</v>
      </c>
      <c r="G12" s="781">
        <v>1162</v>
      </c>
      <c r="H12" s="781">
        <v>1140</v>
      </c>
      <c r="I12" s="781">
        <v>1193</v>
      </c>
      <c r="J12" s="778">
        <v>1124</v>
      </c>
      <c r="K12" s="778">
        <v>1309</v>
      </c>
      <c r="L12" s="778">
        <v>1218</v>
      </c>
      <c r="M12" s="728">
        <f t="shared" si="1"/>
        <v>4.6912914532218926</v>
      </c>
      <c r="N12" s="779">
        <v>1345</v>
      </c>
      <c r="O12" s="780">
        <f t="shared" si="2"/>
        <v>5.7685709384113917</v>
      </c>
    </row>
    <row r="13" spans="1:15">
      <c r="A13" s="784"/>
      <c r="B13" s="640" t="s">
        <v>547</v>
      </c>
      <c r="C13" s="640">
        <f t="shared" ref="C13:H13" si="3">C6-SUM(C7:C12)</f>
        <v>2003</v>
      </c>
      <c r="D13" s="640">
        <f t="shared" si="3"/>
        <v>2029</v>
      </c>
      <c r="E13" s="640">
        <f t="shared" si="3"/>
        <v>2144</v>
      </c>
      <c r="F13" s="640">
        <f t="shared" si="3"/>
        <v>2455</v>
      </c>
      <c r="G13" s="640">
        <f t="shared" si="3"/>
        <v>2367</v>
      </c>
      <c r="H13" s="640">
        <f t="shared" si="3"/>
        <v>2399</v>
      </c>
      <c r="I13" s="640">
        <v>2286</v>
      </c>
      <c r="J13" s="778">
        <v>2569</v>
      </c>
      <c r="K13" s="778">
        <f>K6-SUM(K7:K12)</f>
        <v>2642</v>
      </c>
      <c r="L13" s="778">
        <f>L6-SUM(L7:L12)</f>
        <v>2543</v>
      </c>
      <c r="M13" s="728">
        <f t="shared" si="1"/>
        <v>9.7947078534838035</v>
      </c>
      <c r="N13" s="785">
        <f>N6-SUM(N7:N12)</f>
        <v>2446</v>
      </c>
      <c r="O13" s="780">
        <f t="shared" si="2"/>
        <v>10.490650197289416</v>
      </c>
    </row>
    <row r="14" spans="1:15" ht="24" customHeight="1">
      <c r="A14" s="1163" t="s">
        <v>964</v>
      </c>
      <c r="B14" s="1165"/>
      <c r="C14" s="781">
        <v>9535</v>
      </c>
      <c r="D14" s="781">
        <v>11637</v>
      </c>
      <c r="E14" s="781">
        <v>9094</v>
      </c>
      <c r="F14" s="781">
        <v>8980</v>
      </c>
      <c r="G14" s="781">
        <v>8041</v>
      </c>
      <c r="H14" s="781">
        <v>8158</v>
      </c>
      <c r="I14" s="781">
        <v>7961</v>
      </c>
      <c r="J14" s="778">
        <v>7497</v>
      </c>
      <c r="K14" s="778">
        <v>7688</v>
      </c>
      <c r="L14" s="778">
        <v>7656</v>
      </c>
      <c r="M14" s="728">
        <f t="shared" si="1"/>
        <v>29.488117705966182</v>
      </c>
      <c r="N14" s="779">
        <v>7164</v>
      </c>
      <c r="O14" s="780">
        <f>N14/N5*100</f>
        <v>30.725681935151826</v>
      </c>
    </row>
    <row r="15" spans="1:15" ht="10.8" customHeight="1">
      <c r="A15" s="782"/>
      <c r="B15" s="640" t="s">
        <v>99</v>
      </c>
      <c r="C15" s="781">
        <v>3118</v>
      </c>
      <c r="D15" s="781">
        <v>3423</v>
      </c>
      <c r="E15" s="781">
        <v>3412</v>
      </c>
      <c r="F15" s="781">
        <v>3349</v>
      </c>
      <c r="G15" s="781">
        <v>2743</v>
      </c>
      <c r="H15" s="781">
        <v>2422</v>
      </c>
      <c r="I15" s="781">
        <v>2293</v>
      </c>
      <c r="J15" s="778">
        <v>1709</v>
      </c>
      <c r="K15" s="778">
        <v>1582</v>
      </c>
      <c r="L15" s="778">
        <v>1366</v>
      </c>
      <c r="M15" s="728">
        <f t="shared" si="1"/>
        <v>5.2613334360436008</v>
      </c>
      <c r="N15" s="779">
        <v>1176</v>
      </c>
      <c r="O15" s="780">
        <f>N15/$N$5*100</f>
        <v>5.0437467833247558</v>
      </c>
    </row>
    <row r="16" spans="1:15">
      <c r="A16" s="782"/>
      <c r="B16" s="640" t="s">
        <v>96</v>
      </c>
      <c r="C16" s="781">
        <v>3618</v>
      </c>
      <c r="D16" s="781">
        <v>5037</v>
      </c>
      <c r="E16" s="781">
        <v>2589</v>
      </c>
      <c r="F16" s="781">
        <v>2486</v>
      </c>
      <c r="G16" s="781">
        <v>2101</v>
      </c>
      <c r="H16" s="781">
        <v>2617</v>
      </c>
      <c r="I16" s="781">
        <v>2090</v>
      </c>
      <c r="J16" s="778">
        <v>1869</v>
      </c>
      <c r="K16" s="778">
        <v>1997</v>
      </c>
      <c r="L16" s="778">
        <v>1727</v>
      </c>
      <c r="M16" s="728">
        <f t="shared" si="1"/>
        <v>6.6517736779262799</v>
      </c>
      <c r="N16" s="779">
        <v>1579</v>
      </c>
      <c r="O16" s="780">
        <f>N16/$N$5*100</f>
        <v>6.7721736146851956</v>
      </c>
    </row>
    <row r="17" spans="1:15">
      <c r="A17" s="782"/>
      <c r="B17" s="783" t="s">
        <v>946</v>
      </c>
      <c r="C17" s="781">
        <v>1332</v>
      </c>
      <c r="D17" s="781">
        <v>1392</v>
      </c>
      <c r="E17" s="781">
        <v>1443</v>
      </c>
      <c r="F17" s="781">
        <v>1334</v>
      </c>
      <c r="G17" s="781">
        <v>1347</v>
      </c>
      <c r="H17" s="781">
        <v>1312</v>
      </c>
      <c r="I17" s="781">
        <v>1516</v>
      </c>
      <c r="J17" s="778">
        <v>1632</v>
      </c>
      <c r="K17" s="778">
        <v>1593</v>
      </c>
      <c r="L17" s="778">
        <v>1755</v>
      </c>
      <c r="M17" s="728">
        <f t="shared" si="1"/>
        <v>6.7596194584601159</v>
      </c>
      <c r="N17" s="779">
        <v>1748</v>
      </c>
      <c r="O17" s="780">
        <f t="shared" ref="O17:O21" si="4">N17/$N$5*100</f>
        <v>7.4969977697718306</v>
      </c>
    </row>
    <row r="18" spans="1:15">
      <c r="A18" s="782"/>
      <c r="B18" s="783" t="s">
        <v>965</v>
      </c>
      <c r="C18" s="781">
        <v>227</v>
      </c>
      <c r="D18" s="781">
        <v>283</v>
      </c>
      <c r="E18" s="781">
        <v>307</v>
      </c>
      <c r="F18" s="781">
        <v>374</v>
      </c>
      <c r="G18" s="781">
        <v>371</v>
      </c>
      <c r="H18" s="781">
        <v>332</v>
      </c>
      <c r="I18" s="781">
        <v>403</v>
      </c>
      <c r="J18" s="778">
        <v>448</v>
      </c>
      <c r="K18" s="778">
        <v>505</v>
      </c>
      <c r="L18" s="778">
        <v>475</v>
      </c>
      <c r="M18" s="728">
        <f t="shared" si="1"/>
        <v>1.8295266340561569</v>
      </c>
      <c r="N18" s="724">
        <v>481</v>
      </c>
      <c r="O18" s="780">
        <f t="shared" si="4"/>
        <v>2.0629610567850403</v>
      </c>
    </row>
    <row r="19" spans="1:15">
      <c r="A19" s="782"/>
      <c r="B19" s="640" t="s">
        <v>105</v>
      </c>
      <c r="C19" s="781">
        <v>132</v>
      </c>
      <c r="D19" s="781">
        <v>101</v>
      </c>
      <c r="E19" s="781">
        <v>137</v>
      </c>
      <c r="F19" s="781">
        <v>158</v>
      </c>
      <c r="G19" s="781">
        <v>164</v>
      </c>
      <c r="H19" s="781">
        <v>159</v>
      </c>
      <c r="I19" s="781">
        <v>178</v>
      </c>
      <c r="J19" s="778">
        <v>216</v>
      </c>
      <c r="K19" s="778">
        <v>220</v>
      </c>
      <c r="L19" s="778">
        <v>308</v>
      </c>
      <c r="M19" s="728">
        <f t="shared" si="1"/>
        <v>1.1863035858722029</v>
      </c>
      <c r="N19" s="724">
        <v>249</v>
      </c>
      <c r="O19" s="780">
        <f t="shared" si="4"/>
        <v>1.0679361811631498</v>
      </c>
    </row>
    <row r="20" spans="1:15">
      <c r="A20" s="782"/>
      <c r="B20" s="640" t="s">
        <v>113</v>
      </c>
      <c r="C20" s="781">
        <v>120</v>
      </c>
      <c r="D20" s="781">
        <v>104</v>
      </c>
      <c r="E20" s="781">
        <v>136</v>
      </c>
      <c r="F20" s="781">
        <v>125</v>
      </c>
      <c r="G20" s="781">
        <v>144</v>
      </c>
      <c r="H20" s="781">
        <v>166</v>
      </c>
      <c r="I20" s="781">
        <v>194</v>
      </c>
      <c r="J20" s="778">
        <v>195</v>
      </c>
      <c r="K20" s="778">
        <v>196</v>
      </c>
      <c r="L20" s="778">
        <v>197</v>
      </c>
      <c r="M20" s="728">
        <f t="shared" si="1"/>
        <v>0.75877209875592189</v>
      </c>
      <c r="N20" s="724">
        <v>207</v>
      </c>
      <c r="O20" s="780">
        <f t="shared" si="4"/>
        <v>0.8878023674729798</v>
      </c>
    </row>
    <row r="21" spans="1:15">
      <c r="A21" s="784"/>
      <c r="B21" s="640" t="s">
        <v>547</v>
      </c>
      <c r="C21" s="640">
        <f t="shared" ref="C21:H21" si="5">C14-SUM(C15:C20)</f>
        <v>988</v>
      </c>
      <c r="D21" s="640">
        <f t="shared" si="5"/>
        <v>1297</v>
      </c>
      <c r="E21" s="640">
        <f t="shared" si="5"/>
        <v>1070</v>
      </c>
      <c r="F21" s="640">
        <f t="shared" si="5"/>
        <v>1154</v>
      </c>
      <c r="G21" s="640">
        <f t="shared" si="5"/>
        <v>1171</v>
      </c>
      <c r="H21" s="640">
        <f t="shared" si="5"/>
        <v>1150</v>
      </c>
      <c r="I21" s="640">
        <v>1287</v>
      </c>
      <c r="J21" s="778">
        <v>1428</v>
      </c>
      <c r="K21" s="778">
        <f>K14-SUM(K15:K20)</f>
        <v>1595</v>
      </c>
      <c r="L21" s="778">
        <f>L14-SUM(L15:L20)</f>
        <v>1828</v>
      </c>
      <c r="M21" s="728">
        <f t="shared" si="1"/>
        <v>7.0407888148519042</v>
      </c>
      <c r="N21" s="785">
        <f>N14-SUM(N15:N20)</f>
        <v>1724</v>
      </c>
      <c r="O21" s="780">
        <f t="shared" si="4"/>
        <v>7.3940641619488767</v>
      </c>
    </row>
    <row r="23" spans="1:15">
      <c r="A23" s="771" t="s">
        <v>966</v>
      </c>
      <c r="N23" s="771" t="s">
        <v>967</v>
      </c>
    </row>
  </sheetData>
  <mergeCells count="4">
    <mergeCell ref="A4:B4"/>
    <mergeCell ref="A5:B5"/>
    <mergeCell ref="A6:B6"/>
    <mergeCell ref="A14:B14"/>
  </mergeCells>
  <phoneticPr fontId="5"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J62"/>
  <sheetViews>
    <sheetView topLeftCell="A7" workbookViewId="0">
      <selection activeCell="A20" sqref="A20:E20"/>
    </sheetView>
  </sheetViews>
  <sheetFormatPr defaultColWidth="9" defaultRowHeight="10.8"/>
  <cols>
    <col min="1" max="1" width="14.3984375" style="490" customWidth="1"/>
    <col min="2" max="2" width="13" style="490" customWidth="1"/>
    <col min="3" max="3" width="15.3984375" style="490" customWidth="1"/>
    <col min="4" max="4" width="14.3984375" style="490" customWidth="1"/>
    <col min="5" max="5" width="14.3984375" style="571" customWidth="1"/>
    <col min="6" max="10" width="14.3984375" style="490" customWidth="1"/>
    <col min="11" max="11" width="9" style="490"/>
    <col min="12" max="12" width="11.19921875" style="490" customWidth="1"/>
    <col min="13" max="16384" width="9" style="490"/>
  </cols>
  <sheetData>
    <row r="1" spans="1:10" s="489" customFormat="1" ht="14.4">
      <c r="A1" s="489" t="s">
        <v>968</v>
      </c>
      <c r="E1" s="786"/>
    </row>
    <row r="2" spans="1:10" s="489" customFormat="1" ht="14.4">
      <c r="A2" s="489" t="s">
        <v>969</v>
      </c>
      <c r="E2" s="786"/>
    </row>
    <row r="3" spans="1:10" s="489" customFormat="1" ht="14.4">
      <c r="E3" s="786"/>
    </row>
    <row r="4" spans="1:10" ht="11.25" customHeight="1">
      <c r="A4" s="1166" t="s">
        <v>3</v>
      </c>
      <c r="B4" s="1169" t="s">
        <v>970</v>
      </c>
      <c r="C4" s="1170" t="s">
        <v>971</v>
      </c>
      <c r="D4" s="1171" t="s">
        <v>972</v>
      </c>
      <c r="E4" s="1169" t="s">
        <v>973</v>
      </c>
      <c r="F4" s="1047"/>
      <c r="G4" s="1047"/>
      <c r="H4" s="1047"/>
      <c r="I4" s="1047"/>
      <c r="J4" s="1047"/>
    </row>
    <row r="5" spans="1:10" ht="27" customHeight="1">
      <c r="A5" s="1167"/>
      <c r="B5" s="1169"/>
      <c r="C5" s="1170"/>
      <c r="D5" s="1172"/>
      <c r="E5" s="1169" t="s">
        <v>974</v>
      </c>
      <c r="F5" s="1047"/>
      <c r="G5" s="1047"/>
      <c r="H5" s="1047"/>
      <c r="I5" s="1169" t="s">
        <v>975</v>
      </c>
      <c r="J5" s="1047"/>
    </row>
    <row r="6" spans="1:10" ht="21.6">
      <c r="A6" s="1168"/>
      <c r="B6" s="1169"/>
      <c r="C6" s="1170"/>
      <c r="D6" s="787">
        <v>2014</v>
      </c>
      <c r="E6" s="788" t="s">
        <v>976</v>
      </c>
      <c r="F6" s="789" t="s">
        <v>977</v>
      </c>
      <c r="G6" s="789" t="s">
        <v>978</v>
      </c>
      <c r="H6" s="789" t="s">
        <v>979</v>
      </c>
      <c r="I6" s="789" t="s">
        <v>977</v>
      </c>
      <c r="J6" s="788" t="s">
        <v>978</v>
      </c>
    </row>
    <row r="7" spans="1:10">
      <c r="A7" s="561" t="s">
        <v>980</v>
      </c>
      <c r="B7" s="790" t="s">
        <v>981</v>
      </c>
      <c r="C7" s="791" t="s">
        <v>982</v>
      </c>
      <c r="D7" s="792">
        <v>84</v>
      </c>
      <c r="E7" s="791" t="s">
        <v>983</v>
      </c>
      <c r="F7" s="793">
        <v>102.73685999999999</v>
      </c>
      <c r="G7" s="793">
        <v>97.197130000000001</v>
      </c>
      <c r="H7" s="793">
        <v>98.379189999999994</v>
      </c>
      <c r="I7" s="793">
        <v>99.123599999999996</v>
      </c>
      <c r="J7" s="793">
        <v>95.981939999999994</v>
      </c>
    </row>
    <row r="8" spans="1:10">
      <c r="A8" s="791" t="s">
        <v>504</v>
      </c>
      <c r="B8" s="790" t="s">
        <v>984</v>
      </c>
      <c r="C8" s="791" t="s">
        <v>985</v>
      </c>
      <c r="D8" s="791" t="s">
        <v>880</v>
      </c>
      <c r="E8" s="793">
        <v>92</v>
      </c>
      <c r="F8" s="793">
        <v>95.458500000000001</v>
      </c>
      <c r="G8" s="793">
        <v>107.8462</v>
      </c>
      <c r="H8" s="793">
        <v>24.33869</v>
      </c>
      <c r="I8" s="794">
        <v>91.660529999999994</v>
      </c>
      <c r="J8" s="793">
        <v>94.736949999999993</v>
      </c>
    </row>
    <row r="9" spans="1:10">
      <c r="A9" s="791" t="s">
        <v>986</v>
      </c>
      <c r="B9" s="790" t="s">
        <v>987</v>
      </c>
      <c r="C9" s="791" t="s">
        <v>988</v>
      </c>
      <c r="D9" s="792">
        <v>69</v>
      </c>
      <c r="E9" s="793">
        <v>15</v>
      </c>
      <c r="F9" s="793">
        <v>124.17541</v>
      </c>
      <c r="G9" s="790" t="s">
        <v>880</v>
      </c>
      <c r="H9" s="793" t="s">
        <v>989</v>
      </c>
      <c r="I9" s="793">
        <v>92.218279999999993</v>
      </c>
      <c r="J9" s="790" t="s">
        <v>990</v>
      </c>
    </row>
    <row r="10" spans="1:10">
      <c r="A10" s="791" t="s">
        <v>575</v>
      </c>
      <c r="B10" s="790" t="s">
        <v>991</v>
      </c>
      <c r="C10" s="791" t="s">
        <v>992</v>
      </c>
      <c r="D10" s="792">
        <v>84</v>
      </c>
      <c r="E10" s="793">
        <v>48</v>
      </c>
      <c r="F10" s="793">
        <v>108.52625</v>
      </c>
      <c r="G10" s="793">
        <v>82.538929999999993</v>
      </c>
      <c r="H10" s="793">
        <v>31.512260000000001</v>
      </c>
      <c r="I10" s="793">
        <v>98.382919999999999</v>
      </c>
      <c r="J10" s="793">
        <v>76.100790000000003</v>
      </c>
    </row>
    <row r="11" spans="1:10">
      <c r="A11" s="791" t="s">
        <v>15</v>
      </c>
      <c r="B11" s="790" t="s">
        <v>993</v>
      </c>
      <c r="C11" s="791" t="s">
        <v>994</v>
      </c>
      <c r="D11" s="792">
        <v>64</v>
      </c>
      <c r="E11" s="793">
        <v>24</v>
      </c>
      <c r="F11" s="793">
        <v>122.74087</v>
      </c>
      <c r="G11" s="793">
        <v>46.540730000000003</v>
      </c>
      <c r="H11" s="793">
        <v>16.725370000000002</v>
      </c>
      <c r="I11" s="793">
        <v>95.876779999999997</v>
      </c>
      <c r="J11" s="793">
        <v>41.37086</v>
      </c>
    </row>
    <row r="12" spans="1:10">
      <c r="A12" s="791" t="s">
        <v>572</v>
      </c>
      <c r="B12" s="790" t="s">
        <v>995</v>
      </c>
      <c r="C12" s="791" t="s">
        <v>996</v>
      </c>
      <c r="D12" s="792">
        <v>89</v>
      </c>
      <c r="E12" s="793" t="s">
        <v>997</v>
      </c>
      <c r="F12" s="790" t="s">
        <v>998</v>
      </c>
      <c r="G12" s="793" t="s">
        <v>999</v>
      </c>
      <c r="H12" s="793" t="s">
        <v>1000</v>
      </c>
      <c r="I12" s="790" t="s">
        <v>1001</v>
      </c>
      <c r="J12" s="793" t="s">
        <v>1002</v>
      </c>
    </row>
    <row r="13" spans="1:10">
      <c r="A13" s="791" t="s">
        <v>495</v>
      </c>
      <c r="B13" s="790" t="s">
        <v>1003</v>
      </c>
      <c r="C13" s="791" t="s">
        <v>1004</v>
      </c>
      <c r="D13" s="792">
        <v>78</v>
      </c>
      <c r="E13" s="793" t="s">
        <v>1005</v>
      </c>
      <c r="F13" s="793" t="s">
        <v>1006</v>
      </c>
      <c r="G13" s="793" t="s">
        <v>1007</v>
      </c>
      <c r="H13" s="793" t="s">
        <v>1008</v>
      </c>
      <c r="I13" s="790"/>
      <c r="J13" s="793" t="s">
        <v>1009</v>
      </c>
    </row>
    <row r="14" spans="1:10">
      <c r="A14" s="791" t="s">
        <v>496</v>
      </c>
      <c r="B14" s="790" t="s">
        <v>1010</v>
      </c>
      <c r="C14" s="791" t="s">
        <v>1011</v>
      </c>
      <c r="D14" s="792">
        <v>89</v>
      </c>
      <c r="E14" s="791" t="s">
        <v>1012</v>
      </c>
      <c r="F14" s="790" t="s">
        <v>1013</v>
      </c>
      <c r="G14" s="790" t="s">
        <v>1014</v>
      </c>
      <c r="H14" s="790" t="s">
        <v>1015</v>
      </c>
      <c r="I14" s="790" t="s">
        <v>1016</v>
      </c>
      <c r="J14" s="790" t="s">
        <v>1017</v>
      </c>
    </row>
    <row r="15" spans="1:10">
      <c r="A15" s="791" t="s">
        <v>497</v>
      </c>
      <c r="B15" s="790">
        <v>2.1</v>
      </c>
      <c r="C15" s="791">
        <v>6438</v>
      </c>
      <c r="D15" s="792">
        <v>98</v>
      </c>
      <c r="E15" s="791"/>
      <c r="F15" s="790"/>
      <c r="G15" s="790"/>
      <c r="H15" s="790"/>
      <c r="I15" s="790"/>
      <c r="J15" s="790"/>
    </row>
    <row r="16" spans="1:10">
      <c r="A16" s="791" t="s">
        <v>498</v>
      </c>
      <c r="B16" s="790" t="s">
        <v>1018</v>
      </c>
      <c r="C16" s="791" t="s">
        <v>1019</v>
      </c>
      <c r="D16" s="792">
        <v>74</v>
      </c>
      <c r="E16" s="793">
        <v>112</v>
      </c>
      <c r="F16" s="790">
        <v>95</v>
      </c>
      <c r="G16" s="793">
        <v>86.982939999999999</v>
      </c>
      <c r="H16" s="793">
        <v>51.40475</v>
      </c>
      <c r="I16" s="790" t="s">
        <v>1020</v>
      </c>
      <c r="J16" s="793">
        <v>79.472359999999995</v>
      </c>
    </row>
    <row r="17" spans="1:10">
      <c r="A17" s="791" t="s">
        <v>21</v>
      </c>
      <c r="B17" s="790" t="s">
        <v>1021</v>
      </c>
      <c r="C17" s="791" t="s">
        <v>1022</v>
      </c>
      <c r="D17" s="792">
        <v>79</v>
      </c>
      <c r="E17" s="793">
        <v>77</v>
      </c>
      <c r="F17" s="793">
        <v>104.68434000000001</v>
      </c>
      <c r="G17" s="790"/>
      <c r="H17" s="793">
        <v>24.599609999999998</v>
      </c>
      <c r="I17" s="793">
        <v>98.05641</v>
      </c>
      <c r="J17" s="790"/>
    </row>
    <row r="19" spans="1:10">
      <c r="A19" s="530" t="s">
        <v>1023</v>
      </c>
      <c r="F19" s="490" t="s">
        <v>1024</v>
      </c>
    </row>
    <row r="20" spans="1:10" ht="51.75" customHeight="1">
      <c r="A20" s="1173" t="s">
        <v>1025</v>
      </c>
      <c r="B20" s="1174"/>
      <c r="C20" s="1174"/>
      <c r="D20" s="1175"/>
      <c r="E20" s="1175"/>
      <c r="F20" s="1176" t="s">
        <v>1026</v>
      </c>
      <c r="G20" s="1176"/>
      <c r="H20" s="1176"/>
      <c r="I20" s="1176"/>
      <c r="J20" s="1176"/>
    </row>
    <row r="22" spans="1:10">
      <c r="E22" s="490"/>
    </row>
    <row r="23" spans="1:10">
      <c r="A23" s="1166" t="s">
        <v>3</v>
      </c>
      <c r="B23" s="1169" t="s">
        <v>970</v>
      </c>
      <c r="C23" s="1170" t="s">
        <v>971</v>
      </c>
      <c r="D23" s="1171" t="s">
        <v>972</v>
      </c>
      <c r="E23" s="1177" t="s">
        <v>1027</v>
      </c>
      <c r="F23" s="1178"/>
      <c r="G23" s="1178"/>
      <c r="H23" s="1178"/>
      <c r="I23" s="1178"/>
      <c r="J23" s="1178"/>
    </row>
    <row r="24" spans="1:10">
      <c r="A24" s="1167"/>
      <c r="B24" s="1169"/>
      <c r="C24" s="1170"/>
      <c r="D24" s="1172"/>
      <c r="E24" s="1169" t="s">
        <v>974</v>
      </c>
      <c r="F24" s="1047"/>
      <c r="G24" s="1047"/>
      <c r="H24" s="1047"/>
      <c r="I24" s="1169" t="s">
        <v>975</v>
      </c>
      <c r="J24" s="1047"/>
    </row>
    <row r="25" spans="1:10" ht="21.6">
      <c r="A25" s="1168"/>
      <c r="B25" s="1169"/>
      <c r="C25" s="1170"/>
      <c r="D25" s="787">
        <v>2014</v>
      </c>
      <c r="E25" s="788" t="s">
        <v>976</v>
      </c>
      <c r="F25" s="789" t="s">
        <v>977</v>
      </c>
      <c r="G25" s="789" t="s">
        <v>978</v>
      </c>
      <c r="H25" s="789" t="s">
        <v>979</v>
      </c>
      <c r="I25" s="789" t="s">
        <v>977</v>
      </c>
      <c r="J25" s="788" t="s">
        <v>978</v>
      </c>
    </row>
    <row r="26" spans="1:10">
      <c r="A26" s="795" t="s">
        <v>980</v>
      </c>
      <c r="B26" s="796" t="s">
        <v>981</v>
      </c>
      <c r="C26" s="797" t="s">
        <v>982</v>
      </c>
      <c r="D26" s="798">
        <v>84</v>
      </c>
      <c r="E26" s="799" t="s">
        <v>1028</v>
      </c>
      <c r="F26" s="800">
        <v>102.73685999999999</v>
      </c>
      <c r="G26" s="800">
        <v>97.197130000000001</v>
      </c>
      <c r="H26" s="800">
        <v>98.379189999999994</v>
      </c>
      <c r="I26" s="800">
        <v>99.123599999999996</v>
      </c>
      <c r="J26" s="800">
        <v>95.981939999999994</v>
      </c>
    </row>
    <row r="27" spans="1:10">
      <c r="A27" s="791" t="s">
        <v>504</v>
      </c>
      <c r="B27" s="801" t="s">
        <v>984</v>
      </c>
      <c r="C27" s="802" t="s">
        <v>985</v>
      </c>
      <c r="D27" s="802" t="s">
        <v>880</v>
      </c>
      <c r="E27" s="803">
        <v>64.241709999999998</v>
      </c>
      <c r="F27" s="803">
        <v>94.406059999999997</v>
      </c>
      <c r="G27" s="803">
        <v>105.90980999999999</v>
      </c>
      <c r="H27" s="803">
        <v>25.361820000000002</v>
      </c>
      <c r="I27" s="804">
        <v>91.261439999999993</v>
      </c>
      <c r="J27" s="803">
        <v>92.245810000000006</v>
      </c>
    </row>
    <row r="28" spans="1:10">
      <c r="A28" s="791" t="s">
        <v>986</v>
      </c>
      <c r="B28" s="801" t="s">
        <v>987</v>
      </c>
      <c r="C28" s="802" t="s">
        <v>988</v>
      </c>
      <c r="D28" s="805">
        <v>69</v>
      </c>
      <c r="E28" s="803">
        <v>15.30978</v>
      </c>
      <c r="F28" s="803">
        <v>124.50512000000001</v>
      </c>
      <c r="G28" s="806" t="s">
        <v>1029</v>
      </c>
      <c r="H28" s="807" t="s">
        <v>1030</v>
      </c>
      <c r="I28" s="807" t="s">
        <v>1031</v>
      </c>
      <c r="J28" s="806" t="s">
        <v>1032</v>
      </c>
    </row>
    <row r="29" spans="1:10">
      <c r="A29" s="791" t="s">
        <v>575</v>
      </c>
      <c r="B29" s="801" t="s">
        <v>991</v>
      </c>
      <c r="C29" s="802" t="s">
        <v>992</v>
      </c>
      <c r="D29" s="805">
        <v>84</v>
      </c>
      <c r="E29" s="803">
        <v>50.901049999999998</v>
      </c>
      <c r="F29" s="807" t="s">
        <v>1033</v>
      </c>
      <c r="G29" s="803">
        <v>83.051410000000004</v>
      </c>
      <c r="H29" s="807" t="s">
        <v>1034</v>
      </c>
      <c r="I29" s="807" t="s">
        <v>1035</v>
      </c>
      <c r="J29" s="803">
        <v>76.568399999999997</v>
      </c>
    </row>
    <row r="30" spans="1:10">
      <c r="A30" s="791" t="s">
        <v>15</v>
      </c>
      <c r="B30" s="801" t="s">
        <v>993</v>
      </c>
      <c r="C30" s="802" t="s">
        <v>994</v>
      </c>
      <c r="D30" s="805">
        <v>64</v>
      </c>
      <c r="E30" s="803">
        <v>26.058630000000001</v>
      </c>
      <c r="F30" s="803">
        <v>121.24935000000001</v>
      </c>
      <c r="G30" s="803">
        <v>50.493609999999997</v>
      </c>
      <c r="H30" s="803">
        <v>17.697790000000001</v>
      </c>
      <c r="I30" s="803">
        <v>97.288510000000002</v>
      </c>
      <c r="J30" s="803">
        <v>44.672469999999997</v>
      </c>
    </row>
    <row r="31" spans="1:10">
      <c r="A31" s="791" t="s">
        <v>572</v>
      </c>
      <c r="B31" s="801" t="s">
        <v>995</v>
      </c>
      <c r="C31" s="802" t="s">
        <v>996</v>
      </c>
      <c r="D31" s="805">
        <v>89</v>
      </c>
      <c r="E31" s="808" t="s">
        <v>1036</v>
      </c>
      <c r="F31" s="806" t="s">
        <v>1037</v>
      </c>
      <c r="G31" s="807" t="s">
        <v>1038</v>
      </c>
      <c r="H31" s="807" t="s">
        <v>1039</v>
      </c>
      <c r="I31" s="806" t="s">
        <v>1040</v>
      </c>
      <c r="J31" s="807" t="s">
        <v>1041</v>
      </c>
    </row>
    <row r="32" spans="1:10">
      <c r="A32" s="791" t="s">
        <v>495</v>
      </c>
      <c r="B32" s="801" t="s">
        <v>1003</v>
      </c>
      <c r="C32" s="802" t="s">
        <v>1004</v>
      </c>
      <c r="D32" s="805">
        <v>78</v>
      </c>
      <c r="E32" s="808" t="s">
        <v>1042</v>
      </c>
      <c r="F32" s="807" t="s">
        <v>1043</v>
      </c>
      <c r="G32" s="807" t="s">
        <v>1044</v>
      </c>
      <c r="H32" s="807" t="s">
        <v>1045</v>
      </c>
      <c r="I32" s="806">
        <v>0</v>
      </c>
      <c r="J32" s="807" t="s">
        <v>1046</v>
      </c>
    </row>
    <row r="33" spans="1:10">
      <c r="A33" s="791" t="s">
        <v>496</v>
      </c>
      <c r="B33" s="801" t="s">
        <v>1010</v>
      </c>
      <c r="C33" s="802" t="s">
        <v>1011</v>
      </c>
      <c r="D33" s="805">
        <v>89</v>
      </c>
      <c r="E33" s="808" t="s">
        <v>1047</v>
      </c>
      <c r="F33" s="804">
        <v>106.96334</v>
      </c>
      <c r="G33" s="804">
        <v>85.368600000000001</v>
      </c>
      <c r="H33" s="804">
        <v>33.842030000000001</v>
      </c>
      <c r="I33" s="804">
        <v>90.226179999999999</v>
      </c>
      <c r="J33" s="804">
        <v>65.137900000000002</v>
      </c>
    </row>
    <row r="34" spans="1:10">
      <c r="A34" s="791" t="s">
        <v>497</v>
      </c>
      <c r="B34" s="801">
        <v>2.1</v>
      </c>
      <c r="C34" s="802">
        <v>6438</v>
      </c>
      <c r="D34" s="805">
        <v>98</v>
      </c>
      <c r="E34" s="808">
        <v>0</v>
      </c>
      <c r="F34" s="809">
        <v>0</v>
      </c>
      <c r="G34" s="809">
        <v>0</v>
      </c>
      <c r="H34" s="809">
        <v>0</v>
      </c>
      <c r="I34" s="809">
        <v>0</v>
      </c>
      <c r="J34" s="809">
        <v>0</v>
      </c>
    </row>
    <row r="35" spans="1:10">
      <c r="A35" s="791" t="s">
        <v>498</v>
      </c>
      <c r="B35" s="801" t="s">
        <v>1018</v>
      </c>
      <c r="C35" s="802" t="s">
        <v>1019</v>
      </c>
      <c r="D35" s="805">
        <v>74</v>
      </c>
      <c r="E35" s="803">
        <v>118.51953</v>
      </c>
      <c r="F35" s="804">
        <v>95.829629999999995</v>
      </c>
      <c r="G35" s="803">
        <v>85.907439999999994</v>
      </c>
      <c r="H35" s="803">
        <v>51.233539999999998</v>
      </c>
      <c r="I35" s="806" t="s">
        <v>1048</v>
      </c>
      <c r="J35" s="807" t="s">
        <v>1049</v>
      </c>
    </row>
    <row r="36" spans="1:10">
      <c r="A36" s="791" t="s">
        <v>21</v>
      </c>
      <c r="B36" s="801" t="s">
        <v>1021</v>
      </c>
      <c r="C36" s="802" t="s">
        <v>1022</v>
      </c>
      <c r="D36" s="805">
        <v>79</v>
      </c>
      <c r="E36" s="803">
        <v>81.846969999999999</v>
      </c>
      <c r="F36" s="803">
        <v>104.91879</v>
      </c>
      <c r="G36" s="809">
        <v>0</v>
      </c>
      <c r="H36" s="803">
        <v>24.58324</v>
      </c>
      <c r="I36" s="803">
        <v>97.965109999999996</v>
      </c>
      <c r="J36" s="809">
        <v>0</v>
      </c>
    </row>
    <row r="37" spans="1:10">
      <c r="B37" s="511" t="s">
        <v>1050</v>
      </c>
      <c r="C37" s="511" t="s">
        <v>1051</v>
      </c>
    </row>
    <row r="38" spans="1:10">
      <c r="E38" s="810" t="s">
        <v>1052</v>
      </c>
    </row>
    <row r="40" spans="1:10">
      <c r="D40" s="506"/>
      <c r="E40" s="530"/>
      <c r="F40" s="506"/>
    </row>
    <row r="41" spans="1:10">
      <c r="D41" s="506"/>
      <c r="E41" s="530"/>
      <c r="F41" s="506"/>
    </row>
    <row r="42" spans="1:10">
      <c r="D42" s="506"/>
      <c r="E42" s="811"/>
      <c r="F42" s="506"/>
    </row>
    <row r="43" spans="1:10">
      <c r="D43" s="506"/>
      <c r="E43" s="530"/>
      <c r="F43" s="506"/>
    </row>
    <row r="44" spans="1:10">
      <c r="D44" s="506"/>
      <c r="E44" s="530"/>
      <c r="F44" s="506"/>
    </row>
    <row r="45" spans="1:10">
      <c r="D45" s="506"/>
      <c r="E45" s="530"/>
      <c r="F45" s="506"/>
    </row>
    <row r="46" spans="1:10">
      <c r="D46" s="506"/>
      <c r="E46" s="530"/>
      <c r="F46" s="506"/>
    </row>
    <row r="47" spans="1:10">
      <c r="D47" s="506"/>
      <c r="E47" s="811"/>
      <c r="F47" s="506"/>
    </row>
    <row r="48" spans="1:10">
      <c r="D48" s="506"/>
      <c r="E48" s="811"/>
      <c r="F48" s="506"/>
    </row>
    <row r="49" spans="4:10">
      <c r="D49" s="506"/>
      <c r="E49" s="811"/>
      <c r="F49" s="506"/>
    </row>
    <row r="50" spans="4:10">
      <c r="D50" s="506"/>
      <c r="E50" s="530"/>
      <c r="F50" s="506"/>
    </row>
    <row r="52" spans="4:10">
      <c r="E52" s="812"/>
      <c r="F52" s="813"/>
      <c r="G52" s="813"/>
      <c r="H52" s="813"/>
      <c r="I52" s="813"/>
      <c r="J52" s="813"/>
    </row>
    <row r="53" spans="4:10">
      <c r="E53" s="812"/>
      <c r="F53" s="813"/>
      <c r="G53" s="813"/>
      <c r="H53" s="813"/>
      <c r="I53" s="813"/>
      <c r="J53" s="813"/>
    </row>
    <row r="54" spans="4:10">
      <c r="E54" s="812"/>
      <c r="F54" s="813"/>
      <c r="G54" s="813"/>
      <c r="H54" s="813"/>
      <c r="I54" s="813"/>
      <c r="J54" s="813"/>
    </row>
    <row r="55" spans="4:10">
      <c r="E55" s="812"/>
      <c r="F55" s="813"/>
      <c r="G55" s="813"/>
      <c r="H55" s="813"/>
      <c r="I55" s="813"/>
      <c r="J55" s="813"/>
    </row>
    <row r="56" spans="4:10">
      <c r="E56" s="812"/>
      <c r="F56" s="813"/>
      <c r="G56" s="813"/>
      <c r="H56" s="813"/>
      <c r="I56" s="813"/>
      <c r="J56" s="813"/>
    </row>
    <row r="57" spans="4:10">
      <c r="E57" s="812"/>
      <c r="F57" s="813"/>
      <c r="G57" s="813"/>
      <c r="H57" s="813"/>
      <c r="I57" s="813"/>
      <c r="J57" s="813"/>
    </row>
    <row r="58" spans="4:10">
      <c r="E58" s="812"/>
      <c r="F58" s="813"/>
      <c r="G58" s="813"/>
      <c r="H58" s="813"/>
      <c r="I58" s="813"/>
      <c r="J58" s="813"/>
    </row>
    <row r="59" spans="4:10">
      <c r="E59" s="812"/>
      <c r="F59" s="813"/>
      <c r="G59" s="813"/>
      <c r="H59" s="813"/>
      <c r="I59" s="813"/>
      <c r="J59" s="813"/>
    </row>
    <row r="60" spans="4:10">
      <c r="E60" s="812"/>
      <c r="F60" s="813"/>
      <c r="G60" s="813"/>
      <c r="H60" s="813"/>
      <c r="I60" s="813"/>
      <c r="J60" s="813"/>
    </row>
    <row r="61" spans="4:10">
      <c r="E61" s="812"/>
      <c r="F61" s="813"/>
      <c r="G61" s="813"/>
      <c r="H61" s="813"/>
      <c r="I61" s="813"/>
      <c r="J61" s="813"/>
    </row>
    <row r="62" spans="4:10">
      <c r="E62" s="812"/>
      <c r="F62" s="813"/>
      <c r="G62" s="813"/>
      <c r="H62" s="813"/>
      <c r="I62" s="813"/>
      <c r="J62" s="813"/>
    </row>
  </sheetData>
  <mergeCells count="16">
    <mergeCell ref="A20:E20"/>
    <mergeCell ref="F20:J20"/>
    <mergeCell ref="A23:A25"/>
    <mergeCell ref="B23:B25"/>
    <mergeCell ref="C23:C25"/>
    <mergeCell ref="D23:D24"/>
    <mergeCell ref="E23:J23"/>
    <mergeCell ref="E24:H24"/>
    <mergeCell ref="I24:J24"/>
    <mergeCell ref="A4:A6"/>
    <mergeCell ref="B4:B6"/>
    <mergeCell ref="C4:C6"/>
    <mergeCell ref="D4:D5"/>
    <mergeCell ref="E4:J4"/>
    <mergeCell ref="E5:H5"/>
    <mergeCell ref="I5:J5"/>
  </mergeCells>
  <phoneticPr fontId="5"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K37"/>
  <sheetViews>
    <sheetView topLeftCell="A10" workbookViewId="0">
      <selection activeCell="L21" sqref="L21"/>
    </sheetView>
  </sheetViews>
  <sheetFormatPr defaultRowHeight="10.8"/>
  <cols>
    <col min="1" max="1" width="9.5" style="329" customWidth="1"/>
    <col min="2" max="2" width="13.5" style="329" customWidth="1"/>
    <col min="3" max="11" width="10.59765625" style="329" customWidth="1"/>
    <col min="12" max="258" width="8.796875" style="329"/>
    <col min="259" max="259" width="10" style="329" customWidth="1"/>
    <col min="260" max="260" width="9.59765625" style="329" customWidth="1"/>
    <col min="261" max="261" width="9.8984375" style="329" customWidth="1"/>
    <col min="262" max="262" width="10.59765625" style="329" customWidth="1"/>
    <col min="263" max="263" width="10.8984375" style="329" customWidth="1"/>
    <col min="264" max="264" width="9.59765625" style="329" customWidth="1"/>
    <col min="265" max="265" width="11.59765625" style="329" customWidth="1"/>
    <col min="266" max="266" width="11.8984375" style="329" customWidth="1"/>
    <col min="267" max="267" width="12.59765625" style="329" customWidth="1"/>
    <col min="268" max="514" width="8.796875" style="329"/>
    <col min="515" max="515" width="10" style="329" customWidth="1"/>
    <col min="516" max="516" width="9.59765625" style="329" customWidth="1"/>
    <col min="517" max="517" width="9.8984375" style="329" customWidth="1"/>
    <col min="518" max="518" width="10.59765625" style="329" customWidth="1"/>
    <col min="519" max="519" width="10.8984375" style="329" customWidth="1"/>
    <col min="520" max="520" width="9.59765625" style="329" customWidth="1"/>
    <col min="521" max="521" width="11.59765625" style="329" customWidth="1"/>
    <col min="522" max="522" width="11.8984375" style="329" customWidth="1"/>
    <col min="523" max="523" width="12.59765625" style="329" customWidth="1"/>
    <col min="524" max="770" width="8.796875" style="329"/>
    <col min="771" max="771" width="10" style="329" customWidth="1"/>
    <col min="772" max="772" width="9.59765625" style="329" customWidth="1"/>
    <col min="773" max="773" width="9.8984375" style="329" customWidth="1"/>
    <col min="774" max="774" width="10.59765625" style="329" customWidth="1"/>
    <col min="775" max="775" width="10.8984375" style="329" customWidth="1"/>
    <col min="776" max="776" width="9.59765625" style="329" customWidth="1"/>
    <col min="777" max="777" width="11.59765625" style="329" customWidth="1"/>
    <col min="778" max="778" width="11.8984375" style="329" customWidth="1"/>
    <col min="779" max="779" width="12.59765625" style="329" customWidth="1"/>
    <col min="780" max="1026" width="8.796875" style="329"/>
    <col min="1027" max="1027" width="10" style="329" customWidth="1"/>
    <col min="1028" max="1028" width="9.59765625" style="329" customWidth="1"/>
    <col min="1029" max="1029" width="9.8984375" style="329" customWidth="1"/>
    <col min="1030" max="1030" width="10.59765625" style="329" customWidth="1"/>
    <col min="1031" max="1031" width="10.8984375" style="329" customWidth="1"/>
    <col min="1032" max="1032" width="9.59765625" style="329" customWidth="1"/>
    <col min="1033" max="1033" width="11.59765625" style="329" customWidth="1"/>
    <col min="1034" max="1034" width="11.8984375" style="329" customWidth="1"/>
    <col min="1035" max="1035" width="12.59765625" style="329" customWidth="1"/>
    <col min="1036" max="1282" width="8.796875" style="329"/>
    <col min="1283" max="1283" width="10" style="329" customWidth="1"/>
    <col min="1284" max="1284" width="9.59765625" style="329" customWidth="1"/>
    <col min="1285" max="1285" width="9.8984375" style="329" customWidth="1"/>
    <col min="1286" max="1286" width="10.59765625" style="329" customWidth="1"/>
    <col min="1287" max="1287" width="10.8984375" style="329" customWidth="1"/>
    <col min="1288" max="1288" width="9.59765625" style="329" customWidth="1"/>
    <col min="1289" max="1289" width="11.59765625" style="329" customWidth="1"/>
    <col min="1290" max="1290" width="11.8984375" style="329" customWidth="1"/>
    <col min="1291" max="1291" width="12.59765625" style="329" customWidth="1"/>
    <col min="1292" max="1538" width="8.796875" style="329"/>
    <col min="1539" max="1539" width="10" style="329" customWidth="1"/>
    <col min="1540" max="1540" width="9.59765625" style="329" customWidth="1"/>
    <col min="1541" max="1541" width="9.8984375" style="329" customWidth="1"/>
    <col min="1542" max="1542" width="10.59765625" style="329" customWidth="1"/>
    <col min="1543" max="1543" width="10.8984375" style="329" customWidth="1"/>
    <col min="1544" max="1544" width="9.59765625" style="329" customWidth="1"/>
    <col min="1545" max="1545" width="11.59765625" style="329" customWidth="1"/>
    <col min="1546" max="1546" width="11.8984375" style="329" customWidth="1"/>
    <col min="1547" max="1547" width="12.59765625" style="329" customWidth="1"/>
    <col min="1548" max="1794" width="8.796875" style="329"/>
    <col min="1795" max="1795" width="10" style="329" customWidth="1"/>
    <col min="1796" max="1796" width="9.59765625" style="329" customWidth="1"/>
    <col min="1797" max="1797" width="9.8984375" style="329" customWidth="1"/>
    <col min="1798" max="1798" width="10.59765625" style="329" customWidth="1"/>
    <col min="1799" max="1799" width="10.8984375" style="329" customWidth="1"/>
    <col min="1800" max="1800" width="9.59765625" style="329" customWidth="1"/>
    <col min="1801" max="1801" width="11.59765625" style="329" customWidth="1"/>
    <col min="1802" max="1802" width="11.8984375" style="329" customWidth="1"/>
    <col min="1803" max="1803" width="12.59765625" style="329" customWidth="1"/>
    <col min="1804" max="2050" width="8.796875" style="329"/>
    <col min="2051" max="2051" width="10" style="329" customWidth="1"/>
    <col min="2052" max="2052" width="9.59765625" style="329" customWidth="1"/>
    <col min="2053" max="2053" width="9.8984375" style="329" customWidth="1"/>
    <col min="2054" max="2054" width="10.59765625" style="329" customWidth="1"/>
    <col min="2055" max="2055" width="10.8984375" style="329" customWidth="1"/>
    <col min="2056" max="2056" width="9.59765625" style="329" customWidth="1"/>
    <col min="2057" max="2057" width="11.59765625" style="329" customWidth="1"/>
    <col min="2058" max="2058" width="11.8984375" style="329" customWidth="1"/>
    <col min="2059" max="2059" width="12.59765625" style="329" customWidth="1"/>
    <col min="2060" max="2306" width="8.796875" style="329"/>
    <col min="2307" max="2307" width="10" style="329" customWidth="1"/>
    <col min="2308" max="2308" width="9.59765625" style="329" customWidth="1"/>
    <col min="2309" max="2309" width="9.8984375" style="329" customWidth="1"/>
    <col min="2310" max="2310" width="10.59765625" style="329" customWidth="1"/>
    <col min="2311" max="2311" width="10.8984375" style="329" customWidth="1"/>
    <col min="2312" max="2312" width="9.59765625" style="329" customWidth="1"/>
    <col min="2313" max="2313" width="11.59765625" style="329" customWidth="1"/>
    <col min="2314" max="2314" width="11.8984375" style="329" customWidth="1"/>
    <col min="2315" max="2315" width="12.59765625" style="329" customWidth="1"/>
    <col min="2316" max="2562" width="8.796875" style="329"/>
    <col min="2563" max="2563" width="10" style="329" customWidth="1"/>
    <col min="2564" max="2564" width="9.59765625" style="329" customWidth="1"/>
    <col min="2565" max="2565" width="9.8984375" style="329" customWidth="1"/>
    <col min="2566" max="2566" width="10.59765625" style="329" customWidth="1"/>
    <col min="2567" max="2567" width="10.8984375" style="329" customWidth="1"/>
    <col min="2568" max="2568" width="9.59765625" style="329" customWidth="1"/>
    <col min="2569" max="2569" width="11.59765625" style="329" customWidth="1"/>
    <col min="2570" max="2570" width="11.8984375" style="329" customWidth="1"/>
    <col min="2571" max="2571" width="12.59765625" style="329" customWidth="1"/>
    <col min="2572" max="2818" width="8.796875" style="329"/>
    <col min="2819" max="2819" width="10" style="329" customWidth="1"/>
    <col min="2820" max="2820" width="9.59765625" style="329" customWidth="1"/>
    <col min="2821" max="2821" width="9.8984375" style="329" customWidth="1"/>
    <col min="2822" max="2822" width="10.59765625" style="329" customWidth="1"/>
    <col min="2823" max="2823" width="10.8984375" style="329" customWidth="1"/>
    <col min="2824" max="2824" width="9.59765625" style="329" customWidth="1"/>
    <col min="2825" max="2825" width="11.59765625" style="329" customWidth="1"/>
    <col min="2826" max="2826" width="11.8984375" style="329" customWidth="1"/>
    <col min="2827" max="2827" width="12.59765625" style="329" customWidth="1"/>
    <col min="2828" max="3074" width="8.796875" style="329"/>
    <col min="3075" max="3075" width="10" style="329" customWidth="1"/>
    <col min="3076" max="3076" width="9.59765625" style="329" customWidth="1"/>
    <col min="3077" max="3077" width="9.8984375" style="329" customWidth="1"/>
    <col min="3078" max="3078" width="10.59765625" style="329" customWidth="1"/>
    <col min="3079" max="3079" width="10.8984375" style="329" customWidth="1"/>
    <col min="3080" max="3080" width="9.59765625" style="329" customWidth="1"/>
    <col min="3081" max="3081" width="11.59765625" style="329" customWidth="1"/>
    <col min="3082" max="3082" width="11.8984375" style="329" customWidth="1"/>
    <col min="3083" max="3083" width="12.59765625" style="329" customWidth="1"/>
    <col min="3084" max="3330" width="8.796875" style="329"/>
    <col min="3331" max="3331" width="10" style="329" customWidth="1"/>
    <col min="3332" max="3332" width="9.59765625" style="329" customWidth="1"/>
    <col min="3333" max="3333" width="9.8984375" style="329" customWidth="1"/>
    <col min="3334" max="3334" width="10.59765625" style="329" customWidth="1"/>
    <col min="3335" max="3335" width="10.8984375" style="329" customWidth="1"/>
    <col min="3336" max="3336" width="9.59765625" style="329" customWidth="1"/>
    <col min="3337" max="3337" width="11.59765625" style="329" customWidth="1"/>
    <col min="3338" max="3338" width="11.8984375" style="329" customWidth="1"/>
    <col min="3339" max="3339" width="12.59765625" style="329" customWidth="1"/>
    <col min="3340" max="3586" width="8.796875" style="329"/>
    <col min="3587" max="3587" width="10" style="329" customWidth="1"/>
    <col min="3588" max="3588" width="9.59765625" style="329" customWidth="1"/>
    <col min="3589" max="3589" width="9.8984375" style="329" customWidth="1"/>
    <col min="3590" max="3590" width="10.59765625" style="329" customWidth="1"/>
    <col min="3591" max="3591" width="10.8984375" style="329" customWidth="1"/>
    <col min="3592" max="3592" width="9.59765625" style="329" customWidth="1"/>
    <col min="3593" max="3593" width="11.59765625" style="329" customWidth="1"/>
    <col min="3594" max="3594" width="11.8984375" style="329" customWidth="1"/>
    <col min="3595" max="3595" width="12.59765625" style="329" customWidth="1"/>
    <col min="3596" max="3842" width="8.796875" style="329"/>
    <col min="3843" max="3843" width="10" style="329" customWidth="1"/>
    <col min="3844" max="3844" width="9.59765625" style="329" customWidth="1"/>
    <col min="3845" max="3845" width="9.8984375" style="329" customWidth="1"/>
    <col min="3846" max="3846" width="10.59765625" style="329" customWidth="1"/>
    <col min="3847" max="3847" width="10.8984375" style="329" customWidth="1"/>
    <col min="3848" max="3848" width="9.59765625" style="329" customWidth="1"/>
    <col min="3849" max="3849" width="11.59765625" style="329" customWidth="1"/>
    <col min="3850" max="3850" width="11.8984375" style="329" customWidth="1"/>
    <col min="3851" max="3851" width="12.59765625" style="329" customWidth="1"/>
    <col min="3852" max="4098" width="8.796875" style="329"/>
    <col min="4099" max="4099" width="10" style="329" customWidth="1"/>
    <col min="4100" max="4100" width="9.59765625" style="329" customWidth="1"/>
    <col min="4101" max="4101" width="9.8984375" style="329" customWidth="1"/>
    <col min="4102" max="4102" width="10.59765625" style="329" customWidth="1"/>
    <col min="4103" max="4103" width="10.8984375" style="329" customWidth="1"/>
    <col min="4104" max="4104" width="9.59765625" style="329" customWidth="1"/>
    <col min="4105" max="4105" width="11.59765625" style="329" customWidth="1"/>
    <col min="4106" max="4106" width="11.8984375" style="329" customWidth="1"/>
    <col min="4107" max="4107" width="12.59765625" style="329" customWidth="1"/>
    <col min="4108" max="4354" width="8.796875" style="329"/>
    <col min="4355" max="4355" width="10" style="329" customWidth="1"/>
    <col min="4356" max="4356" width="9.59765625" style="329" customWidth="1"/>
    <col min="4357" max="4357" width="9.8984375" style="329" customWidth="1"/>
    <col min="4358" max="4358" width="10.59765625" style="329" customWidth="1"/>
    <col min="4359" max="4359" width="10.8984375" style="329" customWidth="1"/>
    <col min="4360" max="4360" width="9.59765625" style="329" customWidth="1"/>
    <col min="4361" max="4361" width="11.59765625" style="329" customWidth="1"/>
    <col min="4362" max="4362" width="11.8984375" style="329" customWidth="1"/>
    <col min="4363" max="4363" width="12.59765625" style="329" customWidth="1"/>
    <col min="4364" max="4610" width="8.796875" style="329"/>
    <col min="4611" max="4611" width="10" style="329" customWidth="1"/>
    <col min="4612" max="4612" width="9.59765625" style="329" customWidth="1"/>
    <col min="4613" max="4613" width="9.8984375" style="329" customWidth="1"/>
    <col min="4614" max="4614" width="10.59765625" style="329" customWidth="1"/>
    <col min="4615" max="4615" width="10.8984375" style="329" customWidth="1"/>
    <col min="4616" max="4616" width="9.59765625" style="329" customWidth="1"/>
    <col min="4617" max="4617" width="11.59765625" style="329" customWidth="1"/>
    <col min="4618" max="4618" width="11.8984375" style="329" customWidth="1"/>
    <col min="4619" max="4619" width="12.59765625" style="329" customWidth="1"/>
    <col min="4620" max="4866" width="8.796875" style="329"/>
    <col min="4867" max="4867" width="10" style="329" customWidth="1"/>
    <col min="4868" max="4868" width="9.59765625" style="329" customWidth="1"/>
    <col min="4869" max="4869" width="9.8984375" style="329" customWidth="1"/>
    <col min="4870" max="4870" width="10.59765625" style="329" customWidth="1"/>
    <col min="4871" max="4871" width="10.8984375" style="329" customWidth="1"/>
    <col min="4872" max="4872" width="9.59765625" style="329" customWidth="1"/>
    <col min="4873" max="4873" width="11.59765625" style="329" customWidth="1"/>
    <col min="4874" max="4874" width="11.8984375" style="329" customWidth="1"/>
    <col min="4875" max="4875" width="12.59765625" style="329" customWidth="1"/>
    <col min="4876" max="5122" width="8.796875" style="329"/>
    <col min="5123" max="5123" width="10" style="329" customWidth="1"/>
    <col min="5124" max="5124" width="9.59765625" style="329" customWidth="1"/>
    <col min="5125" max="5125" width="9.8984375" style="329" customWidth="1"/>
    <col min="5126" max="5126" width="10.59765625" style="329" customWidth="1"/>
    <col min="5127" max="5127" width="10.8984375" style="329" customWidth="1"/>
    <col min="5128" max="5128" width="9.59765625" style="329" customWidth="1"/>
    <col min="5129" max="5129" width="11.59765625" style="329" customWidth="1"/>
    <col min="5130" max="5130" width="11.8984375" style="329" customWidth="1"/>
    <col min="5131" max="5131" width="12.59765625" style="329" customWidth="1"/>
    <col min="5132" max="5378" width="8.796875" style="329"/>
    <col min="5379" max="5379" width="10" style="329" customWidth="1"/>
    <col min="5380" max="5380" width="9.59765625" style="329" customWidth="1"/>
    <col min="5381" max="5381" width="9.8984375" style="329" customWidth="1"/>
    <col min="5382" max="5382" width="10.59765625" style="329" customWidth="1"/>
    <col min="5383" max="5383" width="10.8984375" style="329" customWidth="1"/>
    <col min="5384" max="5384" width="9.59765625" style="329" customWidth="1"/>
    <col min="5385" max="5385" width="11.59765625" style="329" customWidth="1"/>
    <col min="5386" max="5386" width="11.8984375" style="329" customWidth="1"/>
    <col min="5387" max="5387" width="12.59765625" style="329" customWidth="1"/>
    <col min="5388" max="5634" width="8.796875" style="329"/>
    <col min="5635" max="5635" width="10" style="329" customWidth="1"/>
    <col min="5636" max="5636" width="9.59765625" style="329" customWidth="1"/>
    <col min="5637" max="5637" width="9.8984375" style="329" customWidth="1"/>
    <col min="5638" max="5638" width="10.59765625" style="329" customWidth="1"/>
    <col min="5639" max="5639" width="10.8984375" style="329" customWidth="1"/>
    <col min="5640" max="5640" width="9.59765625" style="329" customWidth="1"/>
    <col min="5641" max="5641" width="11.59765625" style="329" customWidth="1"/>
    <col min="5642" max="5642" width="11.8984375" style="329" customWidth="1"/>
    <col min="5643" max="5643" width="12.59765625" style="329" customWidth="1"/>
    <col min="5644" max="5890" width="8.796875" style="329"/>
    <col min="5891" max="5891" width="10" style="329" customWidth="1"/>
    <col min="5892" max="5892" width="9.59765625" style="329" customWidth="1"/>
    <col min="5893" max="5893" width="9.8984375" style="329" customWidth="1"/>
    <col min="5894" max="5894" width="10.59765625" style="329" customWidth="1"/>
    <col min="5895" max="5895" width="10.8984375" style="329" customWidth="1"/>
    <col min="5896" max="5896" width="9.59765625" style="329" customWidth="1"/>
    <col min="5897" max="5897" width="11.59765625" style="329" customWidth="1"/>
    <col min="5898" max="5898" width="11.8984375" style="329" customWidth="1"/>
    <col min="5899" max="5899" width="12.59765625" style="329" customWidth="1"/>
    <col min="5900" max="6146" width="8.796875" style="329"/>
    <col min="6147" max="6147" width="10" style="329" customWidth="1"/>
    <col min="6148" max="6148" width="9.59765625" style="329" customWidth="1"/>
    <col min="6149" max="6149" width="9.8984375" style="329" customWidth="1"/>
    <col min="6150" max="6150" width="10.59765625" style="329" customWidth="1"/>
    <col min="6151" max="6151" width="10.8984375" style="329" customWidth="1"/>
    <col min="6152" max="6152" width="9.59765625" style="329" customWidth="1"/>
    <col min="6153" max="6153" width="11.59765625" style="329" customWidth="1"/>
    <col min="6154" max="6154" width="11.8984375" style="329" customWidth="1"/>
    <col min="6155" max="6155" width="12.59765625" style="329" customWidth="1"/>
    <col min="6156" max="6402" width="8.796875" style="329"/>
    <col min="6403" max="6403" width="10" style="329" customWidth="1"/>
    <col min="6404" max="6404" width="9.59765625" style="329" customWidth="1"/>
    <col min="6405" max="6405" width="9.8984375" style="329" customWidth="1"/>
    <col min="6406" max="6406" width="10.59765625" style="329" customWidth="1"/>
    <col min="6407" max="6407" width="10.8984375" style="329" customWidth="1"/>
    <col min="6408" max="6408" width="9.59765625" style="329" customWidth="1"/>
    <col min="6409" max="6409" width="11.59765625" style="329" customWidth="1"/>
    <col min="6410" max="6410" width="11.8984375" style="329" customWidth="1"/>
    <col min="6411" max="6411" width="12.59765625" style="329" customWidth="1"/>
    <col min="6412" max="6658" width="8.796875" style="329"/>
    <col min="6659" max="6659" width="10" style="329" customWidth="1"/>
    <col min="6660" max="6660" width="9.59765625" style="329" customWidth="1"/>
    <col min="6661" max="6661" width="9.8984375" style="329" customWidth="1"/>
    <col min="6662" max="6662" width="10.59765625" style="329" customWidth="1"/>
    <col min="6663" max="6663" width="10.8984375" style="329" customWidth="1"/>
    <col min="6664" max="6664" width="9.59765625" style="329" customWidth="1"/>
    <col min="6665" max="6665" width="11.59765625" style="329" customWidth="1"/>
    <col min="6666" max="6666" width="11.8984375" style="329" customWidth="1"/>
    <col min="6667" max="6667" width="12.59765625" style="329" customWidth="1"/>
    <col min="6668" max="6914" width="8.796875" style="329"/>
    <col min="6915" max="6915" width="10" style="329" customWidth="1"/>
    <col min="6916" max="6916" width="9.59765625" style="329" customWidth="1"/>
    <col min="6917" max="6917" width="9.8984375" style="329" customWidth="1"/>
    <col min="6918" max="6918" width="10.59765625" style="329" customWidth="1"/>
    <col min="6919" max="6919" width="10.8984375" style="329" customWidth="1"/>
    <col min="6920" max="6920" width="9.59765625" style="329" customWidth="1"/>
    <col min="6921" max="6921" width="11.59765625" style="329" customWidth="1"/>
    <col min="6922" max="6922" width="11.8984375" style="329" customWidth="1"/>
    <col min="6923" max="6923" width="12.59765625" style="329" customWidth="1"/>
    <col min="6924" max="7170" width="8.796875" style="329"/>
    <col min="7171" max="7171" width="10" style="329" customWidth="1"/>
    <col min="7172" max="7172" width="9.59765625" style="329" customWidth="1"/>
    <col min="7173" max="7173" width="9.8984375" style="329" customWidth="1"/>
    <col min="7174" max="7174" width="10.59765625" style="329" customWidth="1"/>
    <col min="7175" max="7175" width="10.8984375" style="329" customWidth="1"/>
    <col min="7176" max="7176" width="9.59765625" style="329" customWidth="1"/>
    <col min="7177" max="7177" width="11.59765625" style="329" customWidth="1"/>
    <col min="7178" max="7178" width="11.8984375" style="329" customWidth="1"/>
    <col min="7179" max="7179" width="12.59765625" style="329" customWidth="1"/>
    <col min="7180" max="7426" width="8.796875" style="329"/>
    <col min="7427" max="7427" width="10" style="329" customWidth="1"/>
    <col min="7428" max="7428" width="9.59765625" style="329" customWidth="1"/>
    <col min="7429" max="7429" width="9.8984375" style="329" customWidth="1"/>
    <col min="7430" max="7430" width="10.59765625" style="329" customWidth="1"/>
    <col min="7431" max="7431" width="10.8984375" style="329" customWidth="1"/>
    <col min="7432" max="7432" width="9.59765625" style="329" customWidth="1"/>
    <col min="7433" max="7433" width="11.59765625" style="329" customWidth="1"/>
    <col min="7434" max="7434" width="11.8984375" style="329" customWidth="1"/>
    <col min="7435" max="7435" width="12.59765625" style="329" customWidth="1"/>
    <col min="7436" max="7682" width="8.796875" style="329"/>
    <col min="7683" max="7683" width="10" style="329" customWidth="1"/>
    <col min="7684" max="7684" width="9.59765625" style="329" customWidth="1"/>
    <col min="7685" max="7685" width="9.8984375" style="329" customWidth="1"/>
    <col min="7686" max="7686" width="10.59765625" style="329" customWidth="1"/>
    <col min="7687" max="7687" width="10.8984375" style="329" customWidth="1"/>
    <col min="7688" max="7688" width="9.59765625" style="329" customWidth="1"/>
    <col min="7689" max="7689" width="11.59765625" style="329" customWidth="1"/>
    <col min="7690" max="7690" width="11.8984375" style="329" customWidth="1"/>
    <col min="7691" max="7691" width="12.59765625" style="329" customWidth="1"/>
    <col min="7692" max="7938" width="8.796875" style="329"/>
    <col min="7939" max="7939" width="10" style="329" customWidth="1"/>
    <col min="7940" max="7940" width="9.59765625" style="329" customWidth="1"/>
    <col min="7941" max="7941" width="9.8984375" style="329" customWidth="1"/>
    <col min="7942" max="7942" width="10.59765625" style="329" customWidth="1"/>
    <col min="7943" max="7943" width="10.8984375" style="329" customWidth="1"/>
    <col min="7944" max="7944" width="9.59765625" style="329" customWidth="1"/>
    <col min="7945" max="7945" width="11.59765625" style="329" customWidth="1"/>
    <col min="7946" max="7946" width="11.8984375" style="329" customWidth="1"/>
    <col min="7947" max="7947" width="12.59765625" style="329" customWidth="1"/>
    <col min="7948" max="8194" width="8.796875" style="329"/>
    <col min="8195" max="8195" width="10" style="329" customWidth="1"/>
    <col min="8196" max="8196" width="9.59765625" style="329" customWidth="1"/>
    <col min="8197" max="8197" width="9.8984375" style="329" customWidth="1"/>
    <col min="8198" max="8198" width="10.59765625" style="329" customWidth="1"/>
    <col min="8199" max="8199" width="10.8984375" style="329" customWidth="1"/>
    <col min="8200" max="8200" width="9.59765625" style="329" customWidth="1"/>
    <col min="8201" max="8201" width="11.59765625" style="329" customWidth="1"/>
    <col min="8202" max="8202" width="11.8984375" style="329" customWidth="1"/>
    <col min="8203" max="8203" width="12.59765625" style="329" customWidth="1"/>
    <col min="8204" max="8450" width="8.796875" style="329"/>
    <col min="8451" max="8451" width="10" style="329" customWidth="1"/>
    <col min="8452" max="8452" width="9.59765625" style="329" customWidth="1"/>
    <col min="8453" max="8453" width="9.8984375" style="329" customWidth="1"/>
    <col min="8454" max="8454" width="10.59765625" style="329" customWidth="1"/>
    <col min="8455" max="8455" width="10.8984375" style="329" customWidth="1"/>
    <col min="8456" max="8456" width="9.59765625" style="329" customWidth="1"/>
    <col min="8457" max="8457" width="11.59765625" style="329" customWidth="1"/>
    <col min="8458" max="8458" width="11.8984375" style="329" customWidth="1"/>
    <col min="8459" max="8459" width="12.59765625" style="329" customWidth="1"/>
    <col min="8460" max="8706" width="8.796875" style="329"/>
    <col min="8707" max="8707" width="10" style="329" customWidth="1"/>
    <col min="8708" max="8708" width="9.59765625" style="329" customWidth="1"/>
    <col min="8709" max="8709" width="9.8984375" style="329" customWidth="1"/>
    <col min="8710" max="8710" width="10.59765625" style="329" customWidth="1"/>
    <col min="8711" max="8711" width="10.8984375" style="329" customWidth="1"/>
    <col min="8712" max="8712" width="9.59765625" style="329" customWidth="1"/>
    <col min="8713" max="8713" width="11.59765625" style="329" customWidth="1"/>
    <col min="8714" max="8714" width="11.8984375" style="329" customWidth="1"/>
    <col min="8715" max="8715" width="12.59765625" style="329" customWidth="1"/>
    <col min="8716" max="8962" width="8.796875" style="329"/>
    <col min="8963" max="8963" width="10" style="329" customWidth="1"/>
    <col min="8964" max="8964" width="9.59765625" style="329" customWidth="1"/>
    <col min="8965" max="8965" width="9.8984375" style="329" customWidth="1"/>
    <col min="8966" max="8966" width="10.59765625" style="329" customWidth="1"/>
    <col min="8967" max="8967" width="10.8984375" style="329" customWidth="1"/>
    <col min="8968" max="8968" width="9.59765625" style="329" customWidth="1"/>
    <col min="8969" max="8969" width="11.59765625" style="329" customWidth="1"/>
    <col min="8970" max="8970" width="11.8984375" style="329" customWidth="1"/>
    <col min="8971" max="8971" width="12.59765625" style="329" customWidth="1"/>
    <col min="8972" max="9218" width="8.796875" style="329"/>
    <col min="9219" max="9219" width="10" style="329" customWidth="1"/>
    <col min="9220" max="9220" width="9.59765625" style="329" customWidth="1"/>
    <col min="9221" max="9221" width="9.8984375" style="329" customWidth="1"/>
    <col min="9222" max="9222" width="10.59765625" style="329" customWidth="1"/>
    <col min="9223" max="9223" width="10.8984375" style="329" customWidth="1"/>
    <col min="9224" max="9224" width="9.59765625" style="329" customWidth="1"/>
    <col min="9225" max="9225" width="11.59765625" style="329" customWidth="1"/>
    <col min="9226" max="9226" width="11.8984375" style="329" customWidth="1"/>
    <col min="9227" max="9227" width="12.59765625" style="329" customWidth="1"/>
    <col min="9228" max="9474" width="8.796875" style="329"/>
    <col min="9475" max="9475" width="10" style="329" customWidth="1"/>
    <col min="9476" max="9476" width="9.59765625" style="329" customWidth="1"/>
    <col min="9477" max="9477" width="9.8984375" style="329" customWidth="1"/>
    <col min="9478" max="9478" width="10.59765625" style="329" customWidth="1"/>
    <col min="9479" max="9479" width="10.8984375" style="329" customWidth="1"/>
    <col min="9480" max="9480" width="9.59765625" style="329" customWidth="1"/>
    <col min="9481" max="9481" width="11.59765625" style="329" customWidth="1"/>
    <col min="9482" max="9482" width="11.8984375" style="329" customWidth="1"/>
    <col min="9483" max="9483" width="12.59765625" style="329" customWidth="1"/>
    <col min="9484" max="9730" width="8.796875" style="329"/>
    <col min="9731" max="9731" width="10" style="329" customWidth="1"/>
    <col min="9732" max="9732" width="9.59765625" style="329" customWidth="1"/>
    <col min="9733" max="9733" width="9.8984375" style="329" customWidth="1"/>
    <col min="9734" max="9734" width="10.59765625" style="329" customWidth="1"/>
    <col min="9735" max="9735" width="10.8984375" style="329" customWidth="1"/>
    <col min="9736" max="9736" width="9.59765625" style="329" customWidth="1"/>
    <col min="9737" max="9737" width="11.59765625" style="329" customWidth="1"/>
    <col min="9738" max="9738" width="11.8984375" style="329" customWidth="1"/>
    <col min="9739" max="9739" width="12.59765625" style="329" customWidth="1"/>
    <col min="9740" max="9986" width="8.796875" style="329"/>
    <col min="9987" max="9987" width="10" style="329" customWidth="1"/>
    <col min="9988" max="9988" width="9.59765625" style="329" customWidth="1"/>
    <col min="9989" max="9989" width="9.8984375" style="329" customWidth="1"/>
    <col min="9990" max="9990" width="10.59765625" style="329" customWidth="1"/>
    <col min="9991" max="9991" width="10.8984375" style="329" customWidth="1"/>
    <col min="9992" max="9992" width="9.59765625" style="329" customWidth="1"/>
    <col min="9993" max="9993" width="11.59765625" style="329" customWidth="1"/>
    <col min="9994" max="9994" width="11.8984375" style="329" customWidth="1"/>
    <col min="9995" max="9995" width="12.59765625" style="329" customWidth="1"/>
    <col min="9996" max="10242" width="8.796875" style="329"/>
    <col min="10243" max="10243" width="10" style="329" customWidth="1"/>
    <col min="10244" max="10244" width="9.59765625" style="329" customWidth="1"/>
    <col min="10245" max="10245" width="9.8984375" style="329" customWidth="1"/>
    <col min="10246" max="10246" width="10.59765625" style="329" customWidth="1"/>
    <col min="10247" max="10247" width="10.8984375" style="329" customWidth="1"/>
    <col min="10248" max="10248" width="9.59765625" style="329" customWidth="1"/>
    <col min="10249" max="10249" width="11.59765625" style="329" customWidth="1"/>
    <col min="10250" max="10250" width="11.8984375" style="329" customWidth="1"/>
    <col min="10251" max="10251" width="12.59765625" style="329" customWidth="1"/>
    <col min="10252" max="10498" width="8.796875" style="329"/>
    <col min="10499" max="10499" width="10" style="329" customWidth="1"/>
    <col min="10500" max="10500" width="9.59765625" style="329" customWidth="1"/>
    <col min="10501" max="10501" width="9.8984375" style="329" customWidth="1"/>
    <col min="10502" max="10502" width="10.59765625" style="329" customWidth="1"/>
    <col min="10503" max="10503" width="10.8984375" style="329" customWidth="1"/>
    <col min="10504" max="10504" width="9.59765625" style="329" customWidth="1"/>
    <col min="10505" max="10505" width="11.59765625" style="329" customWidth="1"/>
    <col min="10506" max="10506" width="11.8984375" style="329" customWidth="1"/>
    <col min="10507" max="10507" width="12.59765625" style="329" customWidth="1"/>
    <col min="10508" max="10754" width="8.796875" style="329"/>
    <col min="10755" max="10755" width="10" style="329" customWidth="1"/>
    <col min="10756" max="10756" width="9.59765625" style="329" customWidth="1"/>
    <col min="10757" max="10757" width="9.8984375" style="329" customWidth="1"/>
    <col min="10758" max="10758" width="10.59765625" style="329" customWidth="1"/>
    <col min="10759" max="10759" width="10.8984375" style="329" customWidth="1"/>
    <col min="10760" max="10760" width="9.59765625" style="329" customWidth="1"/>
    <col min="10761" max="10761" width="11.59765625" style="329" customWidth="1"/>
    <col min="10762" max="10762" width="11.8984375" style="329" customWidth="1"/>
    <col min="10763" max="10763" width="12.59765625" style="329" customWidth="1"/>
    <col min="10764" max="11010" width="8.796875" style="329"/>
    <col min="11011" max="11011" width="10" style="329" customWidth="1"/>
    <col min="11012" max="11012" width="9.59765625" style="329" customWidth="1"/>
    <col min="11013" max="11013" width="9.8984375" style="329" customWidth="1"/>
    <col min="11014" max="11014" width="10.59765625" style="329" customWidth="1"/>
    <col min="11015" max="11015" width="10.8984375" style="329" customWidth="1"/>
    <col min="11016" max="11016" width="9.59765625" style="329" customWidth="1"/>
    <col min="11017" max="11017" width="11.59765625" style="329" customWidth="1"/>
    <col min="11018" max="11018" width="11.8984375" style="329" customWidth="1"/>
    <col min="11019" max="11019" width="12.59765625" style="329" customWidth="1"/>
    <col min="11020" max="11266" width="8.796875" style="329"/>
    <col min="11267" max="11267" width="10" style="329" customWidth="1"/>
    <col min="11268" max="11268" width="9.59765625" style="329" customWidth="1"/>
    <col min="11269" max="11269" width="9.8984375" style="329" customWidth="1"/>
    <col min="11270" max="11270" width="10.59765625" style="329" customWidth="1"/>
    <col min="11271" max="11271" width="10.8984375" style="329" customWidth="1"/>
    <col min="11272" max="11272" width="9.59765625" style="329" customWidth="1"/>
    <col min="11273" max="11273" width="11.59765625" style="329" customWidth="1"/>
    <col min="11274" max="11274" width="11.8984375" style="329" customWidth="1"/>
    <col min="11275" max="11275" width="12.59765625" style="329" customWidth="1"/>
    <col min="11276" max="11522" width="8.796875" style="329"/>
    <col min="11523" max="11523" width="10" style="329" customWidth="1"/>
    <col min="11524" max="11524" width="9.59765625" style="329" customWidth="1"/>
    <col min="11525" max="11525" width="9.8984375" style="329" customWidth="1"/>
    <col min="11526" max="11526" width="10.59765625" style="329" customWidth="1"/>
    <col min="11527" max="11527" width="10.8984375" style="329" customWidth="1"/>
    <col min="11528" max="11528" width="9.59765625" style="329" customWidth="1"/>
    <col min="11529" max="11529" width="11.59765625" style="329" customWidth="1"/>
    <col min="11530" max="11530" width="11.8984375" style="329" customWidth="1"/>
    <col min="11531" max="11531" width="12.59765625" style="329" customWidth="1"/>
    <col min="11532" max="11778" width="8.796875" style="329"/>
    <col min="11779" max="11779" width="10" style="329" customWidth="1"/>
    <col min="11780" max="11780" width="9.59765625" style="329" customWidth="1"/>
    <col min="11781" max="11781" width="9.8984375" style="329" customWidth="1"/>
    <col min="11782" max="11782" width="10.59765625" style="329" customWidth="1"/>
    <col min="11783" max="11783" width="10.8984375" style="329" customWidth="1"/>
    <col min="11784" max="11784" width="9.59765625" style="329" customWidth="1"/>
    <col min="11785" max="11785" width="11.59765625" style="329" customWidth="1"/>
    <col min="11786" max="11786" width="11.8984375" style="329" customWidth="1"/>
    <col min="11787" max="11787" width="12.59765625" style="329" customWidth="1"/>
    <col min="11788" max="12034" width="8.796875" style="329"/>
    <col min="12035" max="12035" width="10" style="329" customWidth="1"/>
    <col min="12036" max="12036" width="9.59765625" style="329" customWidth="1"/>
    <col min="12037" max="12037" width="9.8984375" style="329" customWidth="1"/>
    <col min="12038" max="12038" width="10.59765625" style="329" customWidth="1"/>
    <col min="12039" max="12039" width="10.8984375" style="329" customWidth="1"/>
    <col min="12040" max="12040" width="9.59765625" style="329" customWidth="1"/>
    <col min="12041" max="12041" width="11.59765625" style="329" customWidth="1"/>
    <col min="12042" max="12042" width="11.8984375" style="329" customWidth="1"/>
    <col min="12043" max="12043" width="12.59765625" style="329" customWidth="1"/>
    <col min="12044" max="12290" width="8.796875" style="329"/>
    <col min="12291" max="12291" width="10" style="329" customWidth="1"/>
    <col min="12292" max="12292" width="9.59765625" style="329" customWidth="1"/>
    <col min="12293" max="12293" width="9.8984375" style="329" customWidth="1"/>
    <col min="12294" max="12294" width="10.59765625" style="329" customWidth="1"/>
    <col min="12295" max="12295" width="10.8984375" style="329" customWidth="1"/>
    <col min="12296" max="12296" width="9.59765625" style="329" customWidth="1"/>
    <col min="12297" max="12297" width="11.59765625" style="329" customWidth="1"/>
    <col min="12298" max="12298" width="11.8984375" style="329" customWidth="1"/>
    <col min="12299" max="12299" width="12.59765625" style="329" customWidth="1"/>
    <col min="12300" max="12546" width="8.796875" style="329"/>
    <col min="12547" max="12547" width="10" style="329" customWidth="1"/>
    <col min="12548" max="12548" width="9.59765625" style="329" customWidth="1"/>
    <col min="12549" max="12549" width="9.8984375" style="329" customWidth="1"/>
    <col min="12550" max="12550" width="10.59765625" style="329" customWidth="1"/>
    <col min="12551" max="12551" width="10.8984375" style="329" customWidth="1"/>
    <col min="12552" max="12552" width="9.59765625" style="329" customWidth="1"/>
    <col min="12553" max="12553" width="11.59765625" style="329" customWidth="1"/>
    <col min="12554" max="12554" width="11.8984375" style="329" customWidth="1"/>
    <col min="12555" max="12555" width="12.59765625" style="329" customWidth="1"/>
    <col min="12556" max="12802" width="8.796875" style="329"/>
    <col min="12803" max="12803" width="10" style="329" customWidth="1"/>
    <col min="12804" max="12804" width="9.59765625" style="329" customWidth="1"/>
    <col min="12805" max="12805" width="9.8984375" style="329" customWidth="1"/>
    <col min="12806" max="12806" width="10.59765625" style="329" customWidth="1"/>
    <col min="12807" max="12807" width="10.8984375" style="329" customWidth="1"/>
    <col min="12808" max="12808" width="9.59765625" style="329" customWidth="1"/>
    <col min="12809" max="12809" width="11.59765625" style="329" customWidth="1"/>
    <col min="12810" max="12810" width="11.8984375" style="329" customWidth="1"/>
    <col min="12811" max="12811" width="12.59765625" style="329" customWidth="1"/>
    <col min="12812" max="13058" width="8.796875" style="329"/>
    <col min="13059" max="13059" width="10" style="329" customWidth="1"/>
    <col min="13060" max="13060" width="9.59765625" style="329" customWidth="1"/>
    <col min="13061" max="13061" width="9.8984375" style="329" customWidth="1"/>
    <col min="13062" max="13062" width="10.59765625" style="329" customWidth="1"/>
    <col min="13063" max="13063" width="10.8984375" style="329" customWidth="1"/>
    <col min="13064" max="13064" width="9.59765625" style="329" customWidth="1"/>
    <col min="13065" max="13065" width="11.59765625" style="329" customWidth="1"/>
    <col min="13066" max="13066" width="11.8984375" style="329" customWidth="1"/>
    <col min="13067" max="13067" width="12.59765625" style="329" customWidth="1"/>
    <col min="13068" max="13314" width="8.796875" style="329"/>
    <col min="13315" max="13315" width="10" style="329" customWidth="1"/>
    <col min="13316" max="13316" width="9.59765625" style="329" customWidth="1"/>
    <col min="13317" max="13317" width="9.8984375" style="329" customWidth="1"/>
    <col min="13318" max="13318" width="10.59765625" style="329" customWidth="1"/>
    <col min="13319" max="13319" width="10.8984375" style="329" customWidth="1"/>
    <col min="13320" max="13320" width="9.59765625" style="329" customWidth="1"/>
    <col min="13321" max="13321" width="11.59765625" style="329" customWidth="1"/>
    <col min="13322" max="13322" width="11.8984375" style="329" customWidth="1"/>
    <col min="13323" max="13323" width="12.59765625" style="329" customWidth="1"/>
    <col min="13324" max="13570" width="8.796875" style="329"/>
    <col min="13571" max="13571" width="10" style="329" customWidth="1"/>
    <col min="13572" max="13572" width="9.59765625" style="329" customWidth="1"/>
    <col min="13573" max="13573" width="9.8984375" style="329" customWidth="1"/>
    <col min="13574" max="13574" width="10.59765625" style="329" customWidth="1"/>
    <col min="13575" max="13575" width="10.8984375" style="329" customWidth="1"/>
    <col min="13576" max="13576" width="9.59765625" style="329" customWidth="1"/>
    <col min="13577" max="13577" width="11.59765625" style="329" customWidth="1"/>
    <col min="13578" max="13578" width="11.8984375" style="329" customWidth="1"/>
    <col min="13579" max="13579" width="12.59765625" style="329" customWidth="1"/>
    <col min="13580" max="13826" width="8.796875" style="329"/>
    <col min="13827" max="13827" width="10" style="329" customWidth="1"/>
    <col min="13828" max="13828" width="9.59765625" style="329" customWidth="1"/>
    <col min="13829" max="13829" width="9.8984375" style="329" customWidth="1"/>
    <col min="13830" max="13830" width="10.59765625" style="329" customWidth="1"/>
    <col min="13831" max="13831" width="10.8984375" style="329" customWidth="1"/>
    <col min="13832" max="13832" width="9.59765625" style="329" customWidth="1"/>
    <col min="13833" max="13833" width="11.59765625" style="329" customWidth="1"/>
    <col min="13834" max="13834" width="11.8984375" style="329" customWidth="1"/>
    <col min="13835" max="13835" width="12.59765625" style="329" customWidth="1"/>
    <col min="13836" max="14082" width="8.796875" style="329"/>
    <col min="14083" max="14083" width="10" style="329" customWidth="1"/>
    <col min="14084" max="14084" width="9.59765625" style="329" customWidth="1"/>
    <col min="14085" max="14085" width="9.8984375" style="329" customWidth="1"/>
    <col min="14086" max="14086" width="10.59765625" style="329" customWidth="1"/>
    <col min="14087" max="14087" width="10.8984375" style="329" customWidth="1"/>
    <col min="14088" max="14088" width="9.59765625" style="329" customWidth="1"/>
    <col min="14089" max="14089" width="11.59765625" style="329" customWidth="1"/>
    <col min="14090" max="14090" width="11.8984375" style="329" customWidth="1"/>
    <col min="14091" max="14091" width="12.59765625" style="329" customWidth="1"/>
    <col min="14092" max="14338" width="8.796875" style="329"/>
    <col min="14339" max="14339" width="10" style="329" customWidth="1"/>
    <col min="14340" max="14340" width="9.59765625" style="329" customWidth="1"/>
    <col min="14341" max="14341" width="9.8984375" style="329" customWidth="1"/>
    <col min="14342" max="14342" width="10.59765625" style="329" customWidth="1"/>
    <col min="14343" max="14343" width="10.8984375" style="329" customWidth="1"/>
    <col min="14344" max="14344" width="9.59765625" style="329" customWidth="1"/>
    <col min="14345" max="14345" width="11.59765625" style="329" customWidth="1"/>
    <col min="14346" max="14346" width="11.8984375" style="329" customWidth="1"/>
    <col min="14347" max="14347" width="12.59765625" style="329" customWidth="1"/>
    <col min="14348" max="14594" width="8.796875" style="329"/>
    <col min="14595" max="14595" width="10" style="329" customWidth="1"/>
    <col min="14596" max="14596" width="9.59765625" style="329" customWidth="1"/>
    <col min="14597" max="14597" width="9.8984375" style="329" customWidth="1"/>
    <col min="14598" max="14598" width="10.59765625" style="329" customWidth="1"/>
    <col min="14599" max="14599" width="10.8984375" style="329" customWidth="1"/>
    <col min="14600" max="14600" width="9.59765625" style="329" customWidth="1"/>
    <col min="14601" max="14601" width="11.59765625" style="329" customWidth="1"/>
    <col min="14602" max="14602" width="11.8984375" style="329" customWidth="1"/>
    <col min="14603" max="14603" width="12.59765625" style="329" customWidth="1"/>
    <col min="14604" max="14850" width="8.796875" style="329"/>
    <col min="14851" max="14851" width="10" style="329" customWidth="1"/>
    <col min="14852" max="14852" width="9.59765625" style="329" customWidth="1"/>
    <col min="14853" max="14853" width="9.8984375" style="329" customWidth="1"/>
    <col min="14854" max="14854" width="10.59765625" style="329" customWidth="1"/>
    <col min="14855" max="14855" width="10.8984375" style="329" customWidth="1"/>
    <col min="14856" max="14856" width="9.59765625" style="329" customWidth="1"/>
    <col min="14857" max="14857" width="11.59765625" style="329" customWidth="1"/>
    <col min="14858" max="14858" width="11.8984375" style="329" customWidth="1"/>
    <col min="14859" max="14859" width="12.59765625" style="329" customWidth="1"/>
    <col min="14860" max="15106" width="8.796875" style="329"/>
    <col min="15107" max="15107" width="10" style="329" customWidth="1"/>
    <col min="15108" max="15108" width="9.59765625" style="329" customWidth="1"/>
    <col min="15109" max="15109" width="9.8984375" style="329" customWidth="1"/>
    <col min="15110" max="15110" width="10.59765625" style="329" customWidth="1"/>
    <col min="15111" max="15111" width="10.8984375" style="329" customWidth="1"/>
    <col min="15112" max="15112" width="9.59765625" style="329" customWidth="1"/>
    <col min="15113" max="15113" width="11.59765625" style="329" customWidth="1"/>
    <col min="15114" max="15114" width="11.8984375" style="329" customWidth="1"/>
    <col min="15115" max="15115" width="12.59765625" style="329" customWidth="1"/>
    <col min="15116" max="15362" width="8.796875" style="329"/>
    <col min="15363" max="15363" width="10" style="329" customWidth="1"/>
    <col min="15364" max="15364" width="9.59765625" style="329" customWidth="1"/>
    <col min="15365" max="15365" width="9.8984375" style="329" customWidth="1"/>
    <col min="15366" max="15366" width="10.59765625" style="329" customWidth="1"/>
    <col min="15367" max="15367" width="10.8984375" style="329" customWidth="1"/>
    <col min="15368" max="15368" width="9.59765625" style="329" customWidth="1"/>
    <col min="15369" max="15369" width="11.59765625" style="329" customWidth="1"/>
    <col min="15370" max="15370" width="11.8984375" style="329" customWidth="1"/>
    <col min="15371" max="15371" width="12.59765625" style="329" customWidth="1"/>
    <col min="15372" max="15618" width="8.796875" style="329"/>
    <col min="15619" max="15619" width="10" style="329" customWidth="1"/>
    <col min="15620" max="15620" width="9.59765625" style="329" customWidth="1"/>
    <col min="15621" max="15621" width="9.8984375" style="329" customWidth="1"/>
    <col min="15622" max="15622" width="10.59765625" style="329" customWidth="1"/>
    <col min="15623" max="15623" width="10.8984375" style="329" customWidth="1"/>
    <col min="15624" max="15624" width="9.59765625" style="329" customWidth="1"/>
    <col min="15625" max="15625" width="11.59765625" style="329" customWidth="1"/>
    <col min="15626" max="15626" width="11.8984375" style="329" customWidth="1"/>
    <col min="15627" max="15627" width="12.59765625" style="329" customWidth="1"/>
    <col min="15628" max="15874" width="8.796875" style="329"/>
    <col min="15875" max="15875" width="10" style="329" customWidth="1"/>
    <col min="15876" max="15876" width="9.59765625" style="329" customWidth="1"/>
    <col min="15877" max="15877" width="9.8984375" style="329" customWidth="1"/>
    <col min="15878" max="15878" width="10.59765625" style="329" customWidth="1"/>
    <col min="15879" max="15879" width="10.8984375" style="329" customWidth="1"/>
    <col min="15880" max="15880" width="9.59765625" style="329" customWidth="1"/>
    <col min="15881" max="15881" width="11.59765625" style="329" customWidth="1"/>
    <col min="15882" max="15882" width="11.8984375" style="329" customWidth="1"/>
    <col min="15883" max="15883" width="12.59765625" style="329" customWidth="1"/>
    <col min="15884" max="16130" width="8.796875" style="329"/>
    <col min="16131" max="16131" width="10" style="329" customWidth="1"/>
    <col min="16132" max="16132" width="9.59765625" style="329" customWidth="1"/>
    <col min="16133" max="16133" width="9.8984375" style="329" customWidth="1"/>
    <col min="16134" max="16134" width="10.59765625" style="329" customWidth="1"/>
    <col min="16135" max="16135" width="10.8984375" style="329" customWidth="1"/>
    <col min="16136" max="16136" width="9.59765625" style="329" customWidth="1"/>
    <col min="16137" max="16137" width="11.59765625" style="329" customWidth="1"/>
    <col min="16138" max="16138" width="11.8984375" style="329" customWidth="1"/>
    <col min="16139" max="16139" width="12.59765625" style="329" customWidth="1"/>
    <col min="16140" max="16384" width="8.796875" style="329"/>
  </cols>
  <sheetData>
    <row r="1" spans="1:11" s="738" customFormat="1" ht="17.399999999999999">
      <c r="A1" s="736" t="s">
        <v>1053</v>
      </c>
    </row>
    <row r="2" spans="1:11" s="738" customFormat="1" ht="17.399999999999999">
      <c r="A2" s="736" t="s">
        <v>1054</v>
      </c>
    </row>
    <row r="3" spans="1:11" ht="14.4">
      <c r="A3" s="814"/>
      <c r="B3" s="815"/>
      <c r="C3" s="816"/>
      <c r="D3" s="816"/>
      <c r="E3" s="817"/>
      <c r="F3" s="816"/>
      <c r="G3" s="816"/>
      <c r="H3" s="816"/>
      <c r="I3" s="816"/>
      <c r="J3" s="816"/>
      <c r="K3" s="816"/>
    </row>
    <row r="4" spans="1:11">
      <c r="A4" s="1179" t="s">
        <v>3</v>
      </c>
      <c r="B4" s="1180"/>
      <c r="C4" s="1149" t="s">
        <v>1055</v>
      </c>
      <c r="D4" s="1185"/>
      <c r="E4" s="1150"/>
      <c r="F4" s="1149" t="s">
        <v>1056</v>
      </c>
      <c r="G4" s="1185"/>
      <c r="H4" s="1150"/>
      <c r="I4" s="1149" t="s">
        <v>1057</v>
      </c>
      <c r="J4" s="1185"/>
      <c r="K4" s="1150"/>
    </row>
    <row r="5" spans="1:11">
      <c r="A5" s="1181"/>
      <c r="B5" s="1182"/>
      <c r="C5" s="1186" t="s">
        <v>1058</v>
      </c>
      <c r="D5" s="1187"/>
      <c r="E5" s="1188"/>
      <c r="F5" s="1186" t="s">
        <v>1059</v>
      </c>
      <c r="G5" s="1187"/>
      <c r="H5" s="1188"/>
      <c r="I5" s="1186" t="s">
        <v>1059</v>
      </c>
      <c r="J5" s="1187"/>
      <c r="K5" s="1188"/>
    </row>
    <row r="6" spans="1:11" s="743" customFormat="1">
      <c r="A6" s="1183"/>
      <c r="B6" s="1184"/>
      <c r="C6" s="740">
        <v>2005</v>
      </c>
      <c r="D6" s="740">
        <v>2010</v>
      </c>
      <c r="E6" s="740">
        <v>2012</v>
      </c>
      <c r="F6" s="740">
        <v>2005</v>
      </c>
      <c r="G6" s="740">
        <v>2010</v>
      </c>
      <c r="H6" s="740">
        <v>2012</v>
      </c>
      <c r="I6" s="740">
        <v>2005</v>
      </c>
      <c r="J6" s="740">
        <v>2010</v>
      </c>
      <c r="K6" s="740">
        <v>2012</v>
      </c>
    </row>
    <row r="7" spans="1:11">
      <c r="A7" s="1195" t="s">
        <v>94</v>
      </c>
      <c r="B7" s="1195"/>
      <c r="C7" s="818">
        <v>5.6272687599999998</v>
      </c>
      <c r="D7" s="818">
        <v>7.2910584900000002</v>
      </c>
      <c r="E7" s="818">
        <v>7.5368835799999996</v>
      </c>
      <c r="F7" s="818">
        <f>100-I7</f>
        <v>53.265457579999989</v>
      </c>
      <c r="G7" s="818">
        <f t="shared" ref="G7:H19" si="0">100-J7</f>
        <v>56.455045339999998</v>
      </c>
      <c r="H7" s="818">
        <f t="shared" si="0"/>
        <v>54.428351100000008</v>
      </c>
      <c r="I7" s="818">
        <v>46.734542420000011</v>
      </c>
      <c r="J7" s="818">
        <v>43.544954660000002</v>
      </c>
      <c r="K7" s="818">
        <v>45.571648899999992</v>
      </c>
    </row>
    <row r="8" spans="1:11">
      <c r="A8" s="1196" t="s">
        <v>408</v>
      </c>
      <c r="B8" s="750" t="s">
        <v>12</v>
      </c>
      <c r="C8" s="818">
        <v>2.5909624999999998</v>
      </c>
      <c r="D8" s="818">
        <v>2.7331841200000002</v>
      </c>
      <c r="E8" s="818">
        <v>2.2839807200000002</v>
      </c>
      <c r="F8" s="818">
        <f t="shared" ref="F8:F19" si="1">100-I8</f>
        <v>85.523731359999999</v>
      </c>
      <c r="G8" s="818">
        <f t="shared" si="0"/>
        <v>92.199218059999993</v>
      </c>
      <c r="H8" s="818">
        <f t="shared" si="0"/>
        <v>91.761397220000006</v>
      </c>
      <c r="I8" s="818">
        <v>14.476268640000001</v>
      </c>
      <c r="J8" s="818">
        <v>7.8007819400000002</v>
      </c>
      <c r="K8" s="818">
        <v>8.238602779999999</v>
      </c>
    </row>
    <row r="9" spans="1:11">
      <c r="A9" s="1197"/>
      <c r="B9" s="750" t="s">
        <v>409</v>
      </c>
      <c r="C9" s="818">
        <v>6.945028559999999</v>
      </c>
      <c r="D9" s="818">
        <v>5.8200018299999989</v>
      </c>
      <c r="E9" s="818">
        <v>5.424977150000001</v>
      </c>
      <c r="F9" s="818">
        <f t="shared" si="1"/>
        <v>22.060082590000007</v>
      </c>
      <c r="G9" s="818">
        <f t="shared" si="0"/>
        <v>22.473757880000008</v>
      </c>
      <c r="H9" s="818">
        <f t="shared" si="0"/>
        <v>24.677051169999999</v>
      </c>
      <c r="I9" s="818">
        <v>77.939917409999993</v>
      </c>
      <c r="J9" s="818">
        <v>77.526242119999992</v>
      </c>
      <c r="K9" s="818">
        <v>75.322948830000001</v>
      </c>
    </row>
    <row r="10" spans="1:11">
      <c r="A10" s="1197"/>
      <c r="B10" s="750" t="s">
        <v>178</v>
      </c>
      <c r="C10" s="818">
        <v>2.7895806600000004</v>
      </c>
      <c r="D10" s="818">
        <v>2.9180693199999999</v>
      </c>
      <c r="E10" s="818">
        <v>3.0293139500000001</v>
      </c>
      <c r="F10" s="818">
        <f t="shared" si="1"/>
        <v>28.793252439999989</v>
      </c>
      <c r="G10" s="818">
        <f t="shared" si="0"/>
        <v>37.691590189999999</v>
      </c>
      <c r="H10" s="818">
        <f t="shared" si="0"/>
        <v>39.60620686</v>
      </c>
      <c r="I10" s="818">
        <v>71.206747560000011</v>
      </c>
      <c r="J10" s="818">
        <v>62.308409810000001</v>
      </c>
      <c r="K10" s="818">
        <v>60.39379314</v>
      </c>
    </row>
    <row r="11" spans="1:11">
      <c r="A11" s="1197"/>
      <c r="B11" s="750" t="s">
        <v>15</v>
      </c>
      <c r="C11" s="818">
        <v>4.3088029500000005</v>
      </c>
      <c r="D11" s="818">
        <v>2.6168046299999999</v>
      </c>
      <c r="E11" s="818">
        <v>2.8838636100000001</v>
      </c>
      <c r="F11" s="818">
        <f t="shared" si="1"/>
        <v>16.991040859999998</v>
      </c>
      <c r="G11" s="818">
        <f t="shared" si="0"/>
        <v>46.549587110000004</v>
      </c>
      <c r="H11" s="818">
        <f t="shared" si="0"/>
        <v>51.198616649999998</v>
      </c>
      <c r="I11" s="818">
        <v>83.008959140000002</v>
      </c>
      <c r="J11" s="818">
        <v>53.450412889999996</v>
      </c>
      <c r="K11" s="818">
        <v>48.801383350000002</v>
      </c>
    </row>
    <row r="12" spans="1:11">
      <c r="A12" s="1197"/>
      <c r="B12" s="750" t="s">
        <v>101</v>
      </c>
      <c r="C12" s="818">
        <v>3.2908458600000001</v>
      </c>
      <c r="D12" s="818">
        <v>4.0045191500000001</v>
      </c>
      <c r="E12" s="818">
        <v>4.0336510900000002</v>
      </c>
      <c r="F12" s="818">
        <f t="shared" si="1"/>
        <v>51.198802790000002</v>
      </c>
      <c r="G12" s="818">
        <f t="shared" si="0"/>
        <v>57.090367480000005</v>
      </c>
      <c r="H12" s="818">
        <f t="shared" si="0"/>
        <v>55.014319189999995</v>
      </c>
      <c r="I12" s="818">
        <v>48.801197209999998</v>
      </c>
      <c r="J12" s="818">
        <v>42.909632519999995</v>
      </c>
      <c r="K12" s="818">
        <v>44.985680810000005</v>
      </c>
    </row>
    <row r="13" spans="1:11">
      <c r="A13" s="1197"/>
      <c r="B13" s="750" t="s">
        <v>181</v>
      </c>
      <c r="C13" s="818">
        <v>2.1119622600000003</v>
      </c>
      <c r="D13" s="818">
        <v>1.9202822700000002</v>
      </c>
      <c r="E13" s="818">
        <v>1.7858580800000006</v>
      </c>
      <c r="F13" s="818">
        <f t="shared" si="1"/>
        <v>9.014495409999995</v>
      </c>
      <c r="G13" s="818">
        <f t="shared" si="0"/>
        <v>15.583746859999991</v>
      </c>
      <c r="H13" s="818">
        <f t="shared" si="0"/>
        <v>23.902423020000015</v>
      </c>
      <c r="I13" s="818">
        <v>90.985504590000005</v>
      </c>
      <c r="J13" s="818">
        <v>84.416253140000009</v>
      </c>
      <c r="K13" s="818">
        <v>76.097576979999985</v>
      </c>
    </row>
    <row r="14" spans="1:11">
      <c r="A14" s="1197"/>
      <c r="B14" s="750" t="s">
        <v>18</v>
      </c>
      <c r="C14" s="818">
        <v>3.9138542000000003</v>
      </c>
      <c r="D14" s="818">
        <v>4.2297756099999999</v>
      </c>
      <c r="E14" s="818">
        <v>4.5902195999999993</v>
      </c>
      <c r="F14" s="818">
        <f t="shared" si="1"/>
        <v>38.367514729999996</v>
      </c>
      <c r="G14" s="818">
        <f t="shared" si="0"/>
        <v>37.205082620000006</v>
      </c>
      <c r="H14" s="818">
        <f t="shared" si="0"/>
        <v>37.743783409999992</v>
      </c>
      <c r="I14" s="818">
        <v>61.632485270000004</v>
      </c>
      <c r="J14" s="818">
        <v>62.794917379999994</v>
      </c>
      <c r="K14" s="818">
        <v>62.256216590000008</v>
      </c>
    </row>
    <row r="15" spans="1:11">
      <c r="A15" s="1197"/>
      <c r="B15" s="750" t="s">
        <v>95</v>
      </c>
      <c r="C15" s="818">
        <v>3.7925723200000006</v>
      </c>
      <c r="D15" s="818">
        <v>4.1495541300000003</v>
      </c>
      <c r="E15" s="818">
        <v>4.6528558600000007</v>
      </c>
      <c r="F15" s="818">
        <f t="shared" si="1"/>
        <v>26.886089740000003</v>
      </c>
      <c r="G15" s="818">
        <f t="shared" si="0"/>
        <v>33.723721679999997</v>
      </c>
      <c r="H15" s="818">
        <f t="shared" si="0"/>
        <v>37.595446390000021</v>
      </c>
      <c r="I15" s="818">
        <v>73.113910259999997</v>
      </c>
      <c r="J15" s="818">
        <v>66.276278320000003</v>
      </c>
      <c r="K15" s="818">
        <v>62.404553609999979</v>
      </c>
    </row>
    <row r="16" spans="1:11">
      <c r="A16" s="1197"/>
      <c r="B16" s="750" t="s">
        <v>102</v>
      </c>
      <c r="C16" s="818">
        <v>3.5485405499999998</v>
      </c>
      <c r="D16" s="818">
        <v>3.8090927100000003</v>
      </c>
      <c r="E16" s="818">
        <v>3.9296722600000003</v>
      </c>
      <c r="F16" s="818">
        <f t="shared" si="1"/>
        <v>64.393464089999995</v>
      </c>
      <c r="G16" s="818">
        <f t="shared" si="0"/>
        <v>74.594052509999997</v>
      </c>
      <c r="H16" s="818">
        <f t="shared" si="0"/>
        <v>76.433008619999995</v>
      </c>
      <c r="I16" s="818">
        <v>35.606535910000005</v>
      </c>
      <c r="J16" s="818">
        <v>25.405947490000003</v>
      </c>
      <c r="K16" s="818">
        <v>23.566991380000005</v>
      </c>
    </row>
    <row r="17" spans="1:11">
      <c r="A17" s="1198"/>
      <c r="B17" s="750" t="s">
        <v>21</v>
      </c>
      <c r="C17" s="818">
        <v>5.85582768</v>
      </c>
      <c r="D17" s="818">
        <v>6.9289321499999996</v>
      </c>
      <c r="E17" s="818">
        <v>6.5691348499999993</v>
      </c>
      <c r="F17" s="818">
        <f t="shared" si="1"/>
        <v>26.402429659999996</v>
      </c>
      <c r="G17" s="818">
        <f t="shared" si="0"/>
        <v>46.549862989999994</v>
      </c>
      <c r="H17" s="818">
        <f t="shared" si="0"/>
        <v>42.562968859999998</v>
      </c>
      <c r="I17" s="818">
        <v>73.597570340000004</v>
      </c>
      <c r="J17" s="818">
        <v>53.450137010000006</v>
      </c>
      <c r="K17" s="818">
        <v>57.437031140000002</v>
      </c>
    </row>
    <row r="18" spans="1:11">
      <c r="A18" s="1199" t="s">
        <v>96</v>
      </c>
      <c r="B18" s="1199"/>
      <c r="C18" s="818">
        <v>4.6826123100000006</v>
      </c>
      <c r="D18" s="818">
        <v>4.9762772200000009</v>
      </c>
      <c r="E18" s="818">
        <v>5.4145587099999997</v>
      </c>
      <c r="F18" s="818">
        <f t="shared" si="1"/>
        <v>38.766382980000003</v>
      </c>
      <c r="G18" s="818">
        <f t="shared" si="0"/>
        <v>54.311001940000004</v>
      </c>
      <c r="H18" s="818">
        <f t="shared" si="0"/>
        <v>55.956043960000002</v>
      </c>
      <c r="I18" s="818">
        <v>61.233617019999997</v>
      </c>
      <c r="J18" s="818">
        <v>45.688998059999996</v>
      </c>
      <c r="K18" s="818">
        <v>44.043956039999998</v>
      </c>
    </row>
    <row r="19" spans="1:11">
      <c r="A19" s="1199" t="s">
        <v>99</v>
      </c>
      <c r="B19" s="1199"/>
      <c r="C19" s="818">
        <v>8.1819186300000002</v>
      </c>
      <c r="D19" s="818">
        <v>9.588991</v>
      </c>
      <c r="E19" s="818">
        <v>10.07329483</v>
      </c>
      <c r="F19" s="818">
        <f t="shared" si="1"/>
        <v>81.576149209999997</v>
      </c>
      <c r="G19" s="818">
        <f t="shared" si="0"/>
        <v>82.098974440000006</v>
      </c>
      <c r="H19" s="818">
        <f t="shared" si="0"/>
        <v>82.489522140000005</v>
      </c>
      <c r="I19" s="818">
        <v>18.423850789999999</v>
      </c>
      <c r="J19" s="818">
        <v>17.901025560000001</v>
      </c>
      <c r="K19" s="818">
        <v>17.510477859999998</v>
      </c>
    </row>
    <row r="20" spans="1:11">
      <c r="C20" s="819"/>
      <c r="D20" s="819"/>
      <c r="E20" s="819"/>
      <c r="F20" s="819"/>
      <c r="G20" s="819"/>
      <c r="H20" s="819"/>
      <c r="I20" s="819"/>
      <c r="J20" s="819"/>
      <c r="K20" s="819"/>
    </row>
    <row r="21" spans="1:11">
      <c r="A21" s="329" t="s">
        <v>1060</v>
      </c>
      <c r="H21" s="329" t="s">
        <v>1061</v>
      </c>
    </row>
    <row r="22" spans="1:11">
      <c r="C22" s="1189" t="s">
        <v>1055</v>
      </c>
      <c r="D22" s="1190"/>
      <c r="E22" s="1191"/>
      <c r="F22" s="1189" t="s">
        <v>1056</v>
      </c>
      <c r="G22" s="1190"/>
      <c r="H22" s="1191"/>
      <c r="I22" s="1189" t="s">
        <v>1057</v>
      </c>
      <c r="J22" s="1190"/>
      <c r="K22" s="1191"/>
    </row>
    <row r="23" spans="1:11">
      <c r="C23" s="1192" t="s">
        <v>1058</v>
      </c>
      <c r="D23" s="1193"/>
      <c r="E23" s="1194"/>
      <c r="F23" s="1192" t="s">
        <v>1059</v>
      </c>
      <c r="G23" s="1193"/>
      <c r="H23" s="1194"/>
      <c r="I23" s="1192" t="s">
        <v>1059</v>
      </c>
      <c r="J23" s="1193"/>
      <c r="K23" s="1194"/>
    </row>
    <row r="24" spans="1:11">
      <c r="C24" s="820"/>
      <c r="D24" s="820"/>
      <c r="E24" s="820">
        <v>2013</v>
      </c>
      <c r="F24" s="820"/>
      <c r="G24" s="820"/>
      <c r="H24" s="820">
        <v>2013</v>
      </c>
      <c r="I24" s="820"/>
      <c r="J24" s="820"/>
      <c r="K24" s="820">
        <v>2013</v>
      </c>
    </row>
    <row r="25" spans="1:11">
      <c r="C25" s="821"/>
      <c r="D25" s="821"/>
      <c r="E25" s="822" t="s">
        <v>1062</v>
      </c>
      <c r="F25" s="821"/>
      <c r="G25" s="821"/>
      <c r="H25" s="821" t="s">
        <v>1063</v>
      </c>
      <c r="I25" s="821"/>
      <c r="J25" s="821"/>
      <c r="K25" s="821">
        <f>100-H25</f>
        <v>46.6</v>
      </c>
    </row>
    <row r="26" spans="1:11">
      <c r="C26" s="821"/>
      <c r="D26" s="821"/>
      <c r="E26" s="822" t="s">
        <v>1064</v>
      </c>
      <c r="F26" s="821"/>
      <c r="G26" s="821"/>
      <c r="H26" s="821" t="s">
        <v>1065</v>
      </c>
      <c r="I26" s="821"/>
      <c r="J26" s="821"/>
      <c r="K26" s="821">
        <f t="shared" ref="K26:K37" si="2">100-H26</f>
        <v>8.0999999999999943</v>
      </c>
    </row>
    <row r="27" spans="1:11">
      <c r="C27" s="821"/>
      <c r="D27" s="821"/>
      <c r="E27" s="822" t="s">
        <v>1066</v>
      </c>
      <c r="F27" s="821"/>
      <c r="G27" s="821"/>
      <c r="H27" s="821" t="s">
        <v>1067</v>
      </c>
      <c r="I27" s="821"/>
      <c r="J27" s="821"/>
      <c r="K27" s="821">
        <f t="shared" si="2"/>
        <v>79.5</v>
      </c>
    </row>
    <row r="28" spans="1:11">
      <c r="C28" s="821"/>
      <c r="D28" s="821"/>
      <c r="E28" s="822" t="s">
        <v>1068</v>
      </c>
      <c r="F28" s="821"/>
      <c r="G28" s="821"/>
      <c r="H28" s="821" t="s">
        <v>1069</v>
      </c>
      <c r="I28" s="821"/>
      <c r="J28" s="821"/>
      <c r="K28" s="821">
        <f t="shared" si="2"/>
        <v>61</v>
      </c>
    </row>
    <row r="29" spans="1:11">
      <c r="C29" s="821"/>
      <c r="D29" s="821"/>
      <c r="E29" s="822" t="s">
        <v>1070</v>
      </c>
      <c r="F29" s="821"/>
      <c r="G29" s="821"/>
      <c r="H29" s="821" t="s">
        <v>1071</v>
      </c>
      <c r="I29" s="821"/>
      <c r="J29" s="821"/>
      <c r="K29" s="821">
        <f t="shared" si="2"/>
        <v>50.7</v>
      </c>
    </row>
    <row r="30" spans="1:11">
      <c r="C30" s="821"/>
      <c r="D30" s="821"/>
      <c r="E30" s="822" t="s">
        <v>1072</v>
      </c>
      <c r="F30" s="821"/>
      <c r="G30" s="821"/>
      <c r="H30" s="821" t="s">
        <v>1073</v>
      </c>
      <c r="I30" s="821"/>
      <c r="J30" s="821"/>
      <c r="K30" s="821">
        <f t="shared" si="2"/>
        <v>45.2</v>
      </c>
    </row>
    <row r="31" spans="1:11">
      <c r="C31" s="821"/>
      <c r="D31" s="821"/>
      <c r="E31" s="822" t="s">
        <v>1074</v>
      </c>
      <c r="F31" s="821"/>
      <c r="G31" s="821"/>
      <c r="H31" s="821" t="s">
        <v>1075</v>
      </c>
      <c r="I31" s="821"/>
      <c r="J31" s="821"/>
      <c r="K31" s="821">
        <f t="shared" si="2"/>
        <v>72.8</v>
      </c>
    </row>
    <row r="32" spans="1:11">
      <c r="C32" s="821"/>
      <c r="D32" s="821"/>
      <c r="E32" s="822" t="s">
        <v>1076</v>
      </c>
      <c r="F32" s="821"/>
      <c r="G32" s="821"/>
      <c r="H32" s="821" t="s">
        <v>1077</v>
      </c>
      <c r="I32" s="821"/>
      <c r="J32" s="821"/>
      <c r="K32" s="821">
        <f t="shared" si="2"/>
        <v>68.400000000000006</v>
      </c>
    </row>
    <row r="33" spans="3:11">
      <c r="C33" s="821"/>
      <c r="D33" s="821"/>
      <c r="E33" s="822" t="s">
        <v>1078</v>
      </c>
      <c r="F33" s="821"/>
      <c r="G33" s="821"/>
      <c r="H33" s="821" t="s">
        <v>1079</v>
      </c>
      <c r="I33" s="821"/>
      <c r="J33" s="821"/>
      <c r="K33" s="821">
        <f t="shared" si="2"/>
        <v>60.2</v>
      </c>
    </row>
    <row r="34" spans="3:11">
      <c r="C34" s="821"/>
      <c r="D34" s="821"/>
      <c r="E34" s="822" t="s">
        <v>1078</v>
      </c>
      <c r="F34" s="821"/>
      <c r="G34" s="821"/>
      <c r="H34" s="821" t="s">
        <v>1080</v>
      </c>
      <c r="I34" s="821"/>
      <c r="J34" s="821"/>
      <c r="K34" s="821">
        <f t="shared" si="2"/>
        <v>19.900000000000006</v>
      </c>
    </row>
    <row r="35" spans="3:11">
      <c r="C35" s="821"/>
      <c r="D35" s="821"/>
      <c r="E35" s="822" t="s">
        <v>1081</v>
      </c>
      <c r="F35" s="821"/>
      <c r="G35" s="821"/>
      <c r="H35" s="821" t="s">
        <v>1082</v>
      </c>
      <c r="I35" s="821"/>
      <c r="J35" s="821"/>
      <c r="K35" s="821">
        <f t="shared" si="2"/>
        <v>58.1</v>
      </c>
    </row>
    <row r="36" spans="3:11">
      <c r="C36" s="821"/>
      <c r="D36" s="821"/>
      <c r="E36" s="822" t="s">
        <v>1083</v>
      </c>
      <c r="F36" s="821"/>
      <c r="G36" s="821"/>
      <c r="H36" s="821" t="s">
        <v>1084</v>
      </c>
      <c r="I36" s="821"/>
      <c r="J36" s="821"/>
      <c r="K36" s="821">
        <f t="shared" si="2"/>
        <v>44.2</v>
      </c>
    </row>
    <row r="37" spans="3:11">
      <c r="C37" s="821"/>
      <c r="D37" s="821"/>
      <c r="E37" s="822" t="s">
        <v>1085</v>
      </c>
      <c r="F37" s="821"/>
      <c r="G37" s="821"/>
      <c r="H37" s="821" t="s">
        <v>1086</v>
      </c>
      <c r="I37" s="821"/>
      <c r="J37" s="821"/>
      <c r="K37" s="821">
        <f t="shared" si="2"/>
        <v>17.900000000000006</v>
      </c>
    </row>
  </sheetData>
  <mergeCells count="17">
    <mergeCell ref="I22:K22"/>
    <mergeCell ref="C23:E23"/>
    <mergeCell ref="F23:H23"/>
    <mergeCell ref="I23:K23"/>
    <mergeCell ref="A7:B7"/>
    <mergeCell ref="A8:A17"/>
    <mergeCell ref="A18:B18"/>
    <mergeCell ref="A19:B19"/>
    <mergeCell ref="C22:E22"/>
    <mergeCell ref="F22:H22"/>
    <mergeCell ref="A4:B6"/>
    <mergeCell ref="C4:E4"/>
    <mergeCell ref="F4:H4"/>
    <mergeCell ref="I4:K4"/>
    <mergeCell ref="C5:E5"/>
    <mergeCell ref="F5:H5"/>
    <mergeCell ref="I5:K5"/>
  </mergeCells>
  <phoneticPr fontId="5"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dimension ref="A1:L27"/>
  <sheetViews>
    <sheetView topLeftCell="A4" zoomScale="70" zoomScaleNormal="70" workbookViewId="0">
      <selection activeCell="L17" sqref="L17"/>
    </sheetView>
  </sheetViews>
  <sheetFormatPr defaultRowHeight="17.399999999999999"/>
  <cols>
    <col min="1" max="1" width="27.19921875" customWidth="1"/>
    <col min="2" max="2" width="17.19921875" customWidth="1"/>
    <col min="3" max="3" width="2.59765625" customWidth="1"/>
    <col min="4" max="4" width="18.69921875" customWidth="1"/>
    <col min="5" max="5" width="17.19921875" customWidth="1"/>
    <col min="6" max="6" width="2.59765625" customWidth="1"/>
    <col min="7" max="7" width="29.69921875" customWidth="1"/>
    <col min="8" max="8" width="17.19921875" customWidth="1"/>
    <col min="10" max="10" width="23.19921875" customWidth="1"/>
    <col min="11" max="11" width="8.796875" hidden="1" customWidth="1"/>
    <col min="12" max="12" width="10.3984375" bestFit="1" customWidth="1"/>
  </cols>
  <sheetData>
    <row r="1" spans="1:12" s="4" customFormat="1" ht="14.4">
      <c r="A1" s="111" t="s">
        <v>189</v>
      </c>
      <c r="B1" s="111"/>
      <c r="C1" s="149"/>
      <c r="D1" s="111"/>
      <c r="E1" s="111"/>
      <c r="F1" s="111"/>
      <c r="G1" s="111"/>
      <c r="H1" s="111"/>
      <c r="I1" s="111"/>
      <c r="J1" s="111"/>
    </row>
    <row r="2" spans="1:12" s="4" customFormat="1" ht="14.4">
      <c r="A2" s="111" t="s">
        <v>190</v>
      </c>
      <c r="B2" s="111"/>
      <c r="C2" s="149"/>
      <c r="D2" s="111"/>
      <c r="E2" s="111"/>
      <c r="F2" s="111"/>
      <c r="H2" s="111"/>
      <c r="I2" s="111"/>
      <c r="J2" s="111"/>
    </row>
    <row r="3" spans="1:12" s="4" customFormat="1" ht="14.4">
      <c r="A3" s="111"/>
      <c r="B3" s="111"/>
      <c r="C3" s="149"/>
      <c r="D3" s="111"/>
      <c r="E3" s="111"/>
      <c r="F3" s="111"/>
      <c r="H3" s="111"/>
      <c r="I3" s="111"/>
      <c r="J3" s="111"/>
    </row>
    <row r="4" spans="1:12" s="9" customFormat="1" ht="17.25" customHeight="1" thickBot="1">
      <c r="A4" s="180" t="s">
        <v>12</v>
      </c>
      <c r="B4" s="181" t="s">
        <v>2</v>
      </c>
      <c r="C4" s="182"/>
      <c r="D4" s="183" t="s">
        <v>191</v>
      </c>
      <c r="E4" s="181" t="s">
        <v>2</v>
      </c>
      <c r="F4" s="184"/>
      <c r="G4" s="185" t="s">
        <v>192</v>
      </c>
      <c r="H4" s="186" t="s">
        <v>2</v>
      </c>
      <c r="I4" s="184"/>
    </row>
    <row r="5" spans="1:12" s="9" customFormat="1" ht="11.25" customHeight="1">
      <c r="A5" s="1000" t="s">
        <v>193</v>
      </c>
      <c r="B5" s="187">
        <v>2011</v>
      </c>
      <c r="C5" s="188"/>
      <c r="D5" s="1000" t="s">
        <v>194</v>
      </c>
      <c r="E5" s="189">
        <v>2010</v>
      </c>
      <c r="G5" s="1002" t="s">
        <v>195</v>
      </c>
      <c r="H5" s="190">
        <v>2014</v>
      </c>
      <c r="I5" s="191"/>
      <c r="J5" s="188"/>
    </row>
    <row r="6" spans="1:12" s="9" customFormat="1" ht="22.2" thickBot="1">
      <c r="A6" s="1001"/>
      <c r="B6" s="192" t="s">
        <v>196</v>
      </c>
      <c r="C6" s="193"/>
      <c r="D6" s="1001"/>
      <c r="E6" s="192" t="s">
        <v>196</v>
      </c>
      <c r="G6" s="1003"/>
      <c r="H6" s="194" t="s">
        <v>196</v>
      </c>
      <c r="I6" s="191"/>
      <c r="J6" s="188"/>
    </row>
    <row r="7" spans="1:12" s="9" customFormat="1" ht="33.75" customHeight="1">
      <c r="A7" s="195" t="s">
        <v>197</v>
      </c>
      <c r="B7" s="196">
        <v>1056.2777777777778</v>
      </c>
      <c r="C7" s="197"/>
      <c r="D7" s="195" t="s">
        <v>198</v>
      </c>
      <c r="E7" s="196">
        <v>554.35850000000005</v>
      </c>
      <c r="G7" s="198" t="s">
        <v>199</v>
      </c>
      <c r="H7" s="199">
        <v>3020.2075999999997</v>
      </c>
      <c r="J7" s="200" t="s">
        <v>200</v>
      </c>
      <c r="K7" s="201"/>
      <c r="L7" s="202">
        <v>3020.2075999999997</v>
      </c>
    </row>
    <row r="8" spans="1:12" s="9" customFormat="1" ht="33.75" customHeight="1">
      <c r="A8" s="203" t="s">
        <v>201</v>
      </c>
      <c r="B8" s="204">
        <v>87.373015873015859</v>
      </c>
      <c r="C8" s="197"/>
      <c r="D8" s="203" t="s">
        <v>202</v>
      </c>
      <c r="E8" s="204">
        <v>945.48500000000001</v>
      </c>
      <c r="G8" s="205" t="s">
        <v>203</v>
      </c>
      <c r="H8" s="199">
        <v>2363.703</v>
      </c>
      <c r="J8" s="206" t="s">
        <v>204</v>
      </c>
      <c r="K8" s="201"/>
      <c r="L8" s="202">
        <v>2363.703</v>
      </c>
    </row>
    <row r="9" spans="1:12" s="9" customFormat="1" ht="33.75" customHeight="1">
      <c r="A9" s="203" t="s">
        <v>205</v>
      </c>
      <c r="B9" s="204">
        <v>39.952380952380949</v>
      </c>
      <c r="C9" s="197"/>
      <c r="D9" s="203" t="s">
        <v>206</v>
      </c>
      <c r="E9" s="204">
        <v>1059.0889999999999</v>
      </c>
      <c r="G9" s="205" t="s">
        <v>207</v>
      </c>
      <c r="H9" s="199">
        <v>2789.9494999999997</v>
      </c>
      <c r="J9" s="206" t="s">
        <v>208</v>
      </c>
      <c r="K9" s="201"/>
      <c r="L9" s="202">
        <v>2789.9494999999997</v>
      </c>
    </row>
    <row r="10" spans="1:12" s="9" customFormat="1" ht="33.75" customHeight="1" thickBot="1">
      <c r="A10" s="203" t="s">
        <v>209</v>
      </c>
      <c r="B10" s="204">
        <v>13.976190476190474</v>
      </c>
      <c r="C10" s="197"/>
      <c r="D10" s="207" t="s">
        <v>210</v>
      </c>
      <c r="E10" s="208">
        <v>131.83000000000001</v>
      </c>
      <c r="G10" s="198" t="s">
        <v>211</v>
      </c>
      <c r="H10" s="199">
        <v>2077.2642999999998</v>
      </c>
      <c r="J10" s="206" t="s">
        <v>212</v>
      </c>
      <c r="K10" s="201"/>
      <c r="L10" s="202">
        <v>2077.2642999999998</v>
      </c>
    </row>
    <row r="11" spans="1:12" s="9" customFormat="1" ht="33.75" customHeight="1" thickBot="1">
      <c r="A11" s="209" t="s">
        <v>213</v>
      </c>
      <c r="B11" s="204">
        <v>3.42063492063492</v>
      </c>
      <c r="C11" s="197"/>
      <c r="D11" s="210" t="s">
        <v>163</v>
      </c>
      <c r="E11" s="211">
        <v>2690.7640000000001</v>
      </c>
      <c r="G11" s="205" t="s">
        <v>214</v>
      </c>
      <c r="H11" s="199">
        <v>1817.0779</v>
      </c>
      <c r="J11" s="200" t="s">
        <v>215</v>
      </c>
      <c r="K11" s="201"/>
      <c r="L11" s="202">
        <v>1817.0779</v>
      </c>
    </row>
    <row r="12" spans="1:12" s="9" customFormat="1" ht="33.75" customHeight="1">
      <c r="A12" s="203" t="s">
        <v>216</v>
      </c>
      <c r="B12" s="204">
        <v>3.1269841269841265</v>
      </c>
      <c r="C12" s="197"/>
      <c r="D12" s="212"/>
      <c r="E12" s="213"/>
      <c r="G12" s="205" t="s">
        <v>217</v>
      </c>
      <c r="H12" s="199">
        <v>1634.7289000000001</v>
      </c>
      <c r="J12" s="206" t="s">
        <v>218</v>
      </c>
      <c r="K12" s="201"/>
      <c r="L12" s="202">
        <v>1634.7289000000001</v>
      </c>
    </row>
    <row r="13" spans="1:12" s="9" customFormat="1" ht="33.75" customHeight="1">
      <c r="A13" s="203" t="s">
        <v>219</v>
      </c>
      <c r="B13" s="204">
        <v>1.5952380952380949</v>
      </c>
      <c r="C13" s="197"/>
      <c r="D13" s="212"/>
      <c r="E13" s="213"/>
      <c r="G13" s="214" t="s">
        <v>220</v>
      </c>
      <c r="H13" s="199">
        <v>1462.3587</v>
      </c>
      <c r="J13" s="206" t="s">
        <v>221</v>
      </c>
      <c r="K13" s="201"/>
      <c r="L13" s="202">
        <v>1462.3587</v>
      </c>
    </row>
    <row r="14" spans="1:12" s="9" customFormat="1" ht="33.75" customHeight="1">
      <c r="A14" s="203" t="s">
        <v>222</v>
      </c>
      <c r="B14" s="204">
        <v>0.34126984126984128</v>
      </c>
      <c r="C14" s="197"/>
      <c r="D14" s="212"/>
      <c r="E14" s="213"/>
      <c r="G14" s="205" t="s">
        <v>223</v>
      </c>
      <c r="H14" s="199">
        <v>1316.7924</v>
      </c>
      <c r="J14" s="215" t="s">
        <v>224</v>
      </c>
      <c r="K14" s="201"/>
      <c r="L14" s="202">
        <v>1316.7924</v>
      </c>
    </row>
    <row r="15" spans="1:12" s="9" customFormat="1" ht="33.75" customHeight="1">
      <c r="A15" s="207" t="s">
        <v>225</v>
      </c>
      <c r="B15" s="208">
        <v>0.23809523809523808</v>
      </c>
      <c r="C15" s="197"/>
      <c r="D15" s="212"/>
      <c r="E15" s="213"/>
      <c r="G15" s="205" t="s">
        <v>226</v>
      </c>
      <c r="H15" s="199">
        <v>1000.7113000000001</v>
      </c>
      <c r="J15" s="206" t="s">
        <v>227</v>
      </c>
      <c r="K15" s="201"/>
      <c r="L15" s="202">
        <v>1000.7113000000001</v>
      </c>
    </row>
    <row r="16" spans="1:12" s="9" customFormat="1" ht="33.75" customHeight="1" thickBot="1">
      <c r="A16" s="216" t="s">
        <v>228</v>
      </c>
      <c r="B16" s="217">
        <v>2.3809523809523808E-2</v>
      </c>
      <c r="C16" s="197"/>
      <c r="D16" s="212"/>
      <c r="E16" s="213"/>
      <c r="G16" s="205" t="s">
        <v>229</v>
      </c>
      <c r="H16" s="199">
        <v>11046.902200000004</v>
      </c>
      <c r="J16" s="215" t="s">
        <v>230</v>
      </c>
      <c r="K16" s="201"/>
      <c r="L16" s="202">
        <f>L17-SUM(L7:L15)</f>
        <v>11046.902200000004</v>
      </c>
    </row>
    <row r="17" spans="1:12" s="9" customFormat="1" ht="33.75" customHeight="1" thickBot="1">
      <c r="A17" s="210" t="s">
        <v>163</v>
      </c>
      <c r="B17" s="211">
        <v>1206.3253968253966</v>
      </c>
      <c r="C17" s="197"/>
      <c r="G17" s="218" t="s">
        <v>231</v>
      </c>
      <c r="H17" s="199">
        <v>28529.695800000001</v>
      </c>
      <c r="J17" s="215" t="s">
        <v>232</v>
      </c>
      <c r="K17" s="201"/>
      <c r="L17" s="219">
        <v>28529.695800000001</v>
      </c>
    </row>
    <row r="18" spans="1:12" s="9" customFormat="1" ht="33.75" customHeight="1">
      <c r="B18" s="197"/>
      <c r="C18" s="197"/>
      <c r="E18" s="220"/>
      <c r="F18" s="220"/>
      <c r="H18" s="221"/>
      <c r="I18" s="220"/>
      <c r="J18" s="220"/>
    </row>
    <row r="19" spans="1:12" s="9" customFormat="1" ht="12" customHeight="1">
      <c r="B19" s="197"/>
      <c r="C19" s="197"/>
      <c r="E19" s="220"/>
      <c r="F19" s="220"/>
      <c r="I19" s="220"/>
      <c r="J19" s="220"/>
    </row>
    <row r="20" spans="1:12" s="9" customFormat="1" ht="11.25" customHeight="1">
      <c r="A20" s="179" t="s">
        <v>176</v>
      </c>
      <c r="B20" s="179" t="s">
        <v>12</v>
      </c>
      <c r="C20" s="179" t="s">
        <v>177</v>
      </c>
      <c r="G20"/>
      <c r="H20"/>
      <c r="I20" s="220"/>
      <c r="J20" s="220"/>
    </row>
    <row r="21" spans="1:12" s="9" customFormat="1" ht="11.25" customHeight="1">
      <c r="A21" s="4"/>
      <c r="B21" s="179" t="s">
        <v>178</v>
      </c>
      <c r="C21" s="179" t="s">
        <v>179</v>
      </c>
      <c r="G21"/>
      <c r="H21"/>
    </row>
    <row r="22" spans="1:12">
      <c r="A22" s="4"/>
      <c r="B22" s="179" t="s">
        <v>101</v>
      </c>
      <c r="C22" s="179" t="s">
        <v>180</v>
      </c>
    </row>
    <row r="23" spans="1:12">
      <c r="A23" s="4"/>
      <c r="B23" s="179" t="s">
        <v>181</v>
      </c>
      <c r="C23" s="179" t="s">
        <v>182</v>
      </c>
    </row>
    <row r="24" spans="1:12">
      <c r="A24" s="4"/>
      <c r="B24" s="179" t="s">
        <v>18</v>
      </c>
      <c r="C24" s="179" t="s">
        <v>183</v>
      </c>
    </row>
    <row r="25" spans="1:12">
      <c r="A25" s="4"/>
      <c r="B25" s="179" t="s">
        <v>95</v>
      </c>
      <c r="C25" s="179" t="s">
        <v>184</v>
      </c>
    </row>
    <row r="26" spans="1:12">
      <c r="A26" s="4"/>
      <c r="B26" s="179" t="s">
        <v>102</v>
      </c>
      <c r="C26" s="179" t="s">
        <v>185</v>
      </c>
    </row>
    <row r="27" spans="1:12">
      <c r="A27" s="4"/>
      <c r="B27" s="179" t="s">
        <v>186</v>
      </c>
      <c r="C27" s="179" t="s">
        <v>187</v>
      </c>
    </row>
  </sheetData>
  <mergeCells count="3">
    <mergeCell ref="A5:A6"/>
    <mergeCell ref="D5:D6"/>
    <mergeCell ref="G5:G6"/>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28"/>
  <sheetViews>
    <sheetView topLeftCell="A16" zoomScale="85" zoomScaleNormal="85" workbookViewId="0">
      <selection activeCell="E3" sqref="E3"/>
    </sheetView>
  </sheetViews>
  <sheetFormatPr defaultRowHeight="17.399999999999999"/>
  <cols>
    <col min="1" max="1" width="28.3984375" customWidth="1"/>
    <col min="2" max="2" width="17.19921875" customWidth="1"/>
    <col min="3" max="3" width="4.59765625" customWidth="1"/>
    <col min="4" max="4" width="21.3984375" customWidth="1"/>
    <col min="5" max="5" width="17.19921875" customWidth="1"/>
    <col min="6" max="6" width="4.59765625" customWidth="1"/>
    <col min="7" max="7" width="23" customWidth="1"/>
    <col min="8" max="8" width="17.19921875" customWidth="1"/>
  </cols>
  <sheetData>
    <row r="1" spans="1:9">
      <c r="A1" s="9"/>
      <c r="B1" s="9"/>
      <c r="C1" s="213"/>
      <c r="D1" s="222"/>
      <c r="E1" s="9"/>
      <c r="F1" s="9"/>
      <c r="G1" s="9"/>
      <c r="H1" s="9"/>
      <c r="I1" s="9"/>
    </row>
    <row r="2" spans="1:9" ht="18" thickBot="1">
      <c r="A2" s="183" t="s">
        <v>233</v>
      </c>
      <c r="B2" s="181" t="s">
        <v>2</v>
      </c>
      <c r="C2" s="223"/>
      <c r="D2" s="183" t="s">
        <v>234</v>
      </c>
      <c r="E2" s="181" t="s">
        <v>2</v>
      </c>
      <c r="F2" s="9"/>
      <c r="G2" s="183" t="s">
        <v>235</v>
      </c>
      <c r="H2" s="181" t="s">
        <v>2</v>
      </c>
      <c r="I2" s="9"/>
    </row>
    <row r="3" spans="1:9">
      <c r="A3" s="1000" t="s">
        <v>236</v>
      </c>
      <c r="B3" s="189">
        <v>2011</v>
      </c>
      <c r="C3" s="224"/>
      <c r="D3" s="1000" t="s">
        <v>237</v>
      </c>
      <c r="E3" s="189">
        <v>2012</v>
      </c>
      <c r="F3" s="9"/>
      <c r="G3" s="1000" t="s">
        <v>238</v>
      </c>
      <c r="H3" s="189">
        <v>2013</v>
      </c>
      <c r="I3" s="9"/>
    </row>
    <row r="4" spans="1:9" ht="22.2" thickBot="1">
      <c r="A4" s="1001"/>
      <c r="B4" s="192" t="s">
        <v>69</v>
      </c>
      <c r="C4" s="225"/>
      <c r="D4" s="1001"/>
      <c r="E4" s="192" t="s">
        <v>69</v>
      </c>
      <c r="F4" s="9"/>
      <c r="G4" s="1001"/>
      <c r="H4" s="192" t="s">
        <v>69</v>
      </c>
      <c r="I4" s="9"/>
    </row>
    <row r="5" spans="1:9" ht="33.75" customHeight="1">
      <c r="A5" s="203" t="s">
        <v>239</v>
      </c>
      <c r="B5" s="226">
        <v>458.13900000000001</v>
      </c>
      <c r="C5" s="227"/>
      <c r="D5" s="203" t="s">
        <v>240</v>
      </c>
      <c r="E5" s="204">
        <v>2699.1</v>
      </c>
      <c r="F5" s="9"/>
      <c r="G5" s="203" t="s">
        <v>241</v>
      </c>
      <c r="H5" s="204">
        <v>1837.1189999999999</v>
      </c>
      <c r="I5" s="228"/>
    </row>
    <row r="6" spans="1:9" ht="33.75" customHeight="1">
      <c r="A6" s="203" t="s">
        <v>242</v>
      </c>
      <c r="B6" s="204">
        <v>450.36399999999998</v>
      </c>
      <c r="C6" s="227"/>
      <c r="D6" s="229" t="s">
        <v>243</v>
      </c>
      <c r="E6" s="204">
        <v>1406.1</v>
      </c>
      <c r="F6" s="9"/>
      <c r="G6" s="203" t="s">
        <v>244</v>
      </c>
      <c r="H6" s="204">
        <v>1190.232</v>
      </c>
      <c r="I6" s="230"/>
    </row>
    <row r="7" spans="1:9" ht="33.75" customHeight="1">
      <c r="A7" s="203" t="s">
        <v>245</v>
      </c>
      <c r="B7" s="204">
        <v>393.43299999999999</v>
      </c>
      <c r="C7" s="227"/>
      <c r="D7" s="203" t="s">
        <v>246</v>
      </c>
      <c r="E7" s="204">
        <v>1193.9000000000001</v>
      </c>
      <c r="F7" s="9"/>
      <c r="G7" s="203" t="s">
        <v>247</v>
      </c>
      <c r="H7" s="204">
        <v>440.57299999999998</v>
      </c>
    </row>
    <row r="8" spans="1:9" ht="33.75" customHeight="1">
      <c r="A8" s="203" t="s">
        <v>248</v>
      </c>
      <c r="B8" s="204">
        <v>382.73899999999998</v>
      </c>
      <c r="C8" s="227"/>
      <c r="D8" s="231" t="s">
        <v>249</v>
      </c>
      <c r="E8" s="204">
        <v>1030.5999999999999</v>
      </c>
      <c r="F8" s="9"/>
      <c r="G8" s="203" t="s">
        <v>250</v>
      </c>
      <c r="H8" s="204">
        <v>434.21</v>
      </c>
      <c r="I8" s="9"/>
    </row>
    <row r="9" spans="1:9" ht="33.75" customHeight="1">
      <c r="A9" s="203" t="s">
        <v>251</v>
      </c>
      <c r="B9" s="204">
        <v>251.30600000000001</v>
      </c>
      <c r="C9" s="227"/>
      <c r="D9" s="203" t="s">
        <v>252</v>
      </c>
      <c r="E9" s="204">
        <v>730</v>
      </c>
      <c r="F9" s="9"/>
      <c r="G9" s="203" t="s">
        <v>253</v>
      </c>
      <c r="H9" s="204">
        <v>89.016000000000005</v>
      </c>
      <c r="I9" s="9"/>
    </row>
    <row r="10" spans="1:9" ht="33.75" customHeight="1">
      <c r="A10" s="231" t="s">
        <v>254</v>
      </c>
      <c r="B10" s="204">
        <v>117.983</v>
      </c>
      <c r="C10" s="227"/>
      <c r="D10" s="232" t="s">
        <v>255</v>
      </c>
      <c r="E10" s="204">
        <v>686.4</v>
      </c>
      <c r="F10" s="9"/>
      <c r="G10" s="203" t="s">
        <v>256</v>
      </c>
      <c r="H10" s="204">
        <v>46.511000000000003</v>
      </c>
      <c r="I10" s="9"/>
    </row>
    <row r="11" spans="1:9" ht="33.75" customHeight="1">
      <c r="A11" s="203" t="s">
        <v>257</v>
      </c>
      <c r="B11" s="204">
        <v>81.272999999999996</v>
      </c>
      <c r="C11" s="227"/>
      <c r="D11" s="232" t="s">
        <v>258</v>
      </c>
      <c r="E11" s="204">
        <v>425.5</v>
      </c>
      <c r="F11" s="9"/>
      <c r="G11" s="203" t="s">
        <v>239</v>
      </c>
      <c r="H11" s="204">
        <v>32.729999999999997</v>
      </c>
      <c r="I11" s="9"/>
    </row>
    <row r="12" spans="1:9" ht="33.75" customHeight="1">
      <c r="A12" s="229" t="s">
        <v>259</v>
      </c>
      <c r="B12" s="204">
        <v>64.311000000000007</v>
      </c>
      <c r="C12" s="227"/>
      <c r="D12" s="203" t="s">
        <v>260</v>
      </c>
      <c r="E12" s="204">
        <v>382.8</v>
      </c>
      <c r="F12" s="9"/>
      <c r="G12" s="203" t="s">
        <v>261</v>
      </c>
      <c r="H12" s="233">
        <v>20.268999999999998</v>
      </c>
      <c r="I12" s="9"/>
    </row>
    <row r="13" spans="1:9" ht="33.75" customHeight="1" thickBot="1">
      <c r="A13" s="229" t="s">
        <v>262</v>
      </c>
      <c r="B13" s="204">
        <v>52.689</v>
      </c>
      <c r="C13" s="227"/>
      <c r="D13" s="222" t="s">
        <v>263</v>
      </c>
      <c r="E13" s="204">
        <v>258</v>
      </c>
      <c r="F13" s="9"/>
      <c r="G13" s="207" t="s">
        <v>264</v>
      </c>
      <c r="H13" s="204">
        <v>16.393999999999998</v>
      </c>
      <c r="I13" s="9"/>
    </row>
    <row r="14" spans="1:9" ht="33.75" customHeight="1" thickBot="1">
      <c r="A14" s="207" t="s">
        <v>264</v>
      </c>
      <c r="B14" s="204">
        <v>67.817099999999996</v>
      </c>
      <c r="C14" s="227"/>
      <c r="D14" s="207" t="s">
        <v>264</v>
      </c>
      <c r="E14" s="204">
        <f>E15-(SUM(E5:E13))</f>
        <v>889</v>
      </c>
      <c r="F14" s="9"/>
      <c r="G14" s="210" t="s">
        <v>265</v>
      </c>
      <c r="H14" s="211">
        <v>4107.0540000000001</v>
      </c>
      <c r="I14" s="9"/>
    </row>
    <row r="15" spans="1:9" ht="33.75" customHeight="1" thickBot="1">
      <c r="A15" s="210" t="s">
        <v>265</v>
      </c>
      <c r="B15" s="211">
        <v>2320.0659999999998</v>
      </c>
      <c r="C15" s="227"/>
      <c r="D15" s="210" t="s">
        <v>265</v>
      </c>
      <c r="E15" s="211">
        <v>9701.4</v>
      </c>
      <c r="F15" s="213"/>
      <c r="H15" s="221"/>
      <c r="I15" s="9"/>
    </row>
    <row r="16" spans="1:9" ht="11.25" customHeight="1">
      <c r="A16" s="212"/>
      <c r="B16" s="221"/>
      <c r="C16" s="227"/>
      <c r="D16" s="212"/>
      <c r="E16" s="221"/>
      <c r="F16" s="213"/>
      <c r="G16" s="212"/>
      <c r="H16" s="221"/>
      <c r="I16" s="9"/>
    </row>
    <row r="17" spans="1:9" ht="11.25" customHeight="1">
      <c r="A17" s="988" t="s">
        <v>266</v>
      </c>
      <c r="B17" s="988"/>
      <c r="C17" s="988"/>
      <c r="D17" s="988"/>
      <c r="E17" s="988"/>
      <c r="F17" s="988"/>
      <c r="G17" s="234" t="s">
        <v>267</v>
      </c>
      <c r="H17" s="221"/>
      <c r="I17" s="9"/>
    </row>
    <row r="18" spans="1:9" ht="11.25" customHeight="1">
      <c r="A18" s="235" t="s">
        <v>268</v>
      </c>
      <c r="B18" s="213"/>
      <c r="C18" s="213"/>
      <c r="D18" s="213"/>
      <c r="E18" s="9"/>
      <c r="F18" s="9"/>
      <c r="G18" s="188" t="s">
        <v>269</v>
      </c>
      <c r="H18" s="221"/>
      <c r="I18" s="9"/>
    </row>
    <row r="19" spans="1:9">
      <c r="A19" s="235" t="s">
        <v>270</v>
      </c>
      <c r="G19" s="213" t="s">
        <v>271</v>
      </c>
      <c r="H19" s="9"/>
    </row>
    <row r="20" spans="1:9">
      <c r="G20" s="234"/>
      <c r="H20" s="9"/>
    </row>
    <row r="21" spans="1:9" ht="16.5" customHeight="1">
      <c r="A21" s="179" t="s">
        <v>266</v>
      </c>
      <c r="B21" s="179" t="s">
        <v>272</v>
      </c>
      <c r="C21" s="179" t="s">
        <v>273</v>
      </c>
      <c r="D21" s="179"/>
      <c r="G21" s="236"/>
      <c r="H21" s="221"/>
    </row>
    <row r="22" spans="1:9" ht="16.5" customHeight="1">
      <c r="A22" s="179"/>
      <c r="B22" s="179" t="s">
        <v>274</v>
      </c>
      <c r="C22" s="179" t="s">
        <v>275</v>
      </c>
      <c r="D22" s="179"/>
      <c r="H22" s="9"/>
    </row>
    <row r="23" spans="1:9" ht="16.5" customHeight="1">
      <c r="A23" s="179"/>
      <c r="B23" s="179" t="s">
        <v>276</v>
      </c>
      <c r="C23" s="179" t="s">
        <v>277</v>
      </c>
      <c r="D23" s="179"/>
    </row>
    <row r="24" spans="1:9" ht="16.5" customHeight="1">
      <c r="A24" s="179"/>
      <c r="B24" s="179" t="s">
        <v>278</v>
      </c>
      <c r="C24" s="179" t="s">
        <v>279</v>
      </c>
      <c r="D24" s="179"/>
    </row>
    <row r="25" spans="1:9" ht="16.5" customHeight="1">
      <c r="A25" s="179"/>
      <c r="B25" s="179" t="s">
        <v>280</v>
      </c>
      <c r="C25" s="179" t="s">
        <v>281</v>
      </c>
      <c r="D25" s="179"/>
    </row>
    <row r="26" spans="1:9" ht="16.5" customHeight="1">
      <c r="A26" s="179"/>
      <c r="B26" s="179" t="s">
        <v>282</v>
      </c>
      <c r="C26" s="179" t="s">
        <v>283</v>
      </c>
      <c r="D26" s="179"/>
    </row>
    <row r="27" spans="1:9" ht="16.5" customHeight="1">
      <c r="A27" s="179"/>
      <c r="B27" s="179" t="s">
        <v>284</v>
      </c>
      <c r="C27" s="179" t="s">
        <v>285</v>
      </c>
      <c r="D27" s="179"/>
    </row>
    <row r="28" spans="1:9" ht="16.5" customHeight="1">
      <c r="A28" s="179"/>
      <c r="B28" s="179" t="s">
        <v>286</v>
      </c>
      <c r="C28" s="179" t="s">
        <v>287</v>
      </c>
      <c r="D28" s="179"/>
    </row>
  </sheetData>
  <mergeCells count="4">
    <mergeCell ref="A3:A4"/>
    <mergeCell ref="D3:D4"/>
    <mergeCell ref="G3:G4"/>
    <mergeCell ref="A17:F17"/>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40"/>
  <sheetViews>
    <sheetView topLeftCell="A10" workbookViewId="0">
      <selection activeCell="C18" sqref="C18"/>
    </sheetView>
  </sheetViews>
  <sheetFormatPr defaultRowHeight="17.399999999999999"/>
  <cols>
    <col min="1" max="1" width="24" bestFit="1" customWidth="1"/>
    <col min="2" max="2" width="16.5" customWidth="1"/>
    <col min="3" max="3" width="5.59765625" customWidth="1"/>
    <col min="4" max="4" width="21.3984375" customWidth="1"/>
    <col min="5" max="5" width="16.3984375" customWidth="1"/>
    <col min="6" max="6" width="10.8984375" customWidth="1"/>
    <col min="7" max="7" width="25.69921875" customWidth="1"/>
    <col min="8" max="8" width="17.19921875" customWidth="1"/>
    <col min="9" max="9" width="5.59765625" customWidth="1"/>
    <col min="10" max="10" width="29.09765625" bestFit="1" customWidth="1"/>
    <col min="11" max="11" width="17.19921875" customWidth="1"/>
  </cols>
  <sheetData>
    <row r="1" spans="1:11">
      <c r="B1" s="4"/>
      <c r="C1" s="237"/>
      <c r="E1" s="4"/>
      <c r="F1" s="4"/>
      <c r="H1" s="4"/>
      <c r="I1" s="4"/>
      <c r="J1" s="4"/>
      <c r="K1" s="4"/>
    </row>
    <row r="2" spans="1:11" ht="18" thickBot="1">
      <c r="A2" s="183" t="s">
        <v>288</v>
      </c>
      <c r="B2" s="181" t="s">
        <v>289</v>
      </c>
      <c r="C2" s="213"/>
      <c r="D2" s="183" t="s">
        <v>290</v>
      </c>
      <c r="E2" s="181" t="s">
        <v>2</v>
      </c>
      <c r="F2" s="9"/>
      <c r="G2" s="183" t="s">
        <v>291</v>
      </c>
      <c r="H2" s="181" t="s">
        <v>2</v>
      </c>
      <c r="I2" s="9"/>
      <c r="J2" s="183" t="s">
        <v>292</v>
      </c>
      <c r="K2" s="181" t="s">
        <v>2</v>
      </c>
    </row>
    <row r="3" spans="1:11">
      <c r="A3" s="1000" t="s">
        <v>293</v>
      </c>
      <c r="B3" s="190">
        <v>2014</v>
      </c>
      <c r="C3" s="188"/>
      <c r="D3" s="1000" t="s">
        <v>294</v>
      </c>
      <c r="E3" s="189">
        <v>2013</v>
      </c>
      <c r="F3" s="9"/>
      <c r="G3" s="1000" t="s">
        <v>295</v>
      </c>
      <c r="H3" s="190">
        <v>2014</v>
      </c>
      <c r="I3" s="9"/>
      <c r="J3" s="1000" t="s">
        <v>296</v>
      </c>
      <c r="K3" s="189">
        <v>2012</v>
      </c>
    </row>
    <row r="4" spans="1:11" ht="22.2" thickBot="1">
      <c r="A4" s="1001"/>
      <c r="B4" s="192" t="s">
        <v>297</v>
      </c>
      <c r="C4" s="225"/>
      <c r="D4" s="1001"/>
      <c r="E4" s="192" t="s">
        <v>297</v>
      </c>
      <c r="F4" s="9"/>
      <c r="G4" s="1001"/>
      <c r="H4" s="192" t="s">
        <v>297</v>
      </c>
      <c r="I4" s="9"/>
      <c r="J4" s="1001"/>
      <c r="K4" s="192" t="s">
        <v>297</v>
      </c>
    </row>
    <row r="5" spans="1:11" ht="33.75" customHeight="1">
      <c r="A5" s="238" t="s">
        <v>298</v>
      </c>
      <c r="B5" s="239">
        <v>2466.6659157467898</v>
      </c>
      <c r="C5" s="227"/>
      <c r="D5" s="203" t="s">
        <v>299</v>
      </c>
      <c r="E5" s="226">
        <v>3339.8</v>
      </c>
      <c r="F5" s="9"/>
      <c r="G5" s="240" t="s">
        <v>300</v>
      </c>
      <c r="H5" s="241">
        <v>9055.6610772654931</v>
      </c>
      <c r="I5" s="9"/>
      <c r="J5" s="242" t="s">
        <v>298</v>
      </c>
      <c r="K5" s="243">
        <v>11701.865014999999</v>
      </c>
    </row>
    <row r="6" spans="1:11" ht="33.75" customHeight="1" thickBot="1">
      <c r="A6" s="244" t="s">
        <v>301</v>
      </c>
      <c r="B6" s="245">
        <v>670.31538634827666</v>
      </c>
      <c r="C6" s="227"/>
      <c r="D6" s="203" t="s">
        <v>302</v>
      </c>
      <c r="E6" s="204">
        <v>2632.9</v>
      </c>
      <c r="F6" s="9"/>
      <c r="G6" s="244" t="s">
        <v>303</v>
      </c>
      <c r="H6" s="246">
        <v>1988.8376159413376</v>
      </c>
      <c r="I6" s="9"/>
      <c r="J6" s="242" t="s">
        <v>304</v>
      </c>
      <c r="K6" s="247">
        <v>1979.8811680000001</v>
      </c>
    </row>
    <row r="7" spans="1:11" ht="33.75" customHeight="1">
      <c r="A7" s="244" t="s">
        <v>305</v>
      </c>
      <c r="B7" s="245">
        <v>351.08132462266275</v>
      </c>
      <c r="C7" s="227"/>
      <c r="D7" s="248" t="s">
        <v>306</v>
      </c>
      <c r="E7" s="204">
        <v>2005</v>
      </c>
      <c r="F7" s="9"/>
      <c r="G7" s="244" t="s">
        <v>307</v>
      </c>
      <c r="H7" s="246">
        <v>1388.7009336875578</v>
      </c>
      <c r="I7" s="9"/>
      <c r="J7" s="249" t="s">
        <v>308</v>
      </c>
      <c r="K7" s="247">
        <v>772.81089100000008</v>
      </c>
    </row>
    <row r="8" spans="1:11" ht="33.75" customHeight="1">
      <c r="A8" s="244" t="s">
        <v>309</v>
      </c>
      <c r="B8" s="245">
        <v>174.25771570173461</v>
      </c>
      <c r="C8" s="227"/>
      <c r="D8" s="203" t="s">
        <v>310</v>
      </c>
      <c r="E8" s="204">
        <v>511.7</v>
      </c>
      <c r="F8" s="9"/>
      <c r="G8" s="244" t="s">
        <v>311</v>
      </c>
      <c r="H8" s="246">
        <v>1178.739752679003</v>
      </c>
      <c r="I8" s="9"/>
      <c r="J8" s="242" t="s">
        <v>312</v>
      </c>
      <c r="K8" s="247">
        <v>416.90667999999999</v>
      </c>
    </row>
    <row r="9" spans="1:11" ht="33.75" customHeight="1">
      <c r="A9" s="244" t="s">
        <v>313</v>
      </c>
      <c r="B9" s="245">
        <v>139.21829240820003</v>
      </c>
      <c r="C9" s="227"/>
      <c r="D9" s="203" t="s">
        <v>314</v>
      </c>
      <c r="E9" s="204">
        <v>473</v>
      </c>
      <c r="F9" s="9"/>
      <c r="G9" s="244" t="s">
        <v>315</v>
      </c>
      <c r="H9" s="246">
        <v>619.58004069683329</v>
      </c>
      <c r="I9" s="9"/>
      <c r="J9" s="250" t="s">
        <v>316</v>
      </c>
      <c r="K9" s="247">
        <v>346.03418499999998</v>
      </c>
    </row>
    <row r="10" spans="1:11" ht="33.75" customHeight="1">
      <c r="A10" s="244" t="s">
        <v>317</v>
      </c>
      <c r="B10" s="245">
        <v>137.49493129083126</v>
      </c>
      <c r="C10" s="227"/>
      <c r="D10" s="203" t="s">
        <v>318</v>
      </c>
      <c r="E10" s="204">
        <v>414.2</v>
      </c>
      <c r="F10" s="9"/>
      <c r="G10" s="244" t="s">
        <v>319</v>
      </c>
      <c r="H10" s="246">
        <v>351.86445060814367</v>
      </c>
      <c r="I10" s="9"/>
      <c r="J10" s="242" t="s">
        <v>320</v>
      </c>
      <c r="K10" s="247">
        <v>227.12270000000001</v>
      </c>
    </row>
    <row r="11" spans="1:11" ht="33.75" customHeight="1" thickBot="1">
      <c r="A11" s="244" t="s">
        <v>321</v>
      </c>
      <c r="B11" s="245">
        <v>124.370353683262</v>
      </c>
      <c r="C11" s="227"/>
      <c r="D11" s="203" t="s">
        <v>322</v>
      </c>
      <c r="E11" s="204">
        <v>249.8</v>
      </c>
      <c r="F11" s="9"/>
      <c r="G11" s="244" t="s">
        <v>323</v>
      </c>
      <c r="H11" s="246">
        <v>301.15348739845035</v>
      </c>
      <c r="I11" s="9"/>
      <c r="J11" s="242" t="s">
        <v>324</v>
      </c>
      <c r="K11" s="247">
        <v>167.54770500000001</v>
      </c>
    </row>
    <row r="12" spans="1:11" ht="33.75" customHeight="1" thickBot="1">
      <c r="A12" s="251" t="s">
        <v>325</v>
      </c>
      <c r="B12" s="245">
        <v>111.22775399864834</v>
      </c>
      <c r="C12" s="227"/>
      <c r="D12" s="252" t="s">
        <v>326</v>
      </c>
      <c r="E12" s="233">
        <v>73.215879999999999</v>
      </c>
      <c r="F12" s="9"/>
      <c r="G12" s="210" t="s">
        <v>327</v>
      </c>
      <c r="H12" s="253">
        <v>14884.543515135098</v>
      </c>
      <c r="I12" s="9"/>
      <c r="J12" s="250" t="s">
        <v>328</v>
      </c>
      <c r="K12" s="254">
        <v>140.222926</v>
      </c>
    </row>
    <row r="13" spans="1:11" ht="33.75" customHeight="1" thickBot="1">
      <c r="A13" s="251" t="s">
        <v>329</v>
      </c>
      <c r="B13" s="245">
        <v>12.430727641360665</v>
      </c>
      <c r="C13" s="227"/>
      <c r="D13" s="255" t="s">
        <v>327</v>
      </c>
      <c r="E13" s="211">
        <f>SUM(E5:E12)</f>
        <v>9699.6158800000012</v>
      </c>
      <c r="F13" s="9"/>
      <c r="G13" s="256"/>
      <c r="H13" s="257"/>
      <c r="I13" s="9"/>
      <c r="J13" s="250" t="s">
        <v>330</v>
      </c>
      <c r="K13" s="254">
        <v>108.233248</v>
      </c>
    </row>
    <row r="14" spans="1:11" ht="33.75" customHeight="1" thickBot="1">
      <c r="A14" s="258" t="s">
        <v>331</v>
      </c>
      <c r="B14" s="259">
        <v>12.090560937148007</v>
      </c>
      <c r="C14" s="227"/>
      <c r="E14" s="260"/>
      <c r="H14" s="221"/>
      <c r="I14" s="9"/>
      <c r="J14" s="261" t="s">
        <v>332</v>
      </c>
      <c r="K14" s="262">
        <v>487.7</v>
      </c>
    </row>
    <row r="15" spans="1:11" ht="33.75" customHeight="1" thickBot="1">
      <c r="A15" s="210" t="s">
        <v>327</v>
      </c>
      <c r="B15" s="263">
        <v>4211.3786888938948</v>
      </c>
      <c r="C15" s="227"/>
      <c r="I15" s="9"/>
      <c r="J15" s="264" t="s">
        <v>327</v>
      </c>
      <c r="K15" s="265">
        <v>16348.329520000003</v>
      </c>
    </row>
    <row r="16" spans="1:11" ht="11.25" customHeight="1">
      <c r="A16" s="266"/>
      <c r="B16" s="267"/>
      <c r="C16" s="267"/>
      <c r="I16" s="9"/>
      <c r="J16" s="9"/>
      <c r="K16" s="9"/>
    </row>
    <row r="17" spans="1:11" ht="11.25" customHeight="1">
      <c r="B17" s="260"/>
      <c r="C17" s="260"/>
      <c r="J17" s="268" t="s">
        <v>333</v>
      </c>
      <c r="K17" s="9"/>
    </row>
    <row r="18" spans="1:11">
      <c r="A18" s="853" t="s">
        <v>1110</v>
      </c>
      <c r="D18" s="269"/>
      <c r="J18" s="270" t="s">
        <v>334</v>
      </c>
      <c r="K18" s="268"/>
    </row>
    <row r="19" spans="1:11">
      <c r="A19" s="270" t="s">
        <v>335</v>
      </c>
    </row>
    <row r="20" spans="1:11">
      <c r="A20" s="179" t="s">
        <v>336</v>
      </c>
      <c r="B20" s="179" t="s">
        <v>337</v>
      </c>
      <c r="C20" s="179" t="s">
        <v>338</v>
      </c>
    </row>
    <row r="21" spans="1:11">
      <c r="A21" s="4"/>
      <c r="B21" s="179" t="s">
        <v>339</v>
      </c>
      <c r="C21" s="179" t="s">
        <v>340</v>
      </c>
    </row>
    <row r="22" spans="1:11">
      <c r="A22" s="4"/>
      <c r="B22" s="179" t="s">
        <v>341</v>
      </c>
      <c r="C22" s="179" t="s">
        <v>342</v>
      </c>
    </row>
    <row r="23" spans="1:11">
      <c r="A23" s="4"/>
      <c r="B23" s="179" t="s">
        <v>343</v>
      </c>
      <c r="C23" s="179" t="s">
        <v>344</v>
      </c>
    </row>
    <row r="24" spans="1:11">
      <c r="A24" s="4"/>
      <c r="B24" s="179" t="s">
        <v>345</v>
      </c>
      <c r="C24" s="179" t="s">
        <v>346</v>
      </c>
    </row>
    <row r="25" spans="1:11">
      <c r="A25" s="4"/>
      <c r="B25" s="179" t="s">
        <v>347</v>
      </c>
      <c r="C25" s="179" t="s">
        <v>348</v>
      </c>
    </row>
    <row r="26" spans="1:11">
      <c r="A26" s="4"/>
      <c r="B26" s="179" t="s">
        <v>349</v>
      </c>
      <c r="C26" s="179" t="s">
        <v>350</v>
      </c>
    </row>
    <row r="27" spans="1:11">
      <c r="A27" s="4"/>
      <c r="B27" s="179" t="s">
        <v>351</v>
      </c>
      <c r="C27" s="179" t="s">
        <v>352</v>
      </c>
    </row>
    <row r="30" spans="1:11" ht="18" thickBot="1"/>
    <row r="31" spans="1:11" ht="32.4">
      <c r="A31" s="271" t="s">
        <v>353</v>
      </c>
      <c r="C31" s="248" t="s">
        <v>354</v>
      </c>
      <c r="D31" s="207" t="s">
        <v>355</v>
      </c>
      <c r="F31" s="207" t="s">
        <v>355</v>
      </c>
      <c r="G31" s="272" t="s">
        <v>356</v>
      </c>
      <c r="H31" s="273">
        <v>9055.6610772654931</v>
      </c>
    </row>
    <row r="32" spans="1:11" ht="108">
      <c r="A32" s="274" t="s">
        <v>357</v>
      </c>
      <c r="C32" s="203" t="s">
        <v>358</v>
      </c>
      <c r="D32" s="203" t="s">
        <v>359</v>
      </c>
      <c r="F32" s="203" t="s">
        <v>359</v>
      </c>
      <c r="G32" s="272" t="s">
        <v>360</v>
      </c>
      <c r="H32" s="275">
        <v>1988.8376159413376</v>
      </c>
    </row>
    <row r="33" spans="1:8" ht="64.8">
      <c r="A33" s="271" t="s">
        <v>361</v>
      </c>
      <c r="C33" s="203" t="s">
        <v>362</v>
      </c>
      <c r="D33" s="203" t="s">
        <v>363</v>
      </c>
      <c r="F33" s="203" t="s">
        <v>363</v>
      </c>
      <c r="G33" s="272" t="s">
        <v>364</v>
      </c>
      <c r="H33" s="273">
        <v>1388.7009336875578</v>
      </c>
    </row>
    <row r="34" spans="1:8" ht="32.4">
      <c r="A34" s="271" t="s">
        <v>365</v>
      </c>
      <c r="C34" s="271" t="s">
        <v>365</v>
      </c>
      <c r="D34" s="203" t="s">
        <v>366</v>
      </c>
      <c r="F34" s="203" t="s">
        <v>366</v>
      </c>
      <c r="G34" s="272" t="s">
        <v>367</v>
      </c>
      <c r="H34" s="273">
        <v>1178.739752679003</v>
      </c>
    </row>
    <row r="35" spans="1:8" ht="118.8">
      <c r="A35" s="274" t="s">
        <v>368</v>
      </c>
      <c r="C35" s="203" t="s">
        <v>369</v>
      </c>
      <c r="D35" s="203" t="s">
        <v>370</v>
      </c>
      <c r="F35" s="203" t="s">
        <v>370</v>
      </c>
      <c r="G35" s="272" t="s">
        <v>371</v>
      </c>
      <c r="H35" s="273">
        <v>619.58004069683329</v>
      </c>
    </row>
    <row r="36" spans="1:8" ht="75.599999999999994">
      <c r="A36" s="271" t="s">
        <v>372</v>
      </c>
      <c r="C36" s="203" t="s">
        <v>373</v>
      </c>
      <c r="D36" s="203" t="s">
        <v>374</v>
      </c>
      <c r="F36" s="203" t="s">
        <v>375</v>
      </c>
      <c r="G36" s="272" t="s">
        <v>376</v>
      </c>
      <c r="H36" s="273">
        <v>351.86445060814367</v>
      </c>
    </row>
    <row r="37" spans="1:8" ht="108">
      <c r="A37" s="271" t="s">
        <v>377</v>
      </c>
      <c r="C37" s="203" t="s">
        <v>378</v>
      </c>
      <c r="D37" s="203" t="s">
        <v>375</v>
      </c>
      <c r="F37" s="203" t="s">
        <v>374</v>
      </c>
      <c r="G37" s="272" t="s">
        <v>379</v>
      </c>
      <c r="H37" s="273">
        <v>301.15348739845035</v>
      </c>
    </row>
    <row r="38" spans="1:8" ht="86.4">
      <c r="A38" s="271" t="s">
        <v>380</v>
      </c>
      <c r="C38" s="203" t="s">
        <v>381</v>
      </c>
      <c r="G38" s="276" t="s">
        <v>382</v>
      </c>
      <c r="H38" s="273">
        <v>14884.543515135098</v>
      </c>
    </row>
    <row r="39" spans="1:8" ht="278.39999999999998">
      <c r="B39" s="231" t="s">
        <v>383</v>
      </c>
      <c r="C39" s="274" t="s">
        <v>384</v>
      </c>
    </row>
    <row r="40" spans="1:8" ht="86.4">
      <c r="A40" s="271" t="s">
        <v>385</v>
      </c>
      <c r="B40" s="209" t="s">
        <v>386</v>
      </c>
      <c r="C40" s="231" t="s">
        <v>387</v>
      </c>
    </row>
  </sheetData>
  <mergeCells count="4">
    <mergeCell ref="A3:A4"/>
    <mergeCell ref="D3:D4"/>
    <mergeCell ref="G3:G4"/>
    <mergeCell ref="J3:J4"/>
  </mergeCells>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58"/>
  <sheetViews>
    <sheetView topLeftCell="A31" workbookViewId="0">
      <selection activeCell="K36" sqref="K36"/>
    </sheetView>
  </sheetViews>
  <sheetFormatPr defaultColWidth="9" defaultRowHeight="14.4"/>
  <cols>
    <col min="1" max="1" width="3.69921875" style="4" customWidth="1"/>
    <col min="2" max="2" width="12.59765625" style="4" customWidth="1"/>
    <col min="3" max="11" width="13.59765625" style="4" customWidth="1"/>
    <col min="12" max="16384" width="9" style="4"/>
  </cols>
  <sheetData>
    <row r="1" spans="1:11">
      <c r="A1" s="277" t="s">
        <v>1113</v>
      </c>
      <c r="B1" s="170"/>
      <c r="C1" s="170"/>
      <c r="D1" s="170"/>
      <c r="E1" s="170"/>
      <c r="F1" s="170"/>
      <c r="G1" s="170"/>
      <c r="H1" s="170"/>
      <c r="I1" s="170"/>
      <c r="J1" s="170"/>
      <c r="K1" s="170"/>
    </row>
    <row r="2" spans="1:11">
      <c r="A2" s="277" t="s">
        <v>388</v>
      </c>
      <c r="B2" s="170"/>
      <c r="C2" s="170"/>
      <c r="D2" s="170"/>
      <c r="E2" s="170"/>
      <c r="F2" s="278"/>
      <c r="G2" s="170"/>
      <c r="H2" s="279"/>
      <c r="I2" s="170"/>
      <c r="J2" s="170"/>
      <c r="K2" s="280"/>
    </row>
    <row r="3" spans="1:11" ht="15" thickBot="1">
      <c r="A3" s="277"/>
      <c r="B3" s="170"/>
      <c r="C3" s="170"/>
      <c r="D3" s="170"/>
      <c r="E3" s="170"/>
      <c r="F3" s="170"/>
      <c r="G3" s="170"/>
      <c r="H3" s="170"/>
      <c r="I3" s="170"/>
      <c r="J3" s="170"/>
      <c r="K3" s="280" t="s">
        <v>2</v>
      </c>
    </row>
    <row r="4" spans="1:11">
      <c r="A4" s="1007" t="s">
        <v>389</v>
      </c>
      <c r="B4" s="1008"/>
      <c r="C4" s="1011">
        <v>2010</v>
      </c>
      <c r="D4" s="1012"/>
      <c r="E4" s="1013"/>
      <c r="F4" s="1011">
        <v>2011</v>
      </c>
      <c r="G4" s="1012"/>
      <c r="H4" s="1013"/>
      <c r="I4" s="1011">
        <v>2012</v>
      </c>
      <c r="J4" s="1012"/>
      <c r="K4" s="1013"/>
    </row>
    <row r="5" spans="1:11" ht="43.8" thickBot="1">
      <c r="A5" s="1009"/>
      <c r="B5" s="1010"/>
      <c r="C5" s="281" t="s">
        <v>390</v>
      </c>
      <c r="D5" s="282" t="s">
        <v>391</v>
      </c>
      <c r="E5" s="283" t="s">
        <v>392</v>
      </c>
      <c r="F5" s="281" t="s">
        <v>390</v>
      </c>
      <c r="G5" s="282" t="s">
        <v>391</v>
      </c>
      <c r="H5" s="283" t="s">
        <v>392</v>
      </c>
      <c r="I5" s="281" t="s">
        <v>390</v>
      </c>
      <c r="J5" s="282" t="s">
        <v>391</v>
      </c>
      <c r="K5" s="283" t="s">
        <v>392</v>
      </c>
    </row>
    <row r="6" spans="1:11">
      <c r="A6" s="1014" t="s">
        <v>393</v>
      </c>
      <c r="B6" s="1015"/>
      <c r="C6" s="284">
        <v>2890</v>
      </c>
      <c r="D6" s="285">
        <v>34441.989373999997</v>
      </c>
      <c r="E6" s="286">
        <v>24642.600738999998</v>
      </c>
      <c r="F6" s="287">
        <v>2756</v>
      </c>
      <c r="G6" s="287">
        <v>45736.898625999995</v>
      </c>
      <c r="H6" s="287">
        <v>29002.744269999999</v>
      </c>
      <c r="I6" s="287">
        <v>2538</v>
      </c>
      <c r="J6" s="287">
        <v>39642.240393</v>
      </c>
      <c r="K6" s="287">
        <v>28426.551904</v>
      </c>
    </row>
    <row r="7" spans="1:11">
      <c r="A7" s="1004"/>
      <c r="B7" s="1005"/>
      <c r="C7" s="288">
        <f>C6/C$6*100</f>
        <v>100</v>
      </c>
      <c r="D7" s="289">
        <f t="shared" ref="D7:K7" si="0">D6/D$6*100</f>
        <v>100</v>
      </c>
      <c r="E7" s="290">
        <f t="shared" si="0"/>
        <v>100</v>
      </c>
      <c r="F7" s="288">
        <f t="shared" si="0"/>
        <v>100</v>
      </c>
      <c r="G7" s="289">
        <f t="shared" si="0"/>
        <v>100</v>
      </c>
      <c r="H7" s="290">
        <f t="shared" si="0"/>
        <v>100</v>
      </c>
      <c r="I7" s="288">
        <f t="shared" si="0"/>
        <v>100</v>
      </c>
      <c r="J7" s="289">
        <f t="shared" si="0"/>
        <v>100</v>
      </c>
      <c r="K7" s="290">
        <f t="shared" si="0"/>
        <v>100</v>
      </c>
    </row>
    <row r="8" spans="1:11">
      <c r="A8" s="1004" t="s">
        <v>394</v>
      </c>
      <c r="B8" s="1005"/>
      <c r="C8" s="291">
        <v>625</v>
      </c>
      <c r="D8" s="292">
        <v>7192.7372909999995</v>
      </c>
      <c r="E8" s="293">
        <v>4466.206228</v>
      </c>
      <c r="F8" s="291">
        <v>641</v>
      </c>
      <c r="G8" s="292">
        <v>6388.4889709999998</v>
      </c>
      <c r="H8" s="293">
        <v>4982.0339109999995</v>
      </c>
      <c r="I8" s="291">
        <v>617</v>
      </c>
      <c r="J8" s="292">
        <v>4628.8787199999997</v>
      </c>
      <c r="K8" s="293">
        <v>4572.2599659999996</v>
      </c>
    </row>
    <row r="9" spans="1:11">
      <c r="A9" s="1006"/>
      <c r="B9" s="1005"/>
      <c r="C9" s="288">
        <f t="shared" ref="C9:K9" si="1">C8/C$6*100</f>
        <v>21.626297577854672</v>
      </c>
      <c r="D9" s="289">
        <f t="shared" si="1"/>
        <v>20.883629028785844</v>
      </c>
      <c r="E9" s="290">
        <f t="shared" si="1"/>
        <v>18.123923993670317</v>
      </c>
      <c r="F9" s="288">
        <f t="shared" si="1"/>
        <v>23.258345428156748</v>
      </c>
      <c r="G9" s="289">
        <f t="shared" si="1"/>
        <v>13.967910293262307</v>
      </c>
      <c r="H9" s="290">
        <f t="shared" si="1"/>
        <v>17.177801743931315</v>
      </c>
      <c r="I9" s="288">
        <f t="shared" si="1"/>
        <v>24.310480693459414</v>
      </c>
      <c r="J9" s="289">
        <f t="shared" si="1"/>
        <v>11.676632486233963</v>
      </c>
      <c r="K9" s="290">
        <f t="shared" si="1"/>
        <v>16.084469130976878</v>
      </c>
    </row>
    <row r="10" spans="1:11">
      <c r="A10" s="294"/>
      <c r="B10" s="295" t="s">
        <v>337</v>
      </c>
      <c r="C10" s="291">
        <v>4</v>
      </c>
      <c r="D10" s="296">
        <v>2.9632309999999999</v>
      </c>
      <c r="E10" s="297">
        <v>2.2037960000000001</v>
      </c>
      <c r="F10" s="291">
        <v>2</v>
      </c>
      <c r="G10" s="296">
        <v>3.0518179999999999</v>
      </c>
      <c r="H10" s="297">
        <v>2.8118889999999999</v>
      </c>
      <c r="I10" s="291">
        <v>2</v>
      </c>
      <c r="J10" s="296">
        <v>1.7388779999999999</v>
      </c>
      <c r="K10" s="297">
        <v>1.0387119999999999</v>
      </c>
    </row>
    <row r="11" spans="1:11">
      <c r="A11" s="298"/>
      <c r="B11" s="295" t="s">
        <v>395</v>
      </c>
      <c r="C11" s="291">
        <v>73</v>
      </c>
      <c r="D11" s="292">
        <v>127.267096</v>
      </c>
      <c r="E11" s="293">
        <v>121.2051</v>
      </c>
      <c r="F11" s="291">
        <v>49</v>
      </c>
      <c r="G11" s="292">
        <v>1180.0511219999999</v>
      </c>
      <c r="H11" s="293">
        <v>104.82625299999999</v>
      </c>
      <c r="I11" s="291">
        <v>52</v>
      </c>
      <c r="J11" s="292">
        <v>139.986436</v>
      </c>
      <c r="K11" s="293">
        <v>93.991068999999996</v>
      </c>
    </row>
    <row r="12" spans="1:11">
      <c r="A12" s="298"/>
      <c r="B12" s="295" t="s">
        <v>339</v>
      </c>
      <c r="C12" s="291">
        <v>117</v>
      </c>
      <c r="D12" s="292">
        <v>1821.2249919999999</v>
      </c>
      <c r="E12" s="293">
        <v>928.24280299999998</v>
      </c>
      <c r="F12" s="291">
        <v>162</v>
      </c>
      <c r="G12" s="292">
        <v>1430.200951</v>
      </c>
      <c r="H12" s="293">
        <v>1297.2729099999999</v>
      </c>
      <c r="I12" s="291">
        <v>112</v>
      </c>
      <c r="J12" s="292">
        <v>1010.3102739999999</v>
      </c>
      <c r="K12" s="293">
        <v>999.51476700000001</v>
      </c>
    </row>
    <row r="13" spans="1:11">
      <c r="A13" s="298"/>
      <c r="B13" s="295" t="s">
        <v>396</v>
      </c>
      <c r="C13" s="291">
        <v>7</v>
      </c>
      <c r="D13" s="292">
        <v>55.486173000000001</v>
      </c>
      <c r="E13" s="293">
        <v>20.453593999999999</v>
      </c>
      <c r="F13" s="291">
        <v>5</v>
      </c>
      <c r="G13" s="292">
        <v>32.418999999999997</v>
      </c>
      <c r="H13" s="293">
        <v>13.937498</v>
      </c>
      <c r="I13" s="291">
        <v>11</v>
      </c>
      <c r="J13" s="292">
        <v>43.225158999999998</v>
      </c>
      <c r="K13" s="293">
        <v>26.651565999999999</v>
      </c>
    </row>
    <row r="14" spans="1:11">
      <c r="A14" s="298"/>
      <c r="B14" s="295" t="s">
        <v>341</v>
      </c>
      <c r="C14" s="291">
        <v>38</v>
      </c>
      <c r="D14" s="292">
        <v>1706.074445</v>
      </c>
      <c r="E14" s="293">
        <v>1599.793398</v>
      </c>
      <c r="F14" s="291">
        <v>34</v>
      </c>
      <c r="G14" s="292">
        <v>178.20246699999998</v>
      </c>
      <c r="H14" s="293">
        <v>251.72792899999999</v>
      </c>
      <c r="I14" s="291">
        <v>39</v>
      </c>
      <c r="J14" s="292">
        <v>739.03524299999992</v>
      </c>
      <c r="K14" s="293">
        <v>735.13078599999994</v>
      </c>
    </row>
    <row r="15" spans="1:11">
      <c r="A15" s="298"/>
      <c r="B15" s="295" t="s">
        <v>343</v>
      </c>
      <c r="C15" s="291">
        <v>2</v>
      </c>
      <c r="D15" s="292">
        <v>233.03749999999999</v>
      </c>
      <c r="E15" s="293">
        <v>197.387609</v>
      </c>
      <c r="F15" s="291">
        <v>7</v>
      </c>
      <c r="G15" s="292">
        <v>108.884953</v>
      </c>
      <c r="H15" s="293">
        <v>423.10160199999996</v>
      </c>
      <c r="I15" s="291">
        <v>13</v>
      </c>
      <c r="J15" s="292">
        <v>44.217827</v>
      </c>
      <c r="K15" s="293">
        <v>327.786114</v>
      </c>
    </row>
    <row r="16" spans="1:11">
      <c r="A16" s="298"/>
      <c r="B16" s="295" t="s">
        <v>345</v>
      </c>
      <c r="C16" s="291">
        <v>76</v>
      </c>
      <c r="D16" s="292">
        <v>388.71020399999998</v>
      </c>
      <c r="E16" s="293">
        <v>229.06494599999999</v>
      </c>
      <c r="F16" s="291">
        <v>83</v>
      </c>
      <c r="G16" s="292">
        <v>239.68476299999998</v>
      </c>
      <c r="H16" s="293">
        <v>207.050465</v>
      </c>
      <c r="I16" s="291">
        <v>70</v>
      </c>
      <c r="J16" s="292">
        <v>963.55663799999991</v>
      </c>
      <c r="K16" s="293">
        <v>938.08700199999998</v>
      </c>
    </row>
    <row r="17" spans="1:11">
      <c r="A17" s="298"/>
      <c r="B17" s="295" t="s">
        <v>347</v>
      </c>
      <c r="C17" s="291">
        <v>45</v>
      </c>
      <c r="D17" s="292">
        <v>526.60384099999999</v>
      </c>
      <c r="E17" s="293">
        <v>406.85973099999995</v>
      </c>
      <c r="F17" s="291">
        <v>48</v>
      </c>
      <c r="G17" s="292">
        <v>1078.086409</v>
      </c>
      <c r="H17" s="293">
        <v>1046.786443</v>
      </c>
      <c r="I17" s="291">
        <v>56</v>
      </c>
      <c r="J17" s="292">
        <v>592.74152700000002</v>
      </c>
      <c r="K17" s="293">
        <v>394.85747099999998</v>
      </c>
    </row>
    <row r="18" spans="1:11">
      <c r="A18" s="298"/>
      <c r="B18" s="295" t="s">
        <v>349</v>
      </c>
      <c r="C18" s="291">
        <v>32</v>
      </c>
      <c r="D18" s="292">
        <v>105.08273199999999</v>
      </c>
      <c r="E18" s="293">
        <v>83.188136999999998</v>
      </c>
      <c r="F18" s="291">
        <v>52</v>
      </c>
      <c r="G18" s="292">
        <v>615.98837700000001</v>
      </c>
      <c r="H18" s="293">
        <v>583.122253</v>
      </c>
      <c r="I18" s="291">
        <v>50</v>
      </c>
      <c r="J18" s="292">
        <v>98.6584</v>
      </c>
      <c r="K18" s="293">
        <v>85.109191999999993</v>
      </c>
    </row>
    <row r="19" spans="1:11">
      <c r="A19" s="299"/>
      <c r="B19" s="295" t="s">
        <v>21</v>
      </c>
      <c r="C19" s="291">
        <v>231</v>
      </c>
      <c r="D19" s="292">
        <v>2226.287077</v>
      </c>
      <c r="E19" s="293">
        <v>877.80711399999996</v>
      </c>
      <c r="F19" s="291">
        <v>199</v>
      </c>
      <c r="G19" s="292">
        <v>1521.9191109999999</v>
      </c>
      <c r="H19" s="293">
        <v>1051.396669</v>
      </c>
      <c r="I19" s="291">
        <v>212</v>
      </c>
      <c r="J19" s="292">
        <v>995.40833799999996</v>
      </c>
      <c r="K19" s="293">
        <v>970.09328699999992</v>
      </c>
    </row>
    <row r="20" spans="1:11">
      <c r="A20" s="1004" t="s">
        <v>397</v>
      </c>
      <c r="B20" s="1005"/>
      <c r="C20" s="291">
        <v>898</v>
      </c>
      <c r="D20" s="292">
        <v>4400.9219489999996</v>
      </c>
      <c r="E20" s="293">
        <v>3656.9883649999997</v>
      </c>
      <c r="F20" s="291">
        <v>827</v>
      </c>
      <c r="G20" s="292">
        <v>4800.1991630000002</v>
      </c>
      <c r="H20" s="293">
        <v>3537.5488329999998</v>
      </c>
      <c r="I20" s="291">
        <v>722</v>
      </c>
      <c r="J20" s="292">
        <v>6649.9218119999996</v>
      </c>
      <c r="K20" s="293">
        <v>4036.8643649999999</v>
      </c>
    </row>
    <row r="21" spans="1:11">
      <c r="A21" s="1004"/>
      <c r="B21" s="1005"/>
      <c r="C21" s="288">
        <f>C20/C$6*100</f>
        <v>31.072664359861591</v>
      </c>
      <c r="D21" s="289">
        <f t="shared" ref="D21:K21" si="2">D20/D$6*100</f>
        <v>12.777780926679638</v>
      </c>
      <c r="E21" s="290">
        <f t="shared" si="2"/>
        <v>14.840107193768548</v>
      </c>
      <c r="F21" s="288">
        <f t="shared" si="2"/>
        <v>30.007256894049345</v>
      </c>
      <c r="G21" s="289">
        <f t="shared" si="2"/>
        <v>10.495244118435345</v>
      </c>
      <c r="H21" s="290">
        <f t="shared" si="2"/>
        <v>12.197290022169339</v>
      </c>
      <c r="I21" s="288">
        <f t="shared" si="2"/>
        <v>28.447596532702917</v>
      </c>
      <c r="J21" s="289">
        <f t="shared" si="2"/>
        <v>16.774838520918305</v>
      </c>
      <c r="K21" s="290">
        <f t="shared" si="2"/>
        <v>14.201034225441738</v>
      </c>
    </row>
    <row r="22" spans="1:11">
      <c r="A22" s="1016" t="s">
        <v>398</v>
      </c>
      <c r="B22" s="1017"/>
      <c r="C22" s="291">
        <v>175</v>
      </c>
      <c r="D22" s="292">
        <v>344.52769599999999</v>
      </c>
      <c r="E22" s="293">
        <v>320.98973000000001</v>
      </c>
      <c r="F22" s="291">
        <v>132</v>
      </c>
      <c r="G22" s="292">
        <v>268.20635099999998</v>
      </c>
      <c r="H22" s="293">
        <v>254.00539899999998</v>
      </c>
      <c r="I22" s="291">
        <v>170</v>
      </c>
      <c r="J22" s="292">
        <v>660.57277499999998</v>
      </c>
      <c r="K22" s="293">
        <v>649.59228299999995</v>
      </c>
    </row>
    <row r="23" spans="1:11">
      <c r="A23" s="1018"/>
      <c r="B23" s="1019"/>
      <c r="C23" s="288">
        <f>C22/C$6*100</f>
        <v>6.0553633217993079</v>
      </c>
      <c r="D23" s="289">
        <f t="shared" ref="D23:K23" si="3">D22/D$6*100</f>
        <v>1.0003129966124471</v>
      </c>
      <c r="E23" s="290">
        <f t="shared" si="3"/>
        <v>1.3025805733726539</v>
      </c>
      <c r="F23" s="288">
        <f t="shared" si="3"/>
        <v>4.7895500725689404</v>
      </c>
      <c r="G23" s="289">
        <f t="shared" si="3"/>
        <v>0.5864113200879193</v>
      </c>
      <c r="H23" s="290">
        <f t="shared" si="3"/>
        <v>0.87579780946018726</v>
      </c>
      <c r="I23" s="288">
        <f t="shared" si="3"/>
        <v>6.6981875492513794</v>
      </c>
      <c r="J23" s="289">
        <f t="shared" si="3"/>
        <v>1.6663356269759251</v>
      </c>
      <c r="K23" s="290">
        <f t="shared" si="3"/>
        <v>2.2851603148836124</v>
      </c>
    </row>
    <row r="24" spans="1:11">
      <c r="A24" s="1004" t="s">
        <v>399</v>
      </c>
      <c r="B24" s="1005"/>
      <c r="C24" s="291">
        <v>525</v>
      </c>
      <c r="D24" s="292">
        <v>5101.058207</v>
      </c>
      <c r="E24" s="293">
        <v>3443.3477330000001</v>
      </c>
      <c r="F24" s="291">
        <v>449</v>
      </c>
      <c r="G24" s="292">
        <v>16582.408167999998</v>
      </c>
      <c r="H24" s="293">
        <v>7302.6597199999997</v>
      </c>
      <c r="I24" s="291">
        <v>460</v>
      </c>
      <c r="J24" s="292">
        <v>6918.6793859999998</v>
      </c>
      <c r="K24" s="293">
        <v>5625.7765899999995</v>
      </c>
    </row>
    <row r="25" spans="1:11">
      <c r="A25" s="1004"/>
      <c r="B25" s="1005"/>
      <c r="C25" s="288">
        <f>C24/C$6*100</f>
        <v>18.166089965397923</v>
      </c>
      <c r="D25" s="289">
        <f t="shared" ref="D25:K25" si="4">D24/D$6*100</f>
        <v>14.81057946917187</v>
      </c>
      <c r="E25" s="290">
        <f t="shared" si="4"/>
        <v>13.973150681090537</v>
      </c>
      <c r="F25" s="288">
        <f t="shared" si="4"/>
        <v>16.291727140783742</v>
      </c>
      <c r="G25" s="289">
        <f t="shared" si="4"/>
        <v>36.256083525902689</v>
      </c>
      <c r="H25" s="290">
        <f t="shared" si="4"/>
        <v>25.179202533443569</v>
      </c>
      <c r="I25" s="288">
        <f t="shared" si="4"/>
        <v>18.124507486209616</v>
      </c>
      <c r="J25" s="289">
        <f t="shared" si="4"/>
        <v>17.452796101861328</v>
      </c>
      <c r="K25" s="290">
        <f t="shared" si="4"/>
        <v>19.790569777857499</v>
      </c>
    </row>
    <row r="26" spans="1:11">
      <c r="A26" s="1004" t="s">
        <v>400</v>
      </c>
      <c r="B26" s="1005"/>
      <c r="C26" s="291">
        <v>126</v>
      </c>
      <c r="D26" s="292">
        <v>7816.7660289999994</v>
      </c>
      <c r="E26" s="293">
        <v>5767.2450509999999</v>
      </c>
      <c r="F26" s="291">
        <v>111</v>
      </c>
      <c r="G26" s="292">
        <v>3804.8559519999999</v>
      </c>
      <c r="H26" s="293">
        <v>3739.4537059999998</v>
      </c>
      <c r="I26" s="291">
        <v>91</v>
      </c>
      <c r="J26" s="292">
        <v>5302.454369</v>
      </c>
      <c r="K26" s="293">
        <v>3681.3499119999997</v>
      </c>
    </row>
    <row r="27" spans="1:11" ht="15" thickBot="1">
      <c r="A27" s="1020"/>
      <c r="B27" s="1021"/>
      <c r="C27" s="300">
        <f>C26/C$6*100</f>
        <v>4.3598615916955019</v>
      </c>
      <c r="D27" s="301">
        <f t="shared" ref="D27:K27" si="5">D26/D$6*100</f>
        <v>22.69545450502002</v>
      </c>
      <c r="E27" s="302">
        <f t="shared" si="5"/>
        <v>23.403556759626483</v>
      </c>
      <c r="F27" s="300">
        <f t="shared" si="5"/>
        <v>4.0275761973875186</v>
      </c>
      <c r="G27" s="301">
        <f t="shared" si="5"/>
        <v>8.3190073360965897</v>
      </c>
      <c r="H27" s="302">
        <f t="shared" si="5"/>
        <v>12.893447844754588</v>
      </c>
      <c r="I27" s="300">
        <f t="shared" si="5"/>
        <v>3.5855003940110328</v>
      </c>
      <c r="J27" s="301">
        <f t="shared" si="5"/>
        <v>13.375768666032064</v>
      </c>
      <c r="K27" s="302">
        <f t="shared" si="5"/>
        <v>12.950392029368796</v>
      </c>
    </row>
    <row r="28" spans="1:11">
      <c r="A28" s="303"/>
      <c r="B28" s="303"/>
      <c r="C28" s="303"/>
      <c r="D28" s="304"/>
      <c r="E28" s="304"/>
      <c r="F28" s="303"/>
      <c r="G28" s="303"/>
      <c r="H28" s="303"/>
      <c r="I28" s="303"/>
      <c r="J28" s="303"/>
      <c r="K28" s="303"/>
    </row>
    <row r="29" spans="1:11" ht="15" thickBot="1">
      <c r="A29" s="305"/>
      <c r="B29" s="305"/>
      <c r="C29" s="305"/>
      <c r="D29" s="305"/>
      <c r="E29" s="305"/>
      <c r="F29" s="305"/>
      <c r="G29" s="305"/>
      <c r="H29" s="305"/>
      <c r="I29" s="305"/>
      <c r="J29" s="305"/>
      <c r="K29" s="306" t="s">
        <v>2</v>
      </c>
    </row>
    <row r="30" spans="1:11">
      <c r="A30" s="1007" t="s">
        <v>389</v>
      </c>
      <c r="B30" s="1008"/>
      <c r="C30" s="1011">
        <v>2013</v>
      </c>
      <c r="D30" s="1012"/>
      <c r="E30" s="1013"/>
      <c r="F30" s="1011">
        <v>2014</v>
      </c>
      <c r="G30" s="1012"/>
      <c r="H30" s="1013"/>
      <c r="I30" s="1022" t="s">
        <v>401</v>
      </c>
      <c r="J30" s="1023"/>
      <c r="K30" s="1024"/>
    </row>
    <row r="31" spans="1:11" ht="43.8" thickBot="1">
      <c r="A31" s="1009"/>
      <c r="B31" s="1010"/>
      <c r="C31" s="281" t="s">
        <v>390</v>
      </c>
      <c r="D31" s="282" t="s">
        <v>391</v>
      </c>
      <c r="E31" s="283" t="s">
        <v>392</v>
      </c>
      <c r="F31" s="281" t="s">
        <v>390</v>
      </c>
      <c r="G31" s="282" t="s">
        <v>391</v>
      </c>
      <c r="H31" s="283" t="s">
        <v>392</v>
      </c>
      <c r="I31" s="281" t="s">
        <v>390</v>
      </c>
      <c r="J31" s="282" t="s">
        <v>391</v>
      </c>
      <c r="K31" s="283" t="s">
        <v>392</v>
      </c>
    </row>
    <row r="32" spans="1:11">
      <c r="A32" s="1004" t="s">
        <v>393</v>
      </c>
      <c r="B32" s="1005"/>
      <c r="C32" s="287">
        <v>2813</v>
      </c>
      <c r="D32" s="287">
        <v>35593.070389</v>
      </c>
      <c r="E32" s="287">
        <v>29843.73256</v>
      </c>
      <c r="F32" s="287">
        <v>2796</v>
      </c>
      <c r="G32" s="287">
        <v>35014.168163999995</v>
      </c>
      <c r="H32" s="287">
        <v>26769.018529999998</v>
      </c>
      <c r="I32" s="307">
        <v>59649</v>
      </c>
      <c r="J32" s="308">
        <v>400002.21636299998</v>
      </c>
      <c r="K32" s="309">
        <v>280919.00000599999</v>
      </c>
    </row>
    <row r="33" spans="1:14">
      <c r="A33" s="1004"/>
      <c r="B33" s="1005"/>
      <c r="C33" s="288">
        <f>C32/C$32*100</f>
        <v>100</v>
      </c>
      <c r="D33" s="289">
        <f t="shared" ref="D33:K33" si="6">D32/D$32*100</f>
        <v>100</v>
      </c>
      <c r="E33" s="290">
        <f t="shared" si="6"/>
        <v>100</v>
      </c>
      <c r="F33" s="288">
        <f t="shared" si="6"/>
        <v>100</v>
      </c>
      <c r="G33" s="289">
        <f t="shared" si="6"/>
        <v>100</v>
      </c>
      <c r="H33" s="290">
        <f t="shared" si="6"/>
        <v>100</v>
      </c>
      <c r="I33" s="288">
        <f t="shared" si="6"/>
        <v>100</v>
      </c>
      <c r="J33" s="289">
        <f t="shared" si="6"/>
        <v>100</v>
      </c>
      <c r="K33" s="290">
        <f t="shared" si="6"/>
        <v>100</v>
      </c>
    </row>
    <row r="34" spans="1:14" ht="17.399999999999999">
      <c r="A34" s="1004" t="s">
        <v>394</v>
      </c>
      <c r="B34" s="1005"/>
      <c r="C34" s="291">
        <v>733</v>
      </c>
      <c r="D34" s="292">
        <v>4624.7286389999999</v>
      </c>
      <c r="E34" s="293">
        <v>3865.0712629999998</v>
      </c>
      <c r="F34" s="291">
        <v>847</v>
      </c>
      <c r="G34" s="292">
        <v>5087.280049</v>
      </c>
      <c r="H34" s="293">
        <v>4126.5682870000001</v>
      </c>
      <c r="I34" s="866">
        <v>9593</v>
      </c>
      <c r="J34" s="869">
        <v>67561.186231999993</v>
      </c>
      <c r="K34" s="870">
        <v>40288.315932999998</v>
      </c>
    </row>
    <row r="35" spans="1:14">
      <c r="A35" s="1006"/>
      <c r="B35" s="1005"/>
      <c r="C35" s="288">
        <f>C34/C$32*100</f>
        <v>26.057589761820122</v>
      </c>
      <c r="D35" s="289">
        <f t="shared" ref="D35:K35" si="7">D34/D$32*100</f>
        <v>12.993339963245395</v>
      </c>
      <c r="E35" s="290">
        <f t="shared" si="7"/>
        <v>12.951031695614418</v>
      </c>
      <c r="F35" s="288">
        <f t="shared" si="7"/>
        <v>30.293276108726751</v>
      </c>
      <c r="G35" s="289">
        <f t="shared" si="7"/>
        <v>14.529204364279355</v>
      </c>
      <c r="H35" s="290">
        <f t="shared" si="7"/>
        <v>15.415463523159662</v>
      </c>
      <c r="I35" s="288">
        <f t="shared" si="7"/>
        <v>16.082415463796544</v>
      </c>
      <c r="J35" s="289">
        <f t="shared" si="7"/>
        <v>16.89020297094768</v>
      </c>
      <c r="K35" s="290">
        <f t="shared" si="7"/>
        <v>14.341613038683571</v>
      </c>
    </row>
    <row r="36" spans="1:14">
      <c r="A36" s="294"/>
      <c r="B36" s="295" t="s">
        <v>337</v>
      </c>
      <c r="C36" s="291">
        <v>1</v>
      </c>
      <c r="D36" s="296">
        <v>1.537393</v>
      </c>
      <c r="E36" s="297">
        <v>2.0843910000000001</v>
      </c>
      <c r="F36" s="291">
        <v>2</v>
      </c>
      <c r="G36" s="296">
        <v>0.80303499999999994</v>
      </c>
      <c r="H36" s="297">
        <v>0.25629199999999996</v>
      </c>
      <c r="I36" s="866">
        <v>18</v>
      </c>
      <c r="J36" s="867">
        <v>16.458916000000002</v>
      </c>
      <c r="K36" s="868">
        <v>10.980675</v>
      </c>
    </row>
    <row r="37" spans="1:14">
      <c r="A37" s="298"/>
      <c r="B37" s="295" t="s">
        <v>395</v>
      </c>
      <c r="C37" s="291">
        <v>37</v>
      </c>
      <c r="D37" s="292">
        <v>139.203754</v>
      </c>
      <c r="E37" s="293">
        <v>81.291443000000001</v>
      </c>
      <c r="F37" s="291">
        <v>41</v>
      </c>
      <c r="G37" s="292">
        <v>89.541534999999996</v>
      </c>
      <c r="H37" s="293">
        <v>63.851331999999999</v>
      </c>
      <c r="I37" s="866">
        <v>763</v>
      </c>
      <c r="J37" s="867">
        <v>4441.2825790000006</v>
      </c>
      <c r="K37" s="868">
        <v>2032.2684079999997</v>
      </c>
      <c r="L37" s="865"/>
      <c r="M37" s="865"/>
      <c r="N37" s="865"/>
    </row>
    <row r="38" spans="1:14">
      <c r="A38" s="298"/>
      <c r="B38" s="295" t="s">
        <v>339</v>
      </c>
      <c r="C38" s="291">
        <v>104</v>
      </c>
      <c r="D38" s="292">
        <v>615.350684</v>
      </c>
      <c r="E38" s="293">
        <v>454.30159599999996</v>
      </c>
      <c r="F38" s="291">
        <v>85</v>
      </c>
      <c r="G38" s="292">
        <v>863.37689799999998</v>
      </c>
      <c r="H38" s="293">
        <v>716.21800299999995</v>
      </c>
      <c r="I38" s="866">
        <v>1749</v>
      </c>
      <c r="J38" s="867">
        <v>12655.191768999999</v>
      </c>
      <c r="K38" s="868">
        <v>8282.1717470000003</v>
      </c>
    </row>
    <row r="39" spans="1:14">
      <c r="A39" s="298"/>
      <c r="B39" s="295" t="s">
        <v>396</v>
      </c>
      <c r="C39" s="291">
        <v>17</v>
      </c>
      <c r="D39" s="292">
        <v>231.826448</v>
      </c>
      <c r="E39" s="293">
        <v>42.757008999999996</v>
      </c>
      <c r="F39" s="291">
        <v>12</v>
      </c>
      <c r="G39" s="292">
        <v>91.318575999999993</v>
      </c>
      <c r="H39" s="293">
        <v>36.353493</v>
      </c>
      <c r="I39" s="866">
        <v>104</v>
      </c>
      <c r="J39" s="867">
        <v>1010.1949229999999</v>
      </c>
      <c r="K39" s="868">
        <v>281.87667900000002</v>
      </c>
    </row>
    <row r="40" spans="1:14">
      <c r="A40" s="298"/>
      <c r="B40" s="295" t="s">
        <v>341</v>
      </c>
      <c r="C40" s="291">
        <v>31</v>
      </c>
      <c r="D40" s="292">
        <v>417.12441899999999</v>
      </c>
      <c r="E40" s="293">
        <v>483.38687599999997</v>
      </c>
      <c r="F40" s="291">
        <v>31</v>
      </c>
      <c r="G40" s="292">
        <v>279.19673899999998</v>
      </c>
      <c r="H40" s="293">
        <v>229.368111</v>
      </c>
      <c r="I40" s="866">
        <v>676</v>
      </c>
      <c r="J40" s="867">
        <v>11046.709144</v>
      </c>
      <c r="K40" s="868">
        <v>4764.2540429999999</v>
      </c>
    </row>
    <row r="41" spans="1:14">
      <c r="A41" s="298"/>
      <c r="B41" s="295" t="s">
        <v>343</v>
      </c>
      <c r="C41" s="291">
        <v>45</v>
      </c>
      <c r="D41" s="292">
        <v>155.483214</v>
      </c>
      <c r="E41" s="293">
        <v>510.73136</v>
      </c>
      <c r="F41" s="291">
        <v>58</v>
      </c>
      <c r="G41" s="292">
        <v>461.95387299999999</v>
      </c>
      <c r="H41" s="293">
        <v>310.94471199999998</v>
      </c>
      <c r="I41" s="866">
        <v>365</v>
      </c>
      <c r="J41" s="867">
        <v>168</v>
      </c>
      <c r="K41" s="868">
        <v>4789.4296989999993</v>
      </c>
    </row>
    <row r="42" spans="1:14">
      <c r="A42" s="298"/>
      <c r="B42" s="295" t="s">
        <v>345</v>
      </c>
      <c r="C42" s="291">
        <v>54</v>
      </c>
      <c r="D42" s="292">
        <v>473.98352599999998</v>
      </c>
      <c r="E42" s="293">
        <v>457.13787299999996</v>
      </c>
      <c r="F42" s="291">
        <v>49</v>
      </c>
      <c r="G42" s="292">
        <v>124.80779</v>
      </c>
      <c r="H42" s="293">
        <v>99.204920000000001</v>
      </c>
      <c r="I42" s="866">
        <v>1454</v>
      </c>
      <c r="J42" s="867">
        <v>4369.4089129999993</v>
      </c>
      <c r="K42" s="868">
        <v>3194.0417239999997</v>
      </c>
    </row>
    <row r="43" spans="1:14">
      <c r="A43" s="298"/>
      <c r="B43" s="295" t="s">
        <v>347</v>
      </c>
      <c r="C43" s="291">
        <v>46</v>
      </c>
      <c r="D43" s="292">
        <v>832.89522099999999</v>
      </c>
      <c r="E43" s="293">
        <v>551.57494399999996</v>
      </c>
      <c r="F43" s="291">
        <v>58</v>
      </c>
      <c r="G43" s="292">
        <v>903.63183599999991</v>
      </c>
      <c r="H43" s="293">
        <v>928.68136399999992</v>
      </c>
      <c r="I43" s="866">
        <v>1911</v>
      </c>
      <c r="J43" s="867">
        <v>618</v>
      </c>
      <c r="K43" s="868">
        <v>7467.5525709999993</v>
      </c>
    </row>
    <row r="44" spans="1:14">
      <c r="A44" s="298"/>
      <c r="B44" s="295" t="s">
        <v>349</v>
      </c>
      <c r="C44" s="291">
        <v>70</v>
      </c>
      <c r="D44" s="292">
        <v>280.89242100000001</v>
      </c>
      <c r="E44" s="293">
        <v>149.20417399999999</v>
      </c>
      <c r="F44" s="291">
        <v>51</v>
      </c>
      <c r="G44" s="292">
        <v>130.58214100000001</v>
      </c>
      <c r="H44" s="293">
        <v>182.220628</v>
      </c>
      <c r="I44" s="866">
        <v>815</v>
      </c>
      <c r="J44" s="867">
        <v>2853.087278</v>
      </c>
      <c r="K44" s="868">
        <v>2184.6824309999997</v>
      </c>
    </row>
    <row r="45" spans="1:14">
      <c r="A45" s="299"/>
      <c r="B45" s="295" t="s">
        <v>21</v>
      </c>
      <c r="C45" s="291">
        <v>328</v>
      </c>
      <c r="D45" s="292">
        <v>1476.4315589999999</v>
      </c>
      <c r="E45" s="293">
        <v>1132.6015969999999</v>
      </c>
      <c r="F45" s="291">
        <v>460</v>
      </c>
      <c r="G45" s="292">
        <v>2142.067626</v>
      </c>
      <c r="H45" s="293">
        <v>1559.4694319999999</v>
      </c>
      <c r="I45" s="866">
        <v>3228</v>
      </c>
      <c r="J45" s="867">
        <v>18911.870439999999</v>
      </c>
      <c r="K45" s="868">
        <v>11143.128241</v>
      </c>
      <c r="L45" s="313"/>
      <c r="M45" s="313"/>
    </row>
    <row r="46" spans="1:14">
      <c r="A46" s="1004" t="s">
        <v>397</v>
      </c>
      <c r="B46" s="1005"/>
      <c r="C46" s="291">
        <v>816</v>
      </c>
      <c r="D46" s="292">
        <v>4700.4807009999995</v>
      </c>
      <c r="E46" s="293">
        <v>5007.4198649999998</v>
      </c>
      <c r="F46" s="291">
        <v>701</v>
      </c>
      <c r="G46" s="292">
        <v>3754.7474689999999</v>
      </c>
      <c r="H46" s="293">
        <v>3132.9640420000001</v>
      </c>
      <c r="I46" s="310">
        <v>24086</v>
      </c>
      <c r="J46" s="311">
        <v>65546.096179999993</v>
      </c>
      <c r="K46" s="312">
        <v>49012.965946999997</v>
      </c>
    </row>
    <row r="47" spans="1:14">
      <c r="A47" s="1004"/>
      <c r="B47" s="1005"/>
      <c r="C47" s="288">
        <f>C46/C$32*100</f>
        <v>29.008176324209028</v>
      </c>
      <c r="D47" s="289">
        <f t="shared" ref="D47:K47" si="8">D46/D$32*100</f>
        <v>13.206168081674342</v>
      </c>
      <c r="E47" s="290">
        <f t="shared" si="8"/>
        <v>16.778798881583327</v>
      </c>
      <c r="F47" s="288">
        <f t="shared" si="8"/>
        <v>25.071530758226036</v>
      </c>
      <c r="G47" s="289">
        <f t="shared" si="8"/>
        <v>10.723508984744248</v>
      </c>
      <c r="H47" s="290">
        <f t="shared" si="8"/>
        <v>11.703694098791452</v>
      </c>
      <c r="I47" s="288">
        <f t="shared" si="8"/>
        <v>40.379553722610609</v>
      </c>
      <c r="J47" s="289">
        <f t="shared" si="8"/>
        <v>16.386433249289109</v>
      </c>
      <c r="K47" s="290">
        <f t="shared" si="8"/>
        <v>17.447365947462849</v>
      </c>
    </row>
    <row r="48" spans="1:14">
      <c r="A48" s="1004" t="s">
        <v>398</v>
      </c>
      <c r="B48" s="1005"/>
      <c r="C48" s="291">
        <v>178</v>
      </c>
      <c r="D48" s="292">
        <v>855.81752099999994</v>
      </c>
      <c r="E48" s="293">
        <v>693.62455899999998</v>
      </c>
      <c r="F48" s="291">
        <v>153</v>
      </c>
      <c r="G48" s="292">
        <v>578.69887599999993</v>
      </c>
      <c r="H48" s="293">
        <v>419.508827</v>
      </c>
      <c r="I48" s="310">
        <v>2424</v>
      </c>
      <c r="J48" s="311">
        <v>6388.0639559999991</v>
      </c>
      <c r="K48" s="312">
        <v>5156.0516729999999</v>
      </c>
    </row>
    <row r="49" spans="1:14">
      <c r="A49" s="1004"/>
      <c r="B49" s="1005"/>
      <c r="C49" s="288">
        <f>C48/C$32*100</f>
        <v>6.3277639530750092</v>
      </c>
      <c r="D49" s="289">
        <f t="shared" ref="D49:K49" si="9">D48/D$32*100</f>
        <v>2.4044498315168936</v>
      </c>
      <c r="E49" s="290">
        <f t="shared" si="9"/>
        <v>2.3241883621811947</v>
      </c>
      <c r="F49" s="288">
        <f t="shared" si="9"/>
        <v>5.4721030042918457</v>
      </c>
      <c r="G49" s="289">
        <f t="shared" si="9"/>
        <v>1.6527563164987373</v>
      </c>
      <c r="H49" s="290">
        <f t="shared" si="9"/>
        <v>1.5671431006327599</v>
      </c>
      <c r="I49" s="288">
        <f t="shared" si="9"/>
        <v>4.0637730724739729</v>
      </c>
      <c r="J49" s="289">
        <f t="shared" si="9"/>
        <v>1.5970071401311594</v>
      </c>
      <c r="K49" s="290">
        <f t="shared" si="9"/>
        <v>1.8354229058518201</v>
      </c>
    </row>
    <row r="50" spans="1:14">
      <c r="A50" s="1004" t="s">
        <v>399</v>
      </c>
      <c r="B50" s="1005"/>
      <c r="C50" s="291">
        <v>479</v>
      </c>
      <c r="D50" s="292">
        <v>5860.6636119999994</v>
      </c>
      <c r="E50" s="293">
        <v>5676.0260639999997</v>
      </c>
      <c r="F50" s="291">
        <v>488</v>
      </c>
      <c r="G50" s="292">
        <v>9123.5408699999989</v>
      </c>
      <c r="H50" s="293">
        <v>5577.6443749999999</v>
      </c>
      <c r="I50" s="314">
        <v>12069</v>
      </c>
      <c r="J50" s="314">
        <v>79417.986841999998</v>
      </c>
      <c r="K50" s="314">
        <v>57248.107142999994</v>
      </c>
    </row>
    <row r="51" spans="1:14">
      <c r="A51" s="1004"/>
      <c r="B51" s="1005"/>
      <c r="C51" s="288">
        <f>C50/C$32*100</f>
        <v>17.028083896196229</v>
      </c>
      <c r="D51" s="289">
        <f t="shared" ref="D51:K51" si="10">D50/D$32*100</f>
        <v>16.46574332573239</v>
      </c>
      <c r="E51" s="290">
        <f t="shared" si="10"/>
        <v>19.019156040848799</v>
      </c>
      <c r="F51" s="288">
        <f t="shared" si="10"/>
        <v>17.453505007153076</v>
      </c>
      <c r="G51" s="289">
        <f t="shared" si="10"/>
        <v>26.0567117495609</v>
      </c>
      <c r="H51" s="290">
        <f t="shared" si="10"/>
        <v>20.836193036921181</v>
      </c>
      <c r="I51" s="288">
        <f t="shared" si="10"/>
        <v>20.233365186340087</v>
      </c>
      <c r="J51" s="289">
        <f t="shared" si="10"/>
        <v>19.854386699179834</v>
      </c>
      <c r="K51" s="290">
        <f t="shared" si="10"/>
        <v>20.378866200498102</v>
      </c>
    </row>
    <row r="52" spans="1:14">
      <c r="A52" s="1004" t="s">
        <v>400</v>
      </c>
      <c r="B52" s="1005"/>
      <c r="C52" s="291">
        <v>102</v>
      </c>
      <c r="D52" s="292">
        <v>5160.1932449999995</v>
      </c>
      <c r="E52" s="293">
        <v>3733.952855</v>
      </c>
      <c r="F52" s="291">
        <v>124</v>
      </c>
      <c r="G52" s="292">
        <v>4499.7055460000001</v>
      </c>
      <c r="H52" s="293">
        <v>3027.9092269999996</v>
      </c>
      <c r="I52" s="310">
        <v>1946</v>
      </c>
      <c r="J52" s="311">
        <v>52116.254135999989</v>
      </c>
      <c r="K52" s="312">
        <v>40044.81218999999</v>
      </c>
    </row>
    <row r="53" spans="1:14" ht="15" thickBot="1">
      <c r="A53" s="1020"/>
      <c r="B53" s="1021"/>
      <c r="C53" s="300">
        <f>C52/C$32*100</f>
        <v>3.6260220405261285</v>
      </c>
      <c r="D53" s="301">
        <f t="shared" ref="D53:K53" si="11">D52/D$32*100</f>
        <v>14.497746860846124</v>
      </c>
      <c r="E53" s="302">
        <f t="shared" si="11"/>
        <v>12.511681799496731</v>
      </c>
      <c r="F53" s="300">
        <f t="shared" si="11"/>
        <v>4.4349070100143066</v>
      </c>
      <c r="G53" s="301">
        <f t="shared" si="11"/>
        <v>12.851099374756522</v>
      </c>
      <c r="H53" s="302">
        <f t="shared" si="11"/>
        <v>11.311244839278013</v>
      </c>
      <c r="I53" s="300">
        <f t="shared" si="11"/>
        <v>3.2624184814498149</v>
      </c>
      <c r="J53" s="301">
        <f t="shared" si="11"/>
        <v>13.028991341564156</v>
      </c>
      <c r="K53" s="302">
        <f t="shared" si="11"/>
        <v>14.254931916013048</v>
      </c>
    </row>
    <row r="54" spans="1:14">
      <c r="A54" s="315"/>
      <c r="B54" s="315"/>
      <c r="C54" s="316"/>
      <c r="D54" s="316"/>
      <c r="E54" s="316"/>
      <c r="F54" s="316"/>
      <c r="G54" s="316"/>
      <c r="H54" s="316"/>
      <c r="I54" s="316"/>
      <c r="J54" s="316"/>
      <c r="K54" s="316"/>
    </row>
    <row r="55" spans="1:14" s="320" customFormat="1">
      <c r="A55" s="317"/>
      <c r="B55" s="318" t="s">
        <v>402</v>
      </c>
      <c r="C55" s="170" t="s">
        <v>403</v>
      </c>
      <c r="D55" s="170"/>
      <c r="E55" s="170"/>
      <c r="F55" s="170"/>
      <c r="G55" s="280" t="s">
        <v>404</v>
      </c>
      <c r="H55" s="170" t="s">
        <v>405</v>
      </c>
      <c r="I55" s="319"/>
      <c r="J55" s="313"/>
      <c r="K55" s="313"/>
      <c r="L55" s="4"/>
      <c r="M55" s="4"/>
      <c r="N55" s="313"/>
    </row>
    <row r="56" spans="1:14">
      <c r="A56" s="321"/>
      <c r="C56" s="322"/>
      <c r="D56" s="318" t="s">
        <v>1111</v>
      </c>
      <c r="E56" s="316"/>
      <c r="F56" s="323"/>
      <c r="I56" s="323" t="s">
        <v>1112</v>
      </c>
      <c r="J56" s="323"/>
      <c r="K56" s="324"/>
    </row>
    <row r="57" spans="1:14">
      <c r="A57" s="325"/>
      <c r="B57" s="325"/>
      <c r="C57" s="322"/>
      <c r="D57" s="313"/>
      <c r="E57" s="316"/>
      <c r="F57" s="323"/>
      <c r="G57" s="326"/>
      <c r="H57" s="327"/>
      <c r="I57" s="323"/>
      <c r="J57" s="326"/>
      <c r="K57" s="324"/>
    </row>
    <row r="58" spans="1:14">
      <c r="A58" s="325"/>
      <c r="B58" s="325"/>
      <c r="C58" s="322"/>
      <c r="D58" s="313"/>
      <c r="E58" s="316"/>
      <c r="F58" s="323"/>
      <c r="G58" s="326"/>
      <c r="H58" s="324"/>
      <c r="I58" s="323"/>
      <c r="J58" s="326"/>
      <c r="K58" s="324"/>
    </row>
  </sheetData>
  <mergeCells count="20">
    <mergeCell ref="A50:B51"/>
    <mergeCell ref="A52:B53"/>
    <mergeCell ref="F30:H30"/>
    <mergeCell ref="I30:K30"/>
    <mergeCell ref="A32:B33"/>
    <mergeCell ref="A34:B35"/>
    <mergeCell ref="A46:B47"/>
    <mergeCell ref="A48:B49"/>
    <mergeCell ref="C30:E30"/>
    <mergeCell ref="A20:B21"/>
    <mergeCell ref="A22:B23"/>
    <mergeCell ref="A24:B25"/>
    <mergeCell ref="A26:B27"/>
    <mergeCell ref="A30:B31"/>
    <mergeCell ref="A8:B9"/>
    <mergeCell ref="A4:B5"/>
    <mergeCell ref="C4:E4"/>
    <mergeCell ref="F4:H4"/>
    <mergeCell ref="I4:K4"/>
    <mergeCell ref="A6:B7"/>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43"/>
  <sheetViews>
    <sheetView topLeftCell="A16" zoomScale="70" zoomScaleNormal="70" workbookViewId="0">
      <selection activeCell="J16" sqref="J16"/>
    </sheetView>
  </sheetViews>
  <sheetFormatPr defaultColWidth="9" defaultRowHeight="14.4"/>
  <cols>
    <col min="1" max="1" width="21" style="320" customWidth="1"/>
    <col min="2" max="2" width="15.09765625" style="320" customWidth="1"/>
    <col min="3" max="14" width="12.59765625" style="320" customWidth="1"/>
    <col min="15" max="16384" width="9" style="320"/>
  </cols>
  <sheetData>
    <row r="1" spans="1:15">
      <c r="A1" s="328" t="s">
        <v>1115</v>
      </c>
      <c r="B1" s="328"/>
      <c r="C1" s="328"/>
      <c r="D1" s="328"/>
      <c r="E1" s="328"/>
      <c r="F1" s="328"/>
      <c r="G1" s="328"/>
      <c r="H1" s="328"/>
      <c r="I1" s="328"/>
      <c r="J1" s="328"/>
      <c r="K1" s="328"/>
      <c r="L1" s="328"/>
      <c r="M1" s="328"/>
      <c r="N1" s="328"/>
    </row>
    <row r="2" spans="1:15">
      <c r="A2" s="328" t="s">
        <v>406</v>
      </c>
      <c r="B2" s="328"/>
      <c r="C2" s="328"/>
      <c r="D2" s="328"/>
      <c r="E2" s="328"/>
      <c r="F2" s="328"/>
      <c r="G2" s="328"/>
      <c r="H2" s="328"/>
      <c r="I2" s="328"/>
      <c r="J2" s="328"/>
      <c r="K2" s="328"/>
      <c r="L2" s="328"/>
      <c r="M2" s="328"/>
      <c r="N2" s="328"/>
    </row>
    <row r="3" spans="1:15">
      <c r="A3" s="329"/>
      <c r="B3" s="329"/>
      <c r="C3" s="329"/>
      <c r="D3" s="329"/>
      <c r="E3" s="329"/>
      <c r="F3" s="329"/>
      <c r="G3" s="329"/>
      <c r="H3" s="329"/>
      <c r="I3" s="330"/>
    </row>
    <row r="4" spans="1:15" ht="16.5" customHeight="1" thickBot="1">
      <c r="A4" s="331"/>
      <c r="B4" s="331"/>
      <c r="C4" s="331"/>
      <c r="D4" s="331"/>
      <c r="E4" s="331"/>
      <c r="F4" s="331"/>
      <c r="G4" s="331"/>
      <c r="H4" s="331"/>
      <c r="I4" s="331"/>
      <c r="J4" s="331"/>
      <c r="K4" s="331"/>
      <c r="L4" s="331"/>
      <c r="M4" s="331"/>
      <c r="N4" s="332" t="s">
        <v>407</v>
      </c>
    </row>
    <row r="5" spans="1:15" ht="15" thickBot="1">
      <c r="A5" s="1027"/>
      <c r="B5" s="1027"/>
      <c r="C5" s="1027" t="s">
        <v>408</v>
      </c>
      <c r="D5" s="1027"/>
      <c r="E5" s="333" t="s">
        <v>12</v>
      </c>
      <c r="F5" s="333" t="s">
        <v>409</v>
      </c>
      <c r="G5" s="333" t="s">
        <v>178</v>
      </c>
      <c r="H5" s="333" t="s">
        <v>410</v>
      </c>
      <c r="I5" s="333" t="s">
        <v>101</v>
      </c>
      <c r="J5" s="333" t="s">
        <v>181</v>
      </c>
      <c r="K5" s="333" t="s">
        <v>18</v>
      </c>
      <c r="L5" s="333" t="s">
        <v>95</v>
      </c>
      <c r="M5" s="333" t="s">
        <v>102</v>
      </c>
      <c r="N5" s="333" t="s">
        <v>21</v>
      </c>
    </row>
    <row r="6" spans="1:15" s="339" customFormat="1" ht="32.4">
      <c r="A6" s="1025" t="s">
        <v>205</v>
      </c>
      <c r="B6" s="334" t="s">
        <v>411</v>
      </c>
      <c r="C6" s="335">
        <f>SUM(E6:N6)</f>
        <v>5056</v>
      </c>
      <c r="D6" s="336">
        <f>C6/$C$39*100</f>
        <v>52.705097466902949</v>
      </c>
      <c r="E6" s="337">
        <v>2</v>
      </c>
      <c r="F6" s="337">
        <v>169</v>
      </c>
      <c r="G6" s="338">
        <v>1045</v>
      </c>
      <c r="H6" s="337">
        <v>24</v>
      </c>
      <c r="I6" s="337">
        <v>301</v>
      </c>
      <c r="J6" s="337">
        <v>80</v>
      </c>
      <c r="K6" s="338">
        <v>688</v>
      </c>
      <c r="L6" s="337">
        <v>111</v>
      </c>
      <c r="M6" s="337">
        <v>444</v>
      </c>
      <c r="N6" s="338">
        <v>2192</v>
      </c>
    </row>
    <row r="7" spans="1:15" s="345" customFormat="1" ht="32.4">
      <c r="A7" s="1025"/>
      <c r="B7" s="340" t="s">
        <v>412</v>
      </c>
      <c r="C7" s="341">
        <f>SUM(E7:N7)</f>
        <v>25078.522055999998</v>
      </c>
      <c r="D7" s="342">
        <f>C7/$C$40*100</f>
        <v>37.11971836889046</v>
      </c>
      <c r="E7" s="343">
        <v>1.9279999999999999</v>
      </c>
      <c r="F7" s="343">
        <v>421.02985899999999</v>
      </c>
      <c r="G7" s="343">
        <v>6930.9474759999994</v>
      </c>
      <c r="H7" s="343">
        <v>27.836248999999999</v>
      </c>
      <c r="I7" s="343">
        <v>2766.566053</v>
      </c>
      <c r="J7" s="343">
        <v>340.651048</v>
      </c>
      <c r="K7" s="343">
        <v>2542.029622</v>
      </c>
      <c r="L7" s="344">
        <v>1078.615865</v>
      </c>
      <c r="M7" s="343">
        <v>1765.85257</v>
      </c>
      <c r="N7" s="343">
        <v>9203.0653139999995</v>
      </c>
    </row>
    <row r="8" spans="1:15" s="339" customFormat="1" ht="32.4">
      <c r="A8" s="1025"/>
      <c r="B8" s="334" t="s">
        <v>413</v>
      </c>
      <c r="C8" s="346">
        <f>SUM(E8:N8)</f>
        <v>18327.360823000003</v>
      </c>
      <c r="D8" s="336">
        <f>C8/$C$41*100</f>
        <v>45.490511078891075</v>
      </c>
      <c r="E8" s="347">
        <v>1.3993</v>
      </c>
      <c r="F8" s="347">
        <v>306.60108199999996</v>
      </c>
      <c r="G8" s="347">
        <v>4293.512702</v>
      </c>
      <c r="H8" s="347">
        <v>12.482856</v>
      </c>
      <c r="I8" s="347">
        <v>2284.7139050000001</v>
      </c>
      <c r="J8" s="347">
        <v>192.84815699999999</v>
      </c>
      <c r="K8" s="347">
        <v>2283.8434239999997</v>
      </c>
      <c r="L8" s="347">
        <v>925.70473299999992</v>
      </c>
      <c r="M8" s="347">
        <v>1458.787875</v>
      </c>
      <c r="N8" s="347">
        <v>6567.4667890000001</v>
      </c>
    </row>
    <row r="9" spans="1:15" ht="15" customHeight="1">
      <c r="A9" s="1025" t="s">
        <v>414</v>
      </c>
      <c r="B9" s="348" t="s">
        <v>415</v>
      </c>
      <c r="C9" s="335">
        <f t="shared" ref="C9:C35" si="0">SUM(E9:N9)</f>
        <v>181</v>
      </c>
      <c r="D9" s="349">
        <f>C9/$C$39*100</f>
        <v>1.8867924528301887</v>
      </c>
      <c r="E9" s="350">
        <v>0</v>
      </c>
      <c r="F9" s="337">
        <v>12</v>
      </c>
      <c r="G9" s="337">
        <v>93</v>
      </c>
      <c r="H9" s="337">
        <v>8</v>
      </c>
      <c r="I9" s="337">
        <v>17</v>
      </c>
      <c r="J9" s="337">
        <v>8</v>
      </c>
      <c r="K9" s="337">
        <v>20</v>
      </c>
      <c r="L9" s="337">
        <v>4</v>
      </c>
      <c r="M9" s="337">
        <v>7</v>
      </c>
      <c r="N9" s="337">
        <v>12</v>
      </c>
    </row>
    <row r="10" spans="1:15" ht="15" customHeight="1">
      <c r="A10" s="1025"/>
      <c r="B10" s="348" t="s">
        <v>416</v>
      </c>
      <c r="C10" s="346">
        <f t="shared" si="0"/>
        <v>18375.765244999999</v>
      </c>
      <c r="D10" s="349">
        <f>C10/$C$40*100</f>
        <v>27.198701310392938</v>
      </c>
      <c r="E10" s="351">
        <v>0</v>
      </c>
      <c r="F10" s="347">
        <v>1114.081365</v>
      </c>
      <c r="G10" s="347">
        <v>2879.015707</v>
      </c>
      <c r="H10" s="347">
        <v>46.648685999999998</v>
      </c>
      <c r="I10" s="347">
        <v>6612.8428699999995</v>
      </c>
      <c r="J10" s="347">
        <v>3651.8357469999996</v>
      </c>
      <c r="K10" s="347">
        <v>125.086</v>
      </c>
      <c r="L10" s="347">
        <v>271.68656699999997</v>
      </c>
      <c r="M10" s="347">
        <v>226.77339999999998</v>
      </c>
      <c r="N10" s="347">
        <v>3447.794903</v>
      </c>
    </row>
    <row r="11" spans="1:15" ht="15" customHeight="1">
      <c r="A11" s="1025"/>
      <c r="B11" s="348" t="s">
        <v>417</v>
      </c>
      <c r="C11" s="346">
        <f t="shared" si="0"/>
        <v>7873.3219159999999</v>
      </c>
      <c r="D11" s="349">
        <f>C11/$C$41*100</f>
        <v>19.542444834610208</v>
      </c>
      <c r="E11" s="351">
        <v>0</v>
      </c>
      <c r="F11" s="347">
        <v>47.880818999999995</v>
      </c>
      <c r="G11" s="347">
        <v>2150.9739639999998</v>
      </c>
      <c r="H11" s="347">
        <v>14.212558999999999</v>
      </c>
      <c r="I11" s="347">
        <v>1680.3282879999999</v>
      </c>
      <c r="J11" s="347">
        <v>1764.342508</v>
      </c>
      <c r="K11" s="347">
        <v>14.960092</v>
      </c>
      <c r="L11" s="347">
        <v>176.06231699999998</v>
      </c>
      <c r="M11" s="347">
        <v>52.583065999999995</v>
      </c>
      <c r="N11" s="347">
        <v>1971.9783029999999</v>
      </c>
    </row>
    <row r="12" spans="1:15" ht="15" customHeight="1">
      <c r="A12" s="1025" t="s">
        <v>418</v>
      </c>
      <c r="B12" s="348" t="s">
        <v>415</v>
      </c>
      <c r="C12" s="352">
        <f t="shared" si="0"/>
        <v>594</v>
      </c>
      <c r="D12" s="349">
        <f t="shared" ref="D12" si="1">C12/$C$39*100</f>
        <v>6.1920150109454815</v>
      </c>
      <c r="E12" s="353">
        <v>0</v>
      </c>
      <c r="F12" s="353">
        <v>149</v>
      </c>
      <c r="G12" s="354">
        <v>58</v>
      </c>
      <c r="H12" s="353">
        <v>5</v>
      </c>
      <c r="I12" s="353">
        <v>44</v>
      </c>
      <c r="J12" s="353">
        <v>9</v>
      </c>
      <c r="K12" s="354">
        <v>105</v>
      </c>
      <c r="L12" s="353">
        <v>47</v>
      </c>
      <c r="M12" s="353">
        <v>33</v>
      </c>
      <c r="N12" s="354">
        <v>144</v>
      </c>
    </row>
    <row r="13" spans="1:15" ht="15" customHeight="1">
      <c r="A13" s="1028"/>
      <c r="B13" s="348" t="s">
        <v>416</v>
      </c>
      <c r="C13" s="355">
        <f t="shared" si="0"/>
        <v>6077.9026259999991</v>
      </c>
      <c r="D13" s="349">
        <f t="shared" ref="D13" si="2">C13/$C$40*100</f>
        <v>8.9961455163456439</v>
      </c>
      <c r="E13" s="347">
        <v>0.84999899999999995</v>
      </c>
      <c r="F13" s="347">
        <v>1465.5515439999999</v>
      </c>
      <c r="G13" s="347">
        <v>224.22280899999998</v>
      </c>
      <c r="H13" s="347">
        <v>31.515734999999999</v>
      </c>
      <c r="I13" s="347">
        <v>654.28094099999998</v>
      </c>
      <c r="J13" s="347">
        <v>6.1442099999999993</v>
      </c>
      <c r="K13" s="347">
        <v>358.34029099999998</v>
      </c>
      <c r="L13" s="347">
        <v>568.66813999999999</v>
      </c>
      <c r="M13" s="347">
        <v>73.147583999999995</v>
      </c>
      <c r="N13" s="347">
        <v>2695.1813729999999</v>
      </c>
    </row>
    <row r="14" spans="1:15" ht="15" customHeight="1">
      <c r="A14" s="1028"/>
      <c r="B14" s="348" t="s">
        <v>417</v>
      </c>
      <c r="C14" s="355">
        <f t="shared" si="0"/>
        <v>2490.7866269999995</v>
      </c>
      <c r="D14" s="349">
        <f t="shared" ref="D14" si="3">C14/$C$41*100</f>
        <v>6.1824044250005645</v>
      </c>
      <c r="E14" s="347">
        <v>0</v>
      </c>
      <c r="F14" s="347">
        <v>768.35385299999996</v>
      </c>
      <c r="G14" s="347">
        <v>123.54720499999999</v>
      </c>
      <c r="H14" s="347">
        <v>12.938514</v>
      </c>
      <c r="I14" s="347">
        <v>62.6342</v>
      </c>
      <c r="J14" s="347">
        <v>4.0344549999999995</v>
      </c>
      <c r="K14" s="347">
        <v>119.64280799999999</v>
      </c>
      <c r="L14" s="347">
        <v>425.659921</v>
      </c>
      <c r="M14" s="347">
        <v>41.244776000000002</v>
      </c>
      <c r="N14" s="347">
        <v>932.73089499999992</v>
      </c>
      <c r="O14" s="356"/>
    </row>
    <row r="15" spans="1:15">
      <c r="A15" s="1025" t="s">
        <v>419</v>
      </c>
      <c r="B15" s="348" t="s">
        <v>415</v>
      </c>
      <c r="C15" s="352">
        <f>SUM(E15:N15)</f>
        <v>1134</v>
      </c>
      <c r="D15" s="349">
        <f t="shared" ref="D15" si="4">C15/$C$39*100</f>
        <v>11.821119566350465</v>
      </c>
      <c r="E15" s="337">
        <v>2</v>
      </c>
      <c r="F15" s="337">
        <v>131</v>
      </c>
      <c r="G15" s="338">
        <v>212</v>
      </c>
      <c r="H15" s="337">
        <v>13</v>
      </c>
      <c r="I15" s="337">
        <v>79</v>
      </c>
      <c r="J15" s="337">
        <v>21</v>
      </c>
      <c r="K15" s="338">
        <v>138</v>
      </c>
      <c r="L15" s="337">
        <v>175</v>
      </c>
      <c r="M15" s="337">
        <v>119</v>
      </c>
      <c r="N15" s="338">
        <v>244</v>
      </c>
    </row>
    <row r="16" spans="1:15">
      <c r="A16" s="1025"/>
      <c r="B16" s="348" t="s">
        <v>416</v>
      </c>
      <c r="C16" s="355">
        <f>SUM(E16:N16)</f>
        <v>3778.8409680000004</v>
      </c>
      <c r="D16" s="349">
        <f t="shared" ref="D16" si="5">C16/$C$40*100</f>
        <v>5.5932128767303553</v>
      </c>
      <c r="E16" s="347">
        <v>1.1480729999999999</v>
      </c>
      <c r="F16" s="347">
        <v>146.662835</v>
      </c>
      <c r="G16" s="347">
        <v>600.66858400000001</v>
      </c>
      <c r="H16" s="347">
        <v>61.027949999999997</v>
      </c>
      <c r="I16" s="347">
        <v>83.276128999999997</v>
      </c>
      <c r="J16" s="347">
        <v>19.8567</v>
      </c>
      <c r="K16" s="347">
        <v>80.403018000000003</v>
      </c>
      <c r="L16" s="347">
        <v>2090.5411859999999</v>
      </c>
      <c r="M16" s="347">
        <v>131.51406699999998</v>
      </c>
      <c r="N16" s="347">
        <v>563.74242600000002</v>
      </c>
    </row>
    <row r="17" spans="1:14">
      <c r="A17" s="1026"/>
      <c r="B17" s="348" t="s">
        <v>417</v>
      </c>
      <c r="C17" s="355">
        <f>SUM(E17:N17)</f>
        <v>3161.2473920000002</v>
      </c>
      <c r="D17" s="349">
        <f t="shared" ref="D17" si="6">C17/$C$41*100</f>
        <v>7.8465612642067155</v>
      </c>
      <c r="E17" s="347">
        <v>1.130587</v>
      </c>
      <c r="F17" s="347">
        <v>87.023150999999999</v>
      </c>
      <c r="G17" s="347">
        <v>417.557883</v>
      </c>
      <c r="H17" s="347">
        <v>51.772396000000001</v>
      </c>
      <c r="I17" s="347">
        <v>74.175107999999994</v>
      </c>
      <c r="J17" s="347">
        <v>15.390699</v>
      </c>
      <c r="K17" s="347">
        <v>51.852813999999995</v>
      </c>
      <c r="L17" s="347">
        <v>1937.1325669999999</v>
      </c>
      <c r="M17" s="347">
        <v>116.66433099999999</v>
      </c>
      <c r="N17" s="347">
        <v>408.54785599999997</v>
      </c>
    </row>
    <row r="18" spans="1:14">
      <c r="A18" s="1025" t="s">
        <v>420</v>
      </c>
      <c r="B18" s="348" t="s">
        <v>415</v>
      </c>
      <c r="C18" s="352">
        <f t="shared" si="0"/>
        <v>114</v>
      </c>
      <c r="D18" s="349">
        <f t="shared" ref="D18" si="7">C18/$C$39*100</f>
        <v>1.1883665172521631</v>
      </c>
      <c r="E18" s="350">
        <v>0</v>
      </c>
      <c r="F18" s="337">
        <v>13</v>
      </c>
      <c r="G18" s="338">
        <v>14</v>
      </c>
      <c r="H18" s="337">
        <v>4</v>
      </c>
      <c r="I18" s="337">
        <v>14</v>
      </c>
      <c r="J18" s="357">
        <v>4</v>
      </c>
      <c r="K18" s="338">
        <v>7</v>
      </c>
      <c r="L18" s="337">
        <v>33</v>
      </c>
      <c r="M18" s="337">
        <v>5</v>
      </c>
      <c r="N18" s="338">
        <v>20</v>
      </c>
    </row>
    <row r="19" spans="1:14">
      <c r="A19" s="1028"/>
      <c r="B19" s="348" t="s">
        <v>416</v>
      </c>
      <c r="C19" s="355">
        <f t="shared" si="0"/>
        <v>2956.731295</v>
      </c>
      <c r="D19" s="349">
        <f t="shared" ref="D19" si="8">C19/$C$40*100</f>
        <v>4.376375637998434</v>
      </c>
      <c r="E19" s="351">
        <v>0</v>
      </c>
      <c r="F19" s="347">
        <v>149.959047</v>
      </c>
      <c r="G19" s="347">
        <v>475.18464</v>
      </c>
      <c r="H19" s="347">
        <v>100.408913</v>
      </c>
      <c r="I19" s="347">
        <v>285.10103199999998</v>
      </c>
      <c r="J19" s="358">
        <v>6.3999799999999993</v>
      </c>
      <c r="K19" s="347">
        <v>29.879013999999998</v>
      </c>
      <c r="L19" s="347">
        <v>1122.693432</v>
      </c>
      <c r="M19" s="347">
        <v>70.256987999999993</v>
      </c>
      <c r="N19" s="347">
        <v>716.84824900000001</v>
      </c>
    </row>
    <row r="20" spans="1:14">
      <c r="A20" s="1028"/>
      <c r="B20" s="359" t="s">
        <v>417</v>
      </c>
      <c r="C20" s="355">
        <f t="shared" si="0"/>
        <v>2069.4249479999999</v>
      </c>
      <c r="D20" s="349">
        <f t="shared" ref="D20" si="9">C20/$C$41*100</f>
        <v>5.1365387211554854</v>
      </c>
      <c r="E20" s="351">
        <v>0</v>
      </c>
      <c r="F20" s="347">
        <v>127.724323</v>
      </c>
      <c r="G20" s="347">
        <v>287.81195099999997</v>
      </c>
      <c r="H20" s="347">
        <v>64.764512999999994</v>
      </c>
      <c r="I20" s="347">
        <v>238.01087799999999</v>
      </c>
      <c r="J20" s="358">
        <v>6.071034</v>
      </c>
      <c r="K20" s="347">
        <v>16.173849000000001</v>
      </c>
      <c r="L20" s="347">
        <v>936.8339729999999</v>
      </c>
      <c r="M20" s="347">
        <v>52.409589999999994</v>
      </c>
      <c r="N20" s="347">
        <v>339.62483699999996</v>
      </c>
    </row>
    <row r="21" spans="1:14">
      <c r="A21" s="1025" t="s">
        <v>209</v>
      </c>
      <c r="B21" s="348" t="s">
        <v>415</v>
      </c>
      <c r="C21" s="352">
        <f t="shared" si="0"/>
        <v>791</v>
      </c>
      <c r="D21" s="349">
        <f t="shared" ref="D21" si="10">C21/$C$39*100</f>
        <v>8.2455957468987808</v>
      </c>
      <c r="E21" s="337">
        <v>13</v>
      </c>
      <c r="F21" s="337">
        <v>87</v>
      </c>
      <c r="G21" s="338">
        <v>62</v>
      </c>
      <c r="H21" s="337">
        <v>15</v>
      </c>
      <c r="I21" s="337">
        <v>96</v>
      </c>
      <c r="J21" s="337">
        <v>16</v>
      </c>
      <c r="K21" s="338">
        <v>105</v>
      </c>
      <c r="L21" s="337">
        <v>29</v>
      </c>
      <c r="M21" s="337">
        <v>64</v>
      </c>
      <c r="N21" s="338">
        <v>304</v>
      </c>
    </row>
    <row r="22" spans="1:14">
      <c r="A22" s="1025"/>
      <c r="B22" s="348" t="s">
        <v>416</v>
      </c>
      <c r="C22" s="355">
        <f t="shared" si="0"/>
        <v>2985.8287629999995</v>
      </c>
      <c r="D22" s="349">
        <f t="shared" ref="D22" si="11">C22/$C$40*100</f>
        <v>4.4194439581728018</v>
      </c>
      <c r="E22" s="347">
        <v>10.725923999999999</v>
      </c>
      <c r="F22" s="347">
        <v>637.97267599999998</v>
      </c>
      <c r="G22" s="347">
        <v>221.20115899999999</v>
      </c>
      <c r="H22" s="347">
        <v>416.528344</v>
      </c>
      <c r="I22" s="347">
        <v>141.94829199999998</v>
      </c>
      <c r="J22" s="347">
        <v>3.257476</v>
      </c>
      <c r="K22" s="347">
        <v>211.49932099999998</v>
      </c>
      <c r="L22" s="347">
        <v>51.617058999999998</v>
      </c>
      <c r="M22" s="347">
        <v>212.106415</v>
      </c>
      <c r="N22" s="347">
        <v>1078.9720969999998</v>
      </c>
    </row>
    <row r="23" spans="1:14">
      <c r="A23" s="1026"/>
      <c r="B23" s="348" t="s">
        <v>417</v>
      </c>
      <c r="C23" s="355">
        <f t="shared" si="0"/>
        <v>1517.5418559999998</v>
      </c>
      <c r="D23" s="349">
        <f t="shared" ref="D23" si="12">C23/$C$41*100</f>
        <v>3.7667046161067939</v>
      </c>
      <c r="E23" s="347">
        <v>8.5734019999999997</v>
      </c>
      <c r="F23" s="347">
        <v>453.117368</v>
      </c>
      <c r="G23" s="347">
        <v>131.401824</v>
      </c>
      <c r="H23" s="347">
        <v>67.507306</v>
      </c>
      <c r="I23" s="347">
        <v>68.255240999999998</v>
      </c>
      <c r="J23" s="347">
        <v>1.751271</v>
      </c>
      <c r="K23" s="347">
        <v>133.76806099999999</v>
      </c>
      <c r="L23" s="347">
        <v>28.800108999999999</v>
      </c>
      <c r="M23" s="347">
        <v>193.59776199999999</v>
      </c>
      <c r="N23" s="347">
        <v>430.76951199999996</v>
      </c>
    </row>
    <row r="24" spans="1:14">
      <c r="A24" s="1026" t="s">
        <v>421</v>
      </c>
      <c r="B24" s="348" t="s">
        <v>415</v>
      </c>
      <c r="C24" s="352">
        <f t="shared" si="0"/>
        <v>302</v>
      </c>
      <c r="D24" s="349">
        <f t="shared" ref="D24" si="13">C24/$C$39*100</f>
        <v>3.1481288439487125</v>
      </c>
      <c r="E24" s="350">
        <v>0</v>
      </c>
      <c r="F24" s="337">
        <v>23</v>
      </c>
      <c r="G24" s="338">
        <v>47</v>
      </c>
      <c r="H24" s="337">
        <v>1</v>
      </c>
      <c r="I24" s="337">
        <v>30</v>
      </c>
      <c r="J24" s="350">
        <v>0</v>
      </c>
      <c r="K24" s="338">
        <v>48</v>
      </c>
      <c r="L24" s="337">
        <v>45</v>
      </c>
      <c r="M24" s="337">
        <v>36</v>
      </c>
      <c r="N24" s="338">
        <v>72</v>
      </c>
    </row>
    <row r="25" spans="1:14">
      <c r="A25" s="1029"/>
      <c r="B25" s="348" t="s">
        <v>416</v>
      </c>
      <c r="C25" s="355">
        <f t="shared" si="0"/>
        <v>1327.6021620000001</v>
      </c>
      <c r="D25" s="349">
        <f t="shared" ref="D25" si="14">C25/$C$40*100</f>
        <v>1.9650367852351123</v>
      </c>
      <c r="E25" s="351">
        <v>0</v>
      </c>
      <c r="F25" s="347">
        <v>33.553728999999997</v>
      </c>
      <c r="G25" s="347">
        <v>49.804528999999995</v>
      </c>
      <c r="H25" s="347">
        <v>8.299999999999999E-2</v>
      </c>
      <c r="I25" s="347">
        <v>301.485749</v>
      </c>
      <c r="J25" s="351">
        <v>0</v>
      </c>
      <c r="K25" s="347">
        <v>63.232089999999999</v>
      </c>
      <c r="L25" s="347">
        <v>601.42688099999998</v>
      </c>
      <c r="M25" s="347">
        <v>194.82727599999998</v>
      </c>
      <c r="N25" s="347">
        <v>83.188907999999998</v>
      </c>
    </row>
    <row r="26" spans="1:14">
      <c r="A26" s="1029"/>
      <c r="B26" s="348" t="s">
        <v>417</v>
      </c>
      <c r="C26" s="355">
        <f t="shared" si="0"/>
        <v>974.54574000000002</v>
      </c>
      <c r="D26" s="349">
        <f t="shared" ref="D26" si="15">C26/$C$41*100</f>
        <v>2.4189289560295411</v>
      </c>
      <c r="E26" s="351">
        <v>0</v>
      </c>
      <c r="F26" s="347">
        <v>27.543899999999997</v>
      </c>
      <c r="G26" s="347">
        <v>45.476430999999998</v>
      </c>
      <c r="H26" s="347">
        <v>8.299999999999999E-2</v>
      </c>
      <c r="I26" s="347">
        <v>249.40377799999999</v>
      </c>
      <c r="J26" s="351">
        <v>0</v>
      </c>
      <c r="K26" s="347">
        <v>48.178190999999998</v>
      </c>
      <c r="L26" s="347">
        <v>358.73337799999996</v>
      </c>
      <c r="M26" s="347">
        <v>186.126454</v>
      </c>
      <c r="N26" s="347">
        <v>59.000608</v>
      </c>
    </row>
    <row r="27" spans="1:14">
      <c r="A27" s="1025" t="s">
        <v>422</v>
      </c>
      <c r="B27" s="348" t="s">
        <v>415</v>
      </c>
      <c r="C27" s="352">
        <f t="shared" si="0"/>
        <v>352</v>
      </c>
      <c r="D27" s="349">
        <f t="shared" ref="D27" si="16">C27/$C$39*100</f>
        <v>3.669342228708433</v>
      </c>
      <c r="E27" s="337">
        <v>1</v>
      </c>
      <c r="F27" s="337">
        <v>37</v>
      </c>
      <c r="G27" s="338">
        <v>50</v>
      </c>
      <c r="H27" s="337">
        <v>2</v>
      </c>
      <c r="I27" s="337">
        <v>22</v>
      </c>
      <c r="J27" s="337">
        <v>18</v>
      </c>
      <c r="K27" s="338">
        <v>31</v>
      </c>
      <c r="L27" s="337">
        <v>63</v>
      </c>
      <c r="M27" s="337">
        <v>16</v>
      </c>
      <c r="N27" s="338">
        <v>112</v>
      </c>
    </row>
    <row r="28" spans="1:14">
      <c r="A28" s="1028"/>
      <c r="B28" s="348" t="s">
        <v>416</v>
      </c>
      <c r="C28" s="355">
        <f t="shared" si="0"/>
        <v>1227.808638</v>
      </c>
      <c r="D28" s="349">
        <f t="shared" ref="D28" si="17">C28/$C$40*100</f>
        <v>1.8173284195807307</v>
      </c>
      <c r="E28" s="347">
        <v>0.39992</v>
      </c>
      <c r="F28" s="347">
        <v>59.943565999999997</v>
      </c>
      <c r="G28" s="347">
        <v>116.555413</v>
      </c>
      <c r="H28" s="347">
        <v>6.6501000000000001</v>
      </c>
      <c r="I28" s="347">
        <v>40.356667999999999</v>
      </c>
      <c r="J28" s="347">
        <v>5.627122</v>
      </c>
      <c r="K28" s="347">
        <v>58.267302000000001</v>
      </c>
      <c r="L28" s="347">
        <v>841.83170399999995</v>
      </c>
      <c r="M28" s="347">
        <v>41.704985000000001</v>
      </c>
      <c r="N28" s="347">
        <v>56.471857999999997</v>
      </c>
    </row>
    <row r="29" spans="1:14">
      <c r="A29" s="1028"/>
      <c r="B29" s="348" t="s">
        <v>417</v>
      </c>
      <c r="C29" s="355">
        <f t="shared" si="0"/>
        <v>963.75648999999999</v>
      </c>
      <c r="D29" s="349">
        <f t="shared" ref="D29" si="18">C29/$C$41*100</f>
        <v>2.3921488592443021</v>
      </c>
      <c r="E29" s="347">
        <v>2.3942999999999999E-2</v>
      </c>
      <c r="F29" s="347">
        <v>32.358824999999996</v>
      </c>
      <c r="G29" s="347">
        <v>82.964281</v>
      </c>
      <c r="H29" s="347">
        <v>1.6769099999999999</v>
      </c>
      <c r="I29" s="347">
        <v>36.633595999999997</v>
      </c>
      <c r="J29" s="347">
        <v>3.860125</v>
      </c>
      <c r="K29" s="347">
        <v>23.964953999999999</v>
      </c>
      <c r="L29" s="347">
        <v>719.41402799999992</v>
      </c>
      <c r="M29" s="347">
        <v>38.772357</v>
      </c>
      <c r="N29" s="347">
        <v>24.087470999999997</v>
      </c>
    </row>
    <row r="30" spans="1:14">
      <c r="A30" s="1025" t="s">
        <v>423</v>
      </c>
      <c r="B30" s="348" t="s">
        <v>415</v>
      </c>
      <c r="C30" s="352">
        <f t="shared" si="0"/>
        <v>190</v>
      </c>
      <c r="D30" s="349">
        <f t="shared" ref="D30" si="19">C30/$C$39*100</f>
        <v>1.9806108620869383</v>
      </c>
      <c r="E30" s="350">
        <v>0</v>
      </c>
      <c r="F30" s="337">
        <v>11</v>
      </c>
      <c r="G30" s="338">
        <v>28</v>
      </c>
      <c r="H30" s="337">
        <v>1</v>
      </c>
      <c r="I30" s="337">
        <v>11</v>
      </c>
      <c r="J30" s="337">
        <v>9</v>
      </c>
      <c r="K30" s="338">
        <v>26</v>
      </c>
      <c r="L30" s="337">
        <v>43</v>
      </c>
      <c r="M30" s="337">
        <v>16</v>
      </c>
      <c r="N30" s="338">
        <v>45</v>
      </c>
    </row>
    <row r="31" spans="1:14">
      <c r="A31" s="1028"/>
      <c r="B31" s="348" t="s">
        <v>416</v>
      </c>
      <c r="C31" s="355">
        <f t="shared" si="0"/>
        <v>1440.7848869999998</v>
      </c>
      <c r="D31" s="349">
        <f t="shared" ref="D31" si="20">C31/$C$40*100</f>
        <v>2.1325630400455866</v>
      </c>
      <c r="E31" s="351">
        <v>0</v>
      </c>
      <c r="F31" s="347">
        <v>10.497</v>
      </c>
      <c r="G31" s="347">
        <v>90.814180999999991</v>
      </c>
      <c r="H31" s="347">
        <v>0.22999999999999998</v>
      </c>
      <c r="I31" s="347">
        <v>2.8799939999999999</v>
      </c>
      <c r="J31" s="347">
        <v>694.53277300000002</v>
      </c>
      <c r="K31" s="347">
        <v>6.4965679999999999</v>
      </c>
      <c r="L31" s="347">
        <v>578.56838599999992</v>
      </c>
      <c r="M31" s="347">
        <v>6.8584969999999998</v>
      </c>
      <c r="N31" s="347">
        <v>49.907488000000001</v>
      </c>
    </row>
    <row r="32" spans="1:14">
      <c r="A32" s="1028"/>
      <c r="B32" s="348" t="s">
        <v>417</v>
      </c>
      <c r="C32" s="355">
        <f t="shared" si="0"/>
        <v>952.55055300000015</v>
      </c>
      <c r="D32" s="349">
        <f t="shared" ref="D32" si="21">C32/$C$41*100</f>
        <v>2.364334499819015</v>
      </c>
      <c r="E32" s="351">
        <v>0</v>
      </c>
      <c r="F32" s="347">
        <v>7.1106780000000001</v>
      </c>
      <c r="G32" s="347">
        <v>85.057738999999998</v>
      </c>
      <c r="H32" s="347">
        <v>7.1259000000000003E-2</v>
      </c>
      <c r="I32" s="347">
        <v>2.562837</v>
      </c>
      <c r="J32" s="347">
        <v>279.10850299999998</v>
      </c>
      <c r="K32" s="347">
        <v>4.2614989999999997</v>
      </c>
      <c r="L32" s="347">
        <v>537.08379000000002</v>
      </c>
      <c r="M32" s="347">
        <v>3.1263799999999997</v>
      </c>
      <c r="N32" s="347">
        <v>34.167867999999999</v>
      </c>
    </row>
    <row r="33" spans="1:14">
      <c r="A33" s="1026" t="s">
        <v>424</v>
      </c>
      <c r="B33" s="348" t="s">
        <v>415</v>
      </c>
      <c r="C33" s="352">
        <f t="shared" si="0"/>
        <v>301</v>
      </c>
      <c r="D33" s="349">
        <f t="shared" ref="D33" si="22">C33/$C$39*100</f>
        <v>3.1377045762535181</v>
      </c>
      <c r="E33" s="350">
        <v>0</v>
      </c>
      <c r="F33" s="337">
        <v>40</v>
      </c>
      <c r="G33" s="338">
        <v>27</v>
      </c>
      <c r="H33" s="337">
        <v>7</v>
      </c>
      <c r="I33" s="337">
        <v>13</v>
      </c>
      <c r="J33" s="337">
        <v>0</v>
      </c>
      <c r="K33" s="338">
        <v>96</v>
      </c>
      <c r="L33" s="337">
        <v>27</v>
      </c>
      <c r="M33" s="337">
        <v>26</v>
      </c>
      <c r="N33" s="338">
        <v>65</v>
      </c>
    </row>
    <row r="34" spans="1:14">
      <c r="A34" s="1029"/>
      <c r="B34" s="348" t="s">
        <v>416</v>
      </c>
      <c r="C34" s="355">
        <f t="shared" si="0"/>
        <v>1716.0445030000001</v>
      </c>
      <c r="D34" s="349">
        <f>C34/$C$40*100</f>
        <v>2.5399857502608567</v>
      </c>
      <c r="E34" s="351">
        <v>0</v>
      </c>
      <c r="F34" s="347">
        <v>88.34272399999999</v>
      </c>
      <c r="G34" s="347">
        <v>101.552297</v>
      </c>
      <c r="H34" s="347">
        <v>36.43</v>
      </c>
      <c r="I34" s="347">
        <v>13.311612</v>
      </c>
      <c r="J34" s="347">
        <v>60</v>
      </c>
      <c r="K34" s="347">
        <v>408.31161399999996</v>
      </c>
      <c r="L34" s="347">
        <v>109.73107299999999</v>
      </c>
      <c r="M34" s="347">
        <v>28.503733999999998</v>
      </c>
      <c r="N34" s="347">
        <v>869.86144899999999</v>
      </c>
    </row>
    <row r="35" spans="1:14">
      <c r="A35" s="1030"/>
      <c r="B35" s="348" t="s">
        <v>417</v>
      </c>
      <c r="C35" s="355">
        <f t="shared" si="0"/>
        <v>814.05867799999987</v>
      </c>
      <c r="D35" s="349">
        <f t="shared" ref="D35" si="23">C35/$C$41*100</f>
        <v>2.0205825414837153</v>
      </c>
      <c r="E35" s="351">
        <v>0</v>
      </c>
      <c r="F35" s="347">
        <v>57.056685999999999</v>
      </c>
      <c r="G35" s="347">
        <v>47.096913000000001</v>
      </c>
      <c r="H35" s="347">
        <v>3.8380739999999998</v>
      </c>
      <c r="I35" s="347">
        <v>7.6195529999999998</v>
      </c>
      <c r="J35" s="347">
        <v>0</v>
      </c>
      <c r="K35" s="347">
        <v>202.27664099999998</v>
      </c>
      <c r="L35" s="347">
        <v>88.501418000000001</v>
      </c>
      <c r="M35" s="347">
        <v>17.436581</v>
      </c>
      <c r="N35" s="347">
        <v>390.23281199999997</v>
      </c>
    </row>
    <row r="36" spans="1:14">
      <c r="A36" s="1026" t="s">
        <v>425</v>
      </c>
      <c r="B36" s="348" t="s">
        <v>415</v>
      </c>
      <c r="C36" s="352">
        <f>C39-SUM(C6,C9,C12,C21,C15,C18,C30,C27,C24,C33)</f>
        <v>578</v>
      </c>
      <c r="D36" s="349">
        <f t="shared" ref="D36" si="24">C36/$C$39*100</f>
        <v>6.0252267278223703</v>
      </c>
      <c r="E36" s="357">
        <v>0</v>
      </c>
      <c r="F36" s="360">
        <f>F39-SUM(F6,F9,F12,F21,F15,F18,F30,F27,F24,F33)</f>
        <v>101</v>
      </c>
      <c r="G36" s="360">
        <f t="shared" ref="G36:N36" si="25">G39-SUM(G6,G9,G12,G21,G15,G18,G30,G27,G24,G33)</f>
        <v>128</v>
      </c>
      <c r="H36" s="360">
        <f t="shared" si="25"/>
        <v>26</v>
      </c>
      <c r="I36" s="360">
        <f t="shared" si="25"/>
        <v>56</v>
      </c>
      <c r="J36" s="360">
        <f t="shared" si="25"/>
        <v>9</v>
      </c>
      <c r="K36" s="360">
        <f t="shared" si="25"/>
        <v>197</v>
      </c>
      <c r="L36" s="360">
        <f t="shared" si="25"/>
        <v>50</v>
      </c>
      <c r="M36" s="360">
        <f t="shared" si="25"/>
        <v>58</v>
      </c>
      <c r="N36" s="360">
        <f t="shared" si="25"/>
        <v>122</v>
      </c>
    </row>
    <row r="37" spans="1:14">
      <c r="A37" s="1029"/>
      <c r="B37" s="348" t="s">
        <v>416</v>
      </c>
      <c r="C37" s="355">
        <f>C40-SUM(C7,C10,C13,C22,C16,C19,C31,C28,C25,C34)</f>
        <v>2595.3550890000042</v>
      </c>
      <c r="D37" s="349">
        <f t="shared" ref="D37" si="26">C37/$C$40*100</f>
        <v>3.8414883363470724</v>
      </c>
      <c r="E37" s="358">
        <v>1.5</v>
      </c>
      <c r="F37" s="361">
        <f t="shared" ref="F37:N38" si="27">F40-SUM(F7,F10,F13,F22,F16,F19,F31,F28,F25,F34)</f>
        <v>382.18225899999925</v>
      </c>
      <c r="G37" s="361">
        <f t="shared" si="27"/>
        <v>1083.2249469999988</v>
      </c>
      <c r="H37" s="361">
        <f t="shared" si="27"/>
        <v>283.86594599999989</v>
      </c>
      <c r="I37" s="361">
        <f t="shared" si="27"/>
        <v>147.63722599999892</v>
      </c>
      <c r="J37" s="361">
        <f t="shared" si="27"/>
        <v>17.693523999999343</v>
      </c>
      <c r="K37" s="361">
        <f t="shared" si="27"/>
        <v>520.81061200000022</v>
      </c>
      <c r="L37" s="361">
        <f t="shared" si="27"/>
        <v>404.34923200000048</v>
      </c>
      <c r="M37" s="361">
        <f t="shared" si="27"/>
        <v>121.92285399999946</v>
      </c>
      <c r="N37" s="361">
        <f t="shared" si="27"/>
        <v>521.6920570000002</v>
      </c>
    </row>
    <row r="38" spans="1:14">
      <c r="A38" s="1030"/>
      <c r="B38" s="348" t="s">
        <v>417</v>
      </c>
      <c r="C38" s="355">
        <f>C41-SUM(C8,C11,C14,C23,C17,C20,C32,C29,C26,C35)</f>
        <v>1143.7209099999891</v>
      </c>
      <c r="D38" s="349">
        <f t="shared" ref="D38" si="28">C38/$C$41*100</f>
        <v>2.8388402034525648</v>
      </c>
      <c r="E38" s="358">
        <v>0</v>
      </c>
      <c r="F38" s="361">
        <f t="shared" si="27"/>
        <v>125.12539700000025</v>
      </c>
      <c r="G38" s="361">
        <f t="shared" si="27"/>
        <v>740.02092900000298</v>
      </c>
      <c r="H38" s="361">
        <f t="shared" si="27"/>
        <v>60.571462999999966</v>
      </c>
      <c r="I38" s="361">
        <f t="shared" si="27"/>
        <v>82.766014000000723</v>
      </c>
      <c r="J38" s="361">
        <f t="shared" si="27"/>
        <v>6.3042650000002141</v>
      </c>
      <c r="K38" s="361">
        <f t="shared" si="27"/>
        <v>334.90384400000039</v>
      </c>
      <c r="L38" s="361">
        <f t="shared" si="27"/>
        <v>259.10211600000184</v>
      </c>
      <c r="M38" s="361">
        <f t="shared" si="27"/>
        <v>70.20216100000016</v>
      </c>
      <c r="N38" s="361">
        <f t="shared" si="27"/>
        <v>314.62829099999726</v>
      </c>
    </row>
    <row r="39" spans="1:14">
      <c r="A39" s="1025" t="s">
        <v>426</v>
      </c>
      <c r="B39" s="348" t="s">
        <v>415</v>
      </c>
      <c r="C39" s="863">
        <v>9593</v>
      </c>
      <c r="D39" s="349">
        <f t="shared" ref="D39" si="29">C39/$C$39*100</f>
        <v>100</v>
      </c>
      <c r="E39" s="337">
        <v>18</v>
      </c>
      <c r="F39" s="337">
        <v>773</v>
      </c>
      <c r="G39" s="338">
        <v>1764</v>
      </c>
      <c r="H39" s="337">
        <v>106</v>
      </c>
      <c r="I39" s="337">
        <v>683</v>
      </c>
      <c r="J39" s="337">
        <v>174</v>
      </c>
      <c r="K39" s="338">
        <v>1461</v>
      </c>
      <c r="L39" s="337">
        <v>627</v>
      </c>
      <c r="M39" s="337">
        <v>824</v>
      </c>
      <c r="N39" s="338">
        <v>3332</v>
      </c>
    </row>
    <row r="40" spans="1:14">
      <c r="A40" s="1028"/>
      <c r="B40" s="348" t="s">
        <v>416</v>
      </c>
      <c r="C40" s="864">
        <v>67561.186232000007</v>
      </c>
      <c r="D40" s="349">
        <f t="shared" ref="D40" si="30">C40/$C$40*100</f>
        <v>100</v>
      </c>
      <c r="E40" s="347">
        <v>16.551915999999999</v>
      </c>
      <c r="F40" s="347">
        <v>4509.7766039999988</v>
      </c>
      <c r="G40" s="347">
        <v>12773.191741999999</v>
      </c>
      <c r="H40" s="347">
        <v>1011.2249229999998</v>
      </c>
      <c r="I40" s="347">
        <v>11049.686565999998</v>
      </c>
      <c r="J40" s="347">
        <v>4805.9985799999995</v>
      </c>
      <c r="K40" s="347">
        <v>4404.3554519999998</v>
      </c>
      <c r="L40" s="347">
        <v>7719.7295250000006</v>
      </c>
      <c r="M40" s="347">
        <v>2873.4683699999996</v>
      </c>
      <c r="N40" s="347">
        <v>19286.726122</v>
      </c>
    </row>
    <row r="41" spans="1:14" ht="15" thickBot="1">
      <c r="A41" s="1031"/>
      <c r="B41" s="362" t="s">
        <v>417</v>
      </c>
      <c r="C41" s="864">
        <v>40288.315932999998</v>
      </c>
      <c r="D41" s="349">
        <f t="shared" ref="D41" si="31">C41/$C$41*100</f>
        <v>100</v>
      </c>
      <c r="E41" s="347">
        <v>11.127231999999999</v>
      </c>
      <c r="F41" s="347">
        <v>2039.896082</v>
      </c>
      <c r="G41" s="347">
        <v>8405.4218220000021</v>
      </c>
      <c r="H41" s="347">
        <v>289.91884999999996</v>
      </c>
      <c r="I41" s="347">
        <v>4787.1033980000011</v>
      </c>
      <c r="J41" s="347">
        <v>2273.7110170000005</v>
      </c>
      <c r="K41" s="347">
        <v>3233.8261769999995</v>
      </c>
      <c r="L41" s="347">
        <v>6393.0283500000014</v>
      </c>
      <c r="M41" s="347">
        <v>2230.951333</v>
      </c>
      <c r="N41" s="347">
        <v>11473.235241999999</v>
      </c>
    </row>
    <row r="42" spans="1:14">
      <c r="A42" s="317"/>
      <c r="B42" s="317"/>
      <c r="C42" s="363"/>
      <c r="D42" s="364"/>
      <c r="E42" s="313"/>
      <c r="F42" s="313"/>
      <c r="G42" s="313"/>
      <c r="H42" s="313"/>
      <c r="I42" s="319"/>
      <c r="J42" s="313"/>
      <c r="K42" s="313"/>
      <c r="L42" s="313"/>
      <c r="M42" s="313"/>
      <c r="N42" s="313"/>
    </row>
    <row r="43" spans="1:14">
      <c r="A43" s="317"/>
      <c r="B43" s="318" t="s">
        <v>402</v>
      </c>
      <c r="C43" s="170" t="s">
        <v>427</v>
      </c>
      <c r="D43" s="170"/>
      <c r="E43" s="170"/>
      <c r="F43" s="170"/>
      <c r="G43" s="280" t="s">
        <v>404</v>
      </c>
      <c r="H43" s="170" t="s">
        <v>428</v>
      </c>
      <c r="I43" s="319"/>
      <c r="J43" s="313"/>
      <c r="K43" s="313"/>
      <c r="L43" s="313"/>
      <c r="M43" s="313"/>
      <c r="N43" s="313"/>
    </row>
  </sheetData>
  <mergeCells count="14">
    <mergeCell ref="A36:A38"/>
    <mergeCell ref="A39:A41"/>
    <mergeCell ref="A18:A20"/>
    <mergeCell ref="A21:A23"/>
    <mergeCell ref="A24:A26"/>
    <mergeCell ref="A27:A29"/>
    <mergeCell ref="A30:A32"/>
    <mergeCell ref="A33:A35"/>
    <mergeCell ref="A15:A17"/>
    <mergeCell ref="A5:B5"/>
    <mergeCell ref="C5:D5"/>
    <mergeCell ref="A6:A8"/>
    <mergeCell ref="A9:A11"/>
    <mergeCell ref="A12:A14"/>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42</vt:i4>
      </vt:variant>
    </vt:vector>
  </HeadingPairs>
  <TitlesOfParts>
    <vt:vector size="42" baseType="lpstr">
      <vt:lpstr>D1</vt:lpstr>
      <vt:lpstr>D2</vt:lpstr>
      <vt:lpstr>D3</vt:lpstr>
      <vt:lpstr>D4</vt:lpstr>
      <vt:lpstr>D5-1</vt:lpstr>
      <vt:lpstr>D5-2</vt:lpstr>
      <vt:lpstr>D5-3</vt:lpstr>
      <vt:lpstr>D6</vt:lpstr>
      <vt:lpstr>D7</vt:lpstr>
      <vt:lpstr>D8</vt:lpstr>
      <vt:lpstr>D9</vt:lpstr>
      <vt:lpstr>D10</vt:lpstr>
      <vt:lpstr>D11</vt:lpstr>
      <vt:lpstr>D12</vt:lpstr>
      <vt:lpstr>D13</vt:lpstr>
      <vt:lpstr>E1</vt:lpstr>
      <vt:lpstr>E2</vt:lpstr>
      <vt:lpstr>E3</vt:lpstr>
      <vt:lpstr>E4</vt:lpstr>
      <vt:lpstr>E5</vt:lpstr>
      <vt:lpstr>E6</vt:lpstr>
      <vt:lpstr>E7</vt:lpstr>
      <vt:lpstr>E8</vt:lpstr>
      <vt:lpstr>E9</vt:lpstr>
      <vt:lpstr>F1</vt:lpstr>
      <vt:lpstr>F2</vt:lpstr>
      <vt:lpstr>F3</vt:lpstr>
      <vt:lpstr>F4</vt:lpstr>
      <vt:lpstr>F5</vt:lpstr>
      <vt:lpstr>F6</vt:lpstr>
      <vt:lpstr>F7</vt:lpstr>
      <vt:lpstr>F8</vt:lpstr>
      <vt:lpstr>F9</vt:lpstr>
      <vt:lpstr>F10</vt:lpstr>
      <vt:lpstr>F11</vt:lpstr>
      <vt:lpstr>F12</vt:lpstr>
      <vt:lpstr>F13</vt:lpstr>
      <vt:lpstr>F14-1</vt:lpstr>
      <vt:lpstr>F14-2</vt:lpstr>
      <vt:lpstr>F15</vt:lpstr>
      <vt:lpstr>F16</vt:lpstr>
      <vt:lpstr>F17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AKC3</dc:creator>
  <cp:lastModifiedBy>AKC9</cp:lastModifiedBy>
  <dcterms:created xsi:type="dcterms:W3CDTF">2015-09-08T10:02:32Z</dcterms:created>
  <dcterms:modified xsi:type="dcterms:W3CDTF">2015-10-08T09:39:12Z</dcterms:modified>
</cp:coreProperties>
</file>