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30" windowWidth="19395" windowHeight="7140"/>
  </bookViews>
  <sheets>
    <sheet name="Critical Spare Parts " sheetId="1" r:id="rId1"/>
  </sheets>
  <externalReferences>
    <externalReference r:id="rId2"/>
  </externalReferences>
  <definedNames>
    <definedName name="_xlnm._FilterDatabase" localSheetId="0" hidden="1">'Critical Spare Parts '!$A$8:$Z$73</definedName>
  </definedNames>
  <calcPr calcId="145621" calcOnSave="0"/>
</workbook>
</file>

<file path=xl/calcChain.xml><?xml version="1.0" encoding="utf-8"?>
<calcChain xmlns="http://schemas.openxmlformats.org/spreadsheetml/2006/main">
  <c r="AA91" i="1" l="1"/>
  <c r="AA79" i="1"/>
  <c r="W73" i="1"/>
  <c r="AG73" i="1" s="1"/>
  <c r="I73" i="1"/>
  <c r="J73" i="1" s="1"/>
  <c r="Q73" i="1" s="1"/>
  <c r="E73" i="1"/>
  <c r="D73" i="1"/>
  <c r="C73" i="1"/>
  <c r="B73" i="1"/>
  <c r="G73" i="1" s="1"/>
  <c r="W72" i="1"/>
  <c r="I72" i="1"/>
  <c r="J72" i="1" s="1"/>
  <c r="Q72" i="1" s="1"/>
  <c r="E72" i="1"/>
  <c r="D72" i="1"/>
  <c r="B72" i="1"/>
  <c r="G72" i="1" s="1"/>
  <c r="W71" i="1"/>
  <c r="I71" i="1"/>
  <c r="E71" i="1"/>
  <c r="D71" i="1"/>
  <c r="C71" i="1"/>
  <c r="AG71" i="1" s="1"/>
  <c r="B71" i="1"/>
  <c r="G71" i="1" s="1"/>
  <c r="W70" i="1"/>
  <c r="J70" i="1"/>
  <c r="Q70" i="1" s="1"/>
  <c r="I70" i="1"/>
  <c r="E70" i="1"/>
  <c r="D70" i="1"/>
  <c r="U70" i="1" s="1"/>
  <c r="C70" i="1"/>
  <c r="B70" i="1"/>
  <c r="G70" i="1" s="1"/>
  <c r="W69" i="1"/>
  <c r="I69" i="1"/>
  <c r="J69" i="1" s="1"/>
  <c r="Q69" i="1" s="1"/>
  <c r="E69" i="1"/>
  <c r="D69" i="1"/>
  <c r="C69" i="1"/>
  <c r="AG69" i="1" s="1"/>
  <c r="B69" i="1"/>
  <c r="G69" i="1" s="1"/>
  <c r="W68" i="1"/>
  <c r="R68" i="1"/>
  <c r="J68" i="1"/>
  <c r="Q68" i="1" s="1"/>
  <c r="I68" i="1"/>
  <c r="E68" i="1"/>
  <c r="D68" i="1"/>
  <c r="U68" i="1" s="1"/>
  <c r="C68" i="1"/>
  <c r="B68" i="1"/>
  <c r="G68" i="1" s="1"/>
  <c r="H68" i="1" s="1"/>
  <c r="W67" i="1"/>
  <c r="I67" i="1"/>
  <c r="E67" i="1"/>
  <c r="D67" i="1"/>
  <c r="C67" i="1"/>
  <c r="AG67" i="1" s="1"/>
  <c r="B67" i="1"/>
  <c r="G67" i="1" s="1"/>
  <c r="W66" i="1"/>
  <c r="I66" i="1"/>
  <c r="E66" i="1"/>
  <c r="D66" i="1"/>
  <c r="C66" i="1"/>
  <c r="J66" i="1" s="1"/>
  <c r="Q66" i="1" s="1"/>
  <c r="B66" i="1"/>
  <c r="G66" i="1" s="1"/>
  <c r="W65" i="1"/>
  <c r="J65" i="1"/>
  <c r="Q65" i="1" s="1"/>
  <c r="I65" i="1"/>
  <c r="E65" i="1"/>
  <c r="D65" i="1"/>
  <c r="C65" i="1"/>
  <c r="AG65" i="1" s="1"/>
  <c r="B65" i="1"/>
  <c r="G65" i="1" s="1"/>
  <c r="W64" i="1"/>
  <c r="AG64" i="1" s="1"/>
  <c r="J64" i="1"/>
  <c r="Q64" i="1" s="1"/>
  <c r="I64" i="1"/>
  <c r="E64" i="1"/>
  <c r="D64" i="1"/>
  <c r="U64" i="1" s="1"/>
  <c r="C64" i="1"/>
  <c r="B64" i="1"/>
  <c r="G64" i="1" s="1"/>
  <c r="W63" i="1"/>
  <c r="Q63" i="1"/>
  <c r="I63" i="1"/>
  <c r="J63" i="1" s="1"/>
  <c r="E63" i="1"/>
  <c r="M63" i="1" s="1"/>
  <c r="N63" i="1" s="1"/>
  <c r="O63" i="1" s="1"/>
  <c r="P63" i="1" s="1"/>
  <c r="V63" i="1" s="1"/>
  <c r="D63" i="1"/>
  <c r="C63" i="1"/>
  <c r="B63" i="1"/>
  <c r="G63" i="1" s="1"/>
  <c r="W62" i="1"/>
  <c r="Q62" i="1"/>
  <c r="I62" i="1"/>
  <c r="J62" i="1" s="1"/>
  <c r="G62" i="1"/>
  <c r="E62" i="1"/>
  <c r="D62" i="1"/>
  <c r="W61" i="1"/>
  <c r="U61" i="1"/>
  <c r="Q61" i="1"/>
  <c r="M61" i="1"/>
  <c r="N61" i="1" s="1"/>
  <c r="O61" i="1" s="1"/>
  <c r="P61" i="1" s="1"/>
  <c r="I61" i="1"/>
  <c r="J61" i="1" s="1"/>
  <c r="H61" i="1"/>
  <c r="G61" i="1"/>
  <c r="E61" i="1"/>
  <c r="D61" i="1"/>
  <c r="AG60" i="1"/>
  <c r="W60" i="1"/>
  <c r="U60" i="1"/>
  <c r="I60" i="1"/>
  <c r="J60" i="1" s="1"/>
  <c r="Q60" i="1" s="1"/>
  <c r="E60" i="1"/>
  <c r="D60" i="1"/>
  <c r="C60" i="1"/>
  <c r="B60" i="1"/>
  <c r="G60" i="1" s="1"/>
  <c r="W59" i="1"/>
  <c r="Q59" i="1"/>
  <c r="J59" i="1"/>
  <c r="I59" i="1"/>
  <c r="E59" i="1"/>
  <c r="D59" i="1"/>
  <c r="C59" i="1"/>
  <c r="B59" i="1"/>
  <c r="G59" i="1" s="1"/>
  <c r="W58" i="1"/>
  <c r="U58" i="1"/>
  <c r="Q58" i="1"/>
  <c r="I58" i="1"/>
  <c r="J58" i="1" s="1"/>
  <c r="E58" i="1"/>
  <c r="M58" i="1" s="1"/>
  <c r="N58" i="1" s="1"/>
  <c r="O58" i="1" s="1"/>
  <c r="P58" i="1" s="1"/>
  <c r="D58" i="1"/>
  <c r="C58" i="1"/>
  <c r="AG58" i="1" s="1"/>
  <c r="B58" i="1"/>
  <c r="G58" i="1" s="1"/>
  <c r="R58" i="1" s="1"/>
  <c r="W57" i="1"/>
  <c r="I57" i="1"/>
  <c r="E57" i="1"/>
  <c r="D57" i="1"/>
  <c r="C57" i="1"/>
  <c r="AG57" i="1" s="1"/>
  <c r="B57" i="1"/>
  <c r="G57" i="1" s="1"/>
  <c r="W56" i="1"/>
  <c r="J56" i="1"/>
  <c r="Q56" i="1" s="1"/>
  <c r="I56" i="1"/>
  <c r="E56" i="1"/>
  <c r="D56" i="1"/>
  <c r="C56" i="1"/>
  <c r="B56" i="1"/>
  <c r="G56" i="1" s="1"/>
  <c r="AG55" i="1"/>
  <c r="W55" i="1"/>
  <c r="R55" i="1"/>
  <c r="M55" i="1"/>
  <c r="N55" i="1" s="1"/>
  <c r="O55" i="1" s="1"/>
  <c r="P55" i="1" s="1"/>
  <c r="I55" i="1"/>
  <c r="J55" i="1" s="1"/>
  <c r="Q55" i="1" s="1"/>
  <c r="H55" i="1"/>
  <c r="G55" i="1"/>
  <c r="E55" i="1"/>
  <c r="D55" i="1"/>
  <c r="AG54" i="1"/>
  <c r="W54" i="1"/>
  <c r="M54" i="1"/>
  <c r="N54" i="1" s="1"/>
  <c r="O54" i="1" s="1"/>
  <c r="P54" i="1" s="1"/>
  <c r="I54" i="1"/>
  <c r="E54" i="1"/>
  <c r="D54" i="1"/>
  <c r="C54" i="1"/>
  <c r="B54" i="1"/>
  <c r="G54" i="1" s="1"/>
  <c r="H54" i="1" s="1"/>
  <c r="W53" i="1"/>
  <c r="AG53" i="1" s="1"/>
  <c r="Q53" i="1"/>
  <c r="I53" i="1"/>
  <c r="J53" i="1" s="1"/>
  <c r="E53" i="1"/>
  <c r="D53" i="1"/>
  <c r="C53" i="1"/>
  <c r="B53" i="1"/>
  <c r="G53" i="1" s="1"/>
  <c r="W52" i="1"/>
  <c r="I52" i="1"/>
  <c r="J52" i="1" s="1"/>
  <c r="Q52" i="1" s="1"/>
  <c r="G52" i="1"/>
  <c r="H52" i="1" s="1"/>
  <c r="E52" i="1"/>
  <c r="M52" i="1" s="1"/>
  <c r="N52" i="1" s="1"/>
  <c r="O52" i="1" s="1"/>
  <c r="P52" i="1" s="1"/>
  <c r="D52" i="1"/>
  <c r="W51" i="1"/>
  <c r="I51" i="1"/>
  <c r="E51" i="1"/>
  <c r="D51" i="1"/>
  <c r="C51" i="1"/>
  <c r="J51" i="1" s="1"/>
  <c r="Q51" i="1" s="1"/>
  <c r="R51" i="1" s="1"/>
  <c r="B51" i="1"/>
  <c r="G51" i="1" s="1"/>
  <c r="H51" i="1" s="1"/>
  <c r="W50" i="1"/>
  <c r="M50" i="1"/>
  <c r="N50" i="1" s="1"/>
  <c r="O50" i="1" s="1"/>
  <c r="P50" i="1" s="1"/>
  <c r="J50" i="1"/>
  <c r="Q50" i="1" s="1"/>
  <c r="I50" i="1"/>
  <c r="E50" i="1"/>
  <c r="D50" i="1"/>
  <c r="C50" i="1"/>
  <c r="B50" i="1"/>
  <c r="G50" i="1" s="1"/>
  <c r="W49" i="1"/>
  <c r="R49" i="1"/>
  <c r="M49" i="1"/>
  <c r="N49" i="1" s="1"/>
  <c r="O49" i="1" s="1"/>
  <c r="P49" i="1" s="1"/>
  <c r="J49" i="1"/>
  <c r="Q49" i="1" s="1"/>
  <c r="I49" i="1"/>
  <c r="E49" i="1"/>
  <c r="D49" i="1"/>
  <c r="C49" i="1"/>
  <c r="AG49" i="1" s="1"/>
  <c r="B49" i="1"/>
  <c r="G49" i="1" s="1"/>
  <c r="H49" i="1" s="1"/>
  <c r="W48" i="1"/>
  <c r="Q48" i="1"/>
  <c r="I48" i="1"/>
  <c r="J48" i="1" s="1"/>
  <c r="E48" i="1"/>
  <c r="D48" i="1"/>
  <c r="C48" i="1"/>
  <c r="B48" i="1"/>
  <c r="G48" i="1" s="1"/>
  <c r="W47" i="1"/>
  <c r="J47" i="1"/>
  <c r="Q47" i="1" s="1"/>
  <c r="I47" i="1"/>
  <c r="E47" i="1"/>
  <c r="D47" i="1"/>
  <c r="C47" i="1"/>
  <c r="B47" i="1"/>
  <c r="G47" i="1" s="1"/>
  <c r="W46" i="1"/>
  <c r="I46" i="1"/>
  <c r="E46" i="1"/>
  <c r="D46" i="1"/>
  <c r="U46" i="1" s="1"/>
  <c r="C46" i="1"/>
  <c r="J46" i="1" s="1"/>
  <c r="Q46" i="1" s="1"/>
  <c r="R46" i="1" s="1"/>
  <c r="B46" i="1"/>
  <c r="G46" i="1" s="1"/>
  <c r="H46" i="1" s="1"/>
  <c r="AG45" i="1"/>
  <c r="W45" i="1"/>
  <c r="Q45" i="1"/>
  <c r="M45" i="1"/>
  <c r="N45" i="1" s="1"/>
  <c r="O45" i="1" s="1"/>
  <c r="P45" i="1" s="1"/>
  <c r="I45" i="1"/>
  <c r="J45" i="1" s="1"/>
  <c r="E45" i="1"/>
  <c r="D45" i="1"/>
  <c r="C45" i="1"/>
  <c r="B45" i="1"/>
  <c r="G45" i="1" s="1"/>
  <c r="W44" i="1"/>
  <c r="I44" i="1"/>
  <c r="J44" i="1" s="1"/>
  <c r="Q44" i="1" s="1"/>
  <c r="E44" i="1"/>
  <c r="D44" i="1"/>
  <c r="C44" i="1"/>
  <c r="B44" i="1"/>
  <c r="G44" i="1" s="1"/>
  <c r="W43" i="1"/>
  <c r="I43" i="1"/>
  <c r="E43" i="1"/>
  <c r="D43" i="1"/>
  <c r="C43" i="1"/>
  <c r="J43" i="1" s="1"/>
  <c r="Q43" i="1" s="1"/>
  <c r="B43" i="1"/>
  <c r="G43" i="1" s="1"/>
  <c r="R43" i="1" s="1"/>
  <c r="AG42" i="1"/>
  <c r="W42" i="1"/>
  <c r="R42" i="1"/>
  <c r="J42" i="1"/>
  <c r="Q42" i="1" s="1"/>
  <c r="I42" i="1"/>
  <c r="E42" i="1"/>
  <c r="D42" i="1"/>
  <c r="U42" i="1" s="1"/>
  <c r="C42" i="1"/>
  <c r="B42" i="1"/>
  <c r="G42" i="1" s="1"/>
  <c r="H42" i="1" s="1"/>
  <c r="W41" i="1"/>
  <c r="I41" i="1"/>
  <c r="E41" i="1"/>
  <c r="D41" i="1"/>
  <c r="U41" i="1" s="1"/>
  <c r="C41" i="1"/>
  <c r="AG41" i="1" s="1"/>
  <c r="B41" i="1"/>
  <c r="G41" i="1" s="1"/>
  <c r="H41" i="1" s="1"/>
  <c r="AG40" i="1"/>
  <c r="W40" i="1"/>
  <c r="J40" i="1"/>
  <c r="Q40" i="1" s="1"/>
  <c r="R40" i="1" s="1"/>
  <c r="I40" i="1"/>
  <c r="H40" i="1"/>
  <c r="G40" i="1"/>
  <c r="E40" i="1"/>
  <c r="D40" i="1"/>
  <c r="U40" i="1" s="1"/>
  <c r="AG39" i="1"/>
  <c r="W39" i="1"/>
  <c r="J39" i="1"/>
  <c r="Q39" i="1" s="1"/>
  <c r="I39" i="1"/>
  <c r="E39" i="1"/>
  <c r="D39" i="1"/>
  <c r="U39" i="1" s="1"/>
  <c r="C39" i="1"/>
  <c r="B39" i="1"/>
  <c r="G39" i="1" s="1"/>
  <c r="R39" i="1" s="1"/>
  <c r="W38" i="1"/>
  <c r="I38" i="1"/>
  <c r="E38" i="1"/>
  <c r="D38" i="1"/>
  <c r="U38" i="1" s="1"/>
  <c r="C38" i="1"/>
  <c r="B38" i="1"/>
  <c r="G38" i="1" s="1"/>
  <c r="AG37" i="1"/>
  <c r="W37" i="1"/>
  <c r="Q37" i="1"/>
  <c r="M37" i="1"/>
  <c r="N37" i="1" s="1"/>
  <c r="O37" i="1" s="1"/>
  <c r="P37" i="1" s="1"/>
  <c r="I37" i="1"/>
  <c r="J37" i="1" s="1"/>
  <c r="E37" i="1"/>
  <c r="D37" i="1"/>
  <c r="C37" i="1"/>
  <c r="B37" i="1"/>
  <c r="G37" i="1" s="1"/>
  <c r="W36" i="1"/>
  <c r="I36" i="1"/>
  <c r="J36" i="1" s="1"/>
  <c r="Q36" i="1" s="1"/>
  <c r="G36" i="1"/>
  <c r="E36" i="1"/>
  <c r="D36" i="1"/>
  <c r="W35" i="1"/>
  <c r="I35" i="1"/>
  <c r="E35" i="1"/>
  <c r="D35" i="1"/>
  <c r="C35" i="1"/>
  <c r="AG35" i="1" s="1"/>
  <c r="B35" i="1"/>
  <c r="G35" i="1" s="1"/>
  <c r="H35" i="1" s="1"/>
  <c r="AG34" i="1"/>
  <c r="W34" i="1"/>
  <c r="J34" i="1"/>
  <c r="Q34" i="1" s="1"/>
  <c r="R34" i="1" s="1"/>
  <c r="I34" i="1"/>
  <c r="H34" i="1"/>
  <c r="G34" i="1"/>
  <c r="E34" i="1"/>
  <c r="D34" i="1"/>
  <c r="U34" i="1" s="1"/>
  <c r="AG33" i="1"/>
  <c r="W33" i="1"/>
  <c r="J33" i="1"/>
  <c r="Q33" i="1" s="1"/>
  <c r="I33" i="1"/>
  <c r="E33" i="1"/>
  <c r="D33" i="1"/>
  <c r="U33" i="1" s="1"/>
  <c r="C33" i="1"/>
  <c r="B33" i="1"/>
  <c r="G33" i="1" s="1"/>
  <c r="R33" i="1" s="1"/>
  <c r="W32" i="1"/>
  <c r="I32" i="1"/>
  <c r="E32" i="1"/>
  <c r="D32" i="1"/>
  <c r="U32" i="1" s="1"/>
  <c r="C32" i="1"/>
  <c r="B32" i="1"/>
  <c r="G32" i="1" s="1"/>
  <c r="AG31" i="1"/>
  <c r="W31" i="1"/>
  <c r="M31" i="1"/>
  <c r="N31" i="1" s="1"/>
  <c r="O31" i="1" s="1"/>
  <c r="P31" i="1" s="1"/>
  <c r="I31" i="1"/>
  <c r="J31" i="1" s="1"/>
  <c r="Q31" i="1" s="1"/>
  <c r="E31" i="1"/>
  <c r="D31" i="1"/>
  <c r="C31" i="1"/>
  <c r="B31" i="1"/>
  <c r="G31" i="1" s="1"/>
  <c r="W30" i="1"/>
  <c r="K30" i="1"/>
  <c r="I30" i="1"/>
  <c r="J30" i="1" s="1"/>
  <c r="Q30" i="1" s="1"/>
  <c r="E30" i="1"/>
  <c r="D30" i="1"/>
  <c r="C30" i="1"/>
  <c r="B30" i="1"/>
  <c r="G30" i="1" s="1"/>
  <c r="W29" i="1"/>
  <c r="U29" i="1"/>
  <c r="M29" i="1"/>
  <c r="N29" i="1" s="1"/>
  <c r="O29" i="1" s="1"/>
  <c r="P29" i="1" s="1"/>
  <c r="I29" i="1"/>
  <c r="J29" i="1" s="1"/>
  <c r="Q29" i="1" s="1"/>
  <c r="E29" i="1"/>
  <c r="D29" i="1"/>
  <c r="C29" i="1"/>
  <c r="B29" i="1"/>
  <c r="G29" i="1" s="1"/>
  <c r="W28" i="1"/>
  <c r="I28" i="1"/>
  <c r="J28" i="1" s="1"/>
  <c r="Q28" i="1" s="1"/>
  <c r="G28" i="1"/>
  <c r="E28" i="1"/>
  <c r="D28" i="1"/>
  <c r="W27" i="1"/>
  <c r="U27" i="1"/>
  <c r="M27" i="1"/>
  <c r="N27" i="1" s="1"/>
  <c r="O27" i="1" s="1"/>
  <c r="P27" i="1" s="1"/>
  <c r="I27" i="1"/>
  <c r="J27" i="1" s="1"/>
  <c r="Q27" i="1" s="1"/>
  <c r="E27" i="1"/>
  <c r="D27" i="1"/>
  <c r="C27" i="1"/>
  <c r="B27" i="1"/>
  <c r="G27" i="1" s="1"/>
  <c r="W26" i="1"/>
  <c r="K26" i="1"/>
  <c r="I26" i="1"/>
  <c r="J26" i="1" s="1"/>
  <c r="Q26" i="1" s="1"/>
  <c r="G26" i="1"/>
  <c r="E26" i="1"/>
  <c r="D26" i="1"/>
  <c r="W25" i="1"/>
  <c r="I25" i="1"/>
  <c r="E25" i="1"/>
  <c r="D25" i="1"/>
  <c r="C25" i="1"/>
  <c r="B25" i="1"/>
  <c r="G25" i="1" s="1"/>
  <c r="W24" i="1"/>
  <c r="M24" i="1"/>
  <c r="N24" i="1" s="1"/>
  <c r="O24" i="1" s="1"/>
  <c r="P24" i="1" s="1"/>
  <c r="K24" i="1"/>
  <c r="I24" i="1"/>
  <c r="E24" i="1"/>
  <c r="D24" i="1"/>
  <c r="C24" i="1"/>
  <c r="AG24" i="1" s="1"/>
  <c r="B24" i="1"/>
  <c r="G24" i="1" s="1"/>
  <c r="W23" i="1"/>
  <c r="Q23" i="1"/>
  <c r="I23" i="1"/>
  <c r="J23" i="1" s="1"/>
  <c r="G23" i="1"/>
  <c r="H23" i="1" s="1"/>
  <c r="E23" i="1"/>
  <c r="M23" i="1" s="1"/>
  <c r="N23" i="1" s="1"/>
  <c r="O23" i="1" s="1"/>
  <c r="P23" i="1" s="1"/>
  <c r="D23" i="1"/>
  <c r="AG22" i="1"/>
  <c r="W22" i="1"/>
  <c r="J22" i="1"/>
  <c r="Q22" i="1" s="1"/>
  <c r="R22" i="1" s="1"/>
  <c r="I22" i="1"/>
  <c r="E22" i="1"/>
  <c r="D22" i="1"/>
  <c r="U22" i="1" s="1"/>
  <c r="C22" i="1"/>
  <c r="B22" i="1"/>
  <c r="G22" i="1" s="1"/>
  <c r="H22" i="1" s="1"/>
  <c r="AG21" i="1"/>
  <c r="W21" i="1"/>
  <c r="J21" i="1"/>
  <c r="Q21" i="1" s="1"/>
  <c r="R21" i="1" s="1"/>
  <c r="I21" i="1"/>
  <c r="H21" i="1"/>
  <c r="G21" i="1"/>
  <c r="E21" i="1"/>
  <c r="D21" i="1"/>
  <c r="U21" i="1" s="1"/>
  <c r="AG20" i="1"/>
  <c r="W20" i="1"/>
  <c r="I20" i="1"/>
  <c r="E20" i="1"/>
  <c r="D20" i="1"/>
  <c r="U20" i="1" s="1"/>
  <c r="C20" i="1"/>
  <c r="J20" i="1" s="1"/>
  <c r="Q20" i="1" s="1"/>
  <c r="B20" i="1"/>
  <c r="G20" i="1" s="1"/>
  <c r="AG19" i="1"/>
  <c r="W19" i="1"/>
  <c r="M19" i="1"/>
  <c r="N19" i="1" s="1"/>
  <c r="O19" i="1" s="1"/>
  <c r="P19" i="1" s="1"/>
  <c r="I19" i="1"/>
  <c r="J19" i="1" s="1"/>
  <c r="Q19" i="1" s="1"/>
  <c r="E19" i="1"/>
  <c r="D19" i="1"/>
  <c r="C19" i="1"/>
  <c r="B19" i="1"/>
  <c r="G19" i="1" s="1"/>
  <c r="W18" i="1"/>
  <c r="I18" i="1"/>
  <c r="E18" i="1"/>
  <c r="D18" i="1"/>
  <c r="C18" i="1"/>
  <c r="J18" i="1" s="1"/>
  <c r="Q18" i="1" s="1"/>
  <c r="B18" i="1"/>
  <c r="G18" i="1" s="1"/>
  <c r="R18" i="1" s="1"/>
  <c r="W17" i="1"/>
  <c r="I17" i="1"/>
  <c r="J17" i="1" s="1"/>
  <c r="Q17" i="1" s="1"/>
  <c r="E17" i="1"/>
  <c r="D17" i="1"/>
  <c r="C17" i="1"/>
  <c r="B17" i="1"/>
  <c r="G17" i="1" s="1"/>
  <c r="W16" i="1"/>
  <c r="U16" i="1"/>
  <c r="M16" i="1"/>
  <c r="N16" i="1" s="1"/>
  <c r="O16" i="1" s="1"/>
  <c r="P16" i="1" s="1"/>
  <c r="I16" i="1"/>
  <c r="J16" i="1" s="1"/>
  <c r="Q16" i="1" s="1"/>
  <c r="E16" i="1"/>
  <c r="D16" i="1"/>
  <c r="C16" i="1"/>
  <c r="B16" i="1"/>
  <c r="G16" i="1" s="1"/>
  <c r="W15" i="1"/>
  <c r="I15" i="1"/>
  <c r="E15" i="1"/>
  <c r="D15" i="1"/>
  <c r="C15" i="1"/>
  <c r="J15" i="1" s="1"/>
  <c r="Q15" i="1" s="1"/>
  <c r="B15" i="1"/>
  <c r="G15" i="1" s="1"/>
  <c r="H15" i="1" s="1"/>
  <c r="W14" i="1"/>
  <c r="I14" i="1"/>
  <c r="E14" i="1"/>
  <c r="D14" i="1"/>
  <c r="U14" i="1" s="1"/>
  <c r="C14" i="1"/>
  <c r="AG14" i="1" s="1"/>
  <c r="B14" i="1"/>
  <c r="G14" i="1" s="1"/>
  <c r="H14" i="1" s="1"/>
  <c r="AG13" i="1"/>
  <c r="W13" i="1"/>
  <c r="J13" i="1"/>
  <c r="Q13" i="1" s="1"/>
  <c r="R13" i="1" s="1"/>
  <c r="I13" i="1"/>
  <c r="H13" i="1"/>
  <c r="G13" i="1"/>
  <c r="E13" i="1"/>
  <c r="D13" i="1"/>
  <c r="U13" i="1" s="1"/>
  <c r="AG12" i="1"/>
  <c r="W12" i="1"/>
  <c r="J12" i="1"/>
  <c r="Q12" i="1" s="1"/>
  <c r="R12" i="1" s="1"/>
  <c r="I12" i="1"/>
  <c r="H12" i="1"/>
  <c r="G12" i="1"/>
  <c r="E12" i="1"/>
  <c r="D12" i="1"/>
  <c r="U12" i="1" s="1"/>
  <c r="AG11" i="1"/>
  <c r="W11" i="1"/>
  <c r="K11" i="1"/>
  <c r="I11" i="1"/>
  <c r="J11" i="1" s="1"/>
  <c r="Q11" i="1" s="1"/>
  <c r="E11" i="1"/>
  <c r="D11" i="1"/>
  <c r="C11" i="1"/>
  <c r="B11" i="1"/>
  <c r="G11" i="1" s="1"/>
  <c r="W10" i="1"/>
  <c r="I10" i="1"/>
  <c r="J10" i="1" s="1"/>
  <c r="Q10" i="1" s="1"/>
  <c r="E10" i="1"/>
  <c r="D10" i="1"/>
  <c r="C10" i="1"/>
  <c r="B10" i="1"/>
  <c r="G10" i="1" s="1"/>
  <c r="W9" i="1"/>
  <c r="I9" i="1"/>
  <c r="E9" i="1"/>
  <c r="D9" i="1"/>
  <c r="C9" i="1"/>
  <c r="AG9" i="1" s="1"/>
  <c r="B9" i="1"/>
  <c r="G9" i="1" s="1"/>
  <c r="H9" i="1" s="1"/>
  <c r="G4" i="1"/>
  <c r="S12" i="1" l="1"/>
  <c r="V12" i="1" s="1"/>
  <c r="X12" i="1" s="1"/>
  <c r="Y12" i="1" s="1"/>
  <c r="Z12" i="1" s="1"/>
  <c r="T12" i="1"/>
  <c r="S13" i="1"/>
  <c r="V13" i="1" s="1"/>
  <c r="X13" i="1" s="1"/>
  <c r="Y13" i="1" s="1"/>
  <c r="Z13" i="1" s="1"/>
  <c r="T13" i="1"/>
  <c r="R10" i="1"/>
  <c r="H10" i="1"/>
  <c r="S18" i="1"/>
  <c r="T18" i="1"/>
  <c r="R30" i="1"/>
  <c r="H30" i="1"/>
  <c r="H44" i="1"/>
  <c r="R44" i="1"/>
  <c r="S51" i="1"/>
  <c r="T51" i="1"/>
  <c r="H11" i="1"/>
  <c r="R11" i="1"/>
  <c r="H16" i="1"/>
  <c r="R16" i="1"/>
  <c r="R17" i="1"/>
  <c r="H17" i="1"/>
  <c r="H19" i="1"/>
  <c r="R19" i="1"/>
  <c r="R20" i="1"/>
  <c r="S21" i="1"/>
  <c r="V21" i="1" s="1"/>
  <c r="X21" i="1" s="1"/>
  <c r="Y21" i="1" s="1"/>
  <c r="Z21" i="1" s="1"/>
  <c r="T21" i="1"/>
  <c r="S22" i="1"/>
  <c r="V22" i="1" s="1"/>
  <c r="X22" i="1" s="1"/>
  <c r="Y22" i="1" s="1"/>
  <c r="Z22" i="1" s="1"/>
  <c r="T22" i="1"/>
  <c r="H18" i="1"/>
  <c r="L26" i="1"/>
  <c r="U26" i="1"/>
  <c r="M26" i="1"/>
  <c r="N26" i="1" s="1"/>
  <c r="O26" i="1" s="1"/>
  <c r="P26" i="1" s="1"/>
  <c r="H29" i="1"/>
  <c r="R29" i="1"/>
  <c r="L30" i="1"/>
  <c r="U30" i="1"/>
  <c r="M30" i="1"/>
  <c r="N30" i="1" s="1"/>
  <c r="O30" i="1" s="1"/>
  <c r="P30" i="1" s="1"/>
  <c r="S39" i="1"/>
  <c r="V39" i="1" s="1"/>
  <c r="X39" i="1" s="1"/>
  <c r="Y39" i="1" s="1"/>
  <c r="Z39" i="1" s="1"/>
  <c r="T39" i="1"/>
  <c r="H39" i="1"/>
  <c r="S40" i="1"/>
  <c r="V40" i="1" s="1"/>
  <c r="X40" i="1" s="1"/>
  <c r="Y40" i="1" s="1"/>
  <c r="Z40" i="1" s="1"/>
  <c r="T40" i="1"/>
  <c r="S42" i="1"/>
  <c r="V42" i="1" s="1"/>
  <c r="X42" i="1" s="1"/>
  <c r="Y42" i="1" s="1"/>
  <c r="Z42" i="1" s="1"/>
  <c r="T42" i="1"/>
  <c r="S43" i="1"/>
  <c r="T43" i="1"/>
  <c r="R47" i="1"/>
  <c r="H47" i="1"/>
  <c r="J9" i="1"/>
  <c r="Q9" i="1" s="1"/>
  <c r="R9" i="1" s="1"/>
  <c r="J14" i="1"/>
  <c r="Q14" i="1" s="1"/>
  <c r="R14" i="1" s="1"/>
  <c r="H20" i="1"/>
  <c r="L24" i="1"/>
  <c r="U24" i="1" s="1"/>
  <c r="R27" i="1"/>
  <c r="H27" i="1"/>
  <c r="J32" i="1"/>
  <c r="Q32" i="1" s="1"/>
  <c r="R32" i="1" s="1"/>
  <c r="AG32" i="1"/>
  <c r="R48" i="1"/>
  <c r="H48" i="1"/>
  <c r="K71" i="1"/>
  <c r="K69" i="1"/>
  <c r="L69" i="1" s="1"/>
  <c r="K67" i="1"/>
  <c r="K73" i="1"/>
  <c r="K65" i="1"/>
  <c r="K70" i="1"/>
  <c r="L70" i="1" s="1"/>
  <c r="K68" i="1"/>
  <c r="K62" i="1"/>
  <c r="K58" i="1"/>
  <c r="L58" i="1" s="1"/>
  <c r="K55" i="1"/>
  <c r="L55" i="1" s="1"/>
  <c r="K54" i="1"/>
  <c r="K72" i="1"/>
  <c r="L72" i="1" s="1"/>
  <c r="K49" i="1"/>
  <c r="L49" i="1" s="1"/>
  <c r="U49" i="1" s="1"/>
  <c r="K63" i="1"/>
  <c r="L63" i="1" s="1"/>
  <c r="U63" i="1" s="1"/>
  <c r="X63" i="1" s="1"/>
  <c r="K61" i="1"/>
  <c r="L61" i="1" s="1"/>
  <c r="K60" i="1"/>
  <c r="K59" i="1"/>
  <c r="L59" i="1" s="1"/>
  <c r="K57" i="1"/>
  <c r="L57" i="1" s="1"/>
  <c r="U57" i="1" s="1"/>
  <c r="K51" i="1"/>
  <c r="L51" i="1" s="1"/>
  <c r="K46" i="1"/>
  <c r="L46" i="1" s="1"/>
  <c r="K43" i="1"/>
  <c r="L43" i="1" s="1"/>
  <c r="K41" i="1"/>
  <c r="K38" i="1"/>
  <c r="K34" i="1"/>
  <c r="L34" i="1" s="1"/>
  <c r="K33" i="1"/>
  <c r="L33" i="1" s="1"/>
  <c r="K64" i="1"/>
  <c r="L64" i="1" s="1"/>
  <c r="K50" i="1"/>
  <c r="K48" i="1"/>
  <c r="L48" i="1" s="1"/>
  <c r="K42" i="1"/>
  <c r="L42" i="1" s="1"/>
  <c r="K40" i="1"/>
  <c r="L40" i="1" s="1"/>
  <c r="K39" i="1"/>
  <c r="L39" i="1" s="1"/>
  <c r="K35" i="1"/>
  <c r="K32" i="1"/>
  <c r="L32" i="1" s="1"/>
  <c r="K25" i="1"/>
  <c r="L25" i="1" s="1"/>
  <c r="K56" i="1"/>
  <c r="L56" i="1" s="1"/>
  <c r="K52" i="1"/>
  <c r="K45" i="1"/>
  <c r="L45" i="1" s="1"/>
  <c r="U45" i="1" s="1"/>
  <c r="K37" i="1"/>
  <c r="L37" i="1" s="1"/>
  <c r="U37" i="1" s="1"/>
  <c r="K31" i="1"/>
  <c r="K22" i="1"/>
  <c r="L22" i="1" s="1"/>
  <c r="K18" i="1"/>
  <c r="L18" i="1" s="1"/>
  <c r="U18" i="1" s="1"/>
  <c r="K15" i="1"/>
  <c r="L15" i="1" s="1"/>
  <c r="U15" i="1" s="1"/>
  <c r="K13" i="1"/>
  <c r="L13" i="1" s="1"/>
  <c r="K12" i="1"/>
  <c r="L12" i="1" s="1"/>
  <c r="K29" i="1"/>
  <c r="L29" i="1" s="1"/>
  <c r="K27" i="1"/>
  <c r="L27" i="1" s="1"/>
  <c r="K21" i="1"/>
  <c r="L21" i="1" s="1"/>
  <c r="K20" i="1"/>
  <c r="L20" i="1" s="1"/>
  <c r="K14" i="1"/>
  <c r="K9" i="1"/>
  <c r="L9" i="1" s="1"/>
  <c r="U9" i="1" s="1"/>
  <c r="K66" i="1"/>
  <c r="L66" i="1" s="1"/>
  <c r="K53" i="1"/>
  <c r="K47" i="1"/>
  <c r="L47" i="1" s="1"/>
  <c r="K44" i="1"/>
  <c r="K36" i="1"/>
  <c r="L10" i="1"/>
  <c r="R15" i="1"/>
  <c r="V17" i="1"/>
  <c r="K17" i="1"/>
  <c r="L17" i="1" s="1"/>
  <c r="U17" i="1" s="1"/>
  <c r="AG28" i="1"/>
  <c r="AG36" i="1"/>
  <c r="J38" i="1"/>
  <c r="Q38" i="1" s="1"/>
  <c r="R38" i="1" s="1"/>
  <c r="AG38" i="1"/>
  <c r="AG44" i="1"/>
  <c r="S46" i="1"/>
  <c r="V46" i="1" s="1"/>
  <c r="X46" i="1" s="1"/>
  <c r="Y46" i="1" s="1"/>
  <c r="Z46" i="1" s="1"/>
  <c r="T46" i="1"/>
  <c r="AG50" i="1"/>
  <c r="R64" i="1"/>
  <c r="H64" i="1"/>
  <c r="AG10" i="1"/>
  <c r="AG48" i="1"/>
  <c r="S49" i="1"/>
  <c r="T49" i="1"/>
  <c r="R60" i="1"/>
  <c r="H60" i="1"/>
  <c r="L11" i="1"/>
  <c r="U11" i="1" s="1"/>
  <c r="AG16" i="1"/>
  <c r="R28" i="1"/>
  <c r="H28" i="1"/>
  <c r="H31" i="1"/>
  <c r="R31" i="1"/>
  <c r="K10" i="1"/>
  <c r="M11" i="1"/>
  <c r="N11" i="1" s="1"/>
  <c r="O11" i="1" s="1"/>
  <c r="P11" i="1" s="1"/>
  <c r="V11" i="1" s="1"/>
  <c r="AA21" i="1"/>
  <c r="R25" i="1"/>
  <c r="H26" i="1"/>
  <c r="R26" i="1"/>
  <c r="M10" i="1"/>
  <c r="N10" i="1" s="1"/>
  <c r="O10" i="1" s="1"/>
  <c r="P10" i="1" s="1"/>
  <c r="U10" i="1"/>
  <c r="AA12" i="1"/>
  <c r="K16" i="1"/>
  <c r="L16" i="1" s="1"/>
  <c r="M17" i="1"/>
  <c r="N17" i="1" s="1"/>
  <c r="O17" i="1" s="1"/>
  <c r="P17" i="1" s="1"/>
  <c r="AG17" i="1"/>
  <c r="AG75" i="1" s="1"/>
  <c r="AH75" i="1" s="1"/>
  <c r="V19" i="1"/>
  <c r="AE19" i="1" s="1"/>
  <c r="K19" i="1"/>
  <c r="L19" i="1" s="1"/>
  <c r="U19" i="1" s="1"/>
  <c r="AA22" i="1"/>
  <c r="K23" i="1"/>
  <c r="R24" i="1"/>
  <c r="H24" i="1"/>
  <c r="AG25" i="1"/>
  <c r="J25" i="1"/>
  <c r="Q25" i="1" s="1"/>
  <c r="AG26" i="1"/>
  <c r="U28" i="1"/>
  <c r="M28" i="1"/>
  <c r="N28" i="1" s="1"/>
  <c r="O28" i="1" s="1"/>
  <c r="P28" i="1" s="1"/>
  <c r="K28" i="1"/>
  <c r="L28" i="1" s="1"/>
  <c r="AG30" i="1"/>
  <c r="S33" i="1"/>
  <c r="V33" i="1" s="1"/>
  <c r="X33" i="1" s="1"/>
  <c r="Y33" i="1" s="1"/>
  <c r="Z33" i="1" s="1"/>
  <c r="T33" i="1"/>
  <c r="H33" i="1"/>
  <c r="S34" i="1"/>
  <c r="V34" i="1" s="1"/>
  <c r="X34" i="1" s="1"/>
  <c r="Y34" i="1" s="1"/>
  <c r="Z34" i="1" s="1"/>
  <c r="T34" i="1"/>
  <c r="H36" i="1"/>
  <c r="R36" i="1"/>
  <c r="R37" i="1"/>
  <c r="H37" i="1"/>
  <c r="R45" i="1"/>
  <c r="H45" i="1"/>
  <c r="V48" i="1"/>
  <c r="AE48" i="1" s="1"/>
  <c r="M48" i="1"/>
  <c r="N48" i="1" s="1"/>
  <c r="O48" i="1" s="1"/>
  <c r="P48" i="1" s="1"/>
  <c r="U48" i="1"/>
  <c r="H50" i="1"/>
  <c r="R50" i="1"/>
  <c r="R53" i="1"/>
  <c r="H53" i="1"/>
  <c r="L36" i="1"/>
  <c r="L44" i="1"/>
  <c r="AG51" i="1"/>
  <c r="M53" i="1"/>
  <c r="N53" i="1" s="1"/>
  <c r="O53" i="1" s="1"/>
  <c r="P53" i="1" s="1"/>
  <c r="V53" i="1" s="1"/>
  <c r="L53" i="1"/>
  <c r="H57" i="1"/>
  <c r="M12" i="1"/>
  <c r="N12" i="1" s="1"/>
  <c r="O12" i="1" s="1"/>
  <c r="P12" i="1" s="1"/>
  <c r="M13" i="1"/>
  <c r="N13" i="1" s="1"/>
  <c r="O13" i="1" s="1"/>
  <c r="P13" i="1" s="1"/>
  <c r="M15" i="1"/>
  <c r="N15" i="1" s="1"/>
  <c r="O15" i="1" s="1"/>
  <c r="P15" i="1" s="1"/>
  <c r="V15" i="1" s="1"/>
  <c r="AG15" i="1"/>
  <c r="M18" i="1"/>
  <c r="N18" i="1" s="1"/>
  <c r="O18" i="1" s="1"/>
  <c r="P18" i="1" s="1"/>
  <c r="V18" i="1" s="1"/>
  <c r="AG18" i="1"/>
  <c r="M22" i="1"/>
  <c r="N22" i="1" s="1"/>
  <c r="O22" i="1" s="1"/>
  <c r="P22" i="1" s="1"/>
  <c r="L23" i="1"/>
  <c r="U23" i="1"/>
  <c r="V24" i="1"/>
  <c r="J24" i="1"/>
  <c r="Q24" i="1" s="1"/>
  <c r="H25" i="1"/>
  <c r="X31" i="1"/>
  <c r="Y31" i="1" s="1"/>
  <c r="Z31" i="1" s="1"/>
  <c r="H32" i="1"/>
  <c r="J35" i="1"/>
  <c r="Q35" i="1" s="1"/>
  <c r="R35" i="1" s="1"/>
  <c r="M36" i="1"/>
  <c r="N36" i="1" s="1"/>
  <c r="O36" i="1" s="1"/>
  <c r="P36" i="1" s="1"/>
  <c r="U36" i="1"/>
  <c r="H38" i="1"/>
  <c r="J41" i="1"/>
  <c r="Q41" i="1" s="1"/>
  <c r="R41" i="1" s="1"/>
  <c r="H43" i="1"/>
  <c r="M44" i="1"/>
  <c r="N44" i="1" s="1"/>
  <c r="O44" i="1" s="1"/>
  <c r="P44" i="1" s="1"/>
  <c r="U44" i="1"/>
  <c r="L50" i="1"/>
  <c r="V50" i="1"/>
  <c r="AE50" i="1" s="1"/>
  <c r="U50" i="1"/>
  <c r="X50" i="1" s="1"/>
  <c r="R56" i="1"/>
  <c r="H56" i="1"/>
  <c r="H59" i="1"/>
  <c r="R59" i="1"/>
  <c r="AG61" i="1"/>
  <c r="H63" i="1"/>
  <c r="R63" i="1"/>
  <c r="L65" i="1"/>
  <c r="U65" i="1"/>
  <c r="M65" i="1"/>
  <c r="N65" i="1" s="1"/>
  <c r="O65" i="1" s="1"/>
  <c r="P65" i="1" s="1"/>
  <c r="T68" i="1"/>
  <c r="S68" i="1"/>
  <c r="V68" i="1" s="1"/>
  <c r="S55" i="1"/>
  <c r="T55" i="1"/>
  <c r="V57" i="1"/>
  <c r="M57" i="1"/>
  <c r="N57" i="1" s="1"/>
  <c r="O57" i="1" s="1"/>
  <c r="P57" i="1" s="1"/>
  <c r="T58" i="1"/>
  <c r="S58" i="1"/>
  <c r="H58" i="1"/>
  <c r="U62" i="1"/>
  <c r="M62" i="1"/>
  <c r="N62" i="1" s="1"/>
  <c r="O62" i="1" s="1"/>
  <c r="P62" i="1" s="1"/>
  <c r="L62" i="1"/>
  <c r="H62" i="1"/>
  <c r="M9" i="1"/>
  <c r="N9" i="1" s="1"/>
  <c r="O9" i="1" s="1"/>
  <c r="P9" i="1" s="1"/>
  <c r="V9" i="1" s="1"/>
  <c r="M14" i="1"/>
  <c r="N14" i="1" s="1"/>
  <c r="O14" i="1" s="1"/>
  <c r="P14" i="1" s="1"/>
  <c r="M20" i="1"/>
  <c r="N20" i="1" s="1"/>
  <c r="O20" i="1" s="1"/>
  <c r="P20" i="1" s="1"/>
  <c r="M21" i="1"/>
  <c r="N21" i="1" s="1"/>
  <c r="O21" i="1" s="1"/>
  <c r="P21" i="1" s="1"/>
  <c r="R23" i="1"/>
  <c r="AG23" i="1"/>
  <c r="U25" i="1"/>
  <c r="AG27" i="1"/>
  <c r="AG29" i="1"/>
  <c r="L31" i="1"/>
  <c r="U31" i="1" s="1"/>
  <c r="V31" i="1"/>
  <c r="AE31" i="1" s="1"/>
  <c r="AA33" i="1"/>
  <c r="V37" i="1"/>
  <c r="AA40" i="1"/>
  <c r="U43" i="1"/>
  <c r="V45" i="1"/>
  <c r="AE45" i="1" s="1"/>
  <c r="U47" i="1"/>
  <c r="V49" i="1"/>
  <c r="U53" i="1"/>
  <c r="U59" i="1"/>
  <c r="M59" i="1"/>
  <c r="N59" i="1" s="1"/>
  <c r="O59" i="1" s="1"/>
  <c r="P59" i="1" s="1"/>
  <c r="AG63" i="1"/>
  <c r="M33" i="1"/>
  <c r="N33" i="1" s="1"/>
  <c r="O33" i="1" s="1"/>
  <c r="P33" i="1" s="1"/>
  <c r="M34" i="1"/>
  <c r="N34" i="1" s="1"/>
  <c r="O34" i="1" s="1"/>
  <c r="P34" i="1" s="1"/>
  <c r="M38" i="1"/>
  <c r="N38" i="1" s="1"/>
  <c r="O38" i="1" s="1"/>
  <c r="P38" i="1" s="1"/>
  <c r="M41" i="1"/>
  <c r="N41" i="1" s="1"/>
  <c r="O41" i="1" s="1"/>
  <c r="P41" i="1" s="1"/>
  <c r="M43" i="1"/>
  <c r="N43" i="1" s="1"/>
  <c r="O43" i="1" s="1"/>
  <c r="P43" i="1" s="1"/>
  <c r="V43" i="1" s="1"/>
  <c r="AG43" i="1"/>
  <c r="M46" i="1"/>
  <c r="N46" i="1" s="1"/>
  <c r="O46" i="1" s="1"/>
  <c r="P46" i="1" s="1"/>
  <c r="AG47" i="1"/>
  <c r="U51" i="1"/>
  <c r="L52" i="1"/>
  <c r="U52" i="1"/>
  <c r="AG62" i="1"/>
  <c r="R66" i="1"/>
  <c r="H66" i="1"/>
  <c r="M25" i="1"/>
  <c r="N25" i="1" s="1"/>
  <c r="O25" i="1" s="1"/>
  <c r="P25" i="1" s="1"/>
  <c r="V25" i="1" s="1"/>
  <c r="M32" i="1"/>
  <c r="N32" i="1" s="1"/>
  <c r="O32" i="1" s="1"/>
  <c r="P32" i="1" s="1"/>
  <c r="M35" i="1"/>
  <c r="N35" i="1" s="1"/>
  <c r="O35" i="1" s="1"/>
  <c r="P35" i="1" s="1"/>
  <c r="V35" i="1" s="1"/>
  <c r="M39" i="1"/>
  <c r="N39" i="1" s="1"/>
  <c r="O39" i="1" s="1"/>
  <c r="P39" i="1" s="1"/>
  <c r="M40" i="1"/>
  <c r="N40" i="1" s="1"/>
  <c r="O40" i="1" s="1"/>
  <c r="P40" i="1" s="1"/>
  <c r="M42" i="1"/>
  <c r="N42" i="1" s="1"/>
  <c r="O42" i="1" s="1"/>
  <c r="P42" i="1" s="1"/>
  <c r="AA46" i="1"/>
  <c r="AG46" i="1"/>
  <c r="R52" i="1"/>
  <c r="AG52" i="1"/>
  <c r="J54" i="1"/>
  <c r="Q54" i="1" s="1"/>
  <c r="R54" i="1" s="1"/>
  <c r="V55" i="1"/>
  <c r="X55" i="1" s="1"/>
  <c r="Y55" i="1" s="1"/>
  <c r="Z55" i="1" s="1"/>
  <c r="U55" i="1"/>
  <c r="J57" i="1"/>
  <c r="Q57" i="1" s="1"/>
  <c r="R57" i="1" s="1"/>
  <c r="AG59" i="1"/>
  <c r="U67" i="1"/>
  <c r="M67" i="1"/>
  <c r="N67" i="1" s="1"/>
  <c r="O67" i="1" s="1"/>
  <c r="P67" i="1" s="1"/>
  <c r="U54" i="1"/>
  <c r="AG56" i="1"/>
  <c r="M60" i="1"/>
  <c r="N60" i="1" s="1"/>
  <c r="O60" i="1" s="1"/>
  <c r="P60" i="1" s="1"/>
  <c r="U66" i="1"/>
  <c r="AG68" i="1"/>
  <c r="X68" i="1"/>
  <c r="Y68" i="1" s="1"/>
  <c r="Z68" i="1" s="1"/>
  <c r="U69" i="1"/>
  <c r="M69" i="1"/>
  <c r="N69" i="1" s="1"/>
  <c r="O69" i="1" s="1"/>
  <c r="P69" i="1" s="1"/>
  <c r="AG70" i="1"/>
  <c r="M47" i="1"/>
  <c r="N47" i="1" s="1"/>
  <c r="O47" i="1" s="1"/>
  <c r="P47" i="1" s="1"/>
  <c r="V47" i="1" s="1"/>
  <c r="M51" i="1"/>
  <c r="N51" i="1" s="1"/>
  <c r="O51" i="1" s="1"/>
  <c r="P51" i="1" s="1"/>
  <c r="V51" i="1" s="1"/>
  <c r="AE51" i="1" s="1"/>
  <c r="L54" i="1"/>
  <c r="U56" i="1"/>
  <c r="V58" i="1"/>
  <c r="X58" i="1" s="1"/>
  <c r="L60" i="1"/>
  <c r="R61" i="1"/>
  <c r="R62" i="1"/>
  <c r="H65" i="1"/>
  <c r="R65" i="1"/>
  <c r="J67" i="1"/>
  <c r="Q67" i="1" s="1"/>
  <c r="R67" i="1" s="1"/>
  <c r="H70" i="1"/>
  <c r="R70" i="1"/>
  <c r="J71" i="1"/>
  <c r="Q71" i="1" s="1"/>
  <c r="R72" i="1"/>
  <c r="H72" i="1"/>
  <c r="L71" i="1"/>
  <c r="L73" i="1"/>
  <c r="M73" i="1"/>
  <c r="N73" i="1" s="1"/>
  <c r="O73" i="1" s="1"/>
  <c r="P73" i="1" s="1"/>
  <c r="U73" i="1"/>
  <c r="M56" i="1"/>
  <c r="N56" i="1" s="1"/>
  <c r="O56" i="1" s="1"/>
  <c r="P56" i="1" s="1"/>
  <c r="V56" i="1" s="1"/>
  <c r="AE56" i="1" s="1"/>
  <c r="M71" i="1"/>
  <c r="N71" i="1" s="1"/>
  <c r="O71" i="1" s="1"/>
  <c r="P71" i="1" s="1"/>
  <c r="U71" i="1"/>
  <c r="AG72" i="1"/>
  <c r="AG66" i="1"/>
  <c r="H67" i="1"/>
  <c r="R69" i="1"/>
  <c r="H69" i="1"/>
  <c r="R71" i="1"/>
  <c r="H71" i="1"/>
  <c r="H73" i="1"/>
  <c r="R73" i="1"/>
  <c r="M64" i="1"/>
  <c r="N64" i="1" s="1"/>
  <c r="O64" i="1" s="1"/>
  <c r="P64" i="1" s="1"/>
  <c r="M66" i="1"/>
  <c r="N66" i="1" s="1"/>
  <c r="O66" i="1" s="1"/>
  <c r="P66" i="1" s="1"/>
  <c r="V66" i="1" s="1"/>
  <c r="L68" i="1"/>
  <c r="M72" i="1"/>
  <c r="N72" i="1" s="1"/>
  <c r="O72" i="1" s="1"/>
  <c r="P72" i="1" s="1"/>
  <c r="U72" i="1"/>
  <c r="M68" i="1"/>
  <c r="N68" i="1" s="1"/>
  <c r="O68" i="1" s="1"/>
  <c r="P68" i="1" s="1"/>
  <c r="M70" i="1"/>
  <c r="N70" i="1" s="1"/>
  <c r="O70" i="1" s="1"/>
  <c r="P70" i="1" s="1"/>
  <c r="S54" i="1" l="1"/>
  <c r="V54" i="1" s="1"/>
  <c r="X54" i="1" s="1"/>
  <c r="T54" i="1"/>
  <c r="S32" i="1"/>
  <c r="V32" i="1" s="1"/>
  <c r="X32" i="1" s="1"/>
  <c r="T32" i="1"/>
  <c r="T57" i="1"/>
  <c r="S57" i="1"/>
  <c r="S67" i="1"/>
  <c r="V67" i="1" s="1"/>
  <c r="X67" i="1" s="1"/>
  <c r="T67" i="1"/>
  <c r="Y50" i="1"/>
  <c r="Z50" i="1" s="1"/>
  <c r="AA50" i="1"/>
  <c r="AE11" i="1"/>
  <c r="X11" i="1"/>
  <c r="S38" i="1"/>
  <c r="V38" i="1" s="1"/>
  <c r="X38" i="1" s="1"/>
  <c r="T38" i="1"/>
  <c r="X17" i="1"/>
  <c r="Y63" i="1"/>
  <c r="Z63" i="1" s="1"/>
  <c r="AA63" i="1"/>
  <c r="AE53" i="1"/>
  <c r="X53" i="1"/>
  <c r="S69" i="1"/>
  <c r="V69" i="1" s="1"/>
  <c r="X69" i="1" s="1"/>
  <c r="T69" i="1"/>
  <c r="AE47" i="1"/>
  <c r="X47" i="1"/>
  <c r="T52" i="1"/>
  <c r="S52" i="1"/>
  <c r="V52" i="1" s="1"/>
  <c r="X52" i="1" s="1"/>
  <c r="S41" i="1"/>
  <c r="V41" i="1" s="1"/>
  <c r="X41" i="1" s="1"/>
  <c r="T41" i="1"/>
  <c r="X18" i="1"/>
  <c r="AE18" i="1"/>
  <c r="T26" i="1"/>
  <c r="S26" i="1"/>
  <c r="V26" i="1" s="1"/>
  <c r="X26" i="1" s="1"/>
  <c r="S64" i="1"/>
  <c r="V64" i="1" s="1"/>
  <c r="X64" i="1" s="1"/>
  <c r="T64" i="1"/>
  <c r="S15" i="1"/>
  <c r="T15" i="1"/>
  <c r="L41" i="1"/>
  <c r="S14" i="1"/>
  <c r="V14" i="1" s="1"/>
  <c r="X14" i="1" s="1"/>
  <c r="T14" i="1"/>
  <c r="T47" i="1"/>
  <c r="S47" i="1"/>
  <c r="T11" i="1"/>
  <c r="S11" i="1"/>
  <c r="T44" i="1"/>
  <c r="S44" i="1"/>
  <c r="V44" i="1" s="1"/>
  <c r="X44" i="1" s="1"/>
  <c r="T73" i="1"/>
  <c r="S73" i="1"/>
  <c r="V73" i="1" s="1"/>
  <c r="X73" i="1" s="1"/>
  <c r="AA31" i="1"/>
  <c r="S35" i="1"/>
  <c r="T35" i="1"/>
  <c r="T36" i="1"/>
  <c r="S36" i="1"/>
  <c r="V36" i="1" s="1"/>
  <c r="X36" i="1" s="1"/>
  <c r="T24" i="1"/>
  <c r="S24" i="1"/>
  <c r="T17" i="1"/>
  <c r="S17" i="1"/>
  <c r="T70" i="1"/>
  <c r="S70" i="1"/>
  <c r="V70" i="1" s="1"/>
  <c r="X70" i="1" s="1"/>
  <c r="Y58" i="1"/>
  <c r="Z58" i="1" s="1"/>
  <c r="AA58" i="1"/>
  <c r="AE35" i="1"/>
  <c r="T66" i="1"/>
  <c r="S66" i="1"/>
  <c r="AE37" i="1"/>
  <c r="T63" i="1"/>
  <c r="S63" i="1"/>
  <c r="S56" i="1"/>
  <c r="T56" i="1"/>
  <c r="X37" i="1"/>
  <c r="AE15" i="1"/>
  <c r="X15" i="1"/>
  <c r="AE63" i="1"/>
  <c r="S53" i="1"/>
  <c r="T53" i="1"/>
  <c r="T28" i="1"/>
  <c r="S28" i="1"/>
  <c r="V28" i="1" s="1"/>
  <c r="X28" i="1" s="1"/>
  <c r="S60" i="1"/>
  <c r="V60" i="1" s="1"/>
  <c r="X60" i="1" s="1"/>
  <c r="T60" i="1"/>
  <c r="X48" i="1"/>
  <c r="L35" i="1"/>
  <c r="U35" i="1" s="1"/>
  <c r="X35" i="1" s="1"/>
  <c r="T19" i="1"/>
  <c r="S19" i="1"/>
  <c r="T16" i="1"/>
  <c r="S16" i="1"/>
  <c r="V16" i="1" s="1"/>
  <c r="X16" i="1" s="1"/>
  <c r="T72" i="1"/>
  <c r="S72" i="1"/>
  <c r="V72" i="1" s="1"/>
  <c r="X72" i="1" s="1"/>
  <c r="T61" i="1"/>
  <c r="S61" i="1"/>
  <c r="V61" i="1" s="1"/>
  <c r="X61" i="1" s="1"/>
  <c r="X25" i="1"/>
  <c r="AE25" i="1"/>
  <c r="AA55" i="1"/>
  <c r="X49" i="1"/>
  <c r="AE49" i="1"/>
  <c r="AE57" i="1"/>
  <c r="X57" i="1"/>
  <c r="T37" i="1"/>
  <c r="S37" i="1"/>
  <c r="T27" i="1"/>
  <c r="S27" i="1"/>
  <c r="V27" i="1" s="1"/>
  <c r="X27" i="1" s="1"/>
  <c r="S71" i="1"/>
  <c r="V71" i="1" s="1"/>
  <c r="X71" i="1" s="1"/>
  <c r="T71" i="1"/>
  <c r="T65" i="1"/>
  <c r="S65" i="1"/>
  <c r="V65" i="1" s="1"/>
  <c r="X65" i="1" s="1"/>
  <c r="X43" i="1"/>
  <c r="AE43" i="1"/>
  <c r="T45" i="1"/>
  <c r="S45" i="1"/>
  <c r="L14" i="1"/>
  <c r="S9" i="1"/>
  <c r="T9" i="1"/>
  <c r="S20" i="1"/>
  <c r="V20" i="1" s="1"/>
  <c r="X20" i="1" s="1"/>
  <c r="T20" i="1"/>
  <c r="AE66" i="1"/>
  <c r="X66" i="1"/>
  <c r="T62" i="1"/>
  <c r="S62" i="1"/>
  <c r="V62" i="1" s="1"/>
  <c r="X62" i="1" s="1"/>
  <c r="X56" i="1"/>
  <c r="AA68" i="1"/>
  <c r="AA39" i="1"/>
  <c r="AA34" i="1"/>
  <c r="T23" i="1"/>
  <c r="S23" i="1"/>
  <c r="V23" i="1" s="1"/>
  <c r="X23" i="1" s="1"/>
  <c r="AE9" i="1"/>
  <c r="X9" i="1"/>
  <c r="T59" i="1"/>
  <c r="S59" i="1"/>
  <c r="V59" i="1" s="1"/>
  <c r="X59" i="1" s="1"/>
  <c r="X45" i="1"/>
  <c r="AA42" i="1"/>
  <c r="AE24" i="1"/>
  <c r="X24" i="1"/>
  <c r="X51" i="1"/>
  <c r="T50" i="1"/>
  <c r="S50" i="1"/>
  <c r="AA13" i="1"/>
  <c r="S25" i="1"/>
  <c r="T25" i="1"/>
  <c r="T31" i="1"/>
  <c r="S31" i="1"/>
  <c r="AE17" i="1"/>
  <c r="L38" i="1"/>
  <c r="L67" i="1"/>
  <c r="S48" i="1"/>
  <c r="T48" i="1"/>
  <c r="X19" i="1"/>
  <c r="T29" i="1"/>
  <c r="S29" i="1"/>
  <c r="V29" i="1" s="1"/>
  <c r="X29" i="1" s="1"/>
  <c r="T30" i="1"/>
  <c r="S30" i="1"/>
  <c r="V30" i="1" s="1"/>
  <c r="X30" i="1" s="1"/>
  <c r="T10" i="1"/>
  <c r="S10" i="1"/>
  <c r="V10" i="1" s="1"/>
  <c r="X10" i="1" s="1"/>
  <c r="Y35" i="1" l="1"/>
  <c r="Z35" i="1" s="1"/>
  <c r="AA35" i="1"/>
  <c r="Y10" i="1"/>
  <c r="Z10" i="1" s="1"/>
  <c r="AA10" i="1"/>
  <c r="Y24" i="1"/>
  <c r="Z24" i="1" s="1"/>
  <c r="AA24" i="1"/>
  <c r="Y59" i="1"/>
  <c r="Z59" i="1" s="1"/>
  <c r="AA59" i="1"/>
  <c r="Y30" i="1"/>
  <c r="Z30" i="1" s="1"/>
  <c r="AA30" i="1"/>
  <c r="Y19" i="1"/>
  <c r="Z19" i="1" s="1"/>
  <c r="AA19" i="1"/>
  <c r="Y9" i="1"/>
  <c r="AA9" i="1"/>
  <c r="Y62" i="1"/>
  <c r="Z62" i="1" s="1"/>
  <c r="AA62" i="1"/>
  <c r="Y43" i="1"/>
  <c r="Z43" i="1" s="1"/>
  <c r="AA43" i="1"/>
  <c r="Y71" i="1"/>
  <c r="Z71" i="1" s="1"/>
  <c r="AA71" i="1"/>
  <c r="Y49" i="1"/>
  <c r="Z49" i="1" s="1"/>
  <c r="AA49" i="1"/>
  <c r="Y61" i="1"/>
  <c r="Z61" i="1" s="1"/>
  <c r="AA61" i="1"/>
  <c r="Y16" i="1"/>
  <c r="Z16" i="1" s="1"/>
  <c r="AA16" i="1"/>
  <c r="Y28" i="1"/>
  <c r="Z28" i="1" s="1"/>
  <c r="AA28" i="1"/>
  <c r="Y44" i="1"/>
  <c r="Z44" i="1" s="1"/>
  <c r="AA44" i="1"/>
  <c r="Y64" i="1"/>
  <c r="Z64" i="1" s="1"/>
  <c r="AA64" i="1"/>
  <c r="Y18" i="1"/>
  <c r="Z18" i="1" s="1"/>
  <c r="AA18" i="1"/>
  <c r="Y69" i="1"/>
  <c r="Z69" i="1" s="1"/>
  <c r="AA69" i="1"/>
  <c r="Y11" i="1"/>
  <c r="Z11" i="1" s="1"/>
  <c r="AA11" i="1"/>
  <c r="Y51" i="1"/>
  <c r="Z51" i="1" s="1"/>
  <c r="AA51" i="1"/>
  <c r="Y45" i="1"/>
  <c r="Z45" i="1" s="1"/>
  <c r="AA45" i="1"/>
  <c r="AE75" i="1"/>
  <c r="Y20" i="1"/>
  <c r="Z20" i="1" s="1"/>
  <c r="AA20" i="1"/>
  <c r="Y65" i="1"/>
  <c r="Z65" i="1" s="1"/>
  <c r="AA65" i="1"/>
  <c r="AA27" i="1"/>
  <c r="Y27" i="1"/>
  <c r="Z27" i="1" s="1"/>
  <c r="Y57" i="1"/>
  <c r="Z57" i="1" s="1"/>
  <c r="AA57" i="1"/>
  <c r="Y48" i="1"/>
  <c r="Z48" i="1" s="1"/>
  <c r="AA48" i="1"/>
  <c r="Y15" i="1"/>
  <c r="Z15" i="1" s="1"/>
  <c r="AA15" i="1"/>
  <c r="Y36" i="1"/>
  <c r="Z36" i="1" s="1"/>
  <c r="AA36" i="1"/>
  <c r="Y26" i="1"/>
  <c r="Z26" i="1" s="1"/>
  <c r="AA26" i="1"/>
  <c r="Y47" i="1"/>
  <c r="Z47" i="1" s="1"/>
  <c r="AA47" i="1"/>
  <c r="AA53" i="1"/>
  <c r="Y53" i="1"/>
  <c r="Z53" i="1" s="1"/>
  <c r="Y17" i="1"/>
  <c r="Z17" i="1" s="1"/>
  <c r="AA17" i="1"/>
  <c r="Y67" i="1"/>
  <c r="Z67" i="1" s="1"/>
  <c r="AA67" i="1"/>
  <c r="Y32" i="1"/>
  <c r="Z32" i="1" s="1"/>
  <c r="AA32" i="1"/>
  <c r="AA29" i="1"/>
  <c r="Y29" i="1"/>
  <c r="Z29" i="1" s="1"/>
  <c r="AA23" i="1"/>
  <c r="Y23" i="1"/>
  <c r="Z23" i="1" s="1"/>
  <c r="Y66" i="1"/>
  <c r="Z66" i="1" s="1"/>
  <c r="AA66" i="1"/>
  <c r="Y72" i="1"/>
  <c r="Z72" i="1" s="1"/>
  <c r="AA72" i="1"/>
  <c r="Y73" i="1"/>
  <c r="Z73" i="1" s="1"/>
  <c r="AA73" i="1"/>
  <c r="Y41" i="1"/>
  <c r="Z41" i="1" s="1"/>
  <c r="AA41" i="1"/>
  <c r="Y56" i="1"/>
  <c r="Z56" i="1" s="1"/>
  <c r="AA56" i="1"/>
  <c r="Y25" i="1"/>
  <c r="Z25" i="1" s="1"/>
  <c r="AA25" i="1"/>
  <c r="Y60" i="1"/>
  <c r="Z60" i="1" s="1"/>
  <c r="AA60" i="1"/>
  <c r="Y37" i="1"/>
  <c r="Z37" i="1" s="1"/>
  <c r="AA37" i="1"/>
  <c r="Y70" i="1"/>
  <c r="Z70" i="1" s="1"/>
  <c r="AA70" i="1"/>
  <c r="Y14" i="1"/>
  <c r="Z14" i="1" s="1"/>
  <c r="AA14" i="1"/>
  <c r="Y52" i="1"/>
  <c r="Z52" i="1" s="1"/>
  <c r="AA52" i="1"/>
  <c r="Y38" i="1"/>
  <c r="Z38" i="1" s="1"/>
  <c r="AA38" i="1"/>
  <c r="Y54" i="1"/>
  <c r="Z54" i="1" s="1"/>
  <c r="AA54" i="1"/>
  <c r="AA75" i="1" l="1"/>
  <c r="AA80" i="1" s="1"/>
  <c r="Y79" i="1"/>
  <c r="X78" i="1"/>
  <c r="Y77" i="1"/>
  <c r="X79" i="1"/>
  <c r="X77" i="1"/>
  <c r="Y78" i="1"/>
  <c r="Y75" i="1"/>
  <c r="AG77" i="1" s="1"/>
  <c r="Z9" i="1"/>
  <c r="Z75" i="1" l="1"/>
  <c r="AH77" i="1" s="1"/>
  <c r="Z79" i="1"/>
  <c r="Z77" i="1"/>
  <c r="Z78" i="1"/>
</calcChain>
</file>

<file path=xl/comments1.xml><?xml version="1.0" encoding="utf-8"?>
<comments xmlns="http://schemas.openxmlformats.org/spreadsheetml/2006/main">
  <authors>
    <author>Gencore</author>
  </authors>
  <commentList>
    <comment ref="B4" authorId="0">
      <text>
        <r>
          <rPr>
            <b/>
            <sz val="8"/>
            <color indexed="81"/>
            <rFont val="Tahoma"/>
            <charset val="1"/>
          </rPr>
          <t>Gencore:</t>
        </r>
        <r>
          <rPr>
            <sz val="8"/>
            <color indexed="81"/>
            <rFont val="Tahoma"/>
            <charset val="1"/>
          </rPr>
          <t xml:space="preserve">
Based on Duke Spare Parts Calculator</t>
        </r>
      </text>
    </comment>
    <comment ref="G4" authorId="0">
      <text>
        <r>
          <rPr>
            <b/>
            <sz val="8"/>
            <color indexed="81"/>
            <rFont val="Tahoma"/>
            <charset val="1"/>
          </rPr>
          <t>Gencore:</t>
        </r>
        <r>
          <rPr>
            <sz val="8"/>
            <color indexed="81"/>
            <rFont val="Tahoma"/>
            <charset val="1"/>
          </rPr>
          <t xml:space="preserve">
Assumed</t>
        </r>
      </text>
    </comment>
    <comment ref="B5" authorId="0">
      <text>
        <r>
          <rPr>
            <b/>
            <sz val="8"/>
            <color indexed="81"/>
            <rFont val="Tahoma"/>
            <charset val="1"/>
          </rPr>
          <t>Gencore:</t>
        </r>
        <r>
          <rPr>
            <sz val="8"/>
            <color indexed="81"/>
            <rFont val="Tahoma"/>
            <charset val="1"/>
          </rPr>
          <t xml:space="preserve">
Assumed</t>
        </r>
      </text>
    </comment>
    <comment ref="G5" authorId="0">
      <text>
        <r>
          <rPr>
            <b/>
            <sz val="8"/>
            <color indexed="81"/>
            <rFont val="Tahoma"/>
            <charset val="1"/>
          </rPr>
          <t>Gencore:</t>
        </r>
        <r>
          <rPr>
            <sz val="8"/>
            <color indexed="81"/>
            <rFont val="Tahoma"/>
            <charset val="1"/>
          </rPr>
          <t xml:space="preserve">
Based on Duke Spares Calculator</t>
        </r>
      </text>
    </comment>
    <comment ref="B6" authorId="0">
      <text>
        <r>
          <rPr>
            <b/>
            <sz val="8"/>
            <color indexed="81"/>
            <rFont val="Tahoma"/>
            <charset val="1"/>
          </rPr>
          <t>Gencore:</t>
        </r>
        <r>
          <rPr>
            <sz val="8"/>
            <color indexed="81"/>
            <rFont val="Tahoma"/>
            <charset val="1"/>
          </rPr>
          <t xml:space="preserve">
Assumed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Gencore:</t>
        </r>
        <r>
          <rPr>
            <sz val="8"/>
            <color indexed="81"/>
            <rFont val="Tahoma"/>
            <family val="2"/>
          </rPr>
          <t xml:space="preserve">
Info in Parts LT and Cost sheet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Gencore:</t>
        </r>
        <r>
          <rPr>
            <sz val="8"/>
            <color indexed="81"/>
            <rFont val="Tahoma"/>
            <family val="2"/>
          </rPr>
          <t xml:space="preserve">
Info in Parts LT and cost Sheet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Gencore:</t>
        </r>
        <r>
          <rPr>
            <sz val="8"/>
            <color indexed="81"/>
            <rFont val="Tahoma"/>
            <family val="2"/>
          </rPr>
          <t xml:space="preserve">
Based on Genpact Failure Forecast Data</t>
        </r>
      </text>
    </comment>
    <comment ref="E8" authorId="0">
      <text>
        <r>
          <rPr>
            <b/>
            <sz val="8"/>
            <color indexed="81"/>
            <rFont val="Tahoma"/>
            <family val="2"/>
          </rPr>
          <t>Gencore:</t>
        </r>
        <r>
          <rPr>
            <sz val="8"/>
            <color indexed="81"/>
            <rFont val="Tahoma"/>
            <family val="2"/>
          </rPr>
          <t xml:space="preserve">
Genpact Failure Forecast Analysis, provides forecast variability (std. deviation)</t>
        </r>
      </text>
    </comment>
    <comment ref="Q8" authorId="0">
      <text>
        <r>
          <rPr>
            <b/>
            <sz val="8"/>
            <color indexed="81"/>
            <rFont val="Tahoma"/>
            <charset val="1"/>
          </rPr>
          <t>Gencore:</t>
        </r>
        <r>
          <rPr>
            <sz val="8"/>
            <color indexed="81"/>
            <rFont val="Tahoma"/>
            <charset val="1"/>
          </rPr>
          <t xml:space="preserve">
Includes the cost of the part to account for obsolescence</t>
        </r>
      </text>
    </comment>
    <comment ref="T8" authorId="0">
      <text>
        <r>
          <rPr>
            <b/>
            <sz val="8"/>
            <color indexed="81"/>
            <rFont val="Tahoma"/>
            <charset val="1"/>
          </rPr>
          <t>Gencore:</t>
        </r>
        <r>
          <rPr>
            <sz val="8"/>
            <color indexed="81"/>
            <rFont val="Tahoma"/>
            <charset val="1"/>
          </rPr>
          <t xml:space="preserve">
If breakeven number of parts is greater than 2, then buy, else no buy</t>
        </r>
      </text>
    </comment>
    <comment ref="W8" authorId="0">
      <text>
        <r>
          <rPr>
            <b/>
            <sz val="8"/>
            <color indexed="81"/>
            <rFont val="Tahoma"/>
            <family val="2"/>
          </rPr>
          <t>Gencore:</t>
        </r>
        <r>
          <rPr>
            <sz val="8"/>
            <color indexed="81"/>
            <rFont val="Tahoma"/>
            <family val="2"/>
          </rPr>
          <t xml:space="preserve">
Info in List of Inventory Sheet</t>
        </r>
      </text>
    </comment>
    <comment ref="C72" authorId="0">
      <text>
        <r>
          <rPr>
            <b/>
            <sz val="8"/>
            <color indexed="81"/>
            <rFont val="Tahoma"/>
            <family val="2"/>
          </rPr>
          <t>Gencore:</t>
        </r>
        <r>
          <rPr>
            <sz val="8"/>
            <color indexed="81"/>
            <rFont val="Tahoma"/>
            <family val="2"/>
          </rPr>
          <t xml:space="preserve">
$ 5/ft.</t>
        </r>
      </text>
    </comment>
    <comment ref="V72" authorId="0">
      <text>
        <r>
          <rPr>
            <b/>
            <sz val="8"/>
            <color indexed="81"/>
            <rFont val="Tahoma"/>
            <charset val="1"/>
          </rPr>
          <t>Gencore:</t>
        </r>
        <r>
          <rPr>
            <sz val="8"/>
            <color indexed="81"/>
            <rFont val="Tahoma"/>
            <charset val="1"/>
          </rPr>
          <t xml:space="preserve">
Feet of Cable</t>
        </r>
      </text>
    </comment>
    <comment ref="X72" authorId="0">
      <text>
        <r>
          <rPr>
            <b/>
            <sz val="8"/>
            <color indexed="81"/>
            <rFont val="Tahoma"/>
            <charset val="1"/>
          </rPr>
          <t>Gencore:</t>
        </r>
        <r>
          <rPr>
            <sz val="8"/>
            <color indexed="81"/>
            <rFont val="Tahoma"/>
            <charset val="1"/>
          </rPr>
          <t xml:space="preserve">
This represents FEET of cable!</t>
        </r>
      </text>
    </comment>
  </commentList>
</comments>
</file>

<file path=xl/sharedStrings.xml><?xml version="1.0" encoding="utf-8"?>
<sst xmlns="http://schemas.openxmlformats.org/spreadsheetml/2006/main" count="105" uniqueCount="103">
  <si>
    <t>INPUTS</t>
  </si>
  <si>
    <t>Downtime Cost $/hr</t>
  </si>
  <si>
    <t>Fixed Cost Per Order</t>
  </si>
  <si>
    <t>Duke Cost of Capital</t>
  </si>
  <si>
    <t>Inventory Carrying Cost</t>
  </si>
  <si>
    <t>Service Level Required</t>
  </si>
  <si>
    <t>Critical Spares</t>
  </si>
  <si>
    <t>Lead Time</t>
  </si>
  <si>
    <t>2015 GE List Price</t>
  </si>
  <si>
    <t>Annual Failure Forecast</t>
  </si>
  <si>
    <t>Forecast Variability (Sigma)</t>
  </si>
  <si>
    <t>Downtime Cost Impact ($)/Failure</t>
  </si>
  <si>
    <t>Total Projected Failure Impact ($)</t>
  </si>
  <si>
    <t>Inv. Carrying cost per Unit of part</t>
  </si>
  <si>
    <t>Fixed Cost per Order</t>
  </si>
  <si>
    <t>EOQ</t>
  </si>
  <si>
    <t>Demand at 95% Service Factor during LT</t>
  </si>
  <si>
    <t>Demand/day</t>
  </si>
  <si>
    <t>Demand during Lead time</t>
  </si>
  <si>
    <t>Safety Stock</t>
  </si>
  <si>
    <t>PV of 15 year Carrying Cost for per Unit of part</t>
  </si>
  <si>
    <t xml:space="preserve">BreakEven number of parts </t>
  </si>
  <si>
    <t>Proposed Inventory (25% of Breakeven)</t>
  </si>
  <si>
    <t>Buy/No Buy Decision</t>
  </si>
  <si>
    <t>SS</t>
  </si>
  <si>
    <t>Current Inventory</t>
  </si>
  <si>
    <t>Excess Inventory</t>
  </si>
  <si>
    <t>Working Capital Impact</t>
  </si>
  <si>
    <t>Annual Inventory Carrying Cost Savings</t>
  </si>
  <si>
    <t>Lost Revenue Risk</t>
  </si>
  <si>
    <t>SS / BE number of parts</t>
  </si>
  <si>
    <t>Down Tower Assembly (PDC, CFC, MCC, CBC) - AEAA</t>
  </si>
  <si>
    <t>Down Tower Assembly (PDC, CFC, MCC, CBC) - AEAD</t>
  </si>
  <si>
    <t>Down Tower Assembly (PDC, CFC, MCC, CBC) - AEBI</t>
  </si>
  <si>
    <t>Down Tower Assembly (PDC, CFC, MCC, CBC) - AEBM</t>
  </si>
  <si>
    <t>Down Tower Assembly (PDC, CFC, MCC, CBC) - AEDB</t>
  </si>
  <si>
    <t>Down Tower Assembly (PDC, CFC, MCC, CBC) - AEPS</t>
  </si>
  <si>
    <t>Down Tower Assembly (PDC, CFC, MCC, CBC) - BPPB</t>
  </si>
  <si>
    <t>Down Tower Assembly (PDC, CFC, MCC, CBC) - Breaker</t>
  </si>
  <si>
    <t>Down Tower Assembly (PDC, CFC, MCC, CBC) - Contactor</t>
  </si>
  <si>
    <t>Down Tower Assembly (PDC, CFC, MCC, CBC) - Converter (Line Side)</t>
  </si>
  <si>
    <t>Down Tower Assembly (PDC, CFC, MCC, CBC) - Converter (Rotor Side)</t>
  </si>
  <si>
    <t>Down Tower Assembly (PDC, CFC, MCC, CBC) - Current Transformer (CT)</t>
  </si>
  <si>
    <t>Down Tower Assembly (PDC, CFC, MCC, CBC) - IGBT Module</t>
  </si>
  <si>
    <t>Down Tower Assembly (PDC, CFC, MCC, CBC) - MACC</t>
  </si>
  <si>
    <t>Down Tower Assembly (PDC, CFC, MCC, CBC) - Main Circuit Breaker, Q1</t>
  </si>
  <si>
    <t>Down Tower Assembly (PDC, CFC, MCC, CBC) - Sync Contactor, K1</t>
  </si>
  <si>
    <t>Down Tower Assembly (PDC, CFC, MCC, CBC) - UCSA</t>
  </si>
  <si>
    <t>Down Tower Assembly (PDC, CFC, MCC, CBC) - WECA</t>
  </si>
  <si>
    <t>Down Tower Assembly (PDC, CFC, MCC, CBC) - WEMA</t>
  </si>
  <si>
    <t>Down Tower Assembly (PDC, CFC, MCC, CBC) - WEMD</t>
  </si>
  <si>
    <t>Down Tower Assembly (PDC, CFC, MCC, CBC) - WEOR</t>
  </si>
  <si>
    <t>Gearbox - Gear Oil Pump</t>
  </si>
  <si>
    <t>Gearbox - Gear Oil Pump Motor</t>
  </si>
  <si>
    <t>Gearbox - Gearbox</t>
  </si>
  <si>
    <t>Generator - Generator</t>
  </si>
  <si>
    <t>Generator - Rotor Connection</t>
  </si>
  <si>
    <t>Generator - Slipring</t>
  </si>
  <si>
    <t>High Speed Shaft Assembly - High Speed Shaft Assembly</t>
  </si>
  <si>
    <t>High Speed Shaft Assembly - Coupling</t>
  </si>
  <si>
    <t>Hub / Blades - Blade 3 Fiberglass</t>
  </si>
  <si>
    <t>Hub / Blades - Blade 2 Fiberglass</t>
  </si>
  <si>
    <t>Hub / Blades - Blade 1 Fiberglass</t>
  </si>
  <si>
    <t>Main Shaft - Main Bearing</t>
  </si>
  <si>
    <t>Main Shaft - Main Shaft</t>
  </si>
  <si>
    <t>Nacelle - Ultrasonic Wind Sensor (Sonic)</t>
  </si>
  <si>
    <t>Pad Mount Transformer - Transformer</t>
  </si>
  <si>
    <t>Pitch System Control - (Axis 1 &amp; Battery Enclosure) - Axis 1 - AEPA</t>
  </si>
  <si>
    <t>Pitch System Control - (Axis 1 &amp; Battery Enclosure) - Axis 1 - AEPC</t>
  </si>
  <si>
    <t>Pitch System Control - (Axis 1 &amp; Battery Enclosure) - Axis 1 - Pitch Drive</t>
  </si>
  <si>
    <t>Pitch System Control - (Axis 1 &amp; Battery Enclosure) - Axis 1 - Power Converter</t>
  </si>
  <si>
    <t>Pitch System Control - (Axis 1 &amp; Battery Enclosure) - ENET Switch</t>
  </si>
  <si>
    <t>Pitch System Control - Pitch Center Box - Pitch Center Box - AEPC</t>
  </si>
  <si>
    <t>Gearbox - Slipring</t>
  </si>
  <si>
    <t>Top Box - Breaker</t>
  </si>
  <si>
    <t>Top Box - Contactor</t>
  </si>
  <si>
    <t>Top Box - Overvoltage Protection</t>
  </si>
  <si>
    <t>Top Box - TVSS</t>
  </si>
  <si>
    <t>Top Box - WETA</t>
  </si>
  <si>
    <t>Top Box - WETB</t>
  </si>
  <si>
    <t>Top Box - WETC</t>
  </si>
  <si>
    <t>Tower - Ladder</t>
  </si>
  <si>
    <t>Tower - Power Cables</t>
  </si>
  <si>
    <t>Yaw System - Breaker</t>
  </si>
  <si>
    <t>Yaw System - Contactor</t>
  </si>
  <si>
    <t>Yaw System - Yaw Bearing</t>
  </si>
  <si>
    <t>Yaw System - Yaw Drive 1</t>
  </si>
  <si>
    <t>Yaw System - Yaw Gear</t>
  </si>
  <si>
    <t>Yaw System - Yaw Motor</t>
  </si>
  <si>
    <t>ELECTRICAL - Air Switch (High &amp; Low)</t>
  </si>
  <si>
    <t>ELECTRICAL - Main Power Transformer</t>
  </si>
  <si>
    <t>ELECTRICAL - Pad Mount Transformer</t>
  </si>
  <si>
    <t>ELECTRICAL - Main Breaker (High Side)</t>
  </si>
  <si>
    <t>ELECTRICAL - Battery Back-up Substation (RTU)</t>
  </si>
  <si>
    <t>ELECTRICAL - Collection Circuit Cable</t>
  </si>
  <si>
    <t>ELECTRICAL - Collection Circuit Breaker</t>
  </si>
  <si>
    <t>Total Impact</t>
  </si>
  <si>
    <t>average</t>
  </si>
  <si>
    <t>Parts with Increase in inventory</t>
  </si>
  <si>
    <t>Parts with decrease in inventory</t>
  </si>
  <si>
    <t xml:space="preserve">Parts with no change </t>
  </si>
  <si>
    <t>Parts with missing data</t>
  </si>
  <si>
    <t xml:space="preserve"> INVENTORY CALCULATIONS - Critical Spare Parts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</si>
</sst>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Font="1" applyFill="1"/>
    <xf numFmtId="0" fontId="4" fillId="2" borderId="0" xfId="0" applyFont="1" applyFill="1"/>
    <xf numFmtId="0" fontId="5" fillId="2" borderId="0" xfId="0" applyFont="1" applyFill="1"/>
    <xf numFmtId="43" fontId="3" fillId="2" borderId="0" xfId="0" applyNumberFormat="1" applyFont="1" applyFill="1"/>
    <xf numFmtId="0" fontId="6" fillId="3" borderId="0" xfId="0" applyFont="1" applyFill="1"/>
    <xf numFmtId="9" fontId="3" fillId="2" borderId="0" xfId="3" applyFont="1" applyFill="1"/>
    <xf numFmtId="0" fontId="3" fillId="4" borderId="0" xfId="0" applyFont="1" applyFill="1"/>
    <xf numFmtId="9" fontId="3" fillId="4" borderId="0" xfId="0" applyNumberFormat="1" applyFont="1" applyFill="1"/>
    <xf numFmtId="9" fontId="3" fillId="2" borderId="0" xfId="0" applyNumberFormat="1" applyFont="1" applyFill="1"/>
    <xf numFmtId="0" fontId="3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5" xfId="0" applyFont="1" applyFill="1" applyBorder="1"/>
    <xf numFmtId="0" fontId="3" fillId="2" borderId="6" xfId="0" applyFont="1" applyFill="1" applyBorder="1" applyAlignment="1">
      <alignment horizontal="center"/>
    </xf>
    <xf numFmtId="44" fontId="3" fillId="2" borderId="6" xfId="2" applyFont="1" applyFill="1" applyBorder="1" applyAlignment="1">
      <alignment horizontal="center"/>
    </xf>
    <xf numFmtId="164" fontId="3" fillId="2" borderId="6" xfId="1" applyNumberFormat="1" applyFont="1" applyFill="1" applyBorder="1" applyAlignment="1">
      <alignment horizontal="center"/>
    </xf>
    <xf numFmtId="9" fontId="3" fillId="2" borderId="6" xfId="0" applyNumberFormat="1" applyFont="1" applyFill="1" applyBorder="1" applyAlignment="1">
      <alignment horizontal="center"/>
    </xf>
    <xf numFmtId="44" fontId="3" fillId="2" borderId="6" xfId="0" applyNumberFormat="1" applyFont="1" applyFill="1" applyBorder="1" applyAlignment="1">
      <alignment horizontal="center"/>
    </xf>
    <xf numFmtId="8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/>
    <xf numFmtId="44" fontId="3" fillId="2" borderId="6" xfId="0" applyNumberFormat="1" applyFont="1" applyFill="1" applyBorder="1"/>
    <xf numFmtId="44" fontId="3" fillId="2" borderId="7" xfId="0" applyNumberFormat="1" applyFont="1" applyFill="1" applyBorder="1"/>
    <xf numFmtId="164" fontId="3" fillId="2" borderId="8" xfId="1" applyNumberFormat="1" applyFont="1" applyFill="1" applyBorder="1"/>
    <xf numFmtId="44" fontId="3" fillId="2" borderId="0" xfId="0" applyNumberFormat="1" applyFont="1" applyFill="1"/>
    <xf numFmtId="0" fontId="3" fillId="2" borderId="9" xfId="0" applyFont="1" applyFill="1" applyBorder="1"/>
    <xf numFmtId="0" fontId="3" fillId="2" borderId="10" xfId="0" applyFont="1" applyFill="1" applyBorder="1" applyAlignment="1">
      <alignment horizontal="center"/>
    </xf>
    <xf numFmtId="44" fontId="3" fillId="2" borderId="10" xfId="2" applyFont="1" applyFill="1" applyBorder="1" applyAlignment="1">
      <alignment horizontal="center"/>
    </xf>
    <xf numFmtId="164" fontId="3" fillId="2" borderId="10" xfId="1" applyNumberFormat="1" applyFont="1" applyFill="1" applyBorder="1" applyAlignment="1">
      <alignment horizontal="center"/>
    </xf>
    <xf numFmtId="9" fontId="3" fillId="2" borderId="10" xfId="0" applyNumberFormat="1" applyFont="1" applyFill="1" applyBorder="1" applyAlignment="1">
      <alignment horizontal="center"/>
    </xf>
    <xf numFmtId="44" fontId="3" fillId="2" borderId="10" xfId="0" applyNumberFormat="1" applyFont="1" applyFill="1" applyBorder="1" applyAlignment="1">
      <alignment horizontal="center"/>
    </xf>
    <xf numFmtId="8" fontId="3" fillId="2" borderId="10" xfId="0" applyNumberFormat="1" applyFont="1" applyFill="1" applyBorder="1" applyAlignment="1">
      <alignment horizontal="center"/>
    </xf>
    <xf numFmtId="0" fontId="3" fillId="2" borderId="10" xfId="0" applyFont="1" applyFill="1" applyBorder="1"/>
    <xf numFmtId="44" fontId="3" fillId="2" borderId="10" xfId="0" applyNumberFormat="1" applyFont="1" applyFill="1" applyBorder="1"/>
    <xf numFmtId="44" fontId="3" fillId="2" borderId="11" xfId="0" applyNumberFormat="1" applyFont="1" applyFill="1" applyBorder="1"/>
    <xf numFmtId="164" fontId="3" fillId="2" borderId="12" xfId="1" applyNumberFormat="1" applyFont="1" applyFill="1" applyBorder="1"/>
    <xf numFmtId="0" fontId="7" fillId="2" borderId="9" xfId="0" applyFont="1" applyFill="1" applyBorder="1"/>
    <xf numFmtId="0" fontId="3" fillId="2" borderId="13" xfId="0" applyFont="1" applyFill="1" applyBorder="1"/>
    <xf numFmtId="0" fontId="3" fillId="2" borderId="14" xfId="0" applyFont="1" applyFill="1" applyBorder="1" applyAlignment="1">
      <alignment horizontal="center"/>
    </xf>
    <xf numFmtId="44" fontId="3" fillId="2" borderId="14" xfId="2" applyFont="1" applyFill="1" applyBorder="1" applyAlignment="1">
      <alignment horizontal="center"/>
    </xf>
    <xf numFmtId="164" fontId="3" fillId="2" borderId="14" xfId="1" applyNumberFormat="1" applyFont="1" applyFill="1" applyBorder="1" applyAlignment="1">
      <alignment horizontal="center"/>
    </xf>
    <xf numFmtId="9" fontId="3" fillId="2" borderId="14" xfId="0" applyNumberFormat="1" applyFont="1" applyFill="1" applyBorder="1" applyAlignment="1">
      <alignment horizontal="center"/>
    </xf>
    <xf numFmtId="44" fontId="3" fillId="2" borderId="14" xfId="0" applyNumberFormat="1" applyFont="1" applyFill="1" applyBorder="1" applyAlignment="1">
      <alignment horizontal="center"/>
    </xf>
    <xf numFmtId="8" fontId="3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4" fontId="3" fillId="2" borderId="14" xfId="0" applyNumberFormat="1" applyFont="1" applyFill="1" applyBorder="1"/>
    <xf numFmtId="44" fontId="3" fillId="2" borderId="15" xfId="0" applyNumberFormat="1" applyFont="1" applyFill="1" applyBorder="1"/>
    <xf numFmtId="164" fontId="3" fillId="2" borderId="16" xfId="1" applyNumberFormat="1" applyFont="1" applyFill="1" applyBorder="1"/>
    <xf numFmtId="165" fontId="3" fillId="2" borderId="0" xfId="0" applyNumberFormat="1" applyFont="1" applyFill="1"/>
    <xf numFmtId="164" fontId="3" fillId="2" borderId="0" xfId="1" applyNumberFormat="1" applyFont="1" applyFill="1"/>
    <xf numFmtId="164" fontId="3" fillId="2" borderId="0" xfId="0" applyNumberFormat="1" applyFont="1" applyFill="1"/>
    <xf numFmtId="166" fontId="3" fillId="2" borderId="0" xfId="3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2007114/AppData/Local/Microsoft/Windows/Temporary%20Internet%20Files/Content.Outlook/CB9WHJDQ/Genpact%20Inventory%20Calculation%20Sheet%20V5%20(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ventory Calculations"/>
      <sheetName val="Business Case Scenarios"/>
      <sheetName val="Parts LT and cost"/>
      <sheetName val="Updated Parts List and Cost"/>
      <sheetName val="List of Inventory"/>
      <sheetName val="Parts Failure Forecast"/>
      <sheetName val="Actual Materials Correlations"/>
    </sheetNames>
    <sheetDataSet>
      <sheetData sheetId="0"/>
      <sheetData sheetId="1"/>
      <sheetData sheetId="2"/>
      <sheetData sheetId="3">
        <row r="1">
          <cell r="D1" t="str">
            <v>Critical Asset Correlation</v>
          </cell>
          <cell r="E1" t="str">
            <v>2015 GE List Price</v>
          </cell>
          <cell r="F1" t="str">
            <v>Lead Time  (Days)</v>
          </cell>
        </row>
        <row r="2">
          <cell r="D2" t="str">
            <v>Down Tower Assembly (PDC, CFC, MCC, CBC) - AEAA</v>
          </cell>
          <cell r="E2">
            <v>2413.3000000000002</v>
          </cell>
          <cell r="F2">
            <v>219</v>
          </cell>
        </row>
        <row r="3">
          <cell r="D3" t="str">
            <v>Down Tower Assembly (PDC, CFC, MCC, CBC) - AEAD</v>
          </cell>
          <cell r="E3">
            <v>3201.57</v>
          </cell>
          <cell r="F3">
            <v>219</v>
          </cell>
        </row>
        <row r="4">
          <cell r="D4" t="str">
            <v>Down Tower Assembly (PDC, CFC, MCC, CBC) - AEBI</v>
          </cell>
          <cell r="E4">
            <v>2507.54</v>
          </cell>
          <cell r="F4">
            <v>219</v>
          </cell>
        </row>
        <row r="5">
          <cell r="D5" t="str">
            <v>Down Tower Assembly (PDC, CFC, MCC, CBC) - WEMA</v>
          </cell>
          <cell r="E5">
            <v>2467.5</v>
          </cell>
          <cell r="F5">
            <v>205</v>
          </cell>
        </row>
        <row r="6">
          <cell r="D6" t="str">
            <v>Down Tower Assembly (PDC, CFC, MCC, CBC) - BPPB</v>
          </cell>
          <cell r="E6">
            <v>3013.43</v>
          </cell>
          <cell r="F6">
            <v>205</v>
          </cell>
        </row>
        <row r="7">
          <cell r="D7" t="str">
            <v>Down Tower Assembly (PDC, CFC, MCC, CBC) - AEPS</v>
          </cell>
          <cell r="E7">
            <v>2223.67</v>
          </cell>
          <cell r="F7">
            <v>219</v>
          </cell>
        </row>
        <row r="8">
          <cell r="D8" t="str">
            <v>Down Tower Assembly (PDC, CFC, MCC, CBC) - BPPB</v>
          </cell>
          <cell r="E8">
            <v>3013.43</v>
          </cell>
          <cell r="F8">
            <v>205</v>
          </cell>
        </row>
        <row r="9">
          <cell r="D9" t="str">
            <v>Down Tower Assembly (PDC, CFC, MCC, CBC) - Breaker</v>
          </cell>
          <cell r="E9">
            <v>742.38923076923072</v>
          </cell>
          <cell r="F9">
            <v>69</v>
          </cell>
        </row>
        <row r="10">
          <cell r="D10" t="str">
            <v>Down Tower Assembly (PDC, CFC, MCC, CBC) - Contactor</v>
          </cell>
          <cell r="E10">
            <v>379.27439999999996</v>
          </cell>
          <cell r="F10">
            <v>66</v>
          </cell>
        </row>
        <row r="11">
          <cell r="D11">
            <v>0</v>
          </cell>
          <cell r="E11">
            <v>4487.83</v>
          </cell>
          <cell r="F11">
            <v>110</v>
          </cell>
        </row>
        <row r="12">
          <cell r="D12">
            <v>0</v>
          </cell>
          <cell r="E12">
            <v>11221.75</v>
          </cell>
          <cell r="F12">
            <v>110</v>
          </cell>
        </row>
        <row r="13">
          <cell r="D13" t="str">
            <v>Down Tower Assembly (PDC, CFC, MCC, CBC) - Current Transformer (CT)</v>
          </cell>
          <cell r="E13">
            <v>139.75</v>
          </cell>
          <cell r="F13">
            <v>149</v>
          </cell>
        </row>
        <row r="14">
          <cell r="D14" t="str">
            <v>Pitch System Control - (Axis 1 &amp; Battery Enclosure) - ENET Switch</v>
          </cell>
          <cell r="E14">
            <v>1737.99</v>
          </cell>
          <cell r="F14">
            <v>39</v>
          </cell>
        </row>
        <row r="15">
          <cell r="D15" t="str">
            <v>Pitch System Control - (Axis 1 &amp; Battery Enclosure) - ENET Switch</v>
          </cell>
          <cell r="E15">
            <v>784.83</v>
          </cell>
          <cell r="F15">
            <v>58</v>
          </cell>
        </row>
        <row r="16">
          <cell r="D16" t="str">
            <v>Pitch System Control - (Axis 1 &amp; Battery Enclosure) - ENET Switch</v>
          </cell>
          <cell r="E16">
            <v>577.22</v>
          </cell>
          <cell r="F16">
            <v>54</v>
          </cell>
        </row>
        <row r="17">
          <cell r="D17">
            <v>0</v>
          </cell>
          <cell r="E17">
            <v>4487.83</v>
          </cell>
          <cell r="F17">
            <v>110</v>
          </cell>
        </row>
        <row r="18">
          <cell r="D18">
            <v>0</v>
          </cell>
          <cell r="E18">
            <v>11221.75</v>
          </cell>
          <cell r="F18">
            <v>110</v>
          </cell>
        </row>
        <row r="19">
          <cell r="D19" t="str">
            <v>Down Tower Assembly (PDC, CFC, MCC, CBC) - BPPB</v>
          </cell>
          <cell r="E19">
            <v>3013.43</v>
          </cell>
          <cell r="F19">
            <v>205</v>
          </cell>
        </row>
        <row r="20">
          <cell r="D20" t="str">
            <v>Down Tower Assembly (PDC, CFC, MCC, CBC) - Breaker</v>
          </cell>
          <cell r="E20">
            <v>8582.2999999999993</v>
          </cell>
          <cell r="F20">
            <v>81</v>
          </cell>
        </row>
        <row r="21">
          <cell r="D21" t="str">
            <v>Down Tower Assembly (PDC, CFC, MCC, CBC) - Contactor</v>
          </cell>
          <cell r="E21">
            <v>5116.62</v>
          </cell>
          <cell r="F21">
            <v>90</v>
          </cell>
        </row>
        <row r="22">
          <cell r="D22" t="str">
            <v>Down Tower Assembly (PDC, CFC, MCC, CBC) - UCSA</v>
          </cell>
          <cell r="E22">
            <v>3068</v>
          </cell>
          <cell r="F22">
            <v>179</v>
          </cell>
        </row>
        <row r="23">
          <cell r="D23" t="str">
            <v>Down Tower Assembly (PDC, CFC, MCC, CBC) - BPPB</v>
          </cell>
          <cell r="E23">
            <v>3013.43</v>
          </cell>
          <cell r="F23">
            <v>205</v>
          </cell>
        </row>
        <row r="24">
          <cell r="D24" t="str">
            <v>Down Tower Assembly (PDC, CFC, MCC, CBC) - WEMA</v>
          </cell>
          <cell r="E24">
            <v>2467.5</v>
          </cell>
          <cell r="F24">
            <v>205</v>
          </cell>
        </row>
        <row r="25">
          <cell r="D25" t="str">
            <v>Down Tower Assembly (PDC, CFC, MCC, CBC) - BPPB</v>
          </cell>
          <cell r="E25">
            <v>3013.43</v>
          </cell>
          <cell r="F25">
            <v>205</v>
          </cell>
        </row>
        <row r="26">
          <cell r="D26" t="str">
            <v>Down Tower Assembly (PDC, CFC, MCC, CBC) - WEOR</v>
          </cell>
          <cell r="E26">
            <v>1026.3</v>
          </cell>
          <cell r="F26">
            <v>219</v>
          </cell>
        </row>
        <row r="27">
          <cell r="D27" t="str">
            <v>Gearbox - Gear Oil Pump</v>
          </cell>
          <cell r="E27">
            <v>986.33</v>
          </cell>
          <cell r="F27">
            <v>93</v>
          </cell>
        </row>
        <row r="28">
          <cell r="D28" t="str">
            <v>Gearbox - Gear Oil Pump Motor</v>
          </cell>
          <cell r="E28">
            <v>2049.04</v>
          </cell>
          <cell r="F28">
            <v>121</v>
          </cell>
        </row>
        <row r="29">
          <cell r="D29" t="str">
            <v>Gearbox - Gearbox</v>
          </cell>
          <cell r="E29">
            <v>205000</v>
          </cell>
          <cell r="F29">
            <v>180</v>
          </cell>
        </row>
        <row r="30">
          <cell r="D30" t="str">
            <v>Generator - Generator</v>
          </cell>
          <cell r="E30">
            <v>140000</v>
          </cell>
          <cell r="F30">
            <v>120</v>
          </cell>
        </row>
        <row r="31">
          <cell r="D31" t="str">
            <v>Gearbox - Gearbox</v>
          </cell>
          <cell r="E31">
            <v>2777.78</v>
          </cell>
          <cell r="F31">
            <v>120</v>
          </cell>
        </row>
        <row r="32">
          <cell r="D32" t="str">
            <v>Gearbox - Slipring</v>
          </cell>
          <cell r="E32">
            <v>5265.36</v>
          </cell>
          <cell r="F32">
            <v>30</v>
          </cell>
        </row>
        <row r="33">
          <cell r="D33">
            <v>0</v>
          </cell>
          <cell r="E33">
            <v>87500</v>
          </cell>
          <cell r="F33">
            <v>180</v>
          </cell>
        </row>
        <row r="34">
          <cell r="D34" t="str">
            <v>High Speed Shaft Assembly - Coupling</v>
          </cell>
          <cell r="E34">
            <v>6391.4</v>
          </cell>
          <cell r="F34">
            <v>219</v>
          </cell>
        </row>
        <row r="35">
          <cell r="D35" t="str">
            <v>High Speed Shaft Assembly - Coupling</v>
          </cell>
          <cell r="E35">
            <v>6447.26</v>
          </cell>
          <cell r="F35">
            <v>190</v>
          </cell>
        </row>
        <row r="36">
          <cell r="D36" t="str">
            <v>Hub / Blades - Blade 3 Fiberglass</v>
          </cell>
          <cell r="E36">
            <v>90000</v>
          </cell>
          <cell r="F36">
            <v>180</v>
          </cell>
        </row>
        <row r="37">
          <cell r="D37" t="str">
            <v>Hub / Blades - Blade 2 Fiberglass</v>
          </cell>
          <cell r="E37">
            <v>90000</v>
          </cell>
          <cell r="F37">
            <v>180</v>
          </cell>
        </row>
        <row r="38">
          <cell r="D38" t="str">
            <v>Hub / Blades - Blade 3 Fiberglass</v>
          </cell>
          <cell r="E38">
            <v>90000</v>
          </cell>
          <cell r="F38">
            <v>180</v>
          </cell>
        </row>
        <row r="39">
          <cell r="D39" t="str">
            <v>Main Shaft - Main Bearing</v>
          </cell>
          <cell r="E39">
            <v>12900</v>
          </cell>
          <cell r="F39">
            <v>219</v>
          </cell>
        </row>
        <row r="40">
          <cell r="D40" t="str">
            <v>Main Shaft - Main Shaft</v>
          </cell>
          <cell r="E40">
            <v>53500</v>
          </cell>
          <cell r="F40">
            <v>219</v>
          </cell>
        </row>
        <row r="41">
          <cell r="D41" t="str">
            <v>Nacelle - Ultrasonic Wind Sensor (Sonic)</v>
          </cell>
          <cell r="E41">
            <v>871.32</v>
          </cell>
          <cell r="F41">
            <v>30</v>
          </cell>
        </row>
        <row r="42">
          <cell r="D42" t="str">
            <v>Nacelle - Ultrasonic Wind Sensor (Sonic)</v>
          </cell>
          <cell r="E42">
            <v>821.56</v>
          </cell>
          <cell r="F42">
            <v>30</v>
          </cell>
        </row>
        <row r="43">
          <cell r="D43" t="str">
            <v>Nacelle - Ultrasonic Wind Sensor (Sonic)</v>
          </cell>
          <cell r="E43">
            <v>248.55</v>
          </cell>
          <cell r="F43">
            <v>10</v>
          </cell>
        </row>
        <row r="44">
          <cell r="D44" t="str">
            <v>Down Tower Assembly (PDC, CFC, MCC, CBC) - Current Transformer (CT)</v>
          </cell>
          <cell r="E44">
            <v>830.29</v>
          </cell>
          <cell r="F44">
            <v>79</v>
          </cell>
        </row>
        <row r="45">
          <cell r="D45" t="str">
            <v>Pitch System Control - (Axis 1 &amp; Battery Enclosure) - Axis 1 - AEPA</v>
          </cell>
          <cell r="E45">
            <v>2657.57</v>
          </cell>
          <cell r="F45">
            <v>205</v>
          </cell>
        </row>
        <row r="46">
          <cell r="D46" t="str">
            <v>Pitch System Control - (Axis 1 &amp; Battery Enclosure) - Axis 1 - AEPC</v>
          </cell>
          <cell r="E46">
            <v>1707.98</v>
          </cell>
          <cell r="F46">
            <v>205</v>
          </cell>
        </row>
        <row r="47">
          <cell r="D47">
            <v>0</v>
          </cell>
          <cell r="E47">
            <v>2571.35</v>
          </cell>
          <cell r="F47">
            <v>189</v>
          </cell>
        </row>
        <row r="48">
          <cell r="D48" t="str">
            <v>Pitch System Control - (Axis 1 &amp; Battery Enclosure) - Axis 1 - Power Converter</v>
          </cell>
          <cell r="E48">
            <v>4019.84</v>
          </cell>
          <cell r="F48">
            <v>180</v>
          </cell>
        </row>
        <row r="49">
          <cell r="D49" t="str">
            <v>Pitch System Control - (Axis 1 &amp; Battery Enclosure) - Axis 1 - AEPC</v>
          </cell>
          <cell r="E49">
            <v>1707.98</v>
          </cell>
          <cell r="F49">
            <v>205</v>
          </cell>
        </row>
        <row r="50">
          <cell r="D50" t="str">
            <v>Gearbox - Slipring</v>
          </cell>
          <cell r="E50">
            <v>3836.23</v>
          </cell>
          <cell r="F50">
            <v>50</v>
          </cell>
        </row>
        <row r="51">
          <cell r="D51" t="str">
            <v>Down Tower Assembly (PDC, CFC, MCC, CBC) - Breaker</v>
          </cell>
          <cell r="E51">
            <v>742.38923076923072</v>
          </cell>
          <cell r="F51">
            <v>69</v>
          </cell>
        </row>
        <row r="52">
          <cell r="D52" t="str">
            <v>Down Tower Assembly (PDC, CFC, MCC, CBC) - Contactor</v>
          </cell>
          <cell r="E52">
            <v>379.27439999999996</v>
          </cell>
          <cell r="F52">
            <v>66</v>
          </cell>
        </row>
        <row r="53">
          <cell r="D53">
            <v>0</v>
          </cell>
          <cell r="E53">
            <v>39.44</v>
          </cell>
          <cell r="F53">
            <v>63</v>
          </cell>
        </row>
        <row r="54">
          <cell r="D54">
            <v>0</v>
          </cell>
          <cell r="E54">
            <v>442.15</v>
          </cell>
          <cell r="F54">
            <v>81</v>
          </cell>
        </row>
        <row r="55">
          <cell r="D55">
            <v>0</v>
          </cell>
          <cell r="E55">
            <v>658.82</v>
          </cell>
          <cell r="F55">
            <v>90</v>
          </cell>
        </row>
        <row r="56">
          <cell r="D56" t="str">
            <v>Top Box - WETA</v>
          </cell>
          <cell r="E56">
            <v>4858.6000000000004</v>
          </cell>
          <cell r="F56">
            <v>205</v>
          </cell>
        </row>
        <row r="57">
          <cell r="D57" t="str">
            <v>Top Box - WETB</v>
          </cell>
          <cell r="E57">
            <v>5055.13</v>
          </cell>
          <cell r="F57">
            <v>205</v>
          </cell>
        </row>
        <row r="58">
          <cell r="D58" t="str">
            <v>Top Box - WETC</v>
          </cell>
          <cell r="E58">
            <v>5182.5</v>
          </cell>
          <cell r="F58">
            <v>205</v>
          </cell>
        </row>
        <row r="59">
          <cell r="D59" t="str">
            <v>Tower - Ladder</v>
          </cell>
          <cell r="E59">
            <v>262.56</v>
          </cell>
          <cell r="F59">
            <v>90</v>
          </cell>
        </row>
        <row r="60">
          <cell r="D60">
            <v>0</v>
          </cell>
          <cell r="E60">
            <v>14164.3</v>
          </cell>
          <cell r="F60">
            <v>32</v>
          </cell>
        </row>
        <row r="61">
          <cell r="D61" t="str">
            <v>Down Tower Assembly (PDC, CFC, MCC, CBC) - Breaker</v>
          </cell>
          <cell r="E61">
            <v>742.38923076923072</v>
          </cell>
          <cell r="F61">
            <v>69</v>
          </cell>
        </row>
        <row r="62">
          <cell r="D62" t="str">
            <v>Down Tower Assembly (PDC, CFC, MCC, CBC) - Contactor</v>
          </cell>
          <cell r="E62">
            <v>379.27439999999996</v>
          </cell>
          <cell r="F62">
            <v>66</v>
          </cell>
        </row>
        <row r="63">
          <cell r="D63" t="str">
            <v>Yaw System - Yaw Bearing</v>
          </cell>
          <cell r="E63">
            <v>8600</v>
          </cell>
          <cell r="F63">
            <v>180</v>
          </cell>
        </row>
        <row r="64">
          <cell r="D64" t="str">
            <v>Yaw System - Yaw Drive 1</v>
          </cell>
          <cell r="E64">
            <v>12066.66</v>
          </cell>
          <cell r="F64">
            <v>180</v>
          </cell>
        </row>
        <row r="65">
          <cell r="D65" t="str">
            <v>Yaw System - Yaw Gear</v>
          </cell>
          <cell r="E65">
            <v>12066.66</v>
          </cell>
          <cell r="F65">
            <v>180</v>
          </cell>
        </row>
        <row r="66">
          <cell r="D66" t="str">
            <v>Yaw System - Yaw Drive 1</v>
          </cell>
          <cell r="E66">
            <v>2297.4</v>
          </cell>
          <cell r="F66">
            <v>125</v>
          </cell>
        </row>
        <row r="67">
          <cell r="D67">
            <v>0</v>
          </cell>
          <cell r="E67">
            <v>122.05</v>
          </cell>
          <cell r="F67">
            <v>30</v>
          </cell>
        </row>
        <row r="68">
          <cell r="D68">
            <v>0</v>
          </cell>
          <cell r="E68">
            <v>189.59</v>
          </cell>
          <cell r="F68">
            <v>51</v>
          </cell>
        </row>
        <row r="69">
          <cell r="D69">
            <v>0</v>
          </cell>
          <cell r="E69">
            <v>99.2</v>
          </cell>
          <cell r="F69">
            <v>25</v>
          </cell>
        </row>
        <row r="70">
          <cell r="D70">
            <v>0</v>
          </cell>
          <cell r="E70">
            <v>5.3</v>
          </cell>
          <cell r="F70">
            <v>77</v>
          </cell>
        </row>
        <row r="71">
          <cell r="D71">
            <v>0</v>
          </cell>
          <cell r="E71">
            <v>733.29</v>
          </cell>
          <cell r="F71">
            <v>67</v>
          </cell>
        </row>
        <row r="72">
          <cell r="D72">
            <v>0</v>
          </cell>
          <cell r="E72">
            <v>97.09</v>
          </cell>
          <cell r="F72">
            <v>67</v>
          </cell>
        </row>
        <row r="73">
          <cell r="D73">
            <v>0</v>
          </cell>
          <cell r="E73">
            <v>277.38</v>
          </cell>
          <cell r="F73">
            <v>95</v>
          </cell>
        </row>
        <row r="74">
          <cell r="D74">
            <v>0</v>
          </cell>
          <cell r="E74">
            <v>277.02999999999997</v>
          </cell>
          <cell r="F74">
            <v>95</v>
          </cell>
        </row>
        <row r="75">
          <cell r="D75">
            <v>0</v>
          </cell>
          <cell r="E75">
            <v>0.7</v>
          </cell>
          <cell r="F75">
            <v>30</v>
          </cell>
        </row>
        <row r="76">
          <cell r="D76">
            <v>0</v>
          </cell>
          <cell r="E76">
            <v>178.61</v>
          </cell>
          <cell r="F76">
            <v>29</v>
          </cell>
        </row>
        <row r="77">
          <cell r="D77">
            <v>0</v>
          </cell>
          <cell r="E77">
            <v>756.98</v>
          </cell>
          <cell r="F77">
            <v>67</v>
          </cell>
        </row>
        <row r="78">
          <cell r="D78">
            <v>0</v>
          </cell>
          <cell r="E78">
            <v>265.27999999999997</v>
          </cell>
          <cell r="F78">
            <v>57</v>
          </cell>
        </row>
        <row r="79">
          <cell r="D79">
            <v>0</v>
          </cell>
          <cell r="E79">
            <v>5116.62</v>
          </cell>
          <cell r="F79">
            <v>90</v>
          </cell>
        </row>
        <row r="80">
          <cell r="D80">
            <v>0</v>
          </cell>
          <cell r="E80">
            <v>8582.2999999999993</v>
          </cell>
          <cell r="F80">
            <v>81</v>
          </cell>
        </row>
        <row r="81">
          <cell r="D81">
            <v>0</v>
          </cell>
          <cell r="E81">
            <v>108.37</v>
          </cell>
          <cell r="F81">
            <v>81</v>
          </cell>
        </row>
        <row r="82">
          <cell r="D82">
            <v>0</v>
          </cell>
          <cell r="E82">
            <v>282.5</v>
          </cell>
          <cell r="F82">
            <v>95</v>
          </cell>
        </row>
        <row r="83">
          <cell r="D83">
            <v>0</v>
          </cell>
          <cell r="E83">
            <v>28.22</v>
          </cell>
          <cell r="F83">
            <v>67</v>
          </cell>
        </row>
        <row r="84">
          <cell r="D84">
            <v>0</v>
          </cell>
          <cell r="E84">
            <v>6.37</v>
          </cell>
          <cell r="F84">
            <v>29</v>
          </cell>
        </row>
        <row r="85">
          <cell r="D85">
            <v>0</v>
          </cell>
          <cell r="E85">
            <v>6.62</v>
          </cell>
          <cell r="F85">
            <v>29</v>
          </cell>
        </row>
        <row r="86">
          <cell r="D86">
            <v>0</v>
          </cell>
          <cell r="E86">
            <v>19.5</v>
          </cell>
          <cell r="F86">
            <v>44</v>
          </cell>
        </row>
        <row r="87">
          <cell r="D87">
            <v>0</v>
          </cell>
          <cell r="E87">
            <v>306.99</v>
          </cell>
          <cell r="F87">
            <v>151</v>
          </cell>
        </row>
        <row r="88">
          <cell r="D88">
            <v>0</v>
          </cell>
          <cell r="E88">
            <v>93.26</v>
          </cell>
          <cell r="F88">
            <v>67</v>
          </cell>
        </row>
        <row r="89">
          <cell r="D89">
            <v>0</v>
          </cell>
          <cell r="E89">
            <v>118.69</v>
          </cell>
          <cell r="F89">
            <v>67</v>
          </cell>
        </row>
        <row r="90">
          <cell r="D90">
            <v>0</v>
          </cell>
          <cell r="E90">
            <v>112.4</v>
          </cell>
          <cell r="F90">
            <v>67</v>
          </cell>
        </row>
        <row r="91">
          <cell r="D91">
            <v>0</v>
          </cell>
          <cell r="E91">
            <v>97.09</v>
          </cell>
          <cell r="F91">
            <v>67</v>
          </cell>
        </row>
        <row r="92">
          <cell r="D92">
            <v>0</v>
          </cell>
          <cell r="E92">
            <v>143.22999999999999</v>
          </cell>
          <cell r="F92">
            <v>81</v>
          </cell>
        </row>
        <row r="93">
          <cell r="D93">
            <v>0</v>
          </cell>
          <cell r="E93">
            <v>37.94</v>
          </cell>
          <cell r="F93">
            <v>71</v>
          </cell>
        </row>
        <row r="94">
          <cell r="D94">
            <v>0</v>
          </cell>
          <cell r="E94">
            <v>29.7</v>
          </cell>
          <cell r="F94">
            <v>71</v>
          </cell>
        </row>
        <row r="95">
          <cell r="D95">
            <v>0</v>
          </cell>
          <cell r="E95">
            <v>64.95</v>
          </cell>
          <cell r="F95">
            <v>77</v>
          </cell>
        </row>
        <row r="96">
          <cell r="D96">
            <v>0</v>
          </cell>
          <cell r="E96">
            <v>30.65</v>
          </cell>
          <cell r="F96">
            <v>58</v>
          </cell>
        </row>
        <row r="97">
          <cell r="D97">
            <v>0</v>
          </cell>
          <cell r="E97">
            <v>30.63</v>
          </cell>
          <cell r="F97">
            <v>25</v>
          </cell>
        </row>
        <row r="98">
          <cell r="D98">
            <v>0</v>
          </cell>
          <cell r="E98">
            <v>158.84</v>
          </cell>
          <cell r="F98">
            <v>81</v>
          </cell>
        </row>
        <row r="99">
          <cell r="D99">
            <v>0</v>
          </cell>
          <cell r="E99">
            <v>35.65</v>
          </cell>
          <cell r="F99">
            <v>65</v>
          </cell>
        </row>
        <row r="100">
          <cell r="D100">
            <v>0</v>
          </cell>
          <cell r="E100">
            <v>4.0999999999999996</v>
          </cell>
          <cell r="F100">
            <v>30</v>
          </cell>
        </row>
        <row r="101">
          <cell r="D101">
            <v>0</v>
          </cell>
          <cell r="E101">
            <v>71.819999999999993</v>
          </cell>
          <cell r="F101">
            <v>151</v>
          </cell>
        </row>
        <row r="102">
          <cell r="D102">
            <v>0</v>
          </cell>
          <cell r="E102">
            <v>93.26</v>
          </cell>
          <cell r="F102">
            <v>67</v>
          </cell>
        </row>
        <row r="103">
          <cell r="D103">
            <v>0</v>
          </cell>
          <cell r="E103">
            <v>108.57</v>
          </cell>
          <cell r="F103">
            <v>67</v>
          </cell>
        </row>
        <row r="104">
          <cell r="D104">
            <v>0</v>
          </cell>
          <cell r="E104">
            <v>442.15</v>
          </cell>
          <cell r="F104">
            <v>81</v>
          </cell>
        </row>
        <row r="105">
          <cell r="D105">
            <v>0</v>
          </cell>
          <cell r="E105">
            <v>30000</v>
          </cell>
          <cell r="F105">
            <v>120</v>
          </cell>
        </row>
        <row r="106">
          <cell r="D106">
            <v>0</v>
          </cell>
          <cell r="E106">
            <v>1500000</v>
          </cell>
          <cell r="F106">
            <v>380</v>
          </cell>
        </row>
        <row r="107">
          <cell r="D107">
            <v>0</v>
          </cell>
          <cell r="E107">
            <v>55000</v>
          </cell>
          <cell r="F107">
            <v>110</v>
          </cell>
        </row>
        <row r="108">
          <cell r="D108">
            <v>0</v>
          </cell>
          <cell r="E108">
            <v>220000</v>
          </cell>
          <cell r="F108">
            <v>250</v>
          </cell>
        </row>
        <row r="109">
          <cell r="D109">
            <v>0</v>
          </cell>
          <cell r="E109">
            <v>40000</v>
          </cell>
          <cell r="F109">
            <v>120</v>
          </cell>
        </row>
        <row r="110">
          <cell r="D110">
            <v>0</v>
          </cell>
          <cell r="E110">
            <v>5</v>
          </cell>
          <cell r="F110">
            <v>120</v>
          </cell>
        </row>
        <row r="111">
          <cell r="D111">
            <v>0</v>
          </cell>
          <cell r="E111">
            <v>30000</v>
          </cell>
          <cell r="F111">
            <v>250</v>
          </cell>
        </row>
        <row r="112">
          <cell r="D112" t="str">
            <v>Not critical asset</v>
          </cell>
        </row>
      </sheetData>
      <sheetData sheetId="4">
        <row r="11">
          <cell r="B11">
            <v>2571.35</v>
          </cell>
          <cell r="C11">
            <v>189</v>
          </cell>
        </row>
        <row r="14">
          <cell r="B14">
            <v>1707.98</v>
          </cell>
          <cell r="C14">
            <v>205</v>
          </cell>
        </row>
        <row r="15">
          <cell r="B15">
            <v>100</v>
          </cell>
          <cell r="C15">
            <v>75</v>
          </cell>
        </row>
        <row r="19">
          <cell r="B19">
            <v>2297.4</v>
          </cell>
          <cell r="C19">
            <v>125</v>
          </cell>
        </row>
        <row r="21">
          <cell r="B21">
            <v>5116.62</v>
          </cell>
          <cell r="C21">
            <v>90</v>
          </cell>
        </row>
        <row r="32">
          <cell r="B32">
            <v>8700</v>
          </cell>
          <cell r="C32">
            <v>120</v>
          </cell>
        </row>
        <row r="33">
          <cell r="B33">
            <v>2000</v>
          </cell>
          <cell r="C33">
            <v>120</v>
          </cell>
        </row>
        <row r="34">
          <cell r="B34">
            <v>3013.43</v>
          </cell>
          <cell r="C34">
            <v>205</v>
          </cell>
        </row>
        <row r="35">
          <cell r="B35">
            <v>5265.36</v>
          </cell>
          <cell r="C35">
            <v>30</v>
          </cell>
        </row>
        <row r="60">
          <cell r="N60">
            <v>14164.3</v>
          </cell>
          <cell r="O60">
            <v>32</v>
          </cell>
        </row>
        <row r="104">
          <cell r="N104">
            <v>442.15</v>
          </cell>
          <cell r="O104">
            <v>81</v>
          </cell>
        </row>
        <row r="105">
          <cell r="N105">
            <v>30000</v>
          </cell>
          <cell r="O105">
            <v>120</v>
          </cell>
        </row>
        <row r="106">
          <cell r="N106">
            <v>1500000</v>
          </cell>
          <cell r="O106">
            <v>380</v>
          </cell>
        </row>
        <row r="107">
          <cell r="N107">
            <v>55000</v>
          </cell>
          <cell r="O107">
            <v>110</v>
          </cell>
        </row>
        <row r="108">
          <cell r="N108">
            <v>220000</v>
          </cell>
          <cell r="O108">
            <v>250</v>
          </cell>
        </row>
        <row r="109">
          <cell r="N109">
            <v>40000</v>
          </cell>
          <cell r="O109">
            <v>120</v>
          </cell>
        </row>
        <row r="110">
          <cell r="O110">
            <v>120</v>
          </cell>
        </row>
        <row r="111">
          <cell r="N111">
            <v>30000</v>
          </cell>
          <cell r="O111">
            <v>250</v>
          </cell>
        </row>
      </sheetData>
      <sheetData sheetId="5">
        <row r="1">
          <cell r="G1" t="str">
            <v>Current Balance</v>
          </cell>
          <cell r="M1" t="str">
            <v>Critical Asset Correlation</v>
          </cell>
        </row>
        <row r="2">
          <cell r="G2">
            <v>0</v>
          </cell>
          <cell r="M2" t="str">
            <v/>
          </cell>
        </row>
        <row r="3">
          <cell r="G3">
            <v>1</v>
          </cell>
          <cell r="M3" t="str">
            <v/>
          </cell>
        </row>
        <row r="4">
          <cell r="G4">
            <v>3</v>
          </cell>
          <cell r="M4" t="str">
            <v>Top Box - WETA</v>
          </cell>
        </row>
        <row r="5">
          <cell r="G5">
            <v>0</v>
          </cell>
          <cell r="M5" t="str">
            <v>Top Box - WETA</v>
          </cell>
        </row>
        <row r="6">
          <cell r="G6">
            <v>2</v>
          </cell>
          <cell r="M6" t="str">
            <v/>
          </cell>
        </row>
        <row r="7">
          <cell r="G7">
            <v>1</v>
          </cell>
          <cell r="M7" t="str">
            <v/>
          </cell>
        </row>
        <row r="8">
          <cell r="G8">
            <v>0</v>
          </cell>
          <cell r="M8" t="str">
            <v/>
          </cell>
        </row>
        <row r="9">
          <cell r="G9">
            <v>0</v>
          </cell>
          <cell r="M9" t="str">
            <v>Not critical asset</v>
          </cell>
        </row>
        <row r="10">
          <cell r="G10">
            <v>75</v>
          </cell>
          <cell r="M10" t="str">
            <v>Not critical asset</v>
          </cell>
        </row>
        <row r="11">
          <cell r="G11">
            <v>0</v>
          </cell>
          <cell r="M11" t="str">
            <v>Not critical asset</v>
          </cell>
        </row>
        <row r="12">
          <cell r="G12">
            <v>3</v>
          </cell>
          <cell r="M12" t="str">
            <v>Down Tower Assembly (PDC, CFC, MCC, CBC) - Current Transformer (CT)</v>
          </cell>
        </row>
        <row r="13">
          <cell r="G13">
            <v>3</v>
          </cell>
          <cell r="M13" t="str">
            <v/>
          </cell>
        </row>
        <row r="14">
          <cell r="G14">
            <v>2</v>
          </cell>
          <cell r="M14">
            <v>0</v>
          </cell>
        </row>
        <row r="15">
          <cell r="G15">
            <v>3</v>
          </cell>
          <cell r="M15" t="str">
            <v/>
          </cell>
        </row>
        <row r="16">
          <cell r="G16">
            <v>8</v>
          </cell>
          <cell r="M16">
            <v>0</v>
          </cell>
        </row>
        <row r="17">
          <cell r="G17">
            <v>5</v>
          </cell>
          <cell r="M17">
            <v>0</v>
          </cell>
        </row>
        <row r="18">
          <cell r="G18">
            <v>2</v>
          </cell>
          <cell r="M18">
            <v>0</v>
          </cell>
        </row>
        <row r="19">
          <cell r="G19">
            <v>2</v>
          </cell>
          <cell r="M19" t="str">
            <v>Not critical asset</v>
          </cell>
        </row>
        <row r="20">
          <cell r="G20">
            <v>0</v>
          </cell>
          <cell r="M20" t="str">
            <v/>
          </cell>
        </row>
        <row r="21">
          <cell r="G21">
            <v>1</v>
          </cell>
          <cell r="M21" t="str">
            <v/>
          </cell>
        </row>
        <row r="22">
          <cell r="G22">
            <v>3</v>
          </cell>
          <cell r="M22">
            <v>0</v>
          </cell>
        </row>
        <row r="23">
          <cell r="G23">
            <v>1</v>
          </cell>
          <cell r="M23" t="str">
            <v>Down Tower Assembly (PDC, CFC, MCC, CBC) - Contactor</v>
          </cell>
        </row>
        <row r="24">
          <cell r="G24">
            <v>2</v>
          </cell>
          <cell r="M24">
            <v>0</v>
          </cell>
        </row>
        <row r="25">
          <cell r="G25">
            <v>2</v>
          </cell>
          <cell r="M25" t="str">
            <v/>
          </cell>
        </row>
        <row r="26">
          <cell r="G26">
            <v>2</v>
          </cell>
          <cell r="M26" t="str">
            <v/>
          </cell>
        </row>
        <row r="27">
          <cell r="G27">
            <v>2</v>
          </cell>
          <cell r="M27" t="str">
            <v/>
          </cell>
        </row>
        <row r="28">
          <cell r="G28">
            <v>2</v>
          </cell>
          <cell r="M28">
            <v>0</v>
          </cell>
        </row>
        <row r="29">
          <cell r="G29">
            <v>1</v>
          </cell>
          <cell r="M29" t="str">
            <v>Yaw System - Yaw Motor</v>
          </cell>
        </row>
        <row r="30">
          <cell r="G30">
            <v>0</v>
          </cell>
          <cell r="M30" t="str">
            <v>Gearbox - Gear Oil Pump Motor</v>
          </cell>
        </row>
        <row r="31">
          <cell r="G31">
            <v>2</v>
          </cell>
          <cell r="M31" t="str">
            <v>Top Box - Contactor</v>
          </cell>
        </row>
        <row r="32">
          <cell r="G32">
            <v>5</v>
          </cell>
          <cell r="M32" t="str">
            <v>??? - RELATED - Top Box - Contactor</v>
          </cell>
        </row>
        <row r="33">
          <cell r="G33">
            <v>10</v>
          </cell>
          <cell r="M33" t="str">
            <v/>
          </cell>
        </row>
        <row r="34">
          <cell r="G34">
            <v>4</v>
          </cell>
          <cell r="M34" t="str">
            <v/>
          </cell>
        </row>
        <row r="35">
          <cell r="G35">
            <v>5</v>
          </cell>
          <cell r="M35" t="str">
            <v/>
          </cell>
        </row>
        <row r="36">
          <cell r="G36">
            <v>1</v>
          </cell>
          <cell r="M36" t="str">
            <v/>
          </cell>
        </row>
        <row r="37">
          <cell r="G37">
            <v>0</v>
          </cell>
          <cell r="M37" t="str">
            <v>Top Box - Contactor</v>
          </cell>
        </row>
        <row r="38">
          <cell r="G38">
            <v>2</v>
          </cell>
          <cell r="M38" t="str">
            <v/>
          </cell>
        </row>
        <row r="39">
          <cell r="G39">
            <v>2</v>
          </cell>
          <cell r="M39" t="str">
            <v/>
          </cell>
        </row>
        <row r="40">
          <cell r="G40">
            <v>2</v>
          </cell>
          <cell r="M40" t="str">
            <v/>
          </cell>
        </row>
        <row r="41">
          <cell r="G41">
            <v>2</v>
          </cell>
          <cell r="M41" t="str">
            <v/>
          </cell>
        </row>
        <row r="42">
          <cell r="G42">
            <v>2</v>
          </cell>
          <cell r="M42" t="str">
            <v/>
          </cell>
        </row>
        <row r="43">
          <cell r="G43">
            <v>8</v>
          </cell>
          <cell r="M43" t="str">
            <v/>
          </cell>
        </row>
        <row r="44">
          <cell r="G44">
            <v>4</v>
          </cell>
          <cell r="M44" t="str">
            <v/>
          </cell>
        </row>
        <row r="45">
          <cell r="G45">
            <v>4</v>
          </cell>
          <cell r="M45" t="str">
            <v/>
          </cell>
        </row>
        <row r="46">
          <cell r="G46">
            <v>3</v>
          </cell>
          <cell r="M46">
            <v>0</v>
          </cell>
        </row>
        <row r="47">
          <cell r="G47">
            <v>3</v>
          </cell>
          <cell r="M47" t="str">
            <v/>
          </cell>
        </row>
        <row r="48">
          <cell r="G48">
            <v>4</v>
          </cell>
          <cell r="M48" t="str">
            <v/>
          </cell>
        </row>
        <row r="49">
          <cell r="G49">
            <v>9</v>
          </cell>
          <cell r="M49" t="str">
            <v/>
          </cell>
        </row>
        <row r="50">
          <cell r="G50">
            <v>4</v>
          </cell>
          <cell r="M50" t="str">
            <v/>
          </cell>
        </row>
        <row r="51">
          <cell r="G51">
            <v>0</v>
          </cell>
          <cell r="M51" t="str">
            <v/>
          </cell>
        </row>
        <row r="52">
          <cell r="G52">
            <v>0</v>
          </cell>
          <cell r="M52" t="str">
            <v/>
          </cell>
        </row>
        <row r="53">
          <cell r="G53">
            <v>0</v>
          </cell>
          <cell r="M53" t="str">
            <v/>
          </cell>
        </row>
        <row r="54">
          <cell r="G54">
            <v>0</v>
          </cell>
          <cell r="M54" t="str">
            <v/>
          </cell>
        </row>
        <row r="55">
          <cell r="G55">
            <v>0</v>
          </cell>
          <cell r="M55" t="str">
            <v/>
          </cell>
        </row>
        <row r="56">
          <cell r="G56">
            <v>16</v>
          </cell>
          <cell r="M56" t="str">
            <v>Not critical asset</v>
          </cell>
        </row>
        <row r="57">
          <cell r="G57">
            <v>0</v>
          </cell>
          <cell r="M57" t="str">
            <v>Not critical asset</v>
          </cell>
        </row>
        <row r="58">
          <cell r="G58">
            <v>4</v>
          </cell>
          <cell r="M58">
            <v>0</v>
          </cell>
        </row>
        <row r="59">
          <cell r="G59">
            <v>7</v>
          </cell>
          <cell r="M59" t="str">
            <v>Down Tower Assembly (PDC, CFC, MCC, CBC) - Converter (Rotor Side)</v>
          </cell>
        </row>
        <row r="60">
          <cell r="G60">
            <v>5</v>
          </cell>
          <cell r="M60">
            <v>0</v>
          </cell>
        </row>
        <row r="61">
          <cell r="G61">
            <v>2</v>
          </cell>
          <cell r="M61" t="str">
            <v>Down Tower Assembly (PDC, CFC, MCC, CBC) - Contactor</v>
          </cell>
        </row>
        <row r="62">
          <cell r="G62">
            <v>3</v>
          </cell>
          <cell r="M62" t="str">
            <v>Down Tower Assembly (PDC, CFC, MCC, CBC) - MACC</v>
          </cell>
        </row>
        <row r="63">
          <cell r="G63">
            <v>6</v>
          </cell>
          <cell r="M63" t="str">
            <v>Down Tower Assembly (PDC, CFC, MCC, CBC) - Converter (Line Side)</v>
          </cell>
        </row>
        <row r="64">
          <cell r="G64">
            <v>2</v>
          </cell>
          <cell r="M64" t="str">
            <v>Down Tower Assembly (PDC, CFC, MCC, CBC) - AEBI</v>
          </cell>
        </row>
        <row r="65">
          <cell r="G65">
            <v>3</v>
          </cell>
          <cell r="M65">
            <v>0</v>
          </cell>
        </row>
        <row r="66">
          <cell r="G66">
            <v>5</v>
          </cell>
          <cell r="M66" t="str">
            <v/>
          </cell>
        </row>
        <row r="67">
          <cell r="G67">
            <v>0</v>
          </cell>
          <cell r="M67" t="str">
            <v/>
          </cell>
        </row>
        <row r="68">
          <cell r="G68">
            <v>0</v>
          </cell>
          <cell r="M68" t="str">
            <v/>
          </cell>
        </row>
        <row r="69">
          <cell r="G69">
            <v>0</v>
          </cell>
          <cell r="M69" t="str">
            <v/>
          </cell>
        </row>
        <row r="70">
          <cell r="G70">
            <v>4</v>
          </cell>
          <cell r="M70">
            <v>0</v>
          </cell>
        </row>
        <row r="71">
          <cell r="G71">
            <v>9</v>
          </cell>
          <cell r="M71" t="str">
            <v/>
          </cell>
        </row>
        <row r="72">
          <cell r="G72">
            <v>3</v>
          </cell>
          <cell r="M72">
            <v>0</v>
          </cell>
        </row>
        <row r="73">
          <cell r="G73">
            <v>5</v>
          </cell>
          <cell r="M73">
            <v>0</v>
          </cell>
        </row>
        <row r="74">
          <cell r="G74">
            <v>3</v>
          </cell>
          <cell r="M74" t="str">
            <v>Nacelle - Ultrasonic Wind Sensor (Sonic)</v>
          </cell>
        </row>
        <row r="75">
          <cell r="G75">
            <v>0</v>
          </cell>
          <cell r="M75" t="str">
            <v>Generator - Slipring</v>
          </cell>
        </row>
        <row r="76">
          <cell r="G76">
            <v>0</v>
          </cell>
          <cell r="M76" t="str">
            <v/>
          </cell>
        </row>
        <row r="77">
          <cell r="G77">
            <v>3</v>
          </cell>
          <cell r="M77" t="str">
            <v>Pitch System Control - Pitch Center Box - Pitch Center Box - AEPC</v>
          </cell>
        </row>
        <row r="78">
          <cell r="G78">
            <v>2</v>
          </cell>
          <cell r="M78">
            <v>0</v>
          </cell>
        </row>
        <row r="79">
          <cell r="G79">
            <v>4</v>
          </cell>
          <cell r="M79">
            <v>0</v>
          </cell>
        </row>
        <row r="80">
          <cell r="G80">
            <v>2</v>
          </cell>
          <cell r="M80" t="str">
            <v/>
          </cell>
        </row>
        <row r="81">
          <cell r="G81">
            <v>2</v>
          </cell>
          <cell r="M81">
            <v>0</v>
          </cell>
        </row>
        <row r="82">
          <cell r="G82">
            <v>2</v>
          </cell>
          <cell r="M82" t="str">
            <v/>
          </cell>
        </row>
        <row r="83">
          <cell r="G83">
            <v>0</v>
          </cell>
          <cell r="M83" t="str">
            <v>Gearbox - Gear Oil Pump</v>
          </cell>
        </row>
        <row r="84">
          <cell r="G84">
            <v>2</v>
          </cell>
          <cell r="M84" t="str">
            <v/>
          </cell>
        </row>
        <row r="85">
          <cell r="G85">
            <v>2</v>
          </cell>
          <cell r="M85" t="str">
            <v/>
          </cell>
        </row>
        <row r="86">
          <cell r="G86">
            <v>3</v>
          </cell>
          <cell r="M86" t="str">
            <v>??? - RELATED - Generator - Slipring</v>
          </cell>
        </row>
        <row r="87">
          <cell r="G87">
            <v>0</v>
          </cell>
          <cell r="M87" t="str">
            <v/>
          </cell>
        </row>
        <row r="88">
          <cell r="G88">
            <v>0</v>
          </cell>
          <cell r="M88">
            <v>0</v>
          </cell>
        </row>
        <row r="89">
          <cell r="G89">
            <v>0</v>
          </cell>
          <cell r="M89">
            <v>0</v>
          </cell>
        </row>
        <row r="90">
          <cell r="G90">
            <v>1</v>
          </cell>
          <cell r="M90">
            <v>0</v>
          </cell>
        </row>
        <row r="91">
          <cell r="G91">
            <v>0</v>
          </cell>
          <cell r="M91" t="str">
            <v/>
          </cell>
        </row>
        <row r="92">
          <cell r="G92">
            <v>0</v>
          </cell>
          <cell r="M92" t="str">
            <v/>
          </cell>
        </row>
        <row r="93">
          <cell r="G93">
            <v>0</v>
          </cell>
          <cell r="M93" t="str">
            <v/>
          </cell>
        </row>
        <row r="94">
          <cell r="G94">
            <v>0</v>
          </cell>
          <cell r="M94" t="str">
            <v/>
          </cell>
        </row>
        <row r="95">
          <cell r="G95">
            <v>3</v>
          </cell>
          <cell r="M95" t="str">
            <v>??? - RELATED - Top Box - Contactor</v>
          </cell>
        </row>
        <row r="96">
          <cell r="G96">
            <v>1</v>
          </cell>
          <cell r="M96">
            <v>0</v>
          </cell>
        </row>
        <row r="97">
          <cell r="G97">
            <v>0</v>
          </cell>
          <cell r="M97" t="str">
            <v>Top Box - Breaker</v>
          </cell>
        </row>
        <row r="98">
          <cell r="G98">
            <v>0</v>
          </cell>
          <cell r="M98" t="str">
            <v/>
          </cell>
        </row>
        <row r="99">
          <cell r="G99">
            <v>0</v>
          </cell>
          <cell r="M99" t="str">
            <v/>
          </cell>
        </row>
        <row r="100">
          <cell r="G100">
            <v>0</v>
          </cell>
          <cell r="M100" t="str">
            <v/>
          </cell>
        </row>
        <row r="101">
          <cell r="G101">
            <v>0</v>
          </cell>
          <cell r="M101" t="str">
            <v/>
          </cell>
        </row>
        <row r="102">
          <cell r="G102">
            <v>0</v>
          </cell>
          <cell r="M102" t="str">
            <v/>
          </cell>
        </row>
        <row r="103">
          <cell r="G103">
            <v>0</v>
          </cell>
          <cell r="M103" t="str">
            <v/>
          </cell>
        </row>
        <row r="104">
          <cell r="G104">
            <v>0</v>
          </cell>
          <cell r="M104" t="str">
            <v/>
          </cell>
        </row>
        <row r="105">
          <cell r="G105">
            <v>0</v>
          </cell>
          <cell r="M105" t="str">
            <v/>
          </cell>
        </row>
        <row r="106">
          <cell r="G106">
            <v>0</v>
          </cell>
          <cell r="M106" t="str">
            <v>Top Box - Breaker</v>
          </cell>
        </row>
        <row r="107">
          <cell r="G107">
            <v>0</v>
          </cell>
          <cell r="M107" t="str">
            <v/>
          </cell>
        </row>
        <row r="108">
          <cell r="G108">
            <v>0</v>
          </cell>
          <cell r="M108" t="str">
            <v/>
          </cell>
        </row>
        <row r="109">
          <cell r="G109">
            <v>0</v>
          </cell>
          <cell r="M109" t="str">
            <v>Yaw System - Yaw Motor</v>
          </cell>
        </row>
        <row r="110">
          <cell r="G110">
            <v>0</v>
          </cell>
          <cell r="M110" t="str">
            <v/>
          </cell>
        </row>
        <row r="111">
          <cell r="G111">
            <v>0</v>
          </cell>
          <cell r="M111" t="str">
            <v/>
          </cell>
        </row>
        <row r="112">
          <cell r="G112">
            <v>0</v>
          </cell>
          <cell r="M112" t="str">
            <v>Top Box - Breaker</v>
          </cell>
        </row>
        <row r="113">
          <cell r="G113">
            <v>0</v>
          </cell>
          <cell r="M113" t="str">
            <v>Top Box - Breaker</v>
          </cell>
        </row>
        <row r="114">
          <cell r="G114">
            <v>0</v>
          </cell>
          <cell r="M114" t="str">
            <v>Top Box - Breaker</v>
          </cell>
        </row>
        <row r="115">
          <cell r="G115">
            <v>5</v>
          </cell>
          <cell r="M115">
            <v>0</v>
          </cell>
        </row>
        <row r="116">
          <cell r="G116">
            <v>0</v>
          </cell>
          <cell r="M116" t="str">
            <v>Top Box - Breaker</v>
          </cell>
        </row>
        <row r="117">
          <cell r="G117">
            <v>2</v>
          </cell>
          <cell r="M117" t="str">
            <v>Top Box - Breaker</v>
          </cell>
        </row>
        <row r="118">
          <cell r="G118">
            <v>0</v>
          </cell>
          <cell r="M118" t="str">
            <v>Top Box - Breaker</v>
          </cell>
        </row>
        <row r="119">
          <cell r="G119">
            <v>0</v>
          </cell>
          <cell r="M119" t="str">
            <v>Top Box - Breaker</v>
          </cell>
        </row>
        <row r="120">
          <cell r="G120">
            <v>0</v>
          </cell>
          <cell r="M120" t="str">
            <v>Top Box - Breaker</v>
          </cell>
        </row>
        <row r="121">
          <cell r="G121">
            <v>0</v>
          </cell>
          <cell r="M121" t="str">
            <v>Top Box - Breaker</v>
          </cell>
        </row>
        <row r="122">
          <cell r="G122">
            <v>0</v>
          </cell>
          <cell r="M122" t="str">
            <v>Top Box - Breaker</v>
          </cell>
        </row>
        <row r="123">
          <cell r="G123">
            <v>0</v>
          </cell>
          <cell r="M123" t="str">
            <v/>
          </cell>
        </row>
        <row r="124">
          <cell r="G124">
            <v>0</v>
          </cell>
          <cell r="M124" t="str">
            <v/>
          </cell>
        </row>
        <row r="125">
          <cell r="G125">
            <v>0</v>
          </cell>
          <cell r="M125" t="str">
            <v/>
          </cell>
        </row>
        <row r="126">
          <cell r="G126">
            <v>0</v>
          </cell>
          <cell r="M126" t="str">
            <v/>
          </cell>
        </row>
        <row r="127">
          <cell r="G127">
            <v>0</v>
          </cell>
          <cell r="M127" t="str">
            <v/>
          </cell>
        </row>
        <row r="128">
          <cell r="G128">
            <v>0</v>
          </cell>
          <cell r="M128" t="str">
            <v/>
          </cell>
        </row>
        <row r="129">
          <cell r="G129">
            <v>0</v>
          </cell>
          <cell r="M129" t="str">
            <v/>
          </cell>
        </row>
        <row r="130">
          <cell r="G130">
            <v>0</v>
          </cell>
          <cell r="M130" t="str">
            <v/>
          </cell>
        </row>
        <row r="131">
          <cell r="G131">
            <v>0</v>
          </cell>
          <cell r="M131" t="str">
            <v/>
          </cell>
        </row>
        <row r="132">
          <cell r="G132">
            <v>0</v>
          </cell>
          <cell r="M132" t="str">
            <v/>
          </cell>
        </row>
        <row r="133">
          <cell r="G133">
            <v>0</v>
          </cell>
          <cell r="M133" t="str">
            <v/>
          </cell>
        </row>
        <row r="134">
          <cell r="G134">
            <v>0</v>
          </cell>
          <cell r="M134" t="str">
            <v/>
          </cell>
        </row>
        <row r="135">
          <cell r="G135">
            <v>0</v>
          </cell>
          <cell r="M135" t="str">
            <v/>
          </cell>
        </row>
        <row r="136">
          <cell r="G136">
            <v>0</v>
          </cell>
          <cell r="M136" t="str">
            <v/>
          </cell>
        </row>
        <row r="137">
          <cell r="G137">
            <v>0</v>
          </cell>
          <cell r="M137" t="str">
            <v/>
          </cell>
        </row>
        <row r="138">
          <cell r="G138">
            <v>0</v>
          </cell>
          <cell r="M138" t="str">
            <v/>
          </cell>
        </row>
        <row r="139">
          <cell r="G139">
            <v>0</v>
          </cell>
          <cell r="M139" t="str">
            <v/>
          </cell>
        </row>
        <row r="140">
          <cell r="G140">
            <v>0</v>
          </cell>
          <cell r="M140" t="str">
            <v/>
          </cell>
        </row>
        <row r="141">
          <cell r="G141">
            <v>0</v>
          </cell>
          <cell r="M141" t="str">
            <v/>
          </cell>
        </row>
        <row r="142">
          <cell r="G142">
            <v>0</v>
          </cell>
          <cell r="M142" t="str">
            <v/>
          </cell>
        </row>
        <row r="143">
          <cell r="G143">
            <v>0</v>
          </cell>
          <cell r="M143" t="str">
            <v/>
          </cell>
        </row>
        <row r="144">
          <cell r="G144">
            <v>0</v>
          </cell>
          <cell r="M144" t="str">
            <v/>
          </cell>
        </row>
        <row r="145">
          <cell r="G145">
            <v>0</v>
          </cell>
          <cell r="M145" t="str">
            <v/>
          </cell>
        </row>
        <row r="146">
          <cell r="G146">
            <v>0</v>
          </cell>
          <cell r="M146" t="str">
            <v/>
          </cell>
        </row>
        <row r="147">
          <cell r="G147">
            <v>0</v>
          </cell>
          <cell r="M147" t="str">
            <v/>
          </cell>
        </row>
        <row r="148">
          <cell r="G148">
            <v>0</v>
          </cell>
          <cell r="M148" t="str">
            <v/>
          </cell>
        </row>
        <row r="149">
          <cell r="G149">
            <v>0</v>
          </cell>
          <cell r="M149" t="str">
            <v/>
          </cell>
        </row>
        <row r="150">
          <cell r="G150">
            <v>0</v>
          </cell>
          <cell r="M150" t="str">
            <v/>
          </cell>
        </row>
        <row r="151">
          <cell r="G151">
            <v>0</v>
          </cell>
          <cell r="M151" t="str">
            <v/>
          </cell>
        </row>
        <row r="152">
          <cell r="G152">
            <v>0</v>
          </cell>
          <cell r="M152" t="str">
            <v/>
          </cell>
        </row>
        <row r="153">
          <cell r="G153">
            <v>0</v>
          </cell>
          <cell r="M153" t="str">
            <v/>
          </cell>
        </row>
        <row r="154">
          <cell r="G154">
            <v>0</v>
          </cell>
          <cell r="M154" t="str">
            <v/>
          </cell>
        </row>
        <row r="155">
          <cell r="G155">
            <v>0</v>
          </cell>
          <cell r="M155" t="str">
            <v/>
          </cell>
        </row>
        <row r="156">
          <cell r="G156">
            <v>0</v>
          </cell>
          <cell r="M156" t="str">
            <v/>
          </cell>
        </row>
        <row r="157">
          <cell r="G157">
            <v>0</v>
          </cell>
          <cell r="M157" t="str">
            <v/>
          </cell>
        </row>
        <row r="158">
          <cell r="G158">
            <v>0</v>
          </cell>
          <cell r="M158" t="str">
            <v/>
          </cell>
        </row>
        <row r="159">
          <cell r="G159">
            <v>0</v>
          </cell>
          <cell r="M159" t="str">
            <v/>
          </cell>
        </row>
        <row r="160">
          <cell r="G160">
            <v>0</v>
          </cell>
          <cell r="M160" t="str">
            <v/>
          </cell>
        </row>
        <row r="161">
          <cell r="G161">
            <v>0</v>
          </cell>
          <cell r="M161" t="str">
            <v/>
          </cell>
        </row>
        <row r="162">
          <cell r="G162">
            <v>0</v>
          </cell>
          <cell r="M162" t="str">
            <v/>
          </cell>
        </row>
        <row r="163">
          <cell r="G163">
            <v>0</v>
          </cell>
          <cell r="M163" t="str">
            <v/>
          </cell>
        </row>
        <row r="164">
          <cell r="G164">
            <v>0</v>
          </cell>
          <cell r="M164" t="str">
            <v/>
          </cell>
        </row>
        <row r="165">
          <cell r="G165">
            <v>0</v>
          </cell>
          <cell r="M165" t="str">
            <v/>
          </cell>
        </row>
        <row r="166">
          <cell r="G166">
            <v>0</v>
          </cell>
          <cell r="M166" t="str">
            <v/>
          </cell>
        </row>
        <row r="167">
          <cell r="G167">
            <v>0</v>
          </cell>
          <cell r="M167" t="str">
            <v/>
          </cell>
        </row>
        <row r="168">
          <cell r="G168">
            <v>0</v>
          </cell>
          <cell r="M168" t="str">
            <v/>
          </cell>
        </row>
        <row r="169">
          <cell r="G169">
            <v>0</v>
          </cell>
          <cell r="M169" t="str">
            <v/>
          </cell>
        </row>
        <row r="170">
          <cell r="G170">
            <v>0</v>
          </cell>
          <cell r="M170" t="str">
            <v/>
          </cell>
        </row>
        <row r="171">
          <cell r="G171">
            <v>0</v>
          </cell>
          <cell r="M171" t="str">
            <v/>
          </cell>
        </row>
        <row r="172">
          <cell r="G172">
            <v>0</v>
          </cell>
          <cell r="M172" t="str">
            <v/>
          </cell>
        </row>
        <row r="173">
          <cell r="G173">
            <v>0</v>
          </cell>
          <cell r="M173" t="str">
            <v/>
          </cell>
        </row>
        <row r="174">
          <cell r="G174">
            <v>0</v>
          </cell>
          <cell r="M174" t="str">
            <v/>
          </cell>
        </row>
        <row r="175">
          <cell r="G175">
            <v>0</v>
          </cell>
          <cell r="M175" t="str">
            <v/>
          </cell>
        </row>
        <row r="176">
          <cell r="G176">
            <v>0</v>
          </cell>
          <cell r="M176" t="str">
            <v/>
          </cell>
        </row>
        <row r="177">
          <cell r="G177">
            <v>0</v>
          </cell>
          <cell r="M177" t="str">
            <v/>
          </cell>
        </row>
        <row r="178">
          <cell r="G178">
            <v>0</v>
          </cell>
          <cell r="M178" t="str">
            <v/>
          </cell>
        </row>
        <row r="179">
          <cell r="G179">
            <v>0</v>
          </cell>
          <cell r="M179" t="str">
            <v/>
          </cell>
        </row>
        <row r="180">
          <cell r="G180">
            <v>0</v>
          </cell>
          <cell r="M180" t="str">
            <v/>
          </cell>
        </row>
        <row r="181">
          <cell r="G181">
            <v>0</v>
          </cell>
          <cell r="M181" t="str">
            <v/>
          </cell>
        </row>
        <row r="182">
          <cell r="G182">
            <v>0</v>
          </cell>
          <cell r="M182" t="str">
            <v/>
          </cell>
        </row>
        <row r="183">
          <cell r="G183">
            <v>0</v>
          </cell>
          <cell r="M183" t="str">
            <v/>
          </cell>
        </row>
        <row r="184">
          <cell r="G184">
            <v>0</v>
          </cell>
          <cell r="M184" t="str">
            <v/>
          </cell>
        </row>
        <row r="185">
          <cell r="G185">
            <v>0</v>
          </cell>
          <cell r="M185" t="str">
            <v/>
          </cell>
        </row>
        <row r="186">
          <cell r="G186">
            <v>0</v>
          </cell>
          <cell r="M186" t="str">
            <v/>
          </cell>
        </row>
        <row r="187">
          <cell r="G187">
            <v>0</v>
          </cell>
          <cell r="M187" t="str">
            <v/>
          </cell>
        </row>
        <row r="188">
          <cell r="G188">
            <v>0</v>
          </cell>
          <cell r="M188" t="str">
            <v/>
          </cell>
        </row>
        <row r="189">
          <cell r="G189">
            <v>0</v>
          </cell>
          <cell r="M189" t="str">
            <v/>
          </cell>
        </row>
        <row r="190">
          <cell r="G190">
            <v>0</v>
          </cell>
          <cell r="M190" t="str">
            <v/>
          </cell>
        </row>
        <row r="191">
          <cell r="G191">
            <v>0</v>
          </cell>
          <cell r="M191" t="str">
            <v/>
          </cell>
        </row>
        <row r="192">
          <cell r="G192">
            <v>0</v>
          </cell>
          <cell r="M192" t="str">
            <v/>
          </cell>
        </row>
        <row r="193">
          <cell r="G193">
            <v>0</v>
          </cell>
          <cell r="M193" t="str">
            <v/>
          </cell>
        </row>
        <row r="194">
          <cell r="G194">
            <v>0</v>
          </cell>
          <cell r="M194" t="str">
            <v/>
          </cell>
        </row>
        <row r="195">
          <cell r="G195">
            <v>0</v>
          </cell>
          <cell r="M195" t="str">
            <v/>
          </cell>
        </row>
        <row r="196">
          <cell r="G196">
            <v>0</v>
          </cell>
          <cell r="M196" t="str">
            <v>Not critical asset</v>
          </cell>
        </row>
        <row r="197">
          <cell r="G197">
            <v>31.92</v>
          </cell>
          <cell r="M197" t="str">
            <v>Not critical asset</v>
          </cell>
        </row>
        <row r="198">
          <cell r="G198">
            <v>0</v>
          </cell>
          <cell r="M198" t="str">
            <v/>
          </cell>
        </row>
        <row r="199">
          <cell r="G199">
            <v>0</v>
          </cell>
          <cell r="M199" t="str">
            <v/>
          </cell>
        </row>
        <row r="200">
          <cell r="G200">
            <v>0</v>
          </cell>
          <cell r="M200" t="str">
            <v>Not critical asset</v>
          </cell>
        </row>
        <row r="201">
          <cell r="G201">
            <v>0</v>
          </cell>
          <cell r="M201" t="str">
            <v/>
          </cell>
        </row>
        <row r="202">
          <cell r="G202">
            <v>0</v>
          </cell>
          <cell r="M202" t="str">
            <v/>
          </cell>
        </row>
        <row r="203">
          <cell r="G203">
            <v>0</v>
          </cell>
          <cell r="M203" t="str">
            <v/>
          </cell>
        </row>
        <row r="204">
          <cell r="G204">
            <v>0</v>
          </cell>
          <cell r="M204" t="str">
            <v/>
          </cell>
        </row>
        <row r="205">
          <cell r="G205">
            <v>0</v>
          </cell>
          <cell r="M205" t="str">
            <v/>
          </cell>
        </row>
        <row r="206">
          <cell r="G206">
            <v>0</v>
          </cell>
          <cell r="M206" t="str">
            <v/>
          </cell>
        </row>
        <row r="207">
          <cell r="G207">
            <v>0</v>
          </cell>
          <cell r="M207" t="str">
            <v/>
          </cell>
        </row>
        <row r="208">
          <cell r="G208">
            <v>0</v>
          </cell>
          <cell r="M208" t="str">
            <v/>
          </cell>
        </row>
        <row r="209">
          <cell r="G209">
            <v>0</v>
          </cell>
          <cell r="M209" t="str">
            <v/>
          </cell>
        </row>
        <row r="210">
          <cell r="G210">
            <v>0</v>
          </cell>
          <cell r="M210" t="str">
            <v/>
          </cell>
        </row>
        <row r="211">
          <cell r="G211">
            <v>0</v>
          </cell>
          <cell r="M211" t="str">
            <v/>
          </cell>
        </row>
        <row r="212">
          <cell r="G212">
            <v>0</v>
          </cell>
          <cell r="M212" t="str">
            <v/>
          </cell>
        </row>
        <row r="213">
          <cell r="G213">
            <v>0</v>
          </cell>
          <cell r="M213" t="str">
            <v/>
          </cell>
        </row>
        <row r="214">
          <cell r="G214">
            <v>0</v>
          </cell>
          <cell r="M214" t="str">
            <v/>
          </cell>
        </row>
        <row r="215">
          <cell r="G215">
            <v>0</v>
          </cell>
          <cell r="M215" t="str">
            <v/>
          </cell>
        </row>
        <row r="216">
          <cell r="G216">
            <v>0</v>
          </cell>
          <cell r="M216" t="str">
            <v/>
          </cell>
        </row>
        <row r="217">
          <cell r="G217">
            <v>0</v>
          </cell>
          <cell r="M217" t="str">
            <v/>
          </cell>
        </row>
        <row r="218">
          <cell r="G218">
            <v>0</v>
          </cell>
          <cell r="M218" t="str">
            <v/>
          </cell>
        </row>
        <row r="219">
          <cell r="G219">
            <v>0</v>
          </cell>
          <cell r="M219" t="str">
            <v/>
          </cell>
        </row>
        <row r="220">
          <cell r="G220">
            <v>0</v>
          </cell>
          <cell r="M220" t="str">
            <v/>
          </cell>
        </row>
        <row r="221">
          <cell r="G221">
            <v>0</v>
          </cell>
          <cell r="M221" t="str">
            <v/>
          </cell>
        </row>
        <row r="222">
          <cell r="G222">
            <v>0</v>
          </cell>
          <cell r="M222" t="str">
            <v/>
          </cell>
        </row>
        <row r="223">
          <cell r="G223">
            <v>0</v>
          </cell>
          <cell r="M223" t="str">
            <v/>
          </cell>
        </row>
        <row r="224">
          <cell r="G224">
            <v>0</v>
          </cell>
          <cell r="M224" t="str">
            <v/>
          </cell>
        </row>
        <row r="225">
          <cell r="G225">
            <v>0</v>
          </cell>
          <cell r="M225" t="str">
            <v/>
          </cell>
        </row>
        <row r="226">
          <cell r="G226">
            <v>0</v>
          </cell>
          <cell r="M226" t="str">
            <v/>
          </cell>
        </row>
        <row r="227">
          <cell r="G227">
            <v>0</v>
          </cell>
          <cell r="M227" t="str">
            <v/>
          </cell>
        </row>
        <row r="228">
          <cell r="G228">
            <v>0</v>
          </cell>
          <cell r="M228" t="str">
            <v/>
          </cell>
        </row>
        <row r="229">
          <cell r="G229">
            <v>0</v>
          </cell>
          <cell r="M229" t="str">
            <v/>
          </cell>
        </row>
        <row r="230">
          <cell r="G230">
            <v>0</v>
          </cell>
          <cell r="M230" t="str">
            <v/>
          </cell>
        </row>
        <row r="231">
          <cell r="G231">
            <v>0</v>
          </cell>
          <cell r="M231" t="str">
            <v/>
          </cell>
        </row>
        <row r="232">
          <cell r="G232">
            <v>0</v>
          </cell>
          <cell r="M232" t="str">
            <v/>
          </cell>
        </row>
        <row r="233">
          <cell r="G233">
            <v>0</v>
          </cell>
          <cell r="M233" t="str">
            <v/>
          </cell>
        </row>
        <row r="234">
          <cell r="G234">
            <v>0</v>
          </cell>
          <cell r="M234" t="str">
            <v/>
          </cell>
        </row>
        <row r="235">
          <cell r="G235">
            <v>0</v>
          </cell>
          <cell r="M235" t="str">
            <v/>
          </cell>
        </row>
        <row r="236">
          <cell r="G236">
            <v>0</v>
          </cell>
          <cell r="M236" t="str">
            <v/>
          </cell>
        </row>
        <row r="237">
          <cell r="G237">
            <v>0</v>
          </cell>
          <cell r="M237" t="str">
            <v/>
          </cell>
        </row>
        <row r="238">
          <cell r="G238">
            <v>0</v>
          </cell>
          <cell r="M238" t="str">
            <v/>
          </cell>
        </row>
        <row r="239">
          <cell r="G239">
            <v>0</v>
          </cell>
          <cell r="M239" t="str">
            <v/>
          </cell>
        </row>
        <row r="240">
          <cell r="G240">
            <v>0</v>
          </cell>
          <cell r="M240" t="str">
            <v/>
          </cell>
        </row>
        <row r="241">
          <cell r="G241">
            <v>0</v>
          </cell>
          <cell r="M241" t="str">
            <v/>
          </cell>
        </row>
        <row r="242">
          <cell r="G242">
            <v>0</v>
          </cell>
          <cell r="M242" t="str">
            <v/>
          </cell>
        </row>
        <row r="243">
          <cell r="G243">
            <v>0</v>
          </cell>
          <cell r="M243" t="str">
            <v/>
          </cell>
        </row>
        <row r="244">
          <cell r="G244">
            <v>0</v>
          </cell>
          <cell r="M244" t="str">
            <v/>
          </cell>
        </row>
        <row r="245">
          <cell r="G245">
            <v>0</v>
          </cell>
          <cell r="M245" t="str">
            <v/>
          </cell>
        </row>
        <row r="246">
          <cell r="G246">
            <v>0</v>
          </cell>
          <cell r="M246" t="str">
            <v/>
          </cell>
        </row>
        <row r="247">
          <cell r="G247">
            <v>0</v>
          </cell>
          <cell r="M247" t="str">
            <v/>
          </cell>
        </row>
        <row r="248">
          <cell r="G248">
            <v>0</v>
          </cell>
          <cell r="M248" t="str">
            <v/>
          </cell>
        </row>
        <row r="249">
          <cell r="G249">
            <v>0</v>
          </cell>
          <cell r="M249" t="str">
            <v/>
          </cell>
        </row>
        <row r="250">
          <cell r="G250">
            <v>0</v>
          </cell>
          <cell r="M250" t="str">
            <v/>
          </cell>
        </row>
        <row r="251">
          <cell r="G251">
            <v>0</v>
          </cell>
          <cell r="M251" t="str">
            <v/>
          </cell>
        </row>
        <row r="252">
          <cell r="G252">
            <v>0</v>
          </cell>
          <cell r="M252" t="str">
            <v/>
          </cell>
        </row>
        <row r="253">
          <cell r="G253">
            <v>0</v>
          </cell>
          <cell r="M253" t="str">
            <v/>
          </cell>
        </row>
        <row r="254">
          <cell r="G254">
            <v>1</v>
          </cell>
          <cell r="M254" t="str">
            <v/>
          </cell>
        </row>
        <row r="255">
          <cell r="G255">
            <v>0</v>
          </cell>
          <cell r="M255" t="str">
            <v>Gearbox - Slipring</v>
          </cell>
        </row>
        <row r="256">
          <cell r="G256">
            <v>1</v>
          </cell>
          <cell r="M256" t="str">
            <v/>
          </cell>
        </row>
        <row r="257">
          <cell r="G257">
            <v>0</v>
          </cell>
          <cell r="M257" t="str">
            <v>??? - RELATED - Generator - Slipring</v>
          </cell>
        </row>
        <row r="258">
          <cell r="G258">
            <v>1</v>
          </cell>
          <cell r="M258" t="str">
            <v/>
          </cell>
        </row>
        <row r="259">
          <cell r="G259">
            <v>2</v>
          </cell>
          <cell r="M259">
            <v>0</v>
          </cell>
        </row>
        <row r="260">
          <cell r="G260">
            <v>8</v>
          </cell>
          <cell r="M260" t="str">
            <v/>
          </cell>
        </row>
        <row r="261">
          <cell r="G261">
            <v>2</v>
          </cell>
          <cell r="M261" t="str">
            <v/>
          </cell>
        </row>
        <row r="262">
          <cell r="G262">
            <v>2</v>
          </cell>
          <cell r="M262">
            <v>0</v>
          </cell>
        </row>
        <row r="263">
          <cell r="G263">
            <v>0</v>
          </cell>
          <cell r="M263" t="str">
            <v/>
          </cell>
        </row>
        <row r="264">
          <cell r="G264">
            <v>0</v>
          </cell>
          <cell r="M264" t="str">
            <v/>
          </cell>
        </row>
        <row r="265">
          <cell r="G265">
            <v>0</v>
          </cell>
          <cell r="M265" t="str">
            <v/>
          </cell>
        </row>
        <row r="266">
          <cell r="G266">
            <v>0</v>
          </cell>
          <cell r="M266" t="str">
            <v/>
          </cell>
        </row>
        <row r="267">
          <cell r="G267">
            <v>0</v>
          </cell>
          <cell r="M267" t="str">
            <v/>
          </cell>
        </row>
        <row r="268">
          <cell r="G268">
            <v>0</v>
          </cell>
          <cell r="M268" t="str">
            <v/>
          </cell>
        </row>
        <row r="269">
          <cell r="G269">
            <v>0</v>
          </cell>
          <cell r="M269" t="str">
            <v/>
          </cell>
        </row>
        <row r="270">
          <cell r="G270">
            <v>0</v>
          </cell>
          <cell r="M270" t="str">
            <v/>
          </cell>
        </row>
        <row r="271">
          <cell r="G271">
            <v>0</v>
          </cell>
          <cell r="M271" t="str">
            <v/>
          </cell>
        </row>
        <row r="272">
          <cell r="G272">
            <v>0</v>
          </cell>
          <cell r="M272" t="str">
            <v/>
          </cell>
        </row>
        <row r="273">
          <cell r="G273">
            <v>0</v>
          </cell>
          <cell r="M273" t="str">
            <v/>
          </cell>
        </row>
        <row r="274">
          <cell r="G274">
            <v>0</v>
          </cell>
          <cell r="M274" t="str">
            <v/>
          </cell>
        </row>
        <row r="275">
          <cell r="G275">
            <v>0</v>
          </cell>
          <cell r="M275" t="str">
            <v/>
          </cell>
        </row>
        <row r="276">
          <cell r="G276">
            <v>0</v>
          </cell>
          <cell r="M276" t="str">
            <v>Not critical asset</v>
          </cell>
        </row>
        <row r="277">
          <cell r="G277">
            <v>0</v>
          </cell>
          <cell r="M277" t="str">
            <v/>
          </cell>
        </row>
        <row r="278">
          <cell r="G278">
            <v>0</v>
          </cell>
          <cell r="M278" t="str">
            <v/>
          </cell>
        </row>
        <row r="279">
          <cell r="G279">
            <v>0</v>
          </cell>
          <cell r="M279" t="str">
            <v/>
          </cell>
        </row>
        <row r="280">
          <cell r="G280">
            <v>0</v>
          </cell>
          <cell r="M280" t="str">
            <v>Not critical asset</v>
          </cell>
        </row>
        <row r="281">
          <cell r="G281">
            <v>0</v>
          </cell>
          <cell r="M281" t="str">
            <v/>
          </cell>
        </row>
        <row r="282">
          <cell r="G282">
            <v>0</v>
          </cell>
          <cell r="M282" t="str">
            <v/>
          </cell>
        </row>
        <row r="283">
          <cell r="G283">
            <v>0</v>
          </cell>
          <cell r="M283" t="str">
            <v/>
          </cell>
        </row>
        <row r="284">
          <cell r="G284">
            <v>0</v>
          </cell>
          <cell r="M284" t="str">
            <v/>
          </cell>
        </row>
        <row r="285">
          <cell r="G285">
            <v>0</v>
          </cell>
          <cell r="M285" t="str">
            <v/>
          </cell>
        </row>
        <row r="286">
          <cell r="G286">
            <v>0</v>
          </cell>
          <cell r="M286" t="str">
            <v/>
          </cell>
        </row>
        <row r="287">
          <cell r="G287">
            <v>0</v>
          </cell>
          <cell r="M287" t="str">
            <v>Not critical asset</v>
          </cell>
        </row>
        <row r="288">
          <cell r="G288">
            <v>0</v>
          </cell>
          <cell r="M288" t="str">
            <v/>
          </cell>
        </row>
        <row r="289">
          <cell r="G289">
            <v>0</v>
          </cell>
          <cell r="M289" t="str">
            <v/>
          </cell>
        </row>
        <row r="290">
          <cell r="G290">
            <v>0</v>
          </cell>
          <cell r="M290" t="str">
            <v/>
          </cell>
        </row>
        <row r="291">
          <cell r="G291">
            <v>0</v>
          </cell>
          <cell r="M291" t="str">
            <v/>
          </cell>
        </row>
        <row r="292">
          <cell r="G292">
            <v>0</v>
          </cell>
          <cell r="M292" t="str">
            <v/>
          </cell>
        </row>
        <row r="293">
          <cell r="G293">
            <v>0</v>
          </cell>
          <cell r="M293" t="str">
            <v/>
          </cell>
        </row>
        <row r="294">
          <cell r="G294">
            <v>0</v>
          </cell>
          <cell r="M294" t="str">
            <v/>
          </cell>
        </row>
        <row r="295">
          <cell r="G295">
            <v>0</v>
          </cell>
          <cell r="M295" t="str">
            <v/>
          </cell>
        </row>
        <row r="296">
          <cell r="G296">
            <v>0</v>
          </cell>
          <cell r="M296" t="str">
            <v/>
          </cell>
        </row>
        <row r="297">
          <cell r="G297">
            <v>0</v>
          </cell>
          <cell r="M297" t="str">
            <v/>
          </cell>
        </row>
        <row r="298">
          <cell r="G298">
            <v>0</v>
          </cell>
          <cell r="M298" t="str">
            <v/>
          </cell>
        </row>
        <row r="299">
          <cell r="G299">
            <v>0</v>
          </cell>
          <cell r="M299" t="str">
            <v/>
          </cell>
        </row>
        <row r="300">
          <cell r="G300">
            <v>0</v>
          </cell>
          <cell r="M300" t="str">
            <v/>
          </cell>
        </row>
        <row r="301">
          <cell r="G301">
            <v>0</v>
          </cell>
          <cell r="M301">
            <v>0</v>
          </cell>
        </row>
        <row r="302">
          <cell r="G302">
            <v>0</v>
          </cell>
          <cell r="M302">
            <v>0</v>
          </cell>
        </row>
        <row r="303">
          <cell r="G303">
            <v>0</v>
          </cell>
          <cell r="M303" t="str">
            <v/>
          </cell>
        </row>
        <row r="304">
          <cell r="G304">
            <v>0</v>
          </cell>
          <cell r="M304" t="str">
            <v>Not critical asset</v>
          </cell>
        </row>
        <row r="305">
          <cell r="G305">
            <v>0</v>
          </cell>
          <cell r="M305">
            <v>0</v>
          </cell>
        </row>
        <row r="306">
          <cell r="G306">
            <v>3</v>
          </cell>
          <cell r="M306">
            <v>0</v>
          </cell>
        </row>
        <row r="307">
          <cell r="G307">
            <v>0</v>
          </cell>
          <cell r="M307">
            <v>0</v>
          </cell>
        </row>
        <row r="308">
          <cell r="G308">
            <v>0</v>
          </cell>
          <cell r="M308" t="str">
            <v/>
          </cell>
        </row>
        <row r="309">
          <cell r="G309">
            <v>0</v>
          </cell>
          <cell r="M309" t="str">
            <v/>
          </cell>
        </row>
        <row r="310">
          <cell r="G310">
            <v>0</v>
          </cell>
          <cell r="M310" t="str">
            <v>Not critical asset</v>
          </cell>
        </row>
        <row r="311">
          <cell r="G311">
            <v>0</v>
          </cell>
          <cell r="M311" t="str">
            <v>Not critical asset</v>
          </cell>
        </row>
        <row r="312">
          <cell r="G312">
            <v>0</v>
          </cell>
          <cell r="M312" t="str">
            <v>Not critical asset</v>
          </cell>
        </row>
        <row r="313">
          <cell r="G313">
            <v>0</v>
          </cell>
          <cell r="M313" t="str">
            <v/>
          </cell>
        </row>
        <row r="314">
          <cell r="G314">
            <v>0</v>
          </cell>
          <cell r="M314" t="str">
            <v/>
          </cell>
        </row>
        <row r="315">
          <cell r="G315">
            <v>0</v>
          </cell>
          <cell r="M315" t="str">
            <v/>
          </cell>
        </row>
        <row r="316">
          <cell r="G316">
            <v>0</v>
          </cell>
          <cell r="M316" t="str">
            <v/>
          </cell>
        </row>
        <row r="317">
          <cell r="G317">
            <v>0</v>
          </cell>
          <cell r="M317" t="str">
            <v>Not critical asset</v>
          </cell>
        </row>
        <row r="318">
          <cell r="G318">
            <v>0</v>
          </cell>
          <cell r="M318" t="str">
            <v>Not critical asset</v>
          </cell>
        </row>
        <row r="319">
          <cell r="G319">
            <v>0</v>
          </cell>
          <cell r="M319">
            <v>0</v>
          </cell>
        </row>
        <row r="320">
          <cell r="G320">
            <v>0</v>
          </cell>
          <cell r="M320" t="str">
            <v>Not critical asset</v>
          </cell>
        </row>
        <row r="321">
          <cell r="G321">
            <v>4</v>
          </cell>
          <cell r="M321">
            <v>0</v>
          </cell>
        </row>
        <row r="322">
          <cell r="G322">
            <v>8</v>
          </cell>
          <cell r="M322">
            <v>0</v>
          </cell>
        </row>
        <row r="323">
          <cell r="G323">
            <v>9</v>
          </cell>
          <cell r="M323">
            <v>0</v>
          </cell>
        </row>
        <row r="324">
          <cell r="G324">
            <v>0</v>
          </cell>
          <cell r="M324" t="str">
            <v/>
          </cell>
        </row>
        <row r="325">
          <cell r="G325">
            <v>0</v>
          </cell>
          <cell r="M325" t="str">
            <v/>
          </cell>
        </row>
        <row r="326">
          <cell r="G326">
            <v>0</v>
          </cell>
          <cell r="M326" t="str">
            <v/>
          </cell>
        </row>
        <row r="327">
          <cell r="G327">
            <v>0</v>
          </cell>
          <cell r="M327" t="str">
            <v/>
          </cell>
        </row>
        <row r="328">
          <cell r="G328">
            <v>0</v>
          </cell>
          <cell r="M328" t="str">
            <v/>
          </cell>
        </row>
        <row r="329">
          <cell r="G329">
            <v>0</v>
          </cell>
          <cell r="M329" t="str">
            <v/>
          </cell>
        </row>
        <row r="330">
          <cell r="G330">
            <v>0</v>
          </cell>
          <cell r="M330" t="str">
            <v/>
          </cell>
        </row>
        <row r="331">
          <cell r="G331">
            <v>0</v>
          </cell>
          <cell r="M331" t="str">
            <v>Not critical asset</v>
          </cell>
        </row>
        <row r="332">
          <cell r="G332">
            <v>0</v>
          </cell>
          <cell r="M332" t="str">
            <v>Not critical asset</v>
          </cell>
        </row>
        <row r="333">
          <cell r="G333">
            <v>0</v>
          </cell>
          <cell r="M333" t="str">
            <v>Not critical asset</v>
          </cell>
        </row>
        <row r="334">
          <cell r="G334">
            <v>0</v>
          </cell>
          <cell r="M334" t="str">
            <v/>
          </cell>
        </row>
        <row r="335">
          <cell r="G335">
            <v>0</v>
          </cell>
          <cell r="M335" t="str">
            <v/>
          </cell>
        </row>
        <row r="336">
          <cell r="G336">
            <v>0</v>
          </cell>
          <cell r="M336" t="str">
            <v/>
          </cell>
        </row>
        <row r="337">
          <cell r="G337">
            <v>0</v>
          </cell>
          <cell r="M337" t="str">
            <v>Not critical asset</v>
          </cell>
        </row>
        <row r="338">
          <cell r="G338">
            <v>0</v>
          </cell>
          <cell r="M338" t="str">
            <v>Not critical asset</v>
          </cell>
        </row>
        <row r="339">
          <cell r="G339">
            <v>0</v>
          </cell>
          <cell r="M339" t="str">
            <v/>
          </cell>
        </row>
        <row r="340">
          <cell r="G340">
            <v>0</v>
          </cell>
          <cell r="M340" t="str">
            <v/>
          </cell>
        </row>
        <row r="341">
          <cell r="G341">
            <v>0</v>
          </cell>
          <cell r="M341" t="str">
            <v/>
          </cell>
        </row>
        <row r="342">
          <cell r="G342">
            <v>0</v>
          </cell>
          <cell r="M342" t="str">
            <v/>
          </cell>
        </row>
        <row r="343">
          <cell r="G343">
            <v>0</v>
          </cell>
          <cell r="M343" t="str">
            <v/>
          </cell>
        </row>
        <row r="344">
          <cell r="G344">
            <v>0</v>
          </cell>
          <cell r="M344" t="str">
            <v/>
          </cell>
        </row>
        <row r="345">
          <cell r="G345">
            <v>0</v>
          </cell>
          <cell r="M345" t="str">
            <v/>
          </cell>
        </row>
        <row r="346">
          <cell r="G346">
            <v>0</v>
          </cell>
          <cell r="M346" t="str">
            <v/>
          </cell>
        </row>
        <row r="347">
          <cell r="G347">
            <v>0</v>
          </cell>
          <cell r="M347" t="str">
            <v/>
          </cell>
        </row>
        <row r="348">
          <cell r="G348">
            <v>0</v>
          </cell>
          <cell r="M348" t="str">
            <v/>
          </cell>
        </row>
        <row r="349">
          <cell r="G349">
            <v>0</v>
          </cell>
          <cell r="M349" t="str">
            <v/>
          </cell>
        </row>
        <row r="350">
          <cell r="G350">
            <v>0</v>
          </cell>
          <cell r="M350" t="str">
            <v/>
          </cell>
        </row>
        <row r="351">
          <cell r="G351">
            <v>0</v>
          </cell>
          <cell r="M351" t="str">
            <v/>
          </cell>
        </row>
        <row r="352">
          <cell r="G352">
            <v>0</v>
          </cell>
          <cell r="M352" t="str">
            <v/>
          </cell>
        </row>
        <row r="353">
          <cell r="G353">
            <v>0</v>
          </cell>
          <cell r="M353" t="str">
            <v/>
          </cell>
        </row>
        <row r="354">
          <cell r="G354">
            <v>0</v>
          </cell>
          <cell r="M354" t="str">
            <v/>
          </cell>
        </row>
        <row r="355">
          <cell r="G355">
            <v>0</v>
          </cell>
          <cell r="M355" t="str">
            <v/>
          </cell>
        </row>
        <row r="356">
          <cell r="G356">
            <v>0</v>
          </cell>
          <cell r="M356">
            <v>0</v>
          </cell>
        </row>
        <row r="357">
          <cell r="G357">
            <v>0</v>
          </cell>
          <cell r="M357">
            <v>0</v>
          </cell>
        </row>
        <row r="358">
          <cell r="G358">
            <v>0</v>
          </cell>
          <cell r="M358" t="str">
            <v>??? - RELATED - Main Shaft - Main Shaft</v>
          </cell>
        </row>
        <row r="359">
          <cell r="G359">
            <v>0</v>
          </cell>
          <cell r="M359">
            <v>0</v>
          </cell>
        </row>
        <row r="360">
          <cell r="G360">
            <v>0</v>
          </cell>
          <cell r="M360" t="str">
            <v>Not critical asset</v>
          </cell>
        </row>
        <row r="361">
          <cell r="G361">
            <v>0</v>
          </cell>
          <cell r="M361">
            <v>0</v>
          </cell>
        </row>
        <row r="362">
          <cell r="G362">
            <v>0</v>
          </cell>
          <cell r="M362">
            <v>0</v>
          </cell>
        </row>
        <row r="363">
          <cell r="G363">
            <v>0</v>
          </cell>
          <cell r="M363" t="str">
            <v>Not critical asset</v>
          </cell>
        </row>
        <row r="364">
          <cell r="G364">
            <v>2</v>
          </cell>
          <cell r="M364" t="str">
            <v>??? - RELATED - Generator - Slipring</v>
          </cell>
        </row>
        <row r="365">
          <cell r="G365">
            <v>15</v>
          </cell>
          <cell r="M365" t="str">
            <v>??? - RELATED - Generator - Slipring</v>
          </cell>
        </row>
        <row r="366">
          <cell r="G366">
            <v>0</v>
          </cell>
          <cell r="M366" t="str">
            <v>Generator - Slipring</v>
          </cell>
        </row>
        <row r="367">
          <cell r="G367">
            <v>4</v>
          </cell>
          <cell r="M367" t="str">
            <v>Not critical asset</v>
          </cell>
        </row>
        <row r="368">
          <cell r="G368">
            <v>6</v>
          </cell>
          <cell r="M368">
            <v>0</v>
          </cell>
        </row>
        <row r="369">
          <cell r="G369">
            <v>0</v>
          </cell>
          <cell r="M369" t="str">
            <v>High Speed Shaft Assembly - Coupling</v>
          </cell>
        </row>
        <row r="370">
          <cell r="G370">
            <v>0</v>
          </cell>
          <cell r="M370" t="str">
            <v>??? - RELATED - Generator - Slipring</v>
          </cell>
        </row>
        <row r="371">
          <cell r="G371">
            <v>1</v>
          </cell>
          <cell r="M371">
            <v>0</v>
          </cell>
        </row>
        <row r="372">
          <cell r="G372">
            <v>0</v>
          </cell>
          <cell r="M372" t="str">
            <v>Not critical asset</v>
          </cell>
        </row>
        <row r="373">
          <cell r="G373">
            <v>0</v>
          </cell>
          <cell r="M373" t="str">
            <v>??? - RELATED - Generator - Slipring</v>
          </cell>
        </row>
        <row r="374">
          <cell r="G374">
            <v>0</v>
          </cell>
          <cell r="M374" t="str">
            <v>Not critical asset</v>
          </cell>
        </row>
        <row r="375">
          <cell r="G375">
            <v>0</v>
          </cell>
          <cell r="M375">
            <v>0</v>
          </cell>
        </row>
        <row r="376">
          <cell r="G376">
            <v>0</v>
          </cell>
          <cell r="M376" t="str">
            <v>Not critical asset</v>
          </cell>
        </row>
        <row r="377">
          <cell r="G377">
            <v>190</v>
          </cell>
          <cell r="M377" t="str">
            <v>??? - RELATED - Yaw System - Yaw Motor</v>
          </cell>
        </row>
        <row r="378">
          <cell r="G378">
            <v>18</v>
          </cell>
          <cell r="M378" t="str">
            <v>??? - RELATED - Yaw System - Yaw Motor</v>
          </cell>
        </row>
        <row r="379">
          <cell r="G379">
            <v>0</v>
          </cell>
          <cell r="M379">
            <v>0</v>
          </cell>
        </row>
        <row r="380">
          <cell r="G380">
            <v>0</v>
          </cell>
          <cell r="M380">
            <v>0</v>
          </cell>
        </row>
        <row r="381">
          <cell r="G381">
            <v>1</v>
          </cell>
          <cell r="M381" t="str">
            <v/>
          </cell>
        </row>
        <row r="382">
          <cell r="G382">
            <v>1</v>
          </cell>
          <cell r="M382" t="str">
            <v/>
          </cell>
        </row>
        <row r="383">
          <cell r="G383">
            <v>0</v>
          </cell>
          <cell r="M383">
            <v>0</v>
          </cell>
        </row>
        <row r="384">
          <cell r="G384">
            <v>0</v>
          </cell>
          <cell r="M384" t="str">
            <v>Not critical asset</v>
          </cell>
        </row>
        <row r="385">
          <cell r="G385">
            <v>1</v>
          </cell>
          <cell r="M385" t="str">
            <v/>
          </cell>
        </row>
        <row r="386">
          <cell r="G386">
            <v>1</v>
          </cell>
          <cell r="M386" t="str">
            <v/>
          </cell>
        </row>
        <row r="387">
          <cell r="G387">
            <v>0</v>
          </cell>
          <cell r="M387">
            <v>0</v>
          </cell>
        </row>
        <row r="388">
          <cell r="G388">
            <v>3</v>
          </cell>
          <cell r="M388">
            <v>0</v>
          </cell>
        </row>
        <row r="389">
          <cell r="G389">
            <v>4</v>
          </cell>
          <cell r="M389" t="str">
            <v>Not critical asset</v>
          </cell>
        </row>
        <row r="390">
          <cell r="G390">
            <v>2</v>
          </cell>
          <cell r="M390">
            <v>0</v>
          </cell>
        </row>
        <row r="391">
          <cell r="G391">
            <v>8</v>
          </cell>
          <cell r="M391">
            <v>0</v>
          </cell>
        </row>
        <row r="392">
          <cell r="G392">
            <v>0</v>
          </cell>
          <cell r="M392">
            <v>0</v>
          </cell>
        </row>
        <row r="393">
          <cell r="G393">
            <v>2</v>
          </cell>
          <cell r="M393">
            <v>0</v>
          </cell>
        </row>
        <row r="394">
          <cell r="G394">
            <v>4</v>
          </cell>
          <cell r="M394" t="str">
            <v>Top Box - WETB</v>
          </cell>
        </row>
        <row r="395">
          <cell r="G395">
            <v>8</v>
          </cell>
          <cell r="M395" t="str">
            <v/>
          </cell>
        </row>
        <row r="396">
          <cell r="G396">
            <v>4</v>
          </cell>
          <cell r="M396" t="str">
            <v>Not critical asset</v>
          </cell>
        </row>
        <row r="397">
          <cell r="G397">
            <v>1</v>
          </cell>
          <cell r="M397">
            <v>0</v>
          </cell>
        </row>
        <row r="398">
          <cell r="G398">
            <v>8</v>
          </cell>
          <cell r="M398" t="str">
            <v/>
          </cell>
        </row>
        <row r="399">
          <cell r="G399">
            <v>13</v>
          </cell>
          <cell r="M399" t="str">
            <v>Not critical asset</v>
          </cell>
        </row>
        <row r="400">
          <cell r="G400">
            <v>5</v>
          </cell>
          <cell r="M400">
            <v>0</v>
          </cell>
        </row>
        <row r="401">
          <cell r="G401">
            <v>6</v>
          </cell>
          <cell r="M401" t="str">
            <v/>
          </cell>
        </row>
        <row r="402">
          <cell r="G402">
            <v>21</v>
          </cell>
          <cell r="M402" t="str">
            <v/>
          </cell>
        </row>
        <row r="403">
          <cell r="G403">
            <v>30</v>
          </cell>
          <cell r="M403" t="str">
            <v/>
          </cell>
        </row>
        <row r="404">
          <cell r="G404">
            <v>25</v>
          </cell>
          <cell r="M404" t="str">
            <v>??? - RELATED - Pitch System Control - Pitch Center Box - Pitch Center Box - AEPC</v>
          </cell>
        </row>
        <row r="405">
          <cell r="G405">
            <v>19</v>
          </cell>
          <cell r="M405" t="str">
            <v>Not critical asset</v>
          </cell>
        </row>
        <row r="406">
          <cell r="G406">
            <v>30</v>
          </cell>
          <cell r="M406" t="str">
            <v/>
          </cell>
        </row>
        <row r="407">
          <cell r="G407">
            <v>31</v>
          </cell>
          <cell r="M407" t="str">
            <v>Not critical asset</v>
          </cell>
        </row>
        <row r="408">
          <cell r="G408">
            <v>30</v>
          </cell>
          <cell r="M408" t="str">
            <v/>
          </cell>
        </row>
        <row r="409">
          <cell r="G409">
            <v>27</v>
          </cell>
          <cell r="M409" t="str">
            <v/>
          </cell>
        </row>
        <row r="410">
          <cell r="G410">
            <v>1</v>
          </cell>
          <cell r="M410" t="str">
            <v/>
          </cell>
        </row>
        <row r="411">
          <cell r="G411">
            <v>3</v>
          </cell>
          <cell r="M411" t="str">
            <v/>
          </cell>
        </row>
        <row r="412">
          <cell r="G412">
            <v>8</v>
          </cell>
          <cell r="M412" t="str">
            <v>Not critical asset</v>
          </cell>
        </row>
        <row r="413">
          <cell r="G413">
            <v>0</v>
          </cell>
          <cell r="M413" t="str">
            <v/>
          </cell>
        </row>
        <row r="414">
          <cell r="G414">
            <v>4</v>
          </cell>
          <cell r="M414" t="str">
            <v>Not critical asset</v>
          </cell>
        </row>
        <row r="415">
          <cell r="G415">
            <v>12</v>
          </cell>
          <cell r="M415" t="str">
            <v/>
          </cell>
        </row>
        <row r="416">
          <cell r="G416">
            <v>125</v>
          </cell>
          <cell r="M416" t="str">
            <v>Not critical asset</v>
          </cell>
        </row>
        <row r="417">
          <cell r="G417">
            <v>21</v>
          </cell>
          <cell r="M417" t="str">
            <v>Not critical asset</v>
          </cell>
        </row>
        <row r="418">
          <cell r="G418">
            <v>330</v>
          </cell>
          <cell r="M418" t="str">
            <v>Not critical asset</v>
          </cell>
        </row>
        <row r="419">
          <cell r="G419">
            <v>0</v>
          </cell>
          <cell r="M419" t="str">
            <v>Not critical asset</v>
          </cell>
        </row>
        <row r="420">
          <cell r="G420">
            <v>91</v>
          </cell>
          <cell r="M420" t="str">
            <v>Not critical asset</v>
          </cell>
        </row>
        <row r="421">
          <cell r="G421">
            <v>12</v>
          </cell>
          <cell r="M421" t="str">
            <v>Not critical asset</v>
          </cell>
        </row>
        <row r="422">
          <cell r="G422">
            <v>61</v>
          </cell>
          <cell r="M422" t="str">
            <v>Not critical asset</v>
          </cell>
        </row>
        <row r="423">
          <cell r="G423">
            <v>0</v>
          </cell>
          <cell r="M423" t="str">
            <v>Not critical asset</v>
          </cell>
        </row>
        <row r="424">
          <cell r="G424">
            <v>0</v>
          </cell>
          <cell r="M424" t="str">
            <v/>
          </cell>
        </row>
        <row r="425">
          <cell r="G425">
            <v>1</v>
          </cell>
          <cell r="M425" t="str">
            <v/>
          </cell>
        </row>
        <row r="426">
          <cell r="G426">
            <v>0</v>
          </cell>
          <cell r="M426" t="str">
            <v>Not critical asset</v>
          </cell>
        </row>
        <row r="427">
          <cell r="G427">
            <v>0</v>
          </cell>
          <cell r="M427" t="str">
            <v>Not critical asset</v>
          </cell>
        </row>
        <row r="428">
          <cell r="G428">
            <v>5</v>
          </cell>
          <cell r="M428" t="str">
            <v/>
          </cell>
        </row>
        <row r="429">
          <cell r="G429">
            <v>5</v>
          </cell>
          <cell r="M429">
            <v>0</v>
          </cell>
        </row>
        <row r="430">
          <cell r="G430">
            <v>4</v>
          </cell>
          <cell r="M430" t="str">
            <v>Not critical asset</v>
          </cell>
        </row>
        <row r="431">
          <cell r="G431">
            <v>4</v>
          </cell>
          <cell r="M431" t="str">
            <v/>
          </cell>
        </row>
        <row r="432">
          <cell r="G432">
            <v>0</v>
          </cell>
          <cell r="M432">
            <v>0</v>
          </cell>
        </row>
        <row r="433">
          <cell r="G433">
            <v>1</v>
          </cell>
          <cell r="M433" t="str">
            <v/>
          </cell>
        </row>
        <row r="434">
          <cell r="G434">
            <v>1</v>
          </cell>
          <cell r="M434" t="str">
            <v>Not critical asset</v>
          </cell>
        </row>
        <row r="435">
          <cell r="G435">
            <v>2</v>
          </cell>
          <cell r="M435" t="str">
            <v/>
          </cell>
        </row>
        <row r="436">
          <cell r="G436">
            <v>3</v>
          </cell>
          <cell r="M436">
            <v>0</v>
          </cell>
        </row>
        <row r="437">
          <cell r="G437">
            <v>1</v>
          </cell>
          <cell r="M437" t="str">
            <v/>
          </cell>
        </row>
        <row r="438">
          <cell r="G438">
            <v>15</v>
          </cell>
          <cell r="M438" t="str">
            <v/>
          </cell>
        </row>
        <row r="439">
          <cell r="G439">
            <v>5</v>
          </cell>
          <cell r="M439" t="str">
            <v>??? - RELATED - Yaw System - Yaw Motor</v>
          </cell>
        </row>
        <row r="440">
          <cell r="G440">
            <v>0</v>
          </cell>
          <cell r="M440" t="str">
            <v/>
          </cell>
        </row>
        <row r="441">
          <cell r="G441">
            <v>0</v>
          </cell>
          <cell r="M441">
            <v>0</v>
          </cell>
        </row>
        <row r="442">
          <cell r="G442">
            <v>11</v>
          </cell>
          <cell r="M442" t="str">
            <v>Not critical asset</v>
          </cell>
        </row>
        <row r="443">
          <cell r="G443">
            <v>1</v>
          </cell>
          <cell r="M443" t="str">
            <v/>
          </cell>
        </row>
        <row r="444">
          <cell r="G444">
            <v>1</v>
          </cell>
          <cell r="M444" t="str">
            <v/>
          </cell>
        </row>
        <row r="445">
          <cell r="G445">
            <v>1</v>
          </cell>
          <cell r="M445" t="str">
            <v/>
          </cell>
        </row>
        <row r="446">
          <cell r="G446">
            <v>0</v>
          </cell>
          <cell r="M446" t="str">
            <v/>
          </cell>
        </row>
        <row r="447">
          <cell r="G447">
            <v>1</v>
          </cell>
          <cell r="M447" t="str">
            <v/>
          </cell>
        </row>
        <row r="448">
          <cell r="G448">
            <v>2</v>
          </cell>
          <cell r="M448" t="str">
            <v/>
          </cell>
        </row>
        <row r="449">
          <cell r="G449">
            <v>1</v>
          </cell>
          <cell r="M449" t="str">
            <v/>
          </cell>
        </row>
        <row r="450">
          <cell r="G450">
            <v>12</v>
          </cell>
          <cell r="M450" t="str">
            <v/>
          </cell>
        </row>
        <row r="451">
          <cell r="G451">
            <v>7</v>
          </cell>
          <cell r="M451" t="str">
            <v>Yaw System - Yaw Bearing</v>
          </cell>
        </row>
        <row r="452">
          <cell r="G452">
            <v>6</v>
          </cell>
          <cell r="M452" t="str">
            <v>Not critical asset</v>
          </cell>
        </row>
        <row r="453">
          <cell r="G453">
            <v>8</v>
          </cell>
          <cell r="M453">
            <v>0</v>
          </cell>
        </row>
        <row r="454">
          <cell r="G454">
            <v>24</v>
          </cell>
          <cell r="M454" t="str">
            <v>??? - RELATED - Yaw System - Yaw Motor</v>
          </cell>
        </row>
        <row r="455">
          <cell r="G455">
            <v>1</v>
          </cell>
          <cell r="M455" t="str">
            <v>Not critical asset</v>
          </cell>
        </row>
        <row r="456">
          <cell r="G456">
            <v>1</v>
          </cell>
          <cell r="M456" t="str">
            <v>Yaw System - Yaw Motor</v>
          </cell>
        </row>
        <row r="457">
          <cell r="G457">
            <v>15</v>
          </cell>
          <cell r="M457">
            <v>0</v>
          </cell>
        </row>
        <row r="458">
          <cell r="G458">
            <v>0</v>
          </cell>
          <cell r="M458" t="str">
            <v/>
          </cell>
        </row>
        <row r="459">
          <cell r="G459">
            <v>2</v>
          </cell>
          <cell r="M459" t="str">
            <v/>
          </cell>
        </row>
        <row r="460">
          <cell r="G460">
            <v>0</v>
          </cell>
          <cell r="M460" t="str">
            <v>Pitch System Control - (Axis 1 &amp; Battery Enclosure) - Axis 1 - Pitch Drive</v>
          </cell>
        </row>
        <row r="461">
          <cell r="G461">
            <v>3</v>
          </cell>
          <cell r="M461" t="str">
            <v/>
          </cell>
        </row>
        <row r="462">
          <cell r="G462">
            <v>6</v>
          </cell>
          <cell r="M462">
            <v>0</v>
          </cell>
        </row>
        <row r="463">
          <cell r="G463">
            <v>0</v>
          </cell>
          <cell r="M463" t="str">
            <v>Yaw System - Yaw Drive 1</v>
          </cell>
        </row>
        <row r="464">
          <cell r="G464">
            <v>1</v>
          </cell>
          <cell r="M464" t="str">
            <v/>
          </cell>
        </row>
        <row r="465">
          <cell r="G465">
            <v>2</v>
          </cell>
          <cell r="M465" t="str">
            <v/>
          </cell>
        </row>
        <row r="466">
          <cell r="G466">
            <v>1</v>
          </cell>
          <cell r="M466" t="str">
            <v>Yaw System - Yaw Bearing</v>
          </cell>
        </row>
        <row r="467">
          <cell r="G467">
            <v>6</v>
          </cell>
          <cell r="M467">
            <v>0</v>
          </cell>
        </row>
        <row r="468">
          <cell r="G468">
            <v>1</v>
          </cell>
          <cell r="M468">
            <v>0</v>
          </cell>
        </row>
        <row r="469">
          <cell r="G469">
            <v>0</v>
          </cell>
          <cell r="M469" t="str">
            <v>Down Tower Assembly (PDC, CFC, MCC, CBC) - AEBI</v>
          </cell>
        </row>
        <row r="470">
          <cell r="G470">
            <v>1</v>
          </cell>
          <cell r="M470" t="str">
            <v>Down Tower Assembly (PDC, CFC, MCC, CBC) - AEBI</v>
          </cell>
        </row>
        <row r="471">
          <cell r="G471">
            <v>44</v>
          </cell>
          <cell r="M471" t="str">
            <v>Down Tower Assembly (PDC, CFC, MCC, CBC) - AEBI</v>
          </cell>
        </row>
        <row r="472">
          <cell r="G472">
            <v>2</v>
          </cell>
          <cell r="M472" t="str">
            <v>Pitch System Control - (Axis 1 &amp; Battery Enclosure) - Axis 1 - Power Converter</v>
          </cell>
        </row>
        <row r="473">
          <cell r="G473">
            <v>2</v>
          </cell>
          <cell r="M473" t="str">
            <v>Pitch System Control - (Axis 1 &amp; Battery Enclosure) - Axis 1 - Power Converter</v>
          </cell>
        </row>
        <row r="474">
          <cell r="G474">
            <v>2</v>
          </cell>
          <cell r="M474" t="str">
            <v/>
          </cell>
        </row>
        <row r="475">
          <cell r="G475">
            <v>1</v>
          </cell>
          <cell r="M475" t="str">
            <v/>
          </cell>
        </row>
        <row r="476">
          <cell r="G476">
            <v>2</v>
          </cell>
          <cell r="M476" t="str">
            <v/>
          </cell>
        </row>
        <row r="477">
          <cell r="G477">
            <v>1</v>
          </cell>
          <cell r="M477" t="str">
            <v/>
          </cell>
        </row>
        <row r="478">
          <cell r="G478">
            <v>0</v>
          </cell>
          <cell r="M478">
            <v>0</v>
          </cell>
        </row>
        <row r="479">
          <cell r="G479">
            <v>0</v>
          </cell>
          <cell r="M479" t="str">
            <v>Not critical asset</v>
          </cell>
        </row>
        <row r="480">
          <cell r="G480">
            <v>0</v>
          </cell>
          <cell r="M480" t="str">
            <v>Not critical asset</v>
          </cell>
        </row>
        <row r="481">
          <cell r="G481">
            <v>0</v>
          </cell>
          <cell r="M481">
            <v>0</v>
          </cell>
        </row>
        <row r="482">
          <cell r="G482">
            <v>0</v>
          </cell>
          <cell r="M482" t="str">
            <v>Yaw System - Yaw Motor</v>
          </cell>
        </row>
        <row r="483">
          <cell r="G483">
            <v>1</v>
          </cell>
          <cell r="M483">
            <v>0</v>
          </cell>
        </row>
        <row r="484">
          <cell r="G484">
            <v>0</v>
          </cell>
          <cell r="M484">
            <v>0</v>
          </cell>
        </row>
        <row r="485">
          <cell r="G485">
            <v>2</v>
          </cell>
          <cell r="M485" t="str">
            <v/>
          </cell>
        </row>
        <row r="486">
          <cell r="G486">
            <v>1</v>
          </cell>
          <cell r="M486">
            <v>0</v>
          </cell>
        </row>
        <row r="487">
          <cell r="G487">
            <v>1</v>
          </cell>
          <cell r="M487" t="str">
            <v/>
          </cell>
        </row>
        <row r="488">
          <cell r="G488">
            <v>3</v>
          </cell>
          <cell r="M488" t="str">
            <v/>
          </cell>
        </row>
        <row r="489">
          <cell r="G489">
            <v>0</v>
          </cell>
          <cell r="M489" t="str">
            <v/>
          </cell>
        </row>
        <row r="490">
          <cell r="G490">
            <v>5</v>
          </cell>
          <cell r="M490" t="str">
            <v/>
          </cell>
        </row>
        <row r="491">
          <cell r="G491">
            <v>0</v>
          </cell>
          <cell r="M491" t="str">
            <v/>
          </cell>
        </row>
        <row r="492">
          <cell r="G492">
            <v>0</v>
          </cell>
          <cell r="M492" t="str">
            <v/>
          </cell>
        </row>
        <row r="493">
          <cell r="G493">
            <v>0</v>
          </cell>
          <cell r="M493">
            <v>0</v>
          </cell>
        </row>
        <row r="494">
          <cell r="G494">
            <v>0</v>
          </cell>
          <cell r="M494" t="str">
            <v>Not critical asset</v>
          </cell>
        </row>
        <row r="495">
          <cell r="G495">
            <v>0</v>
          </cell>
          <cell r="M495" t="str">
            <v>Not critical asset</v>
          </cell>
        </row>
        <row r="496">
          <cell r="G496">
            <v>0</v>
          </cell>
          <cell r="M496" t="str">
            <v/>
          </cell>
        </row>
        <row r="497">
          <cell r="G497">
            <v>0</v>
          </cell>
          <cell r="M497" t="str">
            <v>Not critical asset</v>
          </cell>
        </row>
        <row r="498">
          <cell r="G498">
            <v>0</v>
          </cell>
          <cell r="M498" t="str">
            <v/>
          </cell>
        </row>
        <row r="499">
          <cell r="G499">
            <v>0</v>
          </cell>
          <cell r="M499" t="str">
            <v>Not critical asset</v>
          </cell>
        </row>
        <row r="500">
          <cell r="G500">
            <v>0</v>
          </cell>
          <cell r="M500" t="str">
            <v/>
          </cell>
        </row>
        <row r="501">
          <cell r="G501">
            <v>0</v>
          </cell>
          <cell r="M501" t="str">
            <v/>
          </cell>
        </row>
        <row r="502">
          <cell r="G502">
            <v>1</v>
          </cell>
          <cell r="M502" t="str">
            <v/>
          </cell>
        </row>
        <row r="503">
          <cell r="G503">
            <v>0</v>
          </cell>
          <cell r="M503" t="str">
            <v/>
          </cell>
        </row>
        <row r="504">
          <cell r="G504">
            <v>0</v>
          </cell>
          <cell r="M504" t="str">
            <v/>
          </cell>
        </row>
        <row r="505">
          <cell r="G505">
            <v>0</v>
          </cell>
          <cell r="M505" t="str">
            <v/>
          </cell>
        </row>
        <row r="506">
          <cell r="G506">
            <v>0</v>
          </cell>
          <cell r="M506" t="str">
            <v/>
          </cell>
        </row>
        <row r="507">
          <cell r="G507">
            <v>3</v>
          </cell>
          <cell r="M507" t="str">
            <v/>
          </cell>
        </row>
        <row r="508">
          <cell r="G508">
            <v>6</v>
          </cell>
          <cell r="M508" t="str">
            <v/>
          </cell>
        </row>
        <row r="509">
          <cell r="G509">
            <v>1</v>
          </cell>
          <cell r="M509" t="str">
            <v/>
          </cell>
        </row>
        <row r="510">
          <cell r="G510">
            <v>0</v>
          </cell>
          <cell r="M510">
            <v>0</v>
          </cell>
        </row>
        <row r="511">
          <cell r="G511">
            <v>4</v>
          </cell>
          <cell r="M511">
            <v>0</v>
          </cell>
        </row>
        <row r="512">
          <cell r="G512">
            <v>0</v>
          </cell>
          <cell r="M512" t="str">
            <v/>
          </cell>
        </row>
        <row r="513">
          <cell r="G513">
            <v>269</v>
          </cell>
          <cell r="M513" t="str">
            <v>Not critical asset</v>
          </cell>
        </row>
        <row r="514">
          <cell r="G514">
            <v>1</v>
          </cell>
          <cell r="M514" t="str">
            <v/>
          </cell>
        </row>
        <row r="515">
          <cell r="G515">
            <v>0</v>
          </cell>
          <cell r="M515" t="str">
            <v/>
          </cell>
        </row>
        <row r="516">
          <cell r="G516">
            <v>1</v>
          </cell>
          <cell r="M516" t="str">
            <v/>
          </cell>
        </row>
        <row r="517">
          <cell r="G517">
            <v>0</v>
          </cell>
          <cell r="M517" t="str">
            <v/>
          </cell>
        </row>
        <row r="518">
          <cell r="G518">
            <v>3</v>
          </cell>
          <cell r="M518" t="str">
            <v/>
          </cell>
        </row>
        <row r="519">
          <cell r="G519">
            <v>0</v>
          </cell>
          <cell r="M519" t="str">
            <v/>
          </cell>
        </row>
        <row r="520">
          <cell r="G520">
            <v>0</v>
          </cell>
          <cell r="M520">
            <v>0</v>
          </cell>
        </row>
        <row r="521">
          <cell r="G521">
            <v>0</v>
          </cell>
          <cell r="M521" t="str">
            <v/>
          </cell>
        </row>
        <row r="522">
          <cell r="G522">
            <v>0</v>
          </cell>
          <cell r="M522" t="str">
            <v/>
          </cell>
        </row>
        <row r="523">
          <cell r="G523">
            <v>0</v>
          </cell>
          <cell r="M523" t="str">
            <v/>
          </cell>
        </row>
        <row r="524">
          <cell r="G524">
            <v>1</v>
          </cell>
          <cell r="M524" t="str">
            <v/>
          </cell>
        </row>
        <row r="525">
          <cell r="G525">
            <v>1</v>
          </cell>
          <cell r="M525" t="str">
            <v/>
          </cell>
        </row>
        <row r="526">
          <cell r="G526">
            <v>1</v>
          </cell>
          <cell r="M526" t="str">
            <v/>
          </cell>
        </row>
        <row r="527">
          <cell r="G527">
            <v>1</v>
          </cell>
          <cell r="M527" t="str">
            <v/>
          </cell>
        </row>
        <row r="528">
          <cell r="G528">
            <v>1</v>
          </cell>
          <cell r="M528" t="str">
            <v/>
          </cell>
        </row>
        <row r="529">
          <cell r="G529">
            <v>1</v>
          </cell>
          <cell r="M529" t="str">
            <v/>
          </cell>
        </row>
        <row r="530">
          <cell r="G530">
            <v>1</v>
          </cell>
          <cell r="M530" t="str">
            <v/>
          </cell>
        </row>
        <row r="531">
          <cell r="G531">
            <v>1</v>
          </cell>
          <cell r="M531" t="str">
            <v/>
          </cell>
        </row>
        <row r="532">
          <cell r="G532">
            <v>4</v>
          </cell>
          <cell r="M532" t="str">
            <v/>
          </cell>
        </row>
        <row r="533">
          <cell r="G533">
            <v>3</v>
          </cell>
          <cell r="M533" t="str">
            <v/>
          </cell>
        </row>
        <row r="534">
          <cell r="G534">
            <v>1</v>
          </cell>
          <cell r="M534" t="str">
            <v/>
          </cell>
        </row>
        <row r="535">
          <cell r="G535">
            <v>1</v>
          </cell>
          <cell r="M535" t="str">
            <v/>
          </cell>
        </row>
        <row r="536">
          <cell r="G536">
            <v>1</v>
          </cell>
          <cell r="M536" t="str">
            <v/>
          </cell>
        </row>
        <row r="537">
          <cell r="G537">
            <v>1</v>
          </cell>
          <cell r="M537" t="str">
            <v/>
          </cell>
        </row>
        <row r="538">
          <cell r="G538">
            <v>3</v>
          </cell>
          <cell r="M538" t="str">
            <v/>
          </cell>
        </row>
        <row r="539">
          <cell r="G539">
            <v>2</v>
          </cell>
          <cell r="M539">
            <v>0</v>
          </cell>
        </row>
        <row r="540">
          <cell r="G540">
            <v>0</v>
          </cell>
          <cell r="M540" t="str">
            <v/>
          </cell>
        </row>
        <row r="541">
          <cell r="G541">
            <v>0</v>
          </cell>
          <cell r="M541" t="str">
            <v/>
          </cell>
        </row>
        <row r="542">
          <cell r="G542">
            <v>0</v>
          </cell>
          <cell r="M542" t="str">
            <v/>
          </cell>
        </row>
        <row r="543">
          <cell r="G543">
            <v>2</v>
          </cell>
          <cell r="M543">
            <v>0</v>
          </cell>
        </row>
        <row r="544">
          <cell r="G544">
            <v>3</v>
          </cell>
          <cell r="M544">
            <v>0</v>
          </cell>
        </row>
        <row r="545">
          <cell r="G545">
            <v>4</v>
          </cell>
          <cell r="M545">
            <v>0</v>
          </cell>
        </row>
        <row r="546">
          <cell r="G546">
            <v>1</v>
          </cell>
          <cell r="M546" t="str">
            <v>Not critical asset</v>
          </cell>
        </row>
        <row r="547">
          <cell r="G547">
            <v>3</v>
          </cell>
          <cell r="M547" t="str">
            <v/>
          </cell>
        </row>
        <row r="548">
          <cell r="G548">
            <v>12</v>
          </cell>
          <cell r="M548">
            <v>0</v>
          </cell>
        </row>
        <row r="549">
          <cell r="G549">
            <v>1</v>
          </cell>
          <cell r="M549">
            <v>0</v>
          </cell>
        </row>
        <row r="550">
          <cell r="G550">
            <v>0</v>
          </cell>
          <cell r="M550" t="str">
            <v/>
          </cell>
        </row>
        <row r="551">
          <cell r="G551">
            <v>7</v>
          </cell>
          <cell r="M551" t="str">
            <v>Not critical asset</v>
          </cell>
        </row>
        <row r="552">
          <cell r="G552">
            <v>3</v>
          </cell>
          <cell r="M552" t="str">
            <v>Not critical asset</v>
          </cell>
        </row>
        <row r="553">
          <cell r="G553">
            <v>0</v>
          </cell>
          <cell r="M553" t="str">
            <v>Yaw System - Yaw Motor</v>
          </cell>
        </row>
        <row r="554">
          <cell r="G554">
            <v>1</v>
          </cell>
          <cell r="M554" t="str">
            <v>Yaw System - Yaw Motor</v>
          </cell>
        </row>
        <row r="555">
          <cell r="G555">
            <v>2</v>
          </cell>
          <cell r="M555" t="str">
            <v/>
          </cell>
        </row>
        <row r="556">
          <cell r="G556">
            <v>2</v>
          </cell>
          <cell r="M556" t="str">
            <v>High Speed Shaft Assembly - Coupling</v>
          </cell>
        </row>
        <row r="557">
          <cell r="G557">
            <v>3</v>
          </cell>
          <cell r="M557" t="str">
            <v/>
          </cell>
        </row>
        <row r="558">
          <cell r="G558">
            <v>2</v>
          </cell>
          <cell r="M558" t="str">
            <v/>
          </cell>
        </row>
        <row r="559">
          <cell r="G559">
            <v>2</v>
          </cell>
          <cell r="M559" t="str">
            <v/>
          </cell>
        </row>
        <row r="560">
          <cell r="G560">
            <v>1</v>
          </cell>
          <cell r="M560" t="str">
            <v/>
          </cell>
        </row>
        <row r="561">
          <cell r="G561">
            <v>0</v>
          </cell>
          <cell r="M561" t="str">
            <v>Gearbox - Gear Oil Pump Motor</v>
          </cell>
        </row>
        <row r="562">
          <cell r="G562">
            <v>0</v>
          </cell>
          <cell r="M562" t="str">
            <v>Gearbox - Gear Oil Pump Motor</v>
          </cell>
        </row>
        <row r="563">
          <cell r="G563">
            <v>0</v>
          </cell>
          <cell r="M563" t="str">
            <v/>
          </cell>
        </row>
        <row r="564">
          <cell r="G564">
            <v>0</v>
          </cell>
          <cell r="M564" t="str">
            <v/>
          </cell>
        </row>
        <row r="565">
          <cell r="G565">
            <v>6</v>
          </cell>
          <cell r="M565">
            <v>0</v>
          </cell>
        </row>
        <row r="566">
          <cell r="G566">
            <v>1</v>
          </cell>
          <cell r="M566" t="str">
            <v/>
          </cell>
        </row>
        <row r="567">
          <cell r="G567">
            <v>3</v>
          </cell>
          <cell r="M567" t="str">
            <v/>
          </cell>
        </row>
        <row r="568">
          <cell r="G568">
            <v>0</v>
          </cell>
          <cell r="M568" t="str">
            <v/>
          </cell>
        </row>
        <row r="569">
          <cell r="G569">
            <v>1</v>
          </cell>
          <cell r="M569" t="str">
            <v/>
          </cell>
        </row>
        <row r="570">
          <cell r="G570">
            <v>0</v>
          </cell>
          <cell r="M570">
            <v>0</v>
          </cell>
        </row>
        <row r="571">
          <cell r="G571">
            <v>3</v>
          </cell>
          <cell r="M571" t="str">
            <v/>
          </cell>
        </row>
        <row r="572">
          <cell r="G572">
            <v>5</v>
          </cell>
          <cell r="M572" t="str">
            <v/>
          </cell>
        </row>
        <row r="573">
          <cell r="G573">
            <v>0</v>
          </cell>
          <cell r="M573" t="str">
            <v/>
          </cell>
        </row>
        <row r="574">
          <cell r="G574">
            <v>2</v>
          </cell>
          <cell r="M574" t="str">
            <v/>
          </cell>
        </row>
        <row r="575">
          <cell r="G575">
            <v>2</v>
          </cell>
          <cell r="M575" t="str">
            <v/>
          </cell>
        </row>
        <row r="576">
          <cell r="G576">
            <v>1</v>
          </cell>
          <cell r="M576" t="str">
            <v/>
          </cell>
        </row>
        <row r="577">
          <cell r="G577">
            <v>2</v>
          </cell>
          <cell r="M577" t="str">
            <v/>
          </cell>
        </row>
        <row r="578">
          <cell r="G578">
            <v>2</v>
          </cell>
          <cell r="M578" t="str">
            <v/>
          </cell>
        </row>
        <row r="579">
          <cell r="G579">
            <v>6</v>
          </cell>
          <cell r="M579" t="str">
            <v/>
          </cell>
        </row>
        <row r="580">
          <cell r="G580">
            <v>2</v>
          </cell>
          <cell r="M580" t="str">
            <v/>
          </cell>
        </row>
        <row r="581">
          <cell r="G581">
            <v>1</v>
          </cell>
          <cell r="M581" t="str">
            <v/>
          </cell>
        </row>
        <row r="582">
          <cell r="G582">
            <v>0</v>
          </cell>
          <cell r="M582" t="str">
            <v/>
          </cell>
        </row>
        <row r="583">
          <cell r="G583">
            <v>5</v>
          </cell>
          <cell r="M583" t="str">
            <v>??? - RELATED - Yaw System - Yaw Motor</v>
          </cell>
        </row>
        <row r="584">
          <cell r="G584">
            <v>9</v>
          </cell>
          <cell r="M584" t="str">
            <v>Yaw System - Yaw Motor</v>
          </cell>
        </row>
        <row r="585">
          <cell r="G585">
            <v>3</v>
          </cell>
          <cell r="M585" t="str">
            <v/>
          </cell>
        </row>
        <row r="586">
          <cell r="G586">
            <v>3</v>
          </cell>
          <cell r="M586" t="str">
            <v/>
          </cell>
        </row>
        <row r="587">
          <cell r="G587">
            <v>2</v>
          </cell>
          <cell r="M587" t="str">
            <v/>
          </cell>
        </row>
        <row r="588">
          <cell r="G588">
            <v>9</v>
          </cell>
          <cell r="M588">
            <v>0</v>
          </cell>
        </row>
        <row r="589">
          <cell r="G589">
            <v>4</v>
          </cell>
          <cell r="M589" t="str">
            <v>Not critical asset</v>
          </cell>
        </row>
        <row r="590">
          <cell r="G590">
            <v>3</v>
          </cell>
          <cell r="M590" t="str">
            <v>Not critical asset</v>
          </cell>
        </row>
        <row r="591">
          <cell r="G591">
            <v>11</v>
          </cell>
          <cell r="M591" t="str">
            <v/>
          </cell>
        </row>
        <row r="592">
          <cell r="G592">
            <v>14</v>
          </cell>
          <cell r="M592">
            <v>0</v>
          </cell>
        </row>
        <row r="593">
          <cell r="G593">
            <v>1</v>
          </cell>
          <cell r="M593">
            <v>0</v>
          </cell>
        </row>
        <row r="594">
          <cell r="G594">
            <v>4</v>
          </cell>
          <cell r="M594">
            <v>0</v>
          </cell>
        </row>
        <row r="595">
          <cell r="G595">
            <v>6</v>
          </cell>
          <cell r="M595" t="str">
            <v/>
          </cell>
        </row>
        <row r="596">
          <cell r="G596">
            <v>33</v>
          </cell>
          <cell r="M596">
            <v>0</v>
          </cell>
        </row>
        <row r="597">
          <cell r="G597">
            <v>6</v>
          </cell>
          <cell r="M597" t="str">
            <v/>
          </cell>
        </row>
        <row r="598">
          <cell r="G598">
            <v>4</v>
          </cell>
          <cell r="M598" t="str">
            <v/>
          </cell>
        </row>
        <row r="599">
          <cell r="G599">
            <v>4</v>
          </cell>
          <cell r="M599">
            <v>0</v>
          </cell>
        </row>
        <row r="600">
          <cell r="G600">
            <v>6</v>
          </cell>
          <cell r="M600" t="str">
            <v/>
          </cell>
        </row>
        <row r="601">
          <cell r="G601">
            <v>8</v>
          </cell>
          <cell r="M601" t="str">
            <v>Not critical asset</v>
          </cell>
        </row>
        <row r="602">
          <cell r="G602">
            <v>1</v>
          </cell>
          <cell r="M602" t="str">
            <v/>
          </cell>
        </row>
        <row r="603">
          <cell r="G603">
            <v>5</v>
          </cell>
          <cell r="M603">
            <v>0</v>
          </cell>
        </row>
        <row r="604">
          <cell r="G604">
            <v>2</v>
          </cell>
          <cell r="M604">
            <v>0</v>
          </cell>
        </row>
        <row r="605">
          <cell r="G605">
            <v>7</v>
          </cell>
          <cell r="M605">
            <v>0</v>
          </cell>
        </row>
        <row r="606">
          <cell r="G606">
            <v>18</v>
          </cell>
          <cell r="M606" t="str">
            <v/>
          </cell>
        </row>
        <row r="607">
          <cell r="G607">
            <v>33</v>
          </cell>
          <cell r="M607" t="str">
            <v/>
          </cell>
        </row>
        <row r="608">
          <cell r="G608">
            <v>4</v>
          </cell>
          <cell r="M608" t="str">
            <v/>
          </cell>
        </row>
        <row r="609">
          <cell r="G609">
            <v>1</v>
          </cell>
          <cell r="M609" t="str">
            <v/>
          </cell>
        </row>
        <row r="610">
          <cell r="G610">
            <v>1</v>
          </cell>
          <cell r="M610" t="str">
            <v/>
          </cell>
        </row>
        <row r="611">
          <cell r="G611">
            <v>4</v>
          </cell>
          <cell r="M611" t="str">
            <v/>
          </cell>
        </row>
        <row r="612">
          <cell r="G612">
            <v>1</v>
          </cell>
          <cell r="M612" t="str">
            <v/>
          </cell>
        </row>
        <row r="613">
          <cell r="G613">
            <v>0</v>
          </cell>
          <cell r="M613" t="str">
            <v/>
          </cell>
        </row>
        <row r="614">
          <cell r="G614">
            <v>1</v>
          </cell>
          <cell r="M614" t="str">
            <v/>
          </cell>
        </row>
        <row r="615">
          <cell r="G615">
            <v>2</v>
          </cell>
          <cell r="M615" t="str">
            <v>Not critical asset</v>
          </cell>
        </row>
        <row r="616">
          <cell r="G616">
            <v>1</v>
          </cell>
          <cell r="M616" t="str">
            <v>Not critical asset</v>
          </cell>
        </row>
        <row r="617">
          <cell r="G617">
            <v>2</v>
          </cell>
          <cell r="M617" t="str">
            <v>Top Box - Contactor</v>
          </cell>
        </row>
        <row r="618">
          <cell r="G618">
            <v>2</v>
          </cell>
          <cell r="M618" t="str">
            <v>Top Box - Contactor</v>
          </cell>
        </row>
        <row r="619">
          <cell r="G619">
            <v>2</v>
          </cell>
          <cell r="M619" t="str">
            <v>Top Box - Contactor</v>
          </cell>
        </row>
        <row r="620">
          <cell r="G620">
            <v>23</v>
          </cell>
          <cell r="M620" t="str">
            <v>Top Box - Contactor</v>
          </cell>
        </row>
        <row r="621">
          <cell r="G621">
            <v>1</v>
          </cell>
          <cell r="M621" t="str">
            <v>Not critical asset</v>
          </cell>
        </row>
        <row r="622">
          <cell r="G622">
            <v>4</v>
          </cell>
          <cell r="M622" t="str">
            <v>Not critical asset</v>
          </cell>
        </row>
        <row r="623">
          <cell r="G623">
            <v>3</v>
          </cell>
          <cell r="M623" t="str">
            <v>Not critical asset</v>
          </cell>
        </row>
        <row r="624">
          <cell r="G624">
            <v>1</v>
          </cell>
          <cell r="M624" t="str">
            <v>Pitch System Control - (Axis 1 &amp; Battery Enclosure) - Axis 1 - Pitch Drive</v>
          </cell>
        </row>
        <row r="625">
          <cell r="G625">
            <v>3</v>
          </cell>
          <cell r="M625" t="str">
            <v>Pitch System Control - (Axis 1 &amp; Battery Enclosure) - Axis 1 - Pitch Drive</v>
          </cell>
        </row>
        <row r="626">
          <cell r="G626">
            <v>2</v>
          </cell>
          <cell r="M626" t="str">
            <v>Pitch System Control - (Axis 1 &amp; Battery Enclosure) - Axis 1 - Pitch Drive</v>
          </cell>
        </row>
        <row r="627">
          <cell r="G627">
            <v>4</v>
          </cell>
          <cell r="M627" t="str">
            <v>Pitch System Control - (Axis 1 &amp; Battery Enclosure) - Axis 1 - Pitch Drive</v>
          </cell>
        </row>
        <row r="628">
          <cell r="G628">
            <v>1</v>
          </cell>
          <cell r="M628" t="str">
            <v/>
          </cell>
        </row>
        <row r="629">
          <cell r="G629">
            <v>6</v>
          </cell>
          <cell r="M629" t="str">
            <v>Nacelle - Ultrasonic Wind Sensor (Sonic)</v>
          </cell>
        </row>
        <row r="630">
          <cell r="G630">
            <v>2</v>
          </cell>
          <cell r="M630" t="str">
            <v>Nacelle - Ultrasonic Wind Sensor (Sonic)</v>
          </cell>
        </row>
        <row r="631">
          <cell r="G631">
            <v>4</v>
          </cell>
          <cell r="M631" t="str">
            <v>Nacelle - Ultrasonic Wind Sensor (Sonic)</v>
          </cell>
        </row>
        <row r="632">
          <cell r="G632">
            <v>1</v>
          </cell>
          <cell r="M632" t="str">
            <v/>
          </cell>
        </row>
        <row r="633">
          <cell r="G633">
            <v>4</v>
          </cell>
          <cell r="M633">
            <v>0</v>
          </cell>
        </row>
        <row r="634">
          <cell r="G634">
            <v>3</v>
          </cell>
          <cell r="M634">
            <v>0</v>
          </cell>
        </row>
        <row r="635">
          <cell r="G635">
            <v>3</v>
          </cell>
          <cell r="M635">
            <v>0</v>
          </cell>
        </row>
        <row r="636">
          <cell r="G636">
            <v>0</v>
          </cell>
          <cell r="M636" t="str">
            <v/>
          </cell>
        </row>
        <row r="637">
          <cell r="G637">
            <v>1</v>
          </cell>
          <cell r="M637" t="str">
            <v>??? - RELATED - Generator - Slipring</v>
          </cell>
        </row>
        <row r="638">
          <cell r="G638">
            <v>1</v>
          </cell>
          <cell r="M638" t="str">
            <v>??? - RELATED - Generator - Slipring</v>
          </cell>
        </row>
        <row r="639">
          <cell r="G639">
            <v>0</v>
          </cell>
          <cell r="M639" t="str">
            <v>??? - RELATED - Generator - Slipring</v>
          </cell>
        </row>
        <row r="640">
          <cell r="G640">
            <v>2</v>
          </cell>
          <cell r="M640">
            <v>0</v>
          </cell>
        </row>
        <row r="641">
          <cell r="G641">
            <v>2</v>
          </cell>
          <cell r="M641">
            <v>0</v>
          </cell>
        </row>
        <row r="642">
          <cell r="G642">
            <v>4</v>
          </cell>
          <cell r="M642">
            <v>0</v>
          </cell>
        </row>
        <row r="643">
          <cell r="G643">
            <v>2</v>
          </cell>
          <cell r="M643" t="str">
            <v>Pitch System Control - (Axis 1 &amp; Battery Enclosure) - ENET Switch</v>
          </cell>
        </row>
        <row r="644">
          <cell r="G644">
            <v>1</v>
          </cell>
          <cell r="M644" t="str">
            <v>Pitch System Control - (Axis 1 &amp; Battery Enclosure) - ENET Switch</v>
          </cell>
        </row>
        <row r="645">
          <cell r="G645">
            <v>5</v>
          </cell>
          <cell r="M645" t="str">
            <v>Pitch System Control - (Axis 1 &amp; Battery Enclosure) - ENET Switch</v>
          </cell>
        </row>
        <row r="646">
          <cell r="G646">
            <v>136</v>
          </cell>
          <cell r="M646">
            <v>0</v>
          </cell>
        </row>
        <row r="647">
          <cell r="G647">
            <v>19</v>
          </cell>
          <cell r="M647">
            <v>0</v>
          </cell>
        </row>
        <row r="648">
          <cell r="G648">
            <v>8</v>
          </cell>
          <cell r="M648" t="str">
            <v/>
          </cell>
        </row>
        <row r="649">
          <cell r="G649">
            <v>3</v>
          </cell>
          <cell r="M649" t="str">
            <v/>
          </cell>
        </row>
        <row r="650">
          <cell r="G650">
            <v>7</v>
          </cell>
          <cell r="M650" t="str">
            <v/>
          </cell>
        </row>
        <row r="651">
          <cell r="G651">
            <v>4</v>
          </cell>
          <cell r="M651" t="str">
            <v/>
          </cell>
        </row>
        <row r="652">
          <cell r="G652">
            <v>5</v>
          </cell>
          <cell r="M652" t="str">
            <v/>
          </cell>
        </row>
        <row r="653">
          <cell r="G653">
            <v>1</v>
          </cell>
          <cell r="M653" t="str">
            <v/>
          </cell>
        </row>
        <row r="654">
          <cell r="G654">
            <v>1</v>
          </cell>
          <cell r="M654" t="str">
            <v/>
          </cell>
        </row>
        <row r="655">
          <cell r="G655">
            <v>2</v>
          </cell>
          <cell r="M655" t="str">
            <v>Top Box - Breaker</v>
          </cell>
        </row>
        <row r="656">
          <cell r="G656">
            <v>4</v>
          </cell>
          <cell r="M656" t="str">
            <v>Top Box - Breaker</v>
          </cell>
        </row>
        <row r="657">
          <cell r="G657">
            <v>20</v>
          </cell>
          <cell r="M657" t="str">
            <v>Top Box - Breaker</v>
          </cell>
        </row>
        <row r="658">
          <cell r="G658">
            <v>1</v>
          </cell>
          <cell r="M658" t="str">
            <v/>
          </cell>
        </row>
        <row r="659">
          <cell r="G659">
            <v>1</v>
          </cell>
          <cell r="M659" t="str">
            <v/>
          </cell>
        </row>
        <row r="660">
          <cell r="G660">
            <v>1</v>
          </cell>
          <cell r="M660" t="str">
            <v/>
          </cell>
        </row>
        <row r="661">
          <cell r="G661">
            <v>2</v>
          </cell>
          <cell r="M661" t="str">
            <v/>
          </cell>
        </row>
        <row r="662">
          <cell r="G662">
            <v>8</v>
          </cell>
          <cell r="M662" t="str">
            <v/>
          </cell>
        </row>
        <row r="663">
          <cell r="G663">
            <v>2</v>
          </cell>
          <cell r="M663" t="str">
            <v/>
          </cell>
        </row>
        <row r="664">
          <cell r="G664">
            <v>1</v>
          </cell>
          <cell r="M664" t="str">
            <v/>
          </cell>
        </row>
        <row r="665">
          <cell r="G665">
            <v>4</v>
          </cell>
          <cell r="M665" t="str">
            <v/>
          </cell>
        </row>
        <row r="666">
          <cell r="G666">
            <v>2</v>
          </cell>
          <cell r="M666" t="str">
            <v/>
          </cell>
        </row>
        <row r="667">
          <cell r="G667">
            <v>2</v>
          </cell>
          <cell r="M667" t="str">
            <v/>
          </cell>
        </row>
        <row r="668">
          <cell r="G668">
            <v>2</v>
          </cell>
          <cell r="M668" t="str">
            <v/>
          </cell>
        </row>
        <row r="669">
          <cell r="G669">
            <v>7</v>
          </cell>
          <cell r="M669" t="str">
            <v/>
          </cell>
        </row>
        <row r="670">
          <cell r="G670">
            <v>2</v>
          </cell>
          <cell r="M670" t="str">
            <v/>
          </cell>
        </row>
        <row r="671">
          <cell r="G671">
            <v>1</v>
          </cell>
          <cell r="M671">
            <v>0</v>
          </cell>
        </row>
        <row r="672">
          <cell r="G672">
            <v>6</v>
          </cell>
          <cell r="M672">
            <v>0</v>
          </cell>
        </row>
        <row r="673">
          <cell r="G673">
            <v>2</v>
          </cell>
          <cell r="M673">
            <v>0</v>
          </cell>
        </row>
        <row r="674">
          <cell r="G674">
            <v>1</v>
          </cell>
          <cell r="M674" t="str">
            <v/>
          </cell>
        </row>
        <row r="675">
          <cell r="G675">
            <v>2</v>
          </cell>
          <cell r="M675" t="str">
            <v/>
          </cell>
        </row>
        <row r="676">
          <cell r="G676">
            <v>9</v>
          </cell>
          <cell r="M676">
            <v>0</v>
          </cell>
        </row>
        <row r="677">
          <cell r="G677">
            <v>3</v>
          </cell>
          <cell r="M677">
            <v>0</v>
          </cell>
        </row>
        <row r="678">
          <cell r="G678">
            <v>6</v>
          </cell>
          <cell r="M678">
            <v>0</v>
          </cell>
        </row>
        <row r="679">
          <cell r="G679">
            <v>2</v>
          </cell>
          <cell r="M679">
            <v>0</v>
          </cell>
        </row>
        <row r="680">
          <cell r="G680">
            <v>3</v>
          </cell>
          <cell r="M680" t="str">
            <v/>
          </cell>
        </row>
        <row r="681">
          <cell r="G681">
            <v>2</v>
          </cell>
          <cell r="M681" t="str">
            <v/>
          </cell>
        </row>
        <row r="682">
          <cell r="G682">
            <v>4</v>
          </cell>
          <cell r="M682" t="str">
            <v/>
          </cell>
        </row>
        <row r="683">
          <cell r="G683">
            <v>2</v>
          </cell>
          <cell r="M683" t="str">
            <v/>
          </cell>
        </row>
        <row r="684">
          <cell r="G684">
            <v>2</v>
          </cell>
          <cell r="M684" t="str">
            <v/>
          </cell>
        </row>
        <row r="685">
          <cell r="G685">
            <v>5</v>
          </cell>
          <cell r="M685" t="str">
            <v/>
          </cell>
        </row>
        <row r="686">
          <cell r="G686">
            <v>2</v>
          </cell>
          <cell r="M686" t="str">
            <v/>
          </cell>
        </row>
        <row r="687">
          <cell r="G687">
            <v>4</v>
          </cell>
          <cell r="M687" t="str">
            <v/>
          </cell>
        </row>
        <row r="688">
          <cell r="G688">
            <v>11</v>
          </cell>
          <cell r="M688" t="str">
            <v/>
          </cell>
        </row>
        <row r="689">
          <cell r="G689">
            <v>3</v>
          </cell>
          <cell r="M689" t="str">
            <v/>
          </cell>
        </row>
        <row r="690">
          <cell r="G690">
            <v>3</v>
          </cell>
          <cell r="M690" t="str">
            <v/>
          </cell>
        </row>
        <row r="691">
          <cell r="G691">
            <v>6</v>
          </cell>
          <cell r="M691" t="str">
            <v/>
          </cell>
        </row>
        <row r="692">
          <cell r="G692">
            <v>2</v>
          </cell>
          <cell r="M692" t="str">
            <v/>
          </cell>
        </row>
        <row r="693">
          <cell r="G693">
            <v>2</v>
          </cell>
          <cell r="M693" t="str">
            <v/>
          </cell>
        </row>
        <row r="694">
          <cell r="G694">
            <v>1</v>
          </cell>
          <cell r="M694">
            <v>0</v>
          </cell>
        </row>
        <row r="695">
          <cell r="G695">
            <v>14</v>
          </cell>
          <cell r="M695" t="str">
            <v/>
          </cell>
        </row>
        <row r="696">
          <cell r="G696">
            <v>2</v>
          </cell>
          <cell r="M696" t="str">
            <v/>
          </cell>
        </row>
        <row r="697">
          <cell r="G697">
            <v>9</v>
          </cell>
          <cell r="M697" t="str">
            <v/>
          </cell>
        </row>
        <row r="698">
          <cell r="G698">
            <v>1</v>
          </cell>
          <cell r="M698" t="str">
            <v/>
          </cell>
        </row>
        <row r="699">
          <cell r="G699">
            <v>1</v>
          </cell>
          <cell r="M699" t="str">
            <v/>
          </cell>
        </row>
        <row r="700">
          <cell r="G700">
            <v>8</v>
          </cell>
          <cell r="M700" t="str">
            <v/>
          </cell>
        </row>
        <row r="701">
          <cell r="G701">
            <v>1</v>
          </cell>
          <cell r="M701" t="str">
            <v/>
          </cell>
        </row>
        <row r="702">
          <cell r="G702">
            <v>1</v>
          </cell>
          <cell r="M702" t="str">
            <v/>
          </cell>
        </row>
        <row r="703">
          <cell r="G703">
            <v>5</v>
          </cell>
          <cell r="M703" t="str">
            <v>Down Tower Assembly (PDC, CFC, MCC, CBC) - Contactor</v>
          </cell>
        </row>
        <row r="704">
          <cell r="G704">
            <v>2</v>
          </cell>
          <cell r="M704" t="str">
            <v>Down Tower Assembly (PDC, CFC, MCC, CBC) - Contactor</v>
          </cell>
        </row>
        <row r="705">
          <cell r="G705">
            <v>4</v>
          </cell>
          <cell r="M705" t="str">
            <v>Down Tower Assembly (PDC, CFC, MCC, CBC) - Contactor</v>
          </cell>
        </row>
        <row r="706">
          <cell r="G706">
            <v>4</v>
          </cell>
          <cell r="M706" t="str">
            <v>Down Tower Assembly (PDC, CFC, MCC, CBC) - Contactor</v>
          </cell>
        </row>
        <row r="707">
          <cell r="G707">
            <v>2</v>
          </cell>
          <cell r="M707" t="str">
            <v>Down Tower Assembly (PDC, CFC, MCC, CBC) - Contactor</v>
          </cell>
        </row>
        <row r="708">
          <cell r="G708">
            <v>0</v>
          </cell>
          <cell r="M708" t="str">
            <v>Down Tower Assembly (PDC, CFC, MCC, CBC) - Contactor</v>
          </cell>
        </row>
        <row r="709">
          <cell r="G709">
            <v>4</v>
          </cell>
          <cell r="M709" t="str">
            <v>Down Tower Assembly (PDC, CFC, MCC, CBC) - Contactor</v>
          </cell>
        </row>
        <row r="710">
          <cell r="G710">
            <v>2</v>
          </cell>
          <cell r="M710" t="str">
            <v>Down Tower Assembly (PDC, CFC, MCC, CBC) - AEBI</v>
          </cell>
        </row>
        <row r="711">
          <cell r="G711">
            <v>3</v>
          </cell>
          <cell r="M711" t="str">
            <v>Down Tower Assembly (PDC, CFC, MCC, CBC) - AEPS</v>
          </cell>
        </row>
        <row r="712">
          <cell r="G712">
            <v>4</v>
          </cell>
          <cell r="M712" t="str">
            <v>Down Tower Assembly (PDC, CFC, MCC, CBC) - AEPS</v>
          </cell>
        </row>
        <row r="713">
          <cell r="G713">
            <v>7</v>
          </cell>
          <cell r="M713" t="str">
            <v/>
          </cell>
        </row>
        <row r="714">
          <cell r="G714">
            <v>3</v>
          </cell>
          <cell r="M714" t="str">
            <v/>
          </cell>
        </row>
        <row r="715">
          <cell r="G715">
            <v>4</v>
          </cell>
          <cell r="M715" t="str">
            <v/>
          </cell>
        </row>
        <row r="716">
          <cell r="G716">
            <v>29</v>
          </cell>
          <cell r="M716" t="str">
            <v/>
          </cell>
        </row>
        <row r="717">
          <cell r="G717">
            <v>10</v>
          </cell>
          <cell r="M717" t="str">
            <v/>
          </cell>
        </row>
        <row r="718">
          <cell r="G718">
            <v>20</v>
          </cell>
          <cell r="M718" t="str">
            <v/>
          </cell>
        </row>
        <row r="719">
          <cell r="G719">
            <v>28</v>
          </cell>
          <cell r="M719" t="str">
            <v>Not critical asset</v>
          </cell>
        </row>
        <row r="720">
          <cell r="G720">
            <v>10</v>
          </cell>
          <cell r="M720" t="str">
            <v>Not critical asset</v>
          </cell>
        </row>
        <row r="721">
          <cell r="G721">
            <v>2</v>
          </cell>
          <cell r="M721" t="str">
            <v>Not critical asset</v>
          </cell>
        </row>
        <row r="722">
          <cell r="G722">
            <v>20</v>
          </cell>
          <cell r="M722" t="str">
            <v>Not critical asset</v>
          </cell>
        </row>
        <row r="723">
          <cell r="G723">
            <v>16</v>
          </cell>
          <cell r="M723" t="str">
            <v/>
          </cell>
        </row>
        <row r="724">
          <cell r="G724">
            <v>10</v>
          </cell>
          <cell r="M724" t="str">
            <v/>
          </cell>
        </row>
        <row r="725">
          <cell r="G725">
            <v>19</v>
          </cell>
          <cell r="M725" t="str">
            <v/>
          </cell>
        </row>
        <row r="726">
          <cell r="G726">
            <v>25</v>
          </cell>
          <cell r="M726" t="str">
            <v/>
          </cell>
        </row>
        <row r="727">
          <cell r="G727">
            <v>10</v>
          </cell>
          <cell r="M727" t="str">
            <v/>
          </cell>
        </row>
        <row r="728">
          <cell r="G728">
            <v>19</v>
          </cell>
          <cell r="M728" t="str">
            <v/>
          </cell>
        </row>
        <row r="729">
          <cell r="G729">
            <v>54</v>
          </cell>
          <cell r="M729" t="str">
            <v/>
          </cell>
        </row>
        <row r="730">
          <cell r="G730">
            <v>10</v>
          </cell>
          <cell r="M730" t="str">
            <v/>
          </cell>
        </row>
        <row r="731">
          <cell r="G731">
            <v>2</v>
          </cell>
          <cell r="M731" t="str">
            <v/>
          </cell>
        </row>
        <row r="732">
          <cell r="G732">
            <v>19</v>
          </cell>
          <cell r="M732" t="str">
            <v/>
          </cell>
        </row>
        <row r="733">
          <cell r="G733">
            <v>2</v>
          </cell>
          <cell r="M733" t="str">
            <v/>
          </cell>
        </row>
        <row r="734">
          <cell r="G734">
            <v>3</v>
          </cell>
          <cell r="M734" t="str">
            <v/>
          </cell>
        </row>
        <row r="735">
          <cell r="G735">
            <v>12</v>
          </cell>
          <cell r="M735" t="str">
            <v/>
          </cell>
        </row>
        <row r="736">
          <cell r="G736">
            <v>2</v>
          </cell>
          <cell r="M736" t="str">
            <v/>
          </cell>
        </row>
        <row r="737">
          <cell r="G737">
            <v>0</v>
          </cell>
          <cell r="M737" t="str">
            <v/>
          </cell>
        </row>
        <row r="738">
          <cell r="G738">
            <v>5</v>
          </cell>
          <cell r="M738" t="str">
            <v/>
          </cell>
        </row>
        <row r="739">
          <cell r="G739">
            <v>6</v>
          </cell>
          <cell r="M739">
            <v>0</v>
          </cell>
        </row>
        <row r="740">
          <cell r="G740">
            <v>2</v>
          </cell>
          <cell r="M740">
            <v>0</v>
          </cell>
        </row>
        <row r="741">
          <cell r="G741">
            <v>0</v>
          </cell>
          <cell r="M741">
            <v>0</v>
          </cell>
        </row>
        <row r="742">
          <cell r="G742">
            <v>3</v>
          </cell>
          <cell r="M742">
            <v>0</v>
          </cell>
        </row>
        <row r="743">
          <cell r="G743">
            <v>2</v>
          </cell>
          <cell r="M743" t="str">
            <v/>
          </cell>
        </row>
        <row r="744">
          <cell r="G744">
            <v>2</v>
          </cell>
          <cell r="M744" t="str">
            <v/>
          </cell>
        </row>
        <row r="745">
          <cell r="G745">
            <v>2</v>
          </cell>
          <cell r="M745" t="str">
            <v/>
          </cell>
        </row>
        <row r="746">
          <cell r="G746">
            <v>4</v>
          </cell>
          <cell r="M746" t="str">
            <v/>
          </cell>
        </row>
        <row r="747">
          <cell r="G747">
            <v>2</v>
          </cell>
          <cell r="M747" t="str">
            <v/>
          </cell>
        </row>
        <row r="748">
          <cell r="G748">
            <v>12</v>
          </cell>
          <cell r="M748">
            <v>0</v>
          </cell>
        </row>
        <row r="749">
          <cell r="G749">
            <v>3</v>
          </cell>
          <cell r="M749">
            <v>0</v>
          </cell>
        </row>
        <row r="750">
          <cell r="G750">
            <v>0</v>
          </cell>
          <cell r="M750">
            <v>0</v>
          </cell>
        </row>
        <row r="751">
          <cell r="G751">
            <v>1</v>
          </cell>
          <cell r="M751">
            <v>0</v>
          </cell>
        </row>
        <row r="752">
          <cell r="G752">
            <v>4</v>
          </cell>
          <cell r="M752" t="str">
            <v>Pitch System Control - (Axis 1 &amp; Battery Enclosure) - Axis 1 - Power Converter</v>
          </cell>
        </row>
        <row r="753">
          <cell r="G753">
            <v>1</v>
          </cell>
          <cell r="M753" t="str">
            <v>Pitch System Control - (Axis 1 &amp; Battery Enclosure) - Axis 1 - Power Converter</v>
          </cell>
        </row>
        <row r="754">
          <cell r="G754">
            <v>6</v>
          </cell>
          <cell r="M754" t="str">
            <v>Pitch System Control - (Axis 1 &amp; Battery Enclosure) - Axis 1 - Power Converter</v>
          </cell>
        </row>
        <row r="755">
          <cell r="G755">
            <v>11</v>
          </cell>
          <cell r="M755" t="str">
            <v>Not critical asset</v>
          </cell>
        </row>
        <row r="756">
          <cell r="G756">
            <v>2</v>
          </cell>
          <cell r="M756" t="str">
            <v>Not critical asset</v>
          </cell>
        </row>
        <row r="757">
          <cell r="G757">
            <v>3</v>
          </cell>
          <cell r="M757" t="str">
            <v>Not critical asset</v>
          </cell>
        </row>
        <row r="758">
          <cell r="G758">
            <v>3</v>
          </cell>
          <cell r="M758" t="str">
            <v>Not critical asset</v>
          </cell>
        </row>
        <row r="759">
          <cell r="G759">
            <v>2</v>
          </cell>
          <cell r="M759" t="str">
            <v/>
          </cell>
        </row>
        <row r="760">
          <cell r="G760">
            <v>12</v>
          </cell>
          <cell r="M760" t="str">
            <v/>
          </cell>
        </row>
        <row r="761">
          <cell r="G761">
            <v>2</v>
          </cell>
          <cell r="M761" t="str">
            <v/>
          </cell>
        </row>
        <row r="762">
          <cell r="G762">
            <v>3</v>
          </cell>
          <cell r="M762" t="str">
            <v/>
          </cell>
        </row>
        <row r="763">
          <cell r="G763">
            <v>2</v>
          </cell>
          <cell r="M763" t="str">
            <v/>
          </cell>
        </row>
        <row r="764">
          <cell r="G764">
            <v>6</v>
          </cell>
          <cell r="M764">
            <v>0</v>
          </cell>
        </row>
        <row r="765">
          <cell r="G765">
            <v>2</v>
          </cell>
          <cell r="M765">
            <v>0</v>
          </cell>
        </row>
        <row r="766">
          <cell r="G766">
            <v>4</v>
          </cell>
          <cell r="M766">
            <v>0</v>
          </cell>
        </row>
        <row r="767">
          <cell r="G767">
            <v>2</v>
          </cell>
          <cell r="M767">
            <v>0</v>
          </cell>
        </row>
        <row r="768">
          <cell r="G768">
            <v>8</v>
          </cell>
          <cell r="M768" t="str">
            <v>Top Box - Contactor</v>
          </cell>
        </row>
        <row r="769">
          <cell r="G769">
            <v>2</v>
          </cell>
          <cell r="M769" t="str">
            <v>Top Box - Contactor</v>
          </cell>
        </row>
        <row r="770">
          <cell r="G770">
            <v>2</v>
          </cell>
          <cell r="M770" t="str">
            <v>Top Box - Contactor</v>
          </cell>
        </row>
        <row r="771">
          <cell r="G771">
            <v>2</v>
          </cell>
          <cell r="M771" t="str">
            <v>Top Box - Contactor</v>
          </cell>
        </row>
        <row r="772">
          <cell r="G772">
            <v>6</v>
          </cell>
          <cell r="M772" t="str">
            <v>Top Box - Contactor</v>
          </cell>
        </row>
        <row r="773">
          <cell r="G773">
            <v>2</v>
          </cell>
          <cell r="M773" t="str">
            <v>Top Box - Contactor</v>
          </cell>
        </row>
        <row r="774">
          <cell r="G774">
            <v>4</v>
          </cell>
          <cell r="M774" t="str">
            <v>Top Box - Contactor</v>
          </cell>
        </row>
        <row r="775">
          <cell r="G775">
            <v>2</v>
          </cell>
          <cell r="M775" t="str">
            <v>Top Box - Contactor</v>
          </cell>
        </row>
        <row r="776">
          <cell r="G776">
            <v>11</v>
          </cell>
          <cell r="M776" t="str">
            <v>Top Box - Contactor</v>
          </cell>
        </row>
        <row r="777">
          <cell r="G777">
            <v>3</v>
          </cell>
          <cell r="M777" t="str">
            <v>Top Box - Contactor</v>
          </cell>
        </row>
        <row r="778">
          <cell r="G778">
            <v>3</v>
          </cell>
          <cell r="M778" t="str">
            <v>Top Box - Contactor</v>
          </cell>
        </row>
        <row r="779">
          <cell r="G779">
            <v>2</v>
          </cell>
          <cell r="M779" t="str">
            <v>Top Box - Contactor</v>
          </cell>
        </row>
        <row r="780">
          <cell r="G780">
            <v>12</v>
          </cell>
          <cell r="M780" t="str">
            <v>Not critical asset</v>
          </cell>
        </row>
        <row r="781">
          <cell r="G781">
            <v>7</v>
          </cell>
          <cell r="M781" t="str">
            <v>Not critical asset</v>
          </cell>
        </row>
        <row r="782">
          <cell r="G782">
            <v>1</v>
          </cell>
          <cell r="M782" t="str">
            <v>Not critical asset</v>
          </cell>
        </row>
        <row r="783">
          <cell r="G783">
            <v>10</v>
          </cell>
          <cell r="M783" t="str">
            <v>Not critical asset</v>
          </cell>
        </row>
        <row r="784">
          <cell r="G784">
            <v>14</v>
          </cell>
          <cell r="M784" t="str">
            <v>Not critical asset</v>
          </cell>
        </row>
        <row r="785">
          <cell r="G785">
            <v>8</v>
          </cell>
          <cell r="M785" t="str">
            <v>Not critical asset</v>
          </cell>
        </row>
        <row r="786">
          <cell r="G786">
            <v>2</v>
          </cell>
          <cell r="M786" t="str">
            <v>Not critical asset</v>
          </cell>
        </row>
        <row r="787">
          <cell r="G787">
            <v>16</v>
          </cell>
          <cell r="M787" t="str">
            <v>Not critical asset</v>
          </cell>
        </row>
        <row r="788">
          <cell r="G788">
            <v>6</v>
          </cell>
          <cell r="M788" t="str">
            <v>Pitch System Control - (Axis 1 &amp; Battery Enclosure) - Axis 1 - AEPA</v>
          </cell>
        </row>
        <row r="789">
          <cell r="G789">
            <v>3</v>
          </cell>
          <cell r="M789" t="str">
            <v>Pitch System Control - (Axis 1 &amp; Battery Enclosure) - Axis 1 - AEPA</v>
          </cell>
        </row>
        <row r="790">
          <cell r="G790">
            <v>2</v>
          </cell>
          <cell r="M790" t="str">
            <v>Pitch System Control - (Axis 1 &amp; Battery Enclosure) - Axis 1 - AEPA</v>
          </cell>
        </row>
        <row r="791">
          <cell r="G791">
            <v>3</v>
          </cell>
          <cell r="M791" t="str">
            <v>Pitch System Control - (Axis 1 &amp; Battery Enclosure) - Axis 1 - AEPA</v>
          </cell>
        </row>
        <row r="792">
          <cell r="G792">
            <v>11</v>
          </cell>
          <cell r="M792">
            <v>0</v>
          </cell>
        </row>
        <row r="793">
          <cell r="G793">
            <v>34</v>
          </cell>
          <cell r="M793">
            <v>0</v>
          </cell>
        </row>
        <row r="794">
          <cell r="G794">
            <v>15</v>
          </cell>
          <cell r="M794">
            <v>0</v>
          </cell>
        </row>
        <row r="795">
          <cell r="G795">
            <v>21</v>
          </cell>
          <cell r="M795">
            <v>0</v>
          </cell>
        </row>
        <row r="796">
          <cell r="G796">
            <v>2</v>
          </cell>
          <cell r="M796" t="str">
            <v/>
          </cell>
        </row>
        <row r="797">
          <cell r="G797">
            <v>6</v>
          </cell>
          <cell r="M797" t="str">
            <v>Not critical asset</v>
          </cell>
        </row>
        <row r="798">
          <cell r="G798">
            <v>10</v>
          </cell>
          <cell r="M798" t="str">
            <v>Not critical asset</v>
          </cell>
        </row>
        <row r="799">
          <cell r="G799">
            <v>7</v>
          </cell>
          <cell r="M799" t="str">
            <v>Not critical asset</v>
          </cell>
        </row>
        <row r="800">
          <cell r="G800">
            <v>18</v>
          </cell>
          <cell r="M800" t="str">
            <v>Not critical asset</v>
          </cell>
        </row>
        <row r="801">
          <cell r="G801">
            <v>0</v>
          </cell>
          <cell r="M801" t="str">
            <v/>
          </cell>
        </row>
        <row r="802">
          <cell r="G802">
            <v>0</v>
          </cell>
          <cell r="M802" t="str">
            <v/>
          </cell>
        </row>
        <row r="803">
          <cell r="G803">
            <v>1</v>
          </cell>
          <cell r="M803" t="str">
            <v/>
          </cell>
        </row>
        <row r="804">
          <cell r="G804">
            <v>1</v>
          </cell>
          <cell r="M804" t="str">
            <v/>
          </cell>
        </row>
        <row r="805">
          <cell r="G805">
            <v>0</v>
          </cell>
          <cell r="M805" t="str">
            <v>Not critical asset</v>
          </cell>
        </row>
        <row r="806">
          <cell r="G806">
            <v>5</v>
          </cell>
          <cell r="M806">
            <v>0</v>
          </cell>
        </row>
        <row r="807">
          <cell r="G807">
            <v>3</v>
          </cell>
          <cell r="M807">
            <v>0</v>
          </cell>
        </row>
        <row r="808">
          <cell r="G808">
            <v>5</v>
          </cell>
          <cell r="M808">
            <v>0</v>
          </cell>
        </row>
        <row r="809">
          <cell r="G809">
            <v>2</v>
          </cell>
          <cell r="M809">
            <v>0</v>
          </cell>
        </row>
        <row r="810">
          <cell r="G810">
            <v>13</v>
          </cell>
          <cell r="M810" t="str">
            <v/>
          </cell>
        </row>
        <row r="811">
          <cell r="G811">
            <v>3</v>
          </cell>
          <cell r="M811" t="str">
            <v/>
          </cell>
        </row>
        <row r="812">
          <cell r="G812">
            <v>8</v>
          </cell>
          <cell r="M812" t="str">
            <v/>
          </cell>
        </row>
        <row r="813">
          <cell r="G813">
            <v>4</v>
          </cell>
          <cell r="M813" t="str">
            <v/>
          </cell>
        </row>
        <row r="814">
          <cell r="G814">
            <v>13</v>
          </cell>
          <cell r="M814" t="str">
            <v/>
          </cell>
        </row>
        <row r="815">
          <cell r="G815">
            <v>2</v>
          </cell>
          <cell r="M815" t="str">
            <v/>
          </cell>
        </row>
        <row r="816">
          <cell r="G816">
            <v>8</v>
          </cell>
          <cell r="M816" t="str">
            <v/>
          </cell>
        </row>
        <row r="817">
          <cell r="G817">
            <v>4</v>
          </cell>
          <cell r="M817" t="str">
            <v/>
          </cell>
        </row>
        <row r="818">
          <cell r="G818">
            <v>9</v>
          </cell>
          <cell r="M818" t="str">
            <v/>
          </cell>
        </row>
        <row r="819">
          <cell r="G819">
            <v>2</v>
          </cell>
          <cell r="M819" t="str">
            <v/>
          </cell>
        </row>
        <row r="820">
          <cell r="G820">
            <v>1</v>
          </cell>
          <cell r="M820" t="str">
            <v/>
          </cell>
        </row>
        <row r="821">
          <cell r="G821">
            <v>4</v>
          </cell>
          <cell r="M821" t="str">
            <v>Pitch System Control - Pitch Center Box - Pitch Center Box - AEPC</v>
          </cell>
        </row>
        <row r="822">
          <cell r="G822">
            <v>2</v>
          </cell>
          <cell r="M822" t="str">
            <v>Pitch System Control - Pitch Center Box - Pitch Center Box - AEPC</v>
          </cell>
        </row>
        <row r="823">
          <cell r="G823">
            <v>2</v>
          </cell>
          <cell r="M823" t="str">
            <v>Pitch System Control - Pitch Center Box - Pitch Center Box - AEPC</v>
          </cell>
        </row>
        <row r="824">
          <cell r="G824">
            <v>5</v>
          </cell>
          <cell r="M824" t="str">
            <v/>
          </cell>
        </row>
        <row r="825">
          <cell r="G825">
            <v>10</v>
          </cell>
          <cell r="M825" t="str">
            <v/>
          </cell>
        </row>
        <row r="826">
          <cell r="G826">
            <v>2</v>
          </cell>
          <cell r="M826" t="str">
            <v/>
          </cell>
        </row>
        <row r="827">
          <cell r="G827">
            <v>17</v>
          </cell>
          <cell r="M827" t="str">
            <v/>
          </cell>
        </row>
        <row r="828">
          <cell r="G828">
            <v>6</v>
          </cell>
          <cell r="M828" t="str">
            <v>Not critical asset</v>
          </cell>
        </row>
        <row r="829">
          <cell r="G829">
            <v>2</v>
          </cell>
          <cell r="M829" t="str">
            <v>Not critical asset</v>
          </cell>
        </row>
        <row r="830">
          <cell r="G830">
            <v>4</v>
          </cell>
          <cell r="M830" t="str">
            <v>Not critical asset</v>
          </cell>
        </row>
        <row r="831">
          <cell r="G831">
            <v>1</v>
          </cell>
          <cell r="M831" t="str">
            <v/>
          </cell>
        </row>
        <row r="832">
          <cell r="G832">
            <v>2</v>
          </cell>
          <cell r="M832" t="str">
            <v/>
          </cell>
        </row>
        <row r="833">
          <cell r="G833">
            <v>1</v>
          </cell>
          <cell r="M833" t="str">
            <v/>
          </cell>
        </row>
        <row r="834">
          <cell r="G834">
            <v>1</v>
          </cell>
          <cell r="M834" t="str">
            <v/>
          </cell>
        </row>
        <row r="835">
          <cell r="G835">
            <v>3</v>
          </cell>
          <cell r="M835">
            <v>0</v>
          </cell>
        </row>
        <row r="836">
          <cell r="G836">
            <v>1</v>
          </cell>
          <cell r="M836">
            <v>0</v>
          </cell>
        </row>
        <row r="837">
          <cell r="G837">
            <v>1</v>
          </cell>
          <cell r="M837">
            <v>0</v>
          </cell>
        </row>
        <row r="838">
          <cell r="G838">
            <v>1</v>
          </cell>
          <cell r="M838" t="str">
            <v/>
          </cell>
        </row>
        <row r="839">
          <cell r="G839">
            <v>4</v>
          </cell>
          <cell r="M839" t="str">
            <v/>
          </cell>
        </row>
        <row r="840">
          <cell r="G840">
            <v>1</v>
          </cell>
          <cell r="M840">
            <v>0</v>
          </cell>
        </row>
        <row r="841">
          <cell r="G841">
            <v>1</v>
          </cell>
          <cell r="M841">
            <v>0</v>
          </cell>
        </row>
        <row r="842">
          <cell r="G842">
            <v>1</v>
          </cell>
          <cell r="M842">
            <v>0</v>
          </cell>
        </row>
        <row r="843">
          <cell r="G843">
            <v>1</v>
          </cell>
          <cell r="M843">
            <v>0</v>
          </cell>
        </row>
        <row r="844">
          <cell r="G844">
            <v>2</v>
          </cell>
          <cell r="M844" t="str">
            <v/>
          </cell>
        </row>
        <row r="845">
          <cell r="G845">
            <v>3</v>
          </cell>
          <cell r="M845" t="str">
            <v/>
          </cell>
        </row>
        <row r="846">
          <cell r="G846">
            <v>2</v>
          </cell>
          <cell r="M846" t="str">
            <v/>
          </cell>
        </row>
        <row r="847">
          <cell r="G847">
            <v>8</v>
          </cell>
          <cell r="M847" t="str">
            <v/>
          </cell>
        </row>
        <row r="848">
          <cell r="G848">
            <v>2</v>
          </cell>
          <cell r="M848" t="str">
            <v/>
          </cell>
        </row>
        <row r="849">
          <cell r="G849">
            <v>3</v>
          </cell>
          <cell r="M849" t="str">
            <v/>
          </cell>
        </row>
        <row r="850">
          <cell r="G850">
            <v>6</v>
          </cell>
          <cell r="M850" t="str">
            <v/>
          </cell>
        </row>
        <row r="851">
          <cell r="G851">
            <v>0</v>
          </cell>
          <cell r="M851" t="str">
            <v/>
          </cell>
        </row>
        <row r="852">
          <cell r="G852">
            <v>1</v>
          </cell>
          <cell r="M852" t="str">
            <v/>
          </cell>
        </row>
        <row r="853">
          <cell r="G853">
            <v>1</v>
          </cell>
          <cell r="M853" t="str">
            <v/>
          </cell>
        </row>
        <row r="854">
          <cell r="G854">
            <v>2</v>
          </cell>
          <cell r="M854" t="str">
            <v/>
          </cell>
        </row>
        <row r="855">
          <cell r="G855">
            <v>0</v>
          </cell>
          <cell r="M855" t="str">
            <v/>
          </cell>
        </row>
        <row r="856">
          <cell r="G856">
            <v>4</v>
          </cell>
          <cell r="M856" t="str">
            <v/>
          </cell>
        </row>
        <row r="857">
          <cell r="G857">
            <v>6</v>
          </cell>
          <cell r="M857">
            <v>0</v>
          </cell>
        </row>
        <row r="858">
          <cell r="G858">
            <v>3</v>
          </cell>
          <cell r="M858">
            <v>0</v>
          </cell>
        </row>
        <row r="859">
          <cell r="G859">
            <v>16</v>
          </cell>
          <cell r="M859">
            <v>0</v>
          </cell>
        </row>
        <row r="860">
          <cell r="G860">
            <v>5</v>
          </cell>
          <cell r="M860">
            <v>0</v>
          </cell>
        </row>
        <row r="861">
          <cell r="G861">
            <v>5</v>
          </cell>
          <cell r="M861" t="str">
            <v/>
          </cell>
        </row>
        <row r="862">
          <cell r="G862">
            <v>2</v>
          </cell>
          <cell r="M862" t="str">
            <v/>
          </cell>
        </row>
        <row r="863">
          <cell r="G863">
            <v>0</v>
          </cell>
          <cell r="M863" t="str">
            <v/>
          </cell>
        </row>
        <row r="864">
          <cell r="G864">
            <v>2</v>
          </cell>
          <cell r="M864" t="str">
            <v/>
          </cell>
        </row>
        <row r="865">
          <cell r="G865">
            <v>1</v>
          </cell>
          <cell r="M865" t="str">
            <v/>
          </cell>
        </row>
        <row r="866">
          <cell r="G866">
            <v>2</v>
          </cell>
          <cell r="M866" t="str">
            <v/>
          </cell>
        </row>
        <row r="867">
          <cell r="G867">
            <v>1</v>
          </cell>
          <cell r="M867" t="str">
            <v/>
          </cell>
        </row>
        <row r="868">
          <cell r="G868">
            <v>1</v>
          </cell>
          <cell r="M868" t="str">
            <v/>
          </cell>
        </row>
        <row r="869">
          <cell r="G869">
            <v>1</v>
          </cell>
          <cell r="M869" t="str">
            <v/>
          </cell>
        </row>
        <row r="870">
          <cell r="G870">
            <v>1</v>
          </cell>
          <cell r="M870" t="str">
            <v/>
          </cell>
        </row>
        <row r="871">
          <cell r="G871">
            <v>4</v>
          </cell>
          <cell r="M871" t="str">
            <v/>
          </cell>
        </row>
        <row r="872">
          <cell r="G872">
            <v>1</v>
          </cell>
          <cell r="M872" t="str">
            <v/>
          </cell>
        </row>
        <row r="873">
          <cell r="G873">
            <v>1</v>
          </cell>
          <cell r="M873" t="str">
            <v/>
          </cell>
        </row>
        <row r="874">
          <cell r="G874">
            <v>8</v>
          </cell>
          <cell r="M874" t="str">
            <v/>
          </cell>
        </row>
        <row r="875">
          <cell r="G875">
            <v>1</v>
          </cell>
          <cell r="M875" t="str">
            <v/>
          </cell>
        </row>
        <row r="876">
          <cell r="G876">
            <v>1</v>
          </cell>
          <cell r="M876" t="str">
            <v/>
          </cell>
        </row>
        <row r="877">
          <cell r="G877">
            <v>0</v>
          </cell>
          <cell r="M877" t="str">
            <v>Top Box - WETB</v>
          </cell>
        </row>
        <row r="878">
          <cell r="G878">
            <v>4</v>
          </cell>
          <cell r="M878" t="str">
            <v>Top Box - WETB</v>
          </cell>
        </row>
        <row r="879">
          <cell r="G879">
            <v>5</v>
          </cell>
          <cell r="M879" t="str">
            <v>Down Tower Assembly (PDC, CFC, MCC, CBC) - Sync Contactor, K1</v>
          </cell>
        </row>
        <row r="880">
          <cell r="G880">
            <v>2</v>
          </cell>
          <cell r="M880" t="str">
            <v>Down Tower Assembly (PDC, CFC, MCC, CBC) - Sync Contactor, K1</v>
          </cell>
        </row>
        <row r="881">
          <cell r="G881">
            <v>3</v>
          </cell>
          <cell r="M881" t="str">
            <v>Down Tower Assembly (PDC, CFC, MCC, CBC) - Sync Contactor, K1</v>
          </cell>
        </row>
        <row r="882">
          <cell r="G882">
            <v>3</v>
          </cell>
          <cell r="M882" t="str">
            <v>Not critical asset</v>
          </cell>
        </row>
        <row r="883">
          <cell r="G883">
            <v>3</v>
          </cell>
          <cell r="M883" t="str">
            <v>Not critical asset</v>
          </cell>
        </row>
        <row r="884">
          <cell r="G884">
            <v>6</v>
          </cell>
          <cell r="M884" t="str">
            <v>Not critical asset</v>
          </cell>
        </row>
        <row r="885">
          <cell r="G885">
            <v>16</v>
          </cell>
          <cell r="M885" t="str">
            <v>Not critical asset</v>
          </cell>
        </row>
        <row r="886">
          <cell r="G886">
            <v>4</v>
          </cell>
          <cell r="M886" t="str">
            <v>Not critical asset</v>
          </cell>
        </row>
        <row r="887">
          <cell r="G887">
            <v>14</v>
          </cell>
          <cell r="M887" t="str">
            <v>Not critical asset</v>
          </cell>
        </row>
        <row r="888">
          <cell r="G888">
            <v>5</v>
          </cell>
          <cell r="M888" t="str">
            <v>Down Tower Assembly (PDC, CFC, MCC, CBC) - Main Circuit Breaker, Q1</v>
          </cell>
        </row>
        <row r="889">
          <cell r="G889">
            <v>1</v>
          </cell>
          <cell r="M889" t="str">
            <v>Down Tower Assembly (PDC, CFC, MCC, CBC) - Main Circuit Breaker, Q1</v>
          </cell>
        </row>
        <row r="890">
          <cell r="G890">
            <v>1</v>
          </cell>
          <cell r="M890" t="str">
            <v>Down Tower Assembly (PDC, CFC, MCC, CBC) - Main Circuit Breaker, Q1</v>
          </cell>
        </row>
        <row r="891">
          <cell r="G891">
            <v>1</v>
          </cell>
          <cell r="M891" t="str">
            <v/>
          </cell>
        </row>
        <row r="892">
          <cell r="G892">
            <v>1</v>
          </cell>
          <cell r="M892" t="str">
            <v/>
          </cell>
        </row>
        <row r="893">
          <cell r="G893">
            <v>5</v>
          </cell>
          <cell r="M893" t="str">
            <v/>
          </cell>
        </row>
        <row r="894">
          <cell r="G894">
            <v>1</v>
          </cell>
          <cell r="M894" t="str">
            <v/>
          </cell>
        </row>
        <row r="895">
          <cell r="G895">
            <v>1</v>
          </cell>
          <cell r="M895" t="str">
            <v/>
          </cell>
        </row>
        <row r="896">
          <cell r="G896">
            <v>7</v>
          </cell>
          <cell r="M896" t="str">
            <v>Top Box - Contactor</v>
          </cell>
        </row>
        <row r="897">
          <cell r="G897">
            <v>1</v>
          </cell>
          <cell r="M897" t="str">
            <v>Top Box - Contactor</v>
          </cell>
        </row>
        <row r="898">
          <cell r="G898">
            <v>2</v>
          </cell>
          <cell r="M898" t="str">
            <v>Top Box - Contactor</v>
          </cell>
        </row>
        <row r="899">
          <cell r="G899">
            <v>5</v>
          </cell>
          <cell r="M899" t="str">
            <v>Top Box - Contactor</v>
          </cell>
        </row>
        <row r="900">
          <cell r="G900">
            <v>2</v>
          </cell>
          <cell r="M900" t="str">
            <v>Top Box - Contactor</v>
          </cell>
        </row>
        <row r="901">
          <cell r="G901">
            <v>1</v>
          </cell>
          <cell r="M901" t="str">
            <v>Top Box - Contactor</v>
          </cell>
        </row>
        <row r="902">
          <cell r="G902">
            <v>3</v>
          </cell>
          <cell r="M902" t="str">
            <v>Top Box - Contactor</v>
          </cell>
        </row>
        <row r="903">
          <cell r="G903">
            <v>1</v>
          </cell>
          <cell r="M903" t="str">
            <v>Top Box - Contactor</v>
          </cell>
        </row>
        <row r="904">
          <cell r="G904">
            <v>1</v>
          </cell>
          <cell r="M904" t="str">
            <v>Top Box - Contactor</v>
          </cell>
        </row>
        <row r="905">
          <cell r="G905">
            <v>5</v>
          </cell>
          <cell r="M905" t="str">
            <v>Top Box - Contactor</v>
          </cell>
        </row>
        <row r="906">
          <cell r="G906">
            <v>1</v>
          </cell>
          <cell r="M906" t="str">
            <v>Top Box - Contactor</v>
          </cell>
        </row>
        <row r="907">
          <cell r="G907">
            <v>2</v>
          </cell>
          <cell r="M907" t="str">
            <v>Top Box - Contactor</v>
          </cell>
        </row>
        <row r="908">
          <cell r="G908">
            <v>20</v>
          </cell>
          <cell r="M908" t="str">
            <v/>
          </cell>
        </row>
        <row r="909">
          <cell r="G909">
            <v>1</v>
          </cell>
          <cell r="M909" t="str">
            <v/>
          </cell>
        </row>
        <row r="910">
          <cell r="G910">
            <v>1</v>
          </cell>
          <cell r="M910" t="str">
            <v/>
          </cell>
        </row>
        <row r="911">
          <cell r="G911">
            <v>6</v>
          </cell>
          <cell r="M911" t="str">
            <v>Top Box - Contactor</v>
          </cell>
        </row>
        <row r="912">
          <cell r="G912">
            <v>1</v>
          </cell>
          <cell r="M912" t="str">
            <v>Top Box - Contactor</v>
          </cell>
        </row>
        <row r="913">
          <cell r="G913">
            <v>2</v>
          </cell>
          <cell r="M913" t="str">
            <v>Top Box - Contactor</v>
          </cell>
        </row>
        <row r="914">
          <cell r="G914">
            <v>3</v>
          </cell>
          <cell r="M914" t="str">
            <v>Top Box - Contactor</v>
          </cell>
        </row>
        <row r="915">
          <cell r="G915">
            <v>1</v>
          </cell>
          <cell r="M915" t="str">
            <v>Top Box - Contactor</v>
          </cell>
        </row>
        <row r="916">
          <cell r="G916">
            <v>1</v>
          </cell>
          <cell r="M916" t="str">
            <v>Top Box - Contactor</v>
          </cell>
        </row>
        <row r="917">
          <cell r="G917">
            <v>4</v>
          </cell>
          <cell r="M917" t="str">
            <v>Top Box - Contactor</v>
          </cell>
        </row>
        <row r="918">
          <cell r="G918">
            <v>2</v>
          </cell>
          <cell r="M918" t="str">
            <v>Top Box - Contactor</v>
          </cell>
        </row>
        <row r="919">
          <cell r="G919">
            <v>4</v>
          </cell>
          <cell r="M919" t="str">
            <v>Top Box - Contactor</v>
          </cell>
        </row>
        <row r="920">
          <cell r="G920">
            <v>10</v>
          </cell>
          <cell r="M920" t="str">
            <v/>
          </cell>
        </row>
        <row r="921">
          <cell r="G921">
            <v>2</v>
          </cell>
          <cell r="M921" t="str">
            <v/>
          </cell>
        </row>
        <row r="922">
          <cell r="G922">
            <v>4</v>
          </cell>
          <cell r="M922" t="str">
            <v/>
          </cell>
        </row>
        <row r="923">
          <cell r="G923">
            <v>4</v>
          </cell>
          <cell r="M923" t="str">
            <v>Top Box - Contactor</v>
          </cell>
        </row>
        <row r="924">
          <cell r="G924">
            <v>1</v>
          </cell>
          <cell r="M924" t="str">
            <v>Top Box - Contactor</v>
          </cell>
        </row>
        <row r="925">
          <cell r="G925">
            <v>1</v>
          </cell>
          <cell r="M925" t="str">
            <v>Top Box - Contactor</v>
          </cell>
        </row>
        <row r="926">
          <cell r="G926">
            <v>5</v>
          </cell>
          <cell r="M926" t="str">
            <v/>
          </cell>
        </row>
        <row r="927">
          <cell r="G927">
            <v>1</v>
          </cell>
          <cell r="M927" t="str">
            <v/>
          </cell>
        </row>
        <row r="928">
          <cell r="G928">
            <v>1</v>
          </cell>
          <cell r="M928" t="str">
            <v/>
          </cell>
        </row>
        <row r="929">
          <cell r="G929">
            <v>8</v>
          </cell>
          <cell r="M929" t="str">
            <v/>
          </cell>
        </row>
        <row r="930">
          <cell r="G930">
            <v>3</v>
          </cell>
          <cell r="M930" t="str">
            <v/>
          </cell>
        </row>
        <row r="931">
          <cell r="G931">
            <v>5</v>
          </cell>
          <cell r="M931" t="str">
            <v/>
          </cell>
        </row>
        <row r="932">
          <cell r="G932">
            <v>7</v>
          </cell>
          <cell r="M932" t="str">
            <v/>
          </cell>
        </row>
        <row r="933">
          <cell r="G933">
            <v>1</v>
          </cell>
          <cell r="M933" t="str">
            <v/>
          </cell>
        </row>
        <row r="934">
          <cell r="G934">
            <v>1</v>
          </cell>
          <cell r="M934" t="str">
            <v/>
          </cell>
        </row>
        <row r="935">
          <cell r="G935">
            <v>8</v>
          </cell>
          <cell r="M935" t="str">
            <v/>
          </cell>
        </row>
        <row r="936">
          <cell r="G936">
            <v>1</v>
          </cell>
          <cell r="M936" t="str">
            <v/>
          </cell>
        </row>
        <row r="937">
          <cell r="G937">
            <v>2</v>
          </cell>
          <cell r="M937" t="str">
            <v/>
          </cell>
        </row>
        <row r="938">
          <cell r="G938">
            <v>5</v>
          </cell>
          <cell r="M938" t="str">
            <v/>
          </cell>
        </row>
        <row r="939">
          <cell r="G939">
            <v>1</v>
          </cell>
          <cell r="M939" t="str">
            <v/>
          </cell>
        </row>
        <row r="940">
          <cell r="G940">
            <v>1</v>
          </cell>
          <cell r="M940" t="str">
            <v/>
          </cell>
        </row>
        <row r="941">
          <cell r="G941">
            <v>7</v>
          </cell>
          <cell r="M941" t="str">
            <v/>
          </cell>
        </row>
        <row r="942">
          <cell r="G942">
            <v>2</v>
          </cell>
          <cell r="M942" t="str">
            <v/>
          </cell>
        </row>
        <row r="943">
          <cell r="G943">
            <v>2</v>
          </cell>
          <cell r="M943" t="str">
            <v/>
          </cell>
        </row>
        <row r="944">
          <cell r="G944">
            <v>7</v>
          </cell>
          <cell r="M944" t="str">
            <v/>
          </cell>
        </row>
        <row r="945">
          <cell r="G945">
            <v>1</v>
          </cell>
          <cell r="M945" t="str">
            <v/>
          </cell>
        </row>
        <row r="946">
          <cell r="G946">
            <v>1</v>
          </cell>
          <cell r="M946" t="str">
            <v/>
          </cell>
        </row>
        <row r="947">
          <cell r="G947">
            <v>3</v>
          </cell>
          <cell r="M947" t="str">
            <v/>
          </cell>
        </row>
        <row r="948">
          <cell r="G948">
            <v>3</v>
          </cell>
          <cell r="M948" t="str">
            <v/>
          </cell>
        </row>
        <row r="949">
          <cell r="G949">
            <v>4</v>
          </cell>
          <cell r="M949" t="str">
            <v/>
          </cell>
        </row>
        <row r="950">
          <cell r="G950">
            <v>1</v>
          </cell>
          <cell r="M950" t="str">
            <v/>
          </cell>
        </row>
        <row r="951">
          <cell r="G951">
            <v>1</v>
          </cell>
          <cell r="M951" t="str">
            <v/>
          </cell>
        </row>
        <row r="952">
          <cell r="G952">
            <v>6</v>
          </cell>
          <cell r="M952" t="str">
            <v>Top Box - WETC</v>
          </cell>
        </row>
        <row r="953">
          <cell r="G953">
            <v>1</v>
          </cell>
          <cell r="M953" t="str">
            <v>Top Box - WETC</v>
          </cell>
        </row>
        <row r="954">
          <cell r="G954">
            <v>8</v>
          </cell>
          <cell r="M954" t="str">
            <v>Top Box - WETC</v>
          </cell>
        </row>
        <row r="955">
          <cell r="G955">
            <v>5</v>
          </cell>
          <cell r="M955">
            <v>0</v>
          </cell>
        </row>
        <row r="956">
          <cell r="G956">
            <v>1</v>
          </cell>
          <cell r="M956">
            <v>0</v>
          </cell>
        </row>
        <row r="957">
          <cell r="G957">
            <v>1</v>
          </cell>
          <cell r="M957">
            <v>0</v>
          </cell>
        </row>
        <row r="958">
          <cell r="G958">
            <v>6</v>
          </cell>
          <cell r="M958" t="str">
            <v/>
          </cell>
        </row>
        <row r="959">
          <cell r="G959">
            <v>1</v>
          </cell>
          <cell r="M959" t="str">
            <v/>
          </cell>
        </row>
        <row r="960">
          <cell r="G960">
            <v>0</v>
          </cell>
          <cell r="M960" t="str">
            <v/>
          </cell>
        </row>
        <row r="961">
          <cell r="G961">
            <v>8</v>
          </cell>
          <cell r="M961">
            <v>0</v>
          </cell>
        </row>
        <row r="962">
          <cell r="G962">
            <v>1</v>
          </cell>
          <cell r="M962">
            <v>0</v>
          </cell>
        </row>
        <row r="963">
          <cell r="G963">
            <v>1</v>
          </cell>
          <cell r="M963">
            <v>0</v>
          </cell>
        </row>
        <row r="964">
          <cell r="G964">
            <v>6</v>
          </cell>
          <cell r="M964" t="str">
            <v/>
          </cell>
        </row>
        <row r="965">
          <cell r="G965">
            <v>1</v>
          </cell>
          <cell r="M965" t="str">
            <v/>
          </cell>
        </row>
        <row r="966">
          <cell r="G966">
            <v>2</v>
          </cell>
          <cell r="M966" t="str">
            <v/>
          </cell>
        </row>
        <row r="967">
          <cell r="G967">
            <v>8</v>
          </cell>
          <cell r="M967" t="str">
            <v/>
          </cell>
        </row>
        <row r="968">
          <cell r="G968">
            <v>3</v>
          </cell>
          <cell r="M968" t="str">
            <v/>
          </cell>
        </row>
        <row r="969">
          <cell r="G969">
            <v>5</v>
          </cell>
          <cell r="M969" t="str">
            <v/>
          </cell>
        </row>
        <row r="970">
          <cell r="G970">
            <v>8</v>
          </cell>
          <cell r="M970" t="str">
            <v/>
          </cell>
        </row>
        <row r="971">
          <cell r="G971">
            <v>2</v>
          </cell>
          <cell r="M971" t="str">
            <v/>
          </cell>
        </row>
        <row r="972">
          <cell r="G972">
            <v>2</v>
          </cell>
          <cell r="M972" t="str">
            <v/>
          </cell>
        </row>
        <row r="973">
          <cell r="G973">
            <v>7</v>
          </cell>
          <cell r="M973" t="str">
            <v/>
          </cell>
        </row>
        <row r="974">
          <cell r="G974">
            <v>2</v>
          </cell>
          <cell r="M974" t="str">
            <v/>
          </cell>
        </row>
        <row r="975">
          <cell r="G975">
            <v>2</v>
          </cell>
          <cell r="M975" t="str">
            <v/>
          </cell>
        </row>
        <row r="976">
          <cell r="G976">
            <v>5</v>
          </cell>
          <cell r="M976" t="str">
            <v/>
          </cell>
        </row>
        <row r="977">
          <cell r="G977">
            <v>3</v>
          </cell>
          <cell r="M977" t="str">
            <v/>
          </cell>
        </row>
        <row r="978">
          <cell r="G978">
            <v>6</v>
          </cell>
          <cell r="M978" t="str">
            <v/>
          </cell>
        </row>
        <row r="979">
          <cell r="G979">
            <v>5</v>
          </cell>
          <cell r="M979" t="str">
            <v/>
          </cell>
        </row>
        <row r="980">
          <cell r="G980">
            <v>3</v>
          </cell>
          <cell r="M980" t="str">
            <v/>
          </cell>
        </row>
        <row r="981">
          <cell r="G981">
            <v>6</v>
          </cell>
          <cell r="M981" t="str">
            <v/>
          </cell>
        </row>
        <row r="982">
          <cell r="G982">
            <v>1</v>
          </cell>
          <cell r="M982" t="str">
            <v/>
          </cell>
        </row>
        <row r="983">
          <cell r="G983">
            <v>2</v>
          </cell>
          <cell r="M983" t="str">
            <v/>
          </cell>
        </row>
        <row r="984">
          <cell r="G984">
            <v>2</v>
          </cell>
          <cell r="M984" t="str">
            <v/>
          </cell>
        </row>
        <row r="985">
          <cell r="G985">
            <v>5</v>
          </cell>
          <cell r="M985" t="str">
            <v>Down Tower Assembly (PDC, CFC, MCC, CBC) - Breaker</v>
          </cell>
        </row>
        <row r="986">
          <cell r="G986">
            <v>1</v>
          </cell>
          <cell r="M986" t="str">
            <v>Down Tower Assembly (PDC, CFC, MCC, CBC) - Breaker</v>
          </cell>
        </row>
        <row r="987">
          <cell r="G987">
            <v>3</v>
          </cell>
          <cell r="M987" t="str">
            <v>Down Tower Assembly (PDC, CFC, MCC, CBC) - Breaker</v>
          </cell>
        </row>
        <row r="988">
          <cell r="G988">
            <v>1</v>
          </cell>
          <cell r="M988" t="str">
            <v/>
          </cell>
        </row>
        <row r="989">
          <cell r="G989">
            <v>5</v>
          </cell>
          <cell r="M989" t="str">
            <v>Not critical asset</v>
          </cell>
        </row>
        <row r="990">
          <cell r="G990">
            <v>8</v>
          </cell>
          <cell r="M990" t="str">
            <v>Not critical asset</v>
          </cell>
        </row>
        <row r="991">
          <cell r="G991">
            <v>12</v>
          </cell>
          <cell r="M991" t="str">
            <v>Not critical asset</v>
          </cell>
        </row>
        <row r="992">
          <cell r="G992">
            <v>8</v>
          </cell>
          <cell r="M992" t="str">
            <v>Down Tower Assembly (PDC, CFC, MCC, CBC) - Current Transformer (CT)</v>
          </cell>
        </row>
        <row r="993">
          <cell r="G993">
            <v>2</v>
          </cell>
          <cell r="M993" t="str">
            <v>Down Tower Assembly (PDC, CFC, MCC, CBC) - Current Transformer (CT)</v>
          </cell>
        </row>
        <row r="994">
          <cell r="G994">
            <v>4</v>
          </cell>
          <cell r="M994" t="str">
            <v>Down Tower Assembly (PDC, CFC, MCC, CBC) - Current Transformer (CT)</v>
          </cell>
        </row>
        <row r="995">
          <cell r="G995">
            <v>6</v>
          </cell>
          <cell r="M995" t="str">
            <v/>
          </cell>
        </row>
        <row r="996">
          <cell r="G996">
            <v>1</v>
          </cell>
          <cell r="M996" t="str">
            <v/>
          </cell>
        </row>
        <row r="997">
          <cell r="G997">
            <v>1</v>
          </cell>
          <cell r="M997" t="str">
            <v/>
          </cell>
        </row>
        <row r="998">
          <cell r="G998">
            <v>7</v>
          </cell>
          <cell r="M998" t="str">
            <v/>
          </cell>
        </row>
        <row r="999">
          <cell r="G999">
            <v>2</v>
          </cell>
          <cell r="M999" t="str">
            <v/>
          </cell>
        </row>
        <row r="1000">
          <cell r="G1000">
            <v>4</v>
          </cell>
          <cell r="M1000" t="str">
            <v/>
          </cell>
        </row>
        <row r="1001">
          <cell r="G1001">
            <v>13</v>
          </cell>
          <cell r="M1001" t="str">
            <v/>
          </cell>
        </row>
        <row r="1002">
          <cell r="G1002">
            <v>3</v>
          </cell>
          <cell r="M1002" t="str">
            <v/>
          </cell>
        </row>
        <row r="1003">
          <cell r="G1003">
            <v>6</v>
          </cell>
          <cell r="M1003" t="str">
            <v/>
          </cell>
        </row>
        <row r="1004">
          <cell r="G1004">
            <v>7</v>
          </cell>
          <cell r="M1004" t="str">
            <v/>
          </cell>
        </row>
        <row r="1005">
          <cell r="G1005">
            <v>3</v>
          </cell>
          <cell r="M1005" t="str">
            <v/>
          </cell>
        </row>
        <row r="1006">
          <cell r="G1006">
            <v>4</v>
          </cell>
          <cell r="M1006" t="str">
            <v/>
          </cell>
        </row>
        <row r="1007">
          <cell r="G1007">
            <v>5</v>
          </cell>
          <cell r="M1007" t="str">
            <v/>
          </cell>
        </row>
        <row r="1008">
          <cell r="G1008">
            <v>1</v>
          </cell>
          <cell r="M1008" t="str">
            <v/>
          </cell>
        </row>
        <row r="1009">
          <cell r="G1009">
            <v>1</v>
          </cell>
          <cell r="M1009" t="str">
            <v/>
          </cell>
        </row>
        <row r="1010">
          <cell r="G1010">
            <v>2</v>
          </cell>
          <cell r="M1010" t="str">
            <v/>
          </cell>
        </row>
        <row r="1011">
          <cell r="G1011">
            <v>1</v>
          </cell>
          <cell r="M1011" t="str">
            <v/>
          </cell>
        </row>
        <row r="1012">
          <cell r="G1012">
            <v>5</v>
          </cell>
          <cell r="M1012" t="str">
            <v/>
          </cell>
        </row>
        <row r="1013">
          <cell r="G1013">
            <v>2</v>
          </cell>
          <cell r="M1013" t="str">
            <v/>
          </cell>
        </row>
        <row r="1014">
          <cell r="G1014">
            <v>4</v>
          </cell>
          <cell r="M1014" t="str">
            <v/>
          </cell>
        </row>
        <row r="1015">
          <cell r="G1015">
            <v>3</v>
          </cell>
          <cell r="M1015" t="str">
            <v/>
          </cell>
        </row>
        <row r="1016">
          <cell r="G1016">
            <v>2</v>
          </cell>
          <cell r="M1016" t="str">
            <v/>
          </cell>
        </row>
        <row r="1017">
          <cell r="G1017">
            <v>3</v>
          </cell>
          <cell r="M1017" t="str">
            <v/>
          </cell>
        </row>
        <row r="1018">
          <cell r="G1018">
            <v>6</v>
          </cell>
          <cell r="M1018" t="str">
            <v>Down Tower Assembly (PDC, CFC, MCC, CBC) - Current Transformer (CT)</v>
          </cell>
        </row>
        <row r="1019">
          <cell r="G1019">
            <v>2</v>
          </cell>
          <cell r="M1019" t="str">
            <v>Down Tower Assembly (PDC, CFC, MCC, CBC) - Current Transformer (CT)</v>
          </cell>
        </row>
        <row r="1020">
          <cell r="G1020">
            <v>4</v>
          </cell>
          <cell r="M1020" t="str">
            <v>Down Tower Assembly (PDC, CFC, MCC, CBC) - Current Transformer (CT)</v>
          </cell>
        </row>
        <row r="1021">
          <cell r="G1021">
            <v>2</v>
          </cell>
          <cell r="M1021">
            <v>0</v>
          </cell>
        </row>
        <row r="1022">
          <cell r="G1022">
            <v>3</v>
          </cell>
          <cell r="M1022">
            <v>0</v>
          </cell>
        </row>
        <row r="1023">
          <cell r="G1023">
            <v>3</v>
          </cell>
          <cell r="M1023">
            <v>0</v>
          </cell>
        </row>
        <row r="1024">
          <cell r="G1024">
            <v>3</v>
          </cell>
          <cell r="M1024">
            <v>0</v>
          </cell>
        </row>
        <row r="1025">
          <cell r="G1025">
            <v>5</v>
          </cell>
          <cell r="M1025" t="str">
            <v/>
          </cell>
        </row>
        <row r="1026">
          <cell r="G1026">
            <v>2</v>
          </cell>
          <cell r="M1026" t="str">
            <v/>
          </cell>
        </row>
        <row r="1027">
          <cell r="G1027">
            <v>2</v>
          </cell>
          <cell r="M1027" t="str">
            <v/>
          </cell>
        </row>
        <row r="1028">
          <cell r="G1028">
            <v>2</v>
          </cell>
          <cell r="M1028" t="str">
            <v/>
          </cell>
        </row>
        <row r="1029">
          <cell r="G1029">
            <v>2</v>
          </cell>
          <cell r="M1029" t="str">
            <v/>
          </cell>
        </row>
        <row r="1030">
          <cell r="G1030">
            <v>1</v>
          </cell>
          <cell r="M1030" t="str">
            <v/>
          </cell>
        </row>
        <row r="1031">
          <cell r="G1031">
            <v>0</v>
          </cell>
          <cell r="M1031" t="str">
            <v/>
          </cell>
        </row>
        <row r="1032">
          <cell r="G1032">
            <v>1</v>
          </cell>
          <cell r="M1032" t="str">
            <v/>
          </cell>
        </row>
        <row r="1033">
          <cell r="G1033">
            <v>1</v>
          </cell>
          <cell r="M1033" t="str">
            <v/>
          </cell>
        </row>
        <row r="1034">
          <cell r="G1034">
            <v>2</v>
          </cell>
          <cell r="M1034" t="str">
            <v/>
          </cell>
        </row>
        <row r="1035">
          <cell r="G1035">
            <v>1</v>
          </cell>
          <cell r="M1035" t="str">
            <v/>
          </cell>
        </row>
        <row r="1036">
          <cell r="G1036">
            <v>1</v>
          </cell>
          <cell r="M1036" t="str">
            <v/>
          </cell>
        </row>
        <row r="1037">
          <cell r="G1037">
            <v>2</v>
          </cell>
          <cell r="M1037" t="str">
            <v/>
          </cell>
        </row>
        <row r="1038">
          <cell r="G1038">
            <v>1</v>
          </cell>
          <cell r="M1038" t="str">
            <v/>
          </cell>
        </row>
        <row r="1039">
          <cell r="G1039">
            <v>1</v>
          </cell>
          <cell r="M1039" t="str">
            <v/>
          </cell>
        </row>
        <row r="1040">
          <cell r="G1040">
            <v>1</v>
          </cell>
          <cell r="M1040" t="str">
            <v/>
          </cell>
        </row>
        <row r="1041">
          <cell r="G1041">
            <v>2</v>
          </cell>
          <cell r="M1041" t="str">
            <v/>
          </cell>
        </row>
        <row r="1042">
          <cell r="G1042">
            <v>1</v>
          </cell>
          <cell r="M1042" t="str">
            <v/>
          </cell>
        </row>
        <row r="1043">
          <cell r="G1043">
            <v>3</v>
          </cell>
          <cell r="M1043" t="str">
            <v/>
          </cell>
        </row>
        <row r="1044">
          <cell r="G1044">
            <v>1</v>
          </cell>
          <cell r="M1044" t="str">
            <v/>
          </cell>
        </row>
        <row r="1045">
          <cell r="G1045">
            <v>2</v>
          </cell>
          <cell r="M1045" t="str">
            <v/>
          </cell>
        </row>
        <row r="1046">
          <cell r="G1046">
            <v>1</v>
          </cell>
          <cell r="M1046" t="str">
            <v/>
          </cell>
        </row>
        <row r="1047">
          <cell r="G1047">
            <v>1</v>
          </cell>
          <cell r="M1047" t="str">
            <v/>
          </cell>
        </row>
        <row r="1048">
          <cell r="G1048">
            <v>1</v>
          </cell>
          <cell r="M1048" t="str">
            <v/>
          </cell>
        </row>
        <row r="1049">
          <cell r="G1049">
            <v>2</v>
          </cell>
          <cell r="M1049" t="str">
            <v/>
          </cell>
        </row>
        <row r="1050">
          <cell r="G1050">
            <v>1</v>
          </cell>
          <cell r="M1050" t="str">
            <v/>
          </cell>
        </row>
        <row r="1051">
          <cell r="G1051">
            <v>5</v>
          </cell>
          <cell r="M1051">
            <v>0</v>
          </cell>
        </row>
        <row r="1052">
          <cell r="G1052">
            <v>2</v>
          </cell>
          <cell r="M1052">
            <v>0</v>
          </cell>
        </row>
        <row r="1053">
          <cell r="G1053">
            <v>4</v>
          </cell>
          <cell r="M1053">
            <v>0</v>
          </cell>
        </row>
        <row r="1054">
          <cell r="G1054">
            <v>3</v>
          </cell>
          <cell r="M1054" t="str">
            <v/>
          </cell>
        </row>
        <row r="1055">
          <cell r="G1055">
            <v>2</v>
          </cell>
          <cell r="M1055" t="str">
            <v/>
          </cell>
        </row>
        <row r="1056">
          <cell r="G1056">
            <v>2</v>
          </cell>
          <cell r="M1056" t="str">
            <v/>
          </cell>
        </row>
        <row r="1057">
          <cell r="G1057">
            <v>3</v>
          </cell>
          <cell r="M1057" t="str">
            <v/>
          </cell>
        </row>
        <row r="1058">
          <cell r="G1058">
            <v>2</v>
          </cell>
          <cell r="M1058" t="str">
            <v/>
          </cell>
        </row>
        <row r="1059">
          <cell r="G1059">
            <v>2</v>
          </cell>
          <cell r="M1059" t="str">
            <v/>
          </cell>
        </row>
        <row r="1060">
          <cell r="G1060">
            <v>6</v>
          </cell>
          <cell r="M1060" t="str">
            <v/>
          </cell>
        </row>
        <row r="1061">
          <cell r="G1061">
            <v>1</v>
          </cell>
          <cell r="M1061" t="str">
            <v/>
          </cell>
        </row>
        <row r="1062">
          <cell r="G1062">
            <v>1</v>
          </cell>
          <cell r="M1062" t="str">
            <v/>
          </cell>
        </row>
        <row r="1063">
          <cell r="G1063">
            <v>1</v>
          </cell>
          <cell r="M1063" t="str">
            <v/>
          </cell>
        </row>
        <row r="1064">
          <cell r="G1064">
            <v>1</v>
          </cell>
          <cell r="M1064" t="str">
            <v/>
          </cell>
        </row>
        <row r="1065">
          <cell r="G1065">
            <v>2</v>
          </cell>
          <cell r="M1065" t="str">
            <v/>
          </cell>
        </row>
        <row r="1066">
          <cell r="G1066">
            <v>1</v>
          </cell>
          <cell r="M1066" t="str">
            <v/>
          </cell>
        </row>
        <row r="1067">
          <cell r="G1067">
            <v>1</v>
          </cell>
          <cell r="M1067" t="str">
            <v/>
          </cell>
        </row>
        <row r="1068">
          <cell r="G1068">
            <v>1</v>
          </cell>
          <cell r="M1068" t="str">
            <v/>
          </cell>
        </row>
        <row r="1069">
          <cell r="G1069">
            <v>1</v>
          </cell>
          <cell r="M1069" t="str">
            <v/>
          </cell>
        </row>
        <row r="1070">
          <cell r="G1070">
            <v>1</v>
          </cell>
          <cell r="M1070" t="str">
            <v/>
          </cell>
        </row>
        <row r="1071">
          <cell r="G1071">
            <v>1</v>
          </cell>
          <cell r="M1071" t="str">
            <v/>
          </cell>
        </row>
        <row r="1072">
          <cell r="G1072">
            <v>4</v>
          </cell>
          <cell r="M1072" t="str">
            <v/>
          </cell>
        </row>
        <row r="1073">
          <cell r="G1073">
            <v>1</v>
          </cell>
          <cell r="M1073" t="str">
            <v/>
          </cell>
        </row>
        <row r="1074">
          <cell r="G1074">
            <v>1</v>
          </cell>
          <cell r="M1074" t="str">
            <v/>
          </cell>
        </row>
        <row r="1075">
          <cell r="G1075">
            <v>4</v>
          </cell>
          <cell r="M1075" t="str">
            <v/>
          </cell>
        </row>
        <row r="1076">
          <cell r="G1076">
            <v>2</v>
          </cell>
          <cell r="M1076" t="str">
            <v/>
          </cell>
        </row>
        <row r="1077">
          <cell r="G1077">
            <v>2</v>
          </cell>
          <cell r="M1077" t="str">
            <v/>
          </cell>
        </row>
        <row r="1078">
          <cell r="G1078">
            <v>5</v>
          </cell>
          <cell r="M1078" t="str">
            <v/>
          </cell>
        </row>
        <row r="1079">
          <cell r="G1079">
            <v>2</v>
          </cell>
          <cell r="M1079" t="str">
            <v/>
          </cell>
        </row>
        <row r="1080">
          <cell r="G1080">
            <v>4</v>
          </cell>
          <cell r="M1080" t="str">
            <v/>
          </cell>
        </row>
        <row r="1081">
          <cell r="G1081">
            <v>5</v>
          </cell>
          <cell r="M1081" t="str">
            <v/>
          </cell>
        </row>
        <row r="1082">
          <cell r="G1082">
            <v>2</v>
          </cell>
          <cell r="M1082" t="str">
            <v/>
          </cell>
        </row>
        <row r="1083">
          <cell r="G1083">
            <v>4</v>
          </cell>
          <cell r="M1083" t="str">
            <v/>
          </cell>
        </row>
        <row r="1084">
          <cell r="G1084">
            <v>2</v>
          </cell>
          <cell r="M1084" t="str">
            <v>Down Tower Assembly (PDC, CFC, MCC, CBC) - UCSA</v>
          </cell>
        </row>
        <row r="1085">
          <cell r="G1085">
            <v>2</v>
          </cell>
          <cell r="M1085" t="str">
            <v>Down Tower Assembly (PDC, CFC, MCC, CBC) - UCSA</v>
          </cell>
        </row>
        <row r="1086">
          <cell r="G1086">
            <v>4</v>
          </cell>
          <cell r="M1086" t="str">
            <v>Down Tower Assembly (PDC, CFC, MCC, CBC) - UCSA</v>
          </cell>
        </row>
        <row r="1087">
          <cell r="G1087">
            <v>5</v>
          </cell>
          <cell r="M1087">
            <v>0</v>
          </cell>
        </row>
        <row r="1088">
          <cell r="G1088">
            <v>2</v>
          </cell>
          <cell r="M1088">
            <v>0</v>
          </cell>
        </row>
        <row r="1089">
          <cell r="G1089">
            <v>2</v>
          </cell>
          <cell r="M1089">
            <v>0</v>
          </cell>
        </row>
        <row r="1090">
          <cell r="G1090">
            <v>1</v>
          </cell>
          <cell r="M1090" t="str">
            <v/>
          </cell>
        </row>
        <row r="1091">
          <cell r="G1091">
            <v>1</v>
          </cell>
          <cell r="M1091" t="str">
            <v/>
          </cell>
        </row>
        <row r="1092">
          <cell r="G1092">
            <v>5</v>
          </cell>
          <cell r="M1092" t="str">
            <v/>
          </cell>
        </row>
        <row r="1093">
          <cell r="G1093">
            <v>2</v>
          </cell>
          <cell r="M1093" t="str">
            <v/>
          </cell>
        </row>
        <row r="1094">
          <cell r="G1094">
            <v>3</v>
          </cell>
          <cell r="M1094" t="str">
            <v/>
          </cell>
        </row>
        <row r="1095">
          <cell r="G1095">
            <v>6</v>
          </cell>
          <cell r="M1095" t="str">
            <v/>
          </cell>
        </row>
        <row r="1096">
          <cell r="G1096">
            <v>2</v>
          </cell>
          <cell r="M1096" t="str">
            <v/>
          </cell>
        </row>
        <row r="1097">
          <cell r="G1097">
            <v>4</v>
          </cell>
          <cell r="M1097" t="str">
            <v/>
          </cell>
        </row>
        <row r="1098">
          <cell r="G1098">
            <v>5</v>
          </cell>
          <cell r="M1098" t="str">
            <v>Down Tower Assembly (PDC, CFC, MCC, CBC) - WEOR</v>
          </cell>
        </row>
        <row r="1099">
          <cell r="G1099">
            <v>1</v>
          </cell>
          <cell r="M1099" t="str">
            <v>Down Tower Assembly (PDC, CFC, MCC, CBC) - WEOR</v>
          </cell>
        </row>
        <row r="1100">
          <cell r="G1100">
            <v>2</v>
          </cell>
          <cell r="M1100" t="str">
            <v>Down Tower Assembly (PDC, CFC, MCC, CBC) - WEOR</v>
          </cell>
        </row>
        <row r="1101">
          <cell r="G1101">
            <v>4</v>
          </cell>
          <cell r="M1101" t="str">
            <v/>
          </cell>
        </row>
        <row r="1102">
          <cell r="G1102">
            <v>2</v>
          </cell>
          <cell r="M1102" t="str">
            <v/>
          </cell>
        </row>
        <row r="1103">
          <cell r="G1103">
            <v>0</v>
          </cell>
          <cell r="M1103" t="str">
            <v/>
          </cell>
        </row>
        <row r="1104">
          <cell r="G1104">
            <v>5</v>
          </cell>
          <cell r="M1104" t="str">
            <v>Down Tower Assembly (PDC, CFC, MCC, CBC) - Contactor</v>
          </cell>
        </row>
        <row r="1105">
          <cell r="G1105">
            <v>3</v>
          </cell>
          <cell r="M1105" t="str">
            <v>Down Tower Assembly (PDC, CFC, MCC, CBC) - Contactor</v>
          </cell>
        </row>
        <row r="1106">
          <cell r="G1106">
            <v>2</v>
          </cell>
          <cell r="M1106" t="str">
            <v>Down Tower Assembly (PDC, CFC, MCC, CBC) - Contactor</v>
          </cell>
        </row>
        <row r="1107">
          <cell r="G1107">
            <v>5</v>
          </cell>
          <cell r="M1107">
            <v>0</v>
          </cell>
        </row>
        <row r="1108">
          <cell r="G1108">
            <v>2</v>
          </cell>
          <cell r="M1108">
            <v>0</v>
          </cell>
        </row>
        <row r="1109">
          <cell r="G1109">
            <v>4</v>
          </cell>
          <cell r="M1109">
            <v>0</v>
          </cell>
        </row>
        <row r="1110">
          <cell r="G1110">
            <v>5</v>
          </cell>
          <cell r="M1110" t="str">
            <v/>
          </cell>
        </row>
        <row r="1111">
          <cell r="G1111">
            <v>1</v>
          </cell>
          <cell r="M1111" t="str">
            <v/>
          </cell>
        </row>
        <row r="1112">
          <cell r="G1112">
            <v>1</v>
          </cell>
          <cell r="M1112" t="str">
            <v/>
          </cell>
        </row>
        <row r="1113">
          <cell r="G1113">
            <v>4</v>
          </cell>
          <cell r="M1113" t="str">
            <v>Not critical asset</v>
          </cell>
        </row>
        <row r="1114">
          <cell r="G1114">
            <v>1</v>
          </cell>
          <cell r="M1114" t="str">
            <v>Not critical asset</v>
          </cell>
        </row>
        <row r="1115">
          <cell r="G1115">
            <v>2</v>
          </cell>
          <cell r="M1115" t="str">
            <v>Not critical asset</v>
          </cell>
        </row>
        <row r="1116">
          <cell r="G1116">
            <v>5</v>
          </cell>
          <cell r="M1116" t="str">
            <v>Top Box - Breaker</v>
          </cell>
        </row>
        <row r="1117">
          <cell r="G1117">
            <v>1</v>
          </cell>
          <cell r="M1117" t="str">
            <v>Top Box - Breaker</v>
          </cell>
        </row>
        <row r="1118">
          <cell r="G1118">
            <v>1</v>
          </cell>
          <cell r="M1118" t="str">
            <v>Top Box - Breaker</v>
          </cell>
        </row>
        <row r="1119">
          <cell r="G1119">
            <v>3</v>
          </cell>
          <cell r="M1119" t="str">
            <v>Down Tower Assembly (PDC, CFC, MCC, CBC) - AEBI</v>
          </cell>
        </row>
        <row r="1120">
          <cell r="G1120">
            <v>2</v>
          </cell>
          <cell r="M1120" t="str">
            <v>Down Tower Assembly (PDC, CFC, MCC, CBC) - AEBI</v>
          </cell>
        </row>
        <row r="1121">
          <cell r="G1121">
            <v>1</v>
          </cell>
          <cell r="M1121" t="str">
            <v>Down Tower Assembly (PDC, CFC, MCC, CBC) - AEAD</v>
          </cell>
        </row>
        <row r="1122">
          <cell r="G1122">
            <v>1</v>
          </cell>
          <cell r="M1122" t="str">
            <v>Down Tower Assembly (PDC, CFC, MCC, CBC) - AEAD</v>
          </cell>
        </row>
        <row r="1123">
          <cell r="G1123">
            <v>1</v>
          </cell>
          <cell r="M1123" t="str">
            <v>Down Tower Assembly (PDC, CFC, MCC, CBC) - AEAD</v>
          </cell>
        </row>
        <row r="1124">
          <cell r="G1124">
            <v>1</v>
          </cell>
          <cell r="M1124" t="str">
            <v>Down Tower Assembly (PDC, CFC, MCC, CBC) - AEAD</v>
          </cell>
        </row>
        <row r="1125">
          <cell r="G1125">
            <v>1</v>
          </cell>
          <cell r="M1125" t="str">
            <v/>
          </cell>
        </row>
        <row r="1126">
          <cell r="G1126">
            <v>2</v>
          </cell>
          <cell r="M1126" t="str">
            <v/>
          </cell>
        </row>
        <row r="1127">
          <cell r="G1127">
            <v>1</v>
          </cell>
          <cell r="M1127" t="str">
            <v/>
          </cell>
        </row>
        <row r="1128">
          <cell r="G1128">
            <v>1</v>
          </cell>
          <cell r="M1128" t="str">
            <v/>
          </cell>
        </row>
        <row r="1129">
          <cell r="G1129">
            <v>2</v>
          </cell>
          <cell r="M1129" t="str">
            <v/>
          </cell>
        </row>
        <row r="1130">
          <cell r="G1130">
            <v>1</v>
          </cell>
          <cell r="M1130" t="str">
            <v/>
          </cell>
        </row>
        <row r="1131">
          <cell r="G1131">
            <v>1</v>
          </cell>
          <cell r="M1131" t="str">
            <v/>
          </cell>
        </row>
        <row r="1132">
          <cell r="G1132">
            <v>2</v>
          </cell>
          <cell r="M1132" t="str">
            <v/>
          </cell>
        </row>
        <row r="1133">
          <cell r="G1133">
            <v>0</v>
          </cell>
          <cell r="M1133" t="str">
            <v/>
          </cell>
        </row>
        <row r="1134">
          <cell r="G1134">
            <v>1</v>
          </cell>
          <cell r="M1134" t="str">
            <v/>
          </cell>
        </row>
        <row r="1135">
          <cell r="G1135">
            <v>2</v>
          </cell>
          <cell r="M1135" t="str">
            <v/>
          </cell>
        </row>
        <row r="1136">
          <cell r="G1136">
            <v>0</v>
          </cell>
          <cell r="M1136" t="str">
            <v/>
          </cell>
        </row>
        <row r="1137">
          <cell r="G1137">
            <v>1</v>
          </cell>
          <cell r="M1137" t="str">
            <v/>
          </cell>
        </row>
        <row r="1138">
          <cell r="G1138">
            <v>1</v>
          </cell>
          <cell r="M1138" t="str">
            <v/>
          </cell>
        </row>
        <row r="1139">
          <cell r="G1139">
            <v>1</v>
          </cell>
          <cell r="M1139" t="str">
            <v/>
          </cell>
        </row>
        <row r="1140">
          <cell r="G1140">
            <v>2</v>
          </cell>
          <cell r="M1140" t="str">
            <v/>
          </cell>
        </row>
        <row r="1141">
          <cell r="G1141">
            <v>0</v>
          </cell>
          <cell r="M1141" t="str">
            <v/>
          </cell>
        </row>
        <row r="1142">
          <cell r="G1142">
            <v>1</v>
          </cell>
          <cell r="M1142" t="str">
            <v/>
          </cell>
        </row>
        <row r="1143">
          <cell r="G1143">
            <v>2</v>
          </cell>
          <cell r="M1143" t="str">
            <v/>
          </cell>
        </row>
        <row r="1144">
          <cell r="G1144">
            <v>1</v>
          </cell>
          <cell r="M1144" t="str">
            <v/>
          </cell>
        </row>
        <row r="1145">
          <cell r="G1145">
            <v>1</v>
          </cell>
          <cell r="M1145" t="str">
            <v>??? - RELATED - Down Tower Assembly (PDC, CFC, MCC, CBC) - AEBM</v>
          </cell>
        </row>
        <row r="1146">
          <cell r="G1146">
            <v>6</v>
          </cell>
          <cell r="M1146" t="str">
            <v>??? - RELATED - Down Tower Assembly (PDC, CFC, MCC, CBC) - AEBM</v>
          </cell>
        </row>
        <row r="1147">
          <cell r="G1147">
            <v>1</v>
          </cell>
          <cell r="M1147" t="str">
            <v>??? - RELATED - Down Tower Assembly (PDC, CFC, MCC, CBC) - AEBM</v>
          </cell>
        </row>
        <row r="1148">
          <cell r="G1148">
            <v>1</v>
          </cell>
          <cell r="M1148" t="str">
            <v/>
          </cell>
        </row>
        <row r="1149">
          <cell r="G1149">
            <v>2</v>
          </cell>
          <cell r="M1149" t="str">
            <v/>
          </cell>
        </row>
        <row r="1150">
          <cell r="G1150">
            <v>1</v>
          </cell>
          <cell r="M1150" t="str">
            <v/>
          </cell>
        </row>
        <row r="1151">
          <cell r="G1151">
            <v>1</v>
          </cell>
          <cell r="M1151" t="str">
            <v/>
          </cell>
        </row>
        <row r="1152">
          <cell r="G1152">
            <v>1</v>
          </cell>
          <cell r="M1152" t="str">
            <v/>
          </cell>
        </row>
        <row r="1153">
          <cell r="G1153">
            <v>1</v>
          </cell>
          <cell r="M1153" t="str">
            <v/>
          </cell>
        </row>
        <row r="1154">
          <cell r="G1154">
            <v>1</v>
          </cell>
          <cell r="M1154" t="str">
            <v/>
          </cell>
        </row>
        <row r="1155">
          <cell r="G1155">
            <v>1</v>
          </cell>
          <cell r="M1155" t="str">
            <v/>
          </cell>
        </row>
        <row r="1156">
          <cell r="G1156">
            <v>3</v>
          </cell>
          <cell r="M1156" t="str">
            <v/>
          </cell>
        </row>
        <row r="1157">
          <cell r="G1157">
            <v>1</v>
          </cell>
          <cell r="M1157" t="str">
            <v/>
          </cell>
        </row>
        <row r="1158">
          <cell r="G1158">
            <v>1</v>
          </cell>
          <cell r="M1158" t="str">
            <v/>
          </cell>
        </row>
        <row r="1159">
          <cell r="G1159">
            <v>2</v>
          </cell>
          <cell r="M1159" t="str">
            <v/>
          </cell>
        </row>
        <row r="1160">
          <cell r="G1160">
            <v>1</v>
          </cell>
          <cell r="M1160" t="str">
            <v/>
          </cell>
        </row>
        <row r="1161">
          <cell r="G1161">
            <v>1</v>
          </cell>
          <cell r="M1161" t="str">
            <v/>
          </cell>
        </row>
        <row r="1162">
          <cell r="G1162">
            <v>2</v>
          </cell>
          <cell r="M1162" t="str">
            <v/>
          </cell>
        </row>
        <row r="1163">
          <cell r="G1163">
            <v>1</v>
          </cell>
          <cell r="M1163" t="str">
            <v/>
          </cell>
        </row>
        <row r="1164">
          <cell r="G1164">
            <v>1</v>
          </cell>
          <cell r="M1164" t="str">
            <v/>
          </cell>
        </row>
        <row r="1165">
          <cell r="G1165">
            <v>2</v>
          </cell>
          <cell r="M1165" t="str">
            <v/>
          </cell>
        </row>
        <row r="1166">
          <cell r="G1166">
            <v>1</v>
          </cell>
          <cell r="M1166" t="str">
            <v/>
          </cell>
        </row>
        <row r="1167">
          <cell r="G1167">
            <v>1</v>
          </cell>
          <cell r="M1167" t="str">
            <v>High Speed Shaft Assembly - Coupling</v>
          </cell>
        </row>
        <row r="1168">
          <cell r="G1168">
            <v>2</v>
          </cell>
          <cell r="M1168" t="str">
            <v>High Speed Shaft Assembly - Coupling</v>
          </cell>
        </row>
        <row r="1169">
          <cell r="G1169">
            <v>0</v>
          </cell>
          <cell r="M1169">
            <v>0</v>
          </cell>
        </row>
        <row r="1170">
          <cell r="G1170">
            <v>4</v>
          </cell>
          <cell r="M1170">
            <v>0</v>
          </cell>
        </row>
        <row r="1171">
          <cell r="G1171">
            <v>5</v>
          </cell>
          <cell r="M1171">
            <v>0</v>
          </cell>
        </row>
        <row r="1172">
          <cell r="G1172">
            <v>1</v>
          </cell>
          <cell r="M1172">
            <v>0</v>
          </cell>
        </row>
        <row r="1173">
          <cell r="G1173">
            <v>8</v>
          </cell>
          <cell r="M1173">
            <v>0</v>
          </cell>
        </row>
        <row r="1174">
          <cell r="G1174">
            <v>3</v>
          </cell>
          <cell r="M1174">
            <v>0</v>
          </cell>
        </row>
        <row r="1175">
          <cell r="G1175">
            <v>2</v>
          </cell>
          <cell r="M1175">
            <v>0</v>
          </cell>
        </row>
        <row r="1176">
          <cell r="G1176">
            <v>2</v>
          </cell>
          <cell r="M1176" t="str">
            <v/>
          </cell>
        </row>
        <row r="1177">
          <cell r="G1177">
            <v>1</v>
          </cell>
          <cell r="M1177" t="str">
            <v/>
          </cell>
        </row>
        <row r="1178">
          <cell r="G1178">
            <v>1</v>
          </cell>
          <cell r="M1178" t="str">
            <v/>
          </cell>
        </row>
        <row r="1179">
          <cell r="G1179">
            <v>10</v>
          </cell>
          <cell r="M1179" t="str">
            <v/>
          </cell>
        </row>
        <row r="1180">
          <cell r="G1180">
            <v>3</v>
          </cell>
          <cell r="M1180" t="str">
            <v/>
          </cell>
        </row>
        <row r="1181">
          <cell r="G1181">
            <v>5</v>
          </cell>
          <cell r="M1181" t="str">
            <v/>
          </cell>
        </row>
        <row r="1182">
          <cell r="G1182">
            <v>2</v>
          </cell>
          <cell r="M1182" t="str">
            <v/>
          </cell>
        </row>
        <row r="1183">
          <cell r="G1183">
            <v>0</v>
          </cell>
          <cell r="M1183" t="str">
            <v/>
          </cell>
        </row>
        <row r="1184">
          <cell r="G1184">
            <v>3</v>
          </cell>
          <cell r="M1184" t="str">
            <v/>
          </cell>
        </row>
        <row r="1185">
          <cell r="G1185">
            <v>1</v>
          </cell>
          <cell r="M1185" t="str">
            <v>Down Tower Assembly (PDC, CFC, MCC, CBC) - BPPB</v>
          </cell>
        </row>
        <row r="1186">
          <cell r="G1186">
            <v>3</v>
          </cell>
          <cell r="M1186" t="str">
            <v>Down Tower Assembly (PDC, CFC, MCC, CBC) - BPPB</v>
          </cell>
        </row>
        <row r="1187">
          <cell r="G1187">
            <v>2</v>
          </cell>
          <cell r="M1187" t="str">
            <v>Down Tower Assembly (PDC, CFC, MCC, CBC) - BPPB</v>
          </cell>
        </row>
        <row r="1188">
          <cell r="G1188">
            <v>0</v>
          </cell>
          <cell r="M1188" t="str">
            <v>Down Tower Assembly (PDC, CFC, MCC, CBC) - MACC</v>
          </cell>
        </row>
        <row r="1189">
          <cell r="G1189">
            <v>0</v>
          </cell>
          <cell r="M1189" t="str">
            <v>Down Tower Assembly (PDC, CFC, MCC, CBC) - MACC</v>
          </cell>
        </row>
        <row r="1190">
          <cell r="G1190">
            <v>8</v>
          </cell>
          <cell r="M1190" t="str">
            <v>Pitch System Control - (Axis 1 &amp; Battery Enclosure) - ENET Switch</v>
          </cell>
        </row>
        <row r="1191">
          <cell r="G1191">
            <v>1</v>
          </cell>
          <cell r="M1191" t="str">
            <v>Pitch System Control - (Axis 1 &amp; Battery Enclosure) - ENET Switch</v>
          </cell>
        </row>
        <row r="1192">
          <cell r="G1192">
            <v>2</v>
          </cell>
          <cell r="M1192" t="str">
            <v>Pitch System Control - (Axis 1 &amp; Battery Enclosure) - ENET Switch</v>
          </cell>
        </row>
        <row r="1193">
          <cell r="G1193">
            <v>3</v>
          </cell>
          <cell r="M1193" t="str">
            <v>Pitch System Control - (Axis 1 &amp; Battery Enclosure) - ENET Switch</v>
          </cell>
        </row>
        <row r="1194">
          <cell r="G1194">
            <v>2</v>
          </cell>
          <cell r="M1194" t="str">
            <v>Pitch System Control - (Axis 1 &amp; Battery Enclosure) - ENET Switch</v>
          </cell>
        </row>
        <row r="1195">
          <cell r="G1195">
            <v>2</v>
          </cell>
          <cell r="M1195" t="str">
            <v>Pitch System Control - (Axis 1 &amp; Battery Enclosure) - ENET Switch</v>
          </cell>
        </row>
        <row r="1196">
          <cell r="G1196">
            <v>10</v>
          </cell>
          <cell r="M1196" t="str">
            <v>Pitch System Control - (Axis 1 &amp; Battery Enclosure) - ENET Switch</v>
          </cell>
        </row>
        <row r="1197">
          <cell r="G1197">
            <v>1</v>
          </cell>
          <cell r="M1197" t="str">
            <v>Pitch System Control - (Axis 1 &amp; Battery Enclosure) - ENET Switch</v>
          </cell>
        </row>
        <row r="1198">
          <cell r="G1198">
            <v>1</v>
          </cell>
          <cell r="M1198" t="str">
            <v>Pitch System Control - (Axis 1 &amp; Battery Enclosure) - ENET Switch</v>
          </cell>
        </row>
        <row r="1199">
          <cell r="G1199">
            <v>0</v>
          </cell>
          <cell r="M1199" t="str">
            <v>Gearbox - Slipring</v>
          </cell>
        </row>
        <row r="1200">
          <cell r="G1200">
            <v>0</v>
          </cell>
          <cell r="M1200" t="str">
            <v>Gearbox - Slipring</v>
          </cell>
        </row>
        <row r="1201">
          <cell r="G1201">
            <v>6</v>
          </cell>
          <cell r="M1201" t="str">
            <v/>
          </cell>
        </row>
        <row r="1202">
          <cell r="G1202">
            <v>1</v>
          </cell>
          <cell r="M1202" t="str">
            <v/>
          </cell>
        </row>
        <row r="1203">
          <cell r="G1203">
            <v>1</v>
          </cell>
          <cell r="M1203" t="str">
            <v/>
          </cell>
        </row>
        <row r="1204">
          <cell r="G1204">
            <v>4</v>
          </cell>
          <cell r="M1204" t="str">
            <v/>
          </cell>
        </row>
        <row r="1205">
          <cell r="G1205">
            <v>1</v>
          </cell>
          <cell r="M1205" t="str">
            <v/>
          </cell>
        </row>
        <row r="1206">
          <cell r="G1206">
            <v>1</v>
          </cell>
          <cell r="M1206" t="str">
            <v/>
          </cell>
        </row>
        <row r="1207">
          <cell r="G1207">
            <v>3</v>
          </cell>
          <cell r="M1207" t="str">
            <v/>
          </cell>
        </row>
        <row r="1208">
          <cell r="G1208">
            <v>1</v>
          </cell>
          <cell r="M1208" t="str">
            <v/>
          </cell>
        </row>
        <row r="1209">
          <cell r="G1209">
            <v>9</v>
          </cell>
          <cell r="M1209" t="str">
            <v/>
          </cell>
        </row>
        <row r="1210">
          <cell r="G1210">
            <v>1</v>
          </cell>
          <cell r="M1210" t="str">
            <v/>
          </cell>
        </row>
        <row r="1211">
          <cell r="G1211">
            <v>1</v>
          </cell>
          <cell r="M1211" t="str">
            <v/>
          </cell>
        </row>
        <row r="1212">
          <cell r="G1212">
            <v>1</v>
          </cell>
          <cell r="M1212" t="str">
            <v/>
          </cell>
        </row>
        <row r="1213">
          <cell r="G1213">
            <v>1</v>
          </cell>
          <cell r="M1213" t="str">
            <v/>
          </cell>
        </row>
        <row r="1214">
          <cell r="G1214">
            <v>1</v>
          </cell>
          <cell r="M1214" t="str">
            <v/>
          </cell>
        </row>
        <row r="1215">
          <cell r="G1215">
            <v>1</v>
          </cell>
          <cell r="M1215" t="str">
            <v/>
          </cell>
        </row>
        <row r="1216">
          <cell r="G1216">
            <v>6</v>
          </cell>
          <cell r="M1216" t="str">
            <v/>
          </cell>
        </row>
        <row r="1217">
          <cell r="G1217">
            <v>1</v>
          </cell>
          <cell r="M1217" t="str">
            <v/>
          </cell>
        </row>
        <row r="1218">
          <cell r="G1218">
            <v>1</v>
          </cell>
          <cell r="M1218" t="str">
            <v/>
          </cell>
        </row>
        <row r="1219">
          <cell r="G1219">
            <v>16</v>
          </cell>
          <cell r="M1219" t="str">
            <v>Not critical asset</v>
          </cell>
        </row>
        <row r="1220">
          <cell r="G1220">
            <v>3</v>
          </cell>
          <cell r="M1220" t="str">
            <v>Not critical asset</v>
          </cell>
        </row>
        <row r="1221">
          <cell r="G1221">
            <v>24</v>
          </cell>
          <cell r="M1221" t="str">
            <v>Not critical asset</v>
          </cell>
        </row>
        <row r="1222">
          <cell r="G1222">
            <v>6</v>
          </cell>
          <cell r="M1222" t="str">
            <v/>
          </cell>
        </row>
        <row r="1223">
          <cell r="G1223">
            <v>1</v>
          </cell>
          <cell r="M1223" t="str">
            <v/>
          </cell>
        </row>
        <row r="1224">
          <cell r="G1224">
            <v>2</v>
          </cell>
          <cell r="M1224" t="str">
            <v/>
          </cell>
        </row>
        <row r="1225">
          <cell r="G1225">
            <v>5</v>
          </cell>
          <cell r="M1225" t="str">
            <v/>
          </cell>
        </row>
        <row r="1226">
          <cell r="G1226">
            <v>1</v>
          </cell>
          <cell r="M1226" t="str">
            <v/>
          </cell>
        </row>
        <row r="1227">
          <cell r="G1227">
            <v>2</v>
          </cell>
          <cell r="M1227" t="str">
            <v/>
          </cell>
        </row>
        <row r="1228">
          <cell r="G1228">
            <v>6</v>
          </cell>
          <cell r="M1228" t="str">
            <v/>
          </cell>
        </row>
        <row r="1229">
          <cell r="G1229">
            <v>1</v>
          </cell>
          <cell r="M1229" t="str">
            <v/>
          </cell>
        </row>
        <row r="1230">
          <cell r="G1230">
            <v>2</v>
          </cell>
          <cell r="M1230" t="str">
            <v/>
          </cell>
        </row>
        <row r="1231">
          <cell r="G1231">
            <v>7</v>
          </cell>
          <cell r="M1231" t="str">
            <v/>
          </cell>
        </row>
        <row r="1232">
          <cell r="G1232">
            <v>2</v>
          </cell>
          <cell r="M1232" t="str">
            <v/>
          </cell>
        </row>
        <row r="1233">
          <cell r="G1233">
            <v>2</v>
          </cell>
          <cell r="M1233" t="str">
            <v/>
          </cell>
        </row>
        <row r="1234">
          <cell r="G1234">
            <v>7</v>
          </cell>
          <cell r="M1234" t="str">
            <v/>
          </cell>
        </row>
        <row r="1235">
          <cell r="G1235">
            <v>2</v>
          </cell>
          <cell r="M1235" t="str">
            <v/>
          </cell>
        </row>
        <row r="1236">
          <cell r="G1236">
            <v>4</v>
          </cell>
          <cell r="M1236" t="str">
            <v/>
          </cell>
        </row>
        <row r="1237">
          <cell r="G1237">
            <v>6</v>
          </cell>
          <cell r="M1237" t="str">
            <v>Not critical asset</v>
          </cell>
        </row>
        <row r="1238">
          <cell r="G1238">
            <v>2</v>
          </cell>
          <cell r="M1238" t="str">
            <v>Not critical asset</v>
          </cell>
        </row>
        <row r="1239">
          <cell r="G1239">
            <v>3</v>
          </cell>
          <cell r="M1239" t="str">
            <v>Not critical asset</v>
          </cell>
        </row>
        <row r="1240">
          <cell r="G1240">
            <v>7</v>
          </cell>
          <cell r="M1240" t="str">
            <v/>
          </cell>
        </row>
        <row r="1241">
          <cell r="G1241">
            <v>1</v>
          </cell>
          <cell r="M1241" t="str">
            <v/>
          </cell>
        </row>
        <row r="1242">
          <cell r="G1242">
            <v>2</v>
          </cell>
          <cell r="M1242" t="str">
            <v/>
          </cell>
        </row>
        <row r="1243">
          <cell r="G1243">
            <v>1</v>
          </cell>
          <cell r="M1243" t="str">
            <v/>
          </cell>
        </row>
        <row r="1244">
          <cell r="G1244">
            <v>1</v>
          </cell>
          <cell r="M1244" t="str">
            <v/>
          </cell>
        </row>
        <row r="1245">
          <cell r="G1245">
            <v>1</v>
          </cell>
          <cell r="M1245" t="str">
            <v/>
          </cell>
        </row>
        <row r="1246">
          <cell r="G1246">
            <v>1</v>
          </cell>
          <cell r="M1246" t="str">
            <v/>
          </cell>
        </row>
        <row r="1247">
          <cell r="G1247">
            <v>6</v>
          </cell>
          <cell r="M1247" t="str">
            <v>Not critical asset</v>
          </cell>
        </row>
        <row r="1248">
          <cell r="G1248">
            <v>3</v>
          </cell>
          <cell r="M1248" t="str">
            <v>Not critical asset</v>
          </cell>
        </row>
        <row r="1249">
          <cell r="G1249">
            <v>6</v>
          </cell>
          <cell r="M1249" t="str">
            <v>Not critical asset</v>
          </cell>
        </row>
        <row r="1250">
          <cell r="G1250">
            <v>5</v>
          </cell>
          <cell r="M1250" t="str">
            <v/>
          </cell>
        </row>
        <row r="1251">
          <cell r="G1251">
            <v>3</v>
          </cell>
          <cell r="M1251" t="str">
            <v/>
          </cell>
        </row>
        <row r="1252">
          <cell r="G1252">
            <v>6</v>
          </cell>
          <cell r="M1252" t="str">
            <v/>
          </cell>
        </row>
        <row r="1253">
          <cell r="G1253">
            <v>5</v>
          </cell>
          <cell r="M1253" t="str">
            <v/>
          </cell>
        </row>
        <row r="1254">
          <cell r="G1254">
            <v>1</v>
          </cell>
          <cell r="M1254" t="str">
            <v/>
          </cell>
        </row>
        <row r="1255">
          <cell r="G1255">
            <v>1</v>
          </cell>
          <cell r="M1255" t="str">
            <v/>
          </cell>
        </row>
        <row r="1256">
          <cell r="G1256">
            <v>5</v>
          </cell>
          <cell r="M1256" t="str">
            <v/>
          </cell>
        </row>
        <row r="1257">
          <cell r="G1257">
            <v>1</v>
          </cell>
          <cell r="M1257" t="str">
            <v/>
          </cell>
        </row>
        <row r="1258">
          <cell r="G1258">
            <v>1</v>
          </cell>
          <cell r="M1258" t="str">
            <v/>
          </cell>
        </row>
        <row r="1259">
          <cell r="G1259">
            <v>7</v>
          </cell>
          <cell r="M1259" t="str">
            <v/>
          </cell>
        </row>
        <row r="1260">
          <cell r="G1260">
            <v>2</v>
          </cell>
          <cell r="M1260" t="str">
            <v/>
          </cell>
        </row>
        <row r="1261">
          <cell r="G1261">
            <v>4</v>
          </cell>
          <cell r="M1261" t="str">
            <v/>
          </cell>
        </row>
        <row r="1262">
          <cell r="G1262">
            <v>8</v>
          </cell>
          <cell r="M1262" t="str">
            <v/>
          </cell>
        </row>
        <row r="1263">
          <cell r="G1263">
            <v>1</v>
          </cell>
          <cell r="M1263" t="str">
            <v/>
          </cell>
        </row>
        <row r="1264">
          <cell r="G1264">
            <v>1</v>
          </cell>
          <cell r="M1264" t="str">
            <v/>
          </cell>
        </row>
        <row r="1265">
          <cell r="G1265">
            <v>8</v>
          </cell>
          <cell r="M1265" t="str">
            <v/>
          </cell>
        </row>
        <row r="1266">
          <cell r="G1266">
            <v>1</v>
          </cell>
          <cell r="M1266" t="str">
            <v/>
          </cell>
        </row>
        <row r="1267">
          <cell r="G1267">
            <v>1</v>
          </cell>
          <cell r="M1267" t="str">
            <v/>
          </cell>
        </row>
        <row r="1268">
          <cell r="G1268">
            <v>0</v>
          </cell>
          <cell r="M1268" t="str">
            <v/>
          </cell>
        </row>
        <row r="1269">
          <cell r="G1269">
            <v>6</v>
          </cell>
          <cell r="M1269" t="str">
            <v/>
          </cell>
        </row>
        <row r="1270">
          <cell r="G1270">
            <v>1</v>
          </cell>
          <cell r="M1270" t="str">
            <v/>
          </cell>
        </row>
        <row r="1271">
          <cell r="G1271">
            <v>1</v>
          </cell>
          <cell r="M1271" t="str">
            <v/>
          </cell>
        </row>
        <row r="1272">
          <cell r="G1272">
            <v>6</v>
          </cell>
          <cell r="M1272" t="str">
            <v/>
          </cell>
        </row>
        <row r="1273">
          <cell r="G1273">
            <v>1</v>
          </cell>
          <cell r="M1273" t="str">
            <v/>
          </cell>
        </row>
        <row r="1274">
          <cell r="G1274">
            <v>1</v>
          </cell>
          <cell r="M1274" t="str">
            <v/>
          </cell>
        </row>
        <row r="1275">
          <cell r="G1275">
            <v>7</v>
          </cell>
          <cell r="M1275" t="str">
            <v/>
          </cell>
        </row>
        <row r="1276">
          <cell r="G1276">
            <v>1</v>
          </cell>
          <cell r="M1276" t="str">
            <v/>
          </cell>
        </row>
        <row r="1277">
          <cell r="G1277">
            <v>3</v>
          </cell>
          <cell r="M1277" t="str">
            <v/>
          </cell>
        </row>
        <row r="1278">
          <cell r="G1278">
            <v>6</v>
          </cell>
          <cell r="M1278" t="str">
            <v/>
          </cell>
        </row>
        <row r="1279">
          <cell r="G1279">
            <v>1</v>
          </cell>
          <cell r="M1279" t="str">
            <v/>
          </cell>
        </row>
        <row r="1280">
          <cell r="G1280">
            <v>0</v>
          </cell>
          <cell r="M1280" t="str">
            <v/>
          </cell>
        </row>
        <row r="1281">
          <cell r="G1281">
            <v>7</v>
          </cell>
          <cell r="M1281" t="str">
            <v/>
          </cell>
        </row>
        <row r="1282">
          <cell r="G1282">
            <v>1</v>
          </cell>
          <cell r="M1282" t="str">
            <v/>
          </cell>
        </row>
        <row r="1283">
          <cell r="G1283">
            <v>0</v>
          </cell>
          <cell r="M1283" t="str">
            <v/>
          </cell>
        </row>
        <row r="1284">
          <cell r="G1284">
            <v>1</v>
          </cell>
          <cell r="M1284" t="str">
            <v/>
          </cell>
        </row>
        <row r="1285">
          <cell r="G1285">
            <v>1</v>
          </cell>
          <cell r="M1285" t="str">
            <v/>
          </cell>
        </row>
        <row r="1286">
          <cell r="G1286">
            <v>1</v>
          </cell>
          <cell r="M1286" t="str">
            <v/>
          </cell>
        </row>
        <row r="1287">
          <cell r="G1287">
            <v>1</v>
          </cell>
          <cell r="M1287" t="str">
            <v/>
          </cell>
        </row>
        <row r="1288">
          <cell r="G1288">
            <v>3</v>
          </cell>
          <cell r="M1288" t="str">
            <v>Down Tower Assembly (PDC, CFC, MCC, CBC) - AEAD</v>
          </cell>
        </row>
        <row r="1289">
          <cell r="G1289">
            <v>1</v>
          </cell>
          <cell r="M1289" t="str">
            <v>Down Tower Assembly (PDC, CFC, MCC, CBC) - AEAD</v>
          </cell>
        </row>
        <row r="1290">
          <cell r="G1290">
            <v>4</v>
          </cell>
          <cell r="M1290" t="str">
            <v>Down Tower Assembly (PDC, CFC, MCC, CBC) - AEAD</v>
          </cell>
        </row>
        <row r="1291">
          <cell r="G1291">
            <v>1</v>
          </cell>
          <cell r="M1291" t="str">
            <v>Down Tower Assembly (PDC, CFC, MCC, CBC) - AEAD</v>
          </cell>
        </row>
        <row r="1292">
          <cell r="G1292">
            <v>4</v>
          </cell>
          <cell r="M1292" t="str">
            <v>Down Tower Assembly (PDC, CFC, MCC, CBC) - AEAA</v>
          </cell>
        </row>
        <row r="1293">
          <cell r="G1293">
            <v>2</v>
          </cell>
          <cell r="M1293" t="str">
            <v>Down Tower Assembly (PDC, CFC, MCC, CBC) - AEAA</v>
          </cell>
        </row>
        <row r="1294">
          <cell r="G1294">
            <v>9</v>
          </cell>
          <cell r="M1294" t="str">
            <v>Down Tower Assembly (PDC, CFC, MCC, CBC) - AEAA</v>
          </cell>
        </row>
        <row r="1295">
          <cell r="G1295">
            <v>1</v>
          </cell>
          <cell r="M1295" t="str">
            <v>Down Tower Assembly (PDC, CFC, MCC, CBC) - AEAA</v>
          </cell>
        </row>
        <row r="1296">
          <cell r="G1296">
            <v>5</v>
          </cell>
          <cell r="M1296" t="str">
            <v>Down Tower Assembly (PDC, CFC, MCC, CBC) - WEMA</v>
          </cell>
        </row>
        <row r="1297">
          <cell r="G1297">
            <v>2</v>
          </cell>
          <cell r="M1297" t="str">
            <v>Down Tower Assembly (PDC, CFC, MCC, CBC) - WEMA</v>
          </cell>
        </row>
        <row r="1298">
          <cell r="G1298">
            <v>10</v>
          </cell>
          <cell r="M1298" t="str">
            <v>Down Tower Assembly (PDC, CFC, MCC, CBC) - WEMA</v>
          </cell>
        </row>
        <row r="1299">
          <cell r="G1299">
            <v>4</v>
          </cell>
          <cell r="M1299" t="str">
            <v>Not critical asset</v>
          </cell>
        </row>
        <row r="1300">
          <cell r="G1300">
            <v>1</v>
          </cell>
          <cell r="M1300" t="str">
            <v>Not critical asset</v>
          </cell>
        </row>
        <row r="1301">
          <cell r="G1301">
            <v>1</v>
          </cell>
          <cell r="M1301" t="str">
            <v>Not critical asset</v>
          </cell>
        </row>
        <row r="1302">
          <cell r="G1302">
            <v>6</v>
          </cell>
          <cell r="M1302" t="str">
            <v/>
          </cell>
        </row>
        <row r="1303">
          <cell r="G1303">
            <v>5</v>
          </cell>
          <cell r="M1303" t="str">
            <v/>
          </cell>
        </row>
        <row r="1304">
          <cell r="G1304">
            <v>2</v>
          </cell>
          <cell r="M1304" t="str">
            <v/>
          </cell>
        </row>
        <row r="1305">
          <cell r="G1305">
            <v>3</v>
          </cell>
          <cell r="M1305">
            <v>0</v>
          </cell>
        </row>
        <row r="1306">
          <cell r="G1306">
            <v>1</v>
          </cell>
          <cell r="M1306">
            <v>0</v>
          </cell>
        </row>
        <row r="1307">
          <cell r="G1307">
            <v>1</v>
          </cell>
          <cell r="M1307">
            <v>0</v>
          </cell>
        </row>
        <row r="1308">
          <cell r="G1308">
            <v>2</v>
          </cell>
          <cell r="M1308" t="str">
            <v/>
          </cell>
        </row>
        <row r="1309">
          <cell r="G1309">
            <v>4</v>
          </cell>
          <cell r="M1309" t="str">
            <v/>
          </cell>
        </row>
        <row r="1310">
          <cell r="G1310">
            <v>2</v>
          </cell>
          <cell r="M1310">
            <v>0</v>
          </cell>
        </row>
        <row r="1311">
          <cell r="G1311">
            <v>1</v>
          </cell>
          <cell r="M1311">
            <v>0</v>
          </cell>
        </row>
        <row r="1312">
          <cell r="G1312">
            <v>4</v>
          </cell>
          <cell r="M1312" t="str">
            <v>Not critical asset</v>
          </cell>
        </row>
        <row r="1313">
          <cell r="G1313">
            <v>5</v>
          </cell>
          <cell r="M1313" t="str">
            <v>Not critical asset</v>
          </cell>
        </row>
        <row r="1314">
          <cell r="G1314">
            <v>4</v>
          </cell>
          <cell r="M1314" t="str">
            <v/>
          </cell>
        </row>
        <row r="1315">
          <cell r="G1315">
            <v>2</v>
          </cell>
          <cell r="M1315" t="str">
            <v/>
          </cell>
        </row>
        <row r="1316">
          <cell r="G1316">
            <v>4</v>
          </cell>
          <cell r="M1316" t="str">
            <v/>
          </cell>
        </row>
        <row r="1317">
          <cell r="G1317">
            <v>8</v>
          </cell>
          <cell r="M1317" t="str">
            <v/>
          </cell>
        </row>
        <row r="1318">
          <cell r="G1318">
            <v>3</v>
          </cell>
          <cell r="M1318">
            <v>0</v>
          </cell>
        </row>
        <row r="1319">
          <cell r="G1319">
            <v>3</v>
          </cell>
          <cell r="M1319">
            <v>0</v>
          </cell>
        </row>
        <row r="1320">
          <cell r="G1320">
            <v>3</v>
          </cell>
          <cell r="M1320">
            <v>0</v>
          </cell>
        </row>
        <row r="1321">
          <cell r="G1321">
            <v>3</v>
          </cell>
          <cell r="M1321">
            <v>0</v>
          </cell>
        </row>
        <row r="1322">
          <cell r="G1322">
            <v>7</v>
          </cell>
          <cell r="M1322">
            <v>0</v>
          </cell>
        </row>
        <row r="1323">
          <cell r="G1323">
            <v>1</v>
          </cell>
          <cell r="M1323" t="str">
            <v/>
          </cell>
        </row>
        <row r="1324">
          <cell r="G1324">
            <v>2</v>
          </cell>
          <cell r="M1324" t="str">
            <v/>
          </cell>
        </row>
        <row r="1325">
          <cell r="G1325">
            <v>0</v>
          </cell>
          <cell r="M1325" t="str">
            <v/>
          </cell>
        </row>
        <row r="1326">
          <cell r="G1326">
            <v>1</v>
          </cell>
          <cell r="M1326" t="str">
            <v/>
          </cell>
        </row>
        <row r="1327">
          <cell r="G1327">
            <v>0</v>
          </cell>
          <cell r="M1327">
            <v>0</v>
          </cell>
        </row>
        <row r="1328">
          <cell r="G1328">
            <v>1</v>
          </cell>
          <cell r="M1328">
            <v>0</v>
          </cell>
        </row>
        <row r="1329">
          <cell r="G1329">
            <v>2</v>
          </cell>
          <cell r="M1329">
            <v>0</v>
          </cell>
        </row>
        <row r="1330">
          <cell r="G1330">
            <v>1</v>
          </cell>
          <cell r="M1330" t="str">
            <v/>
          </cell>
        </row>
        <row r="1331">
          <cell r="G1331">
            <v>3</v>
          </cell>
          <cell r="M1331" t="str">
            <v/>
          </cell>
        </row>
        <row r="1332">
          <cell r="G1332">
            <v>1</v>
          </cell>
          <cell r="M1332" t="str">
            <v/>
          </cell>
        </row>
        <row r="1333">
          <cell r="G1333">
            <v>3</v>
          </cell>
          <cell r="M1333" t="str">
            <v/>
          </cell>
        </row>
        <row r="1334">
          <cell r="G1334">
            <v>6</v>
          </cell>
          <cell r="M1334" t="str">
            <v/>
          </cell>
        </row>
        <row r="1335">
          <cell r="G1335">
            <v>8</v>
          </cell>
          <cell r="M1335">
            <v>0</v>
          </cell>
        </row>
        <row r="1336">
          <cell r="G1336">
            <v>2</v>
          </cell>
          <cell r="M1336">
            <v>0</v>
          </cell>
        </row>
        <row r="1337">
          <cell r="G1337">
            <v>5</v>
          </cell>
          <cell r="M1337">
            <v>0</v>
          </cell>
        </row>
        <row r="1338">
          <cell r="G1338">
            <v>1</v>
          </cell>
          <cell r="M1338">
            <v>0</v>
          </cell>
        </row>
        <row r="1339">
          <cell r="G1339">
            <v>5</v>
          </cell>
          <cell r="M1339" t="str">
            <v/>
          </cell>
        </row>
        <row r="1340">
          <cell r="G1340">
            <v>1</v>
          </cell>
          <cell r="M1340" t="str">
            <v/>
          </cell>
        </row>
        <row r="1341">
          <cell r="G1341">
            <v>1</v>
          </cell>
          <cell r="M1341" t="str">
            <v/>
          </cell>
        </row>
        <row r="1342">
          <cell r="G1342">
            <v>1</v>
          </cell>
          <cell r="M1342" t="str">
            <v/>
          </cell>
        </row>
        <row r="1343">
          <cell r="G1343">
            <v>1</v>
          </cell>
          <cell r="M1343" t="str">
            <v/>
          </cell>
        </row>
        <row r="1344">
          <cell r="G1344">
            <v>15</v>
          </cell>
          <cell r="M1344">
            <v>0</v>
          </cell>
        </row>
        <row r="1345">
          <cell r="G1345">
            <v>3</v>
          </cell>
          <cell r="M1345">
            <v>0</v>
          </cell>
        </row>
        <row r="1346">
          <cell r="G1346">
            <v>1</v>
          </cell>
          <cell r="M1346" t="str">
            <v/>
          </cell>
        </row>
        <row r="1347">
          <cell r="G1347">
            <v>1</v>
          </cell>
          <cell r="M1347" t="str">
            <v/>
          </cell>
        </row>
        <row r="1348">
          <cell r="G1348">
            <v>5</v>
          </cell>
          <cell r="M1348" t="str">
            <v>Gearbox - Slipring</v>
          </cell>
        </row>
        <row r="1349">
          <cell r="G1349">
            <v>0</v>
          </cell>
          <cell r="M1349" t="str">
            <v>Gearbox - Slipring</v>
          </cell>
        </row>
        <row r="1350">
          <cell r="G1350">
            <v>1</v>
          </cell>
          <cell r="M1350" t="str">
            <v>Gearbox - Slipring</v>
          </cell>
        </row>
        <row r="1351">
          <cell r="G1351">
            <v>1</v>
          </cell>
          <cell r="M1351" t="str">
            <v/>
          </cell>
        </row>
        <row r="1352">
          <cell r="G1352">
            <v>2</v>
          </cell>
          <cell r="M1352">
            <v>0</v>
          </cell>
        </row>
        <row r="1353">
          <cell r="G1353">
            <v>3</v>
          </cell>
          <cell r="M1353">
            <v>0</v>
          </cell>
        </row>
        <row r="1354">
          <cell r="G1354">
            <v>1</v>
          </cell>
          <cell r="M1354" t="str">
            <v/>
          </cell>
        </row>
        <row r="1355">
          <cell r="G1355">
            <v>1</v>
          </cell>
          <cell r="M1355" t="str">
            <v/>
          </cell>
        </row>
        <row r="1356">
          <cell r="G1356">
            <v>2</v>
          </cell>
          <cell r="M1356" t="str">
            <v/>
          </cell>
        </row>
        <row r="1357">
          <cell r="G1357">
            <v>4</v>
          </cell>
          <cell r="M1357" t="str">
            <v/>
          </cell>
        </row>
        <row r="1358">
          <cell r="G1358">
            <v>3</v>
          </cell>
          <cell r="M1358" t="str">
            <v/>
          </cell>
        </row>
        <row r="1359">
          <cell r="G1359">
            <v>0</v>
          </cell>
          <cell r="M1359" t="str">
            <v/>
          </cell>
        </row>
        <row r="1360">
          <cell r="G1360">
            <v>0</v>
          </cell>
          <cell r="M1360" t="str">
            <v>Not critical asset</v>
          </cell>
        </row>
        <row r="1361">
          <cell r="G1361">
            <v>6</v>
          </cell>
          <cell r="M1361" t="str">
            <v>Not critical asset</v>
          </cell>
        </row>
        <row r="1362">
          <cell r="G1362">
            <v>4</v>
          </cell>
          <cell r="M1362" t="str">
            <v/>
          </cell>
        </row>
        <row r="1363">
          <cell r="G1363">
            <v>4</v>
          </cell>
          <cell r="M1363" t="str">
            <v/>
          </cell>
        </row>
        <row r="1364">
          <cell r="G1364">
            <v>4</v>
          </cell>
          <cell r="M1364" t="str">
            <v/>
          </cell>
        </row>
        <row r="1365">
          <cell r="G1365">
            <v>1</v>
          </cell>
          <cell r="M1365" t="str">
            <v/>
          </cell>
        </row>
        <row r="1366">
          <cell r="G1366">
            <v>3</v>
          </cell>
          <cell r="M1366" t="str">
            <v/>
          </cell>
        </row>
        <row r="1367">
          <cell r="G1367">
            <v>4</v>
          </cell>
          <cell r="M1367" t="str">
            <v>Top Box - WETA</v>
          </cell>
        </row>
        <row r="1368">
          <cell r="G1368">
            <v>4</v>
          </cell>
          <cell r="M1368" t="str">
            <v>Top Box - WETA</v>
          </cell>
        </row>
        <row r="1369">
          <cell r="G1369">
            <v>1</v>
          </cell>
          <cell r="M1369" t="str">
            <v>Not critical asset</v>
          </cell>
        </row>
        <row r="1370">
          <cell r="G1370">
            <v>1</v>
          </cell>
          <cell r="M1370" t="str">
            <v>Not critical asset</v>
          </cell>
        </row>
        <row r="1371">
          <cell r="G1371">
            <v>1</v>
          </cell>
          <cell r="M1371" t="str">
            <v>Not critical asset</v>
          </cell>
        </row>
        <row r="1372">
          <cell r="G1372">
            <v>37</v>
          </cell>
          <cell r="M1372" t="str">
            <v>Not critical asset</v>
          </cell>
        </row>
        <row r="1373">
          <cell r="G1373">
            <v>13</v>
          </cell>
          <cell r="M1373" t="str">
            <v>Not critical asset</v>
          </cell>
        </row>
        <row r="1374">
          <cell r="G1374">
            <v>3</v>
          </cell>
          <cell r="M1374" t="str">
            <v>Not critical asset</v>
          </cell>
        </row>
        <row r="1375">
          <cell r="G1375">
            <v>1</v>
          </cell>
          <cell r="M1375" t="str">
            <v/>
          </cell>
        </row>
        <row r="1376">
          <cell r="G1376">
            <v>1</v>
          </cell>
          <cell r="M1376">
            <v>0</v>
          </cell>
        </row>
        <row r="1377">
          <cell r="G1377">
            <v>2</v>
          </cell>
          <cell r="M1377">
            <v>0</v>
          </cell>
        </row>
        <row r="1378">
          <cell r="G1378">
            <v>1</v>
          </cell>
          <cell r="M1378">
            <v>0</v>
          </cell>
        </row>
        <row r="1379">
          <cell r="G1379">
            <v>1</v>
          </cell>
          <cell r="M1379" t="str">
            <v>Gearbox - Gear Oil Pump Motor</v>
          </cell>
        </row>
        <row r="1380">
          <cell r="G1380">
            <v>0</v>
          </cell>
          <cell r="M1380" t="str">
            <v/>
          </cell>
        </row>
        <row r="1381">
          <cell r="G1381">
            <v>1</v>
          </cell>
          <cell r="M1381" t="str">
            <v/>
          </cell>
        </row>
        <row r="1382">
          <cell r="G1382">
            <v>1</v>
          </cell>
          <cell r="M1382" t="str">
            <v/>
          </cell>
        </row>
        <row r="1383">
          <cell r="G1383">
            <v>3</v>
          </cell>
          <cell r="M1383" t="str">
            <v/>
          </cell>
        </row>
        <row r="1384">
          <cell r="G1384">
            <v>4</v>
          </cell>
          <cell r="M1384" t="str">
            <v/>
          </cell>
        </row>
        <row r="1385">
          <cell r="G1385">
            <v>1</v>
          </cell>
          <cell r="M1385" t="str">
            <v/>
          </cell>
        </row>
        <row r="1386">
          <cell r="G1386">
            <v>1</v>
          </cell>
          <cell r="M1386" t="str">
            <v/>
          </cell>
        </row>
        <row r="1387">
          <cell r="G1387">
            <v>6</v>
          </cell>
          <cell r="M1387" t="str">
            <v/>
          </cell>
        </row>
        <row r="1388">
          <cell r="G1388">
            <v>12</v>
          </cell>
          <cell r="M1388" t="str">
            <v/>
          </cell>
        </row>
        <row r="1389">
          <cell r="G1389">
            <v>0</v>
          </cell>
          <cell r="M1389" t="str">
            <v/>
          </cell>
        </row>
        <row r="1390">
          <cell r="G1390">
            <v>1</v>
          </cell>
          <cell r="M1390" t="str">
            <v/>
          </cell>
        </row>
        <row r="1391">
          <cell r="G1391">
            <v>1</v>
          </cell>
          <cell r="M1391" t="str">
            <v/>
          </cell>
        </row>
        <row r="1392">
          <cell r="G1392">
            <v>5</v>
          </cell>
          <cell r="M1392">
            <v>0</v>
          </cell>
        </row>
        <row r="1393">
          <cell r="G1393">
            <v>1</v>
          </cell>
          <cell r="M1393">
            <v>0</v>
          </cell>
        </row>
        <row r="1394">
          <cell r="G1394">
            <v>2</v>
          </cell>
          <cell r="M1394">
            <v>0</v>
          </cell>
        </row>
        <row r="1395">
          <cell r="G1395">
            <v>2</v>
          </cell>
          <cell r="M1395">
            <v>0</v>
          </cell>
        </row>
        <row r="1396">
          <cell r="G1396">
            <v>0</v>
          </cell>
          <cell r="M1396" t="str">
            <v/>
          </cell>
        </row>
        <row r="1397">
          <cell r="G1397">
            <v>0</v>
          </cell>
          <cell r="M1397" t="str">
            <v/>
          </cell>
        </row>
        <row r="1398">
          <cell r="G1398">
            <v>0</v>
          </cell>
          <cell r="M1398" t="str">
            <v/>
          </cell>
        </row>
        <row r="1399">
          <cell r="G1399">
            <v>3</v>
          </cell>
          <cell r="M1399" t="str">
            <v/>
          </cell>
        </row>
        <row r="1400">
          <cell r="G1400">
            <v>4</v>
          </cell>
          <cell r="M1400" t="str">
            <v/>
          </cell>
        </row>
        <row r="1401">
          <cell r="G1401">
            <v>1</v>
          </cell>
          <cell r="M1401" t="str">
            <v>Not critical asset</v>
          </cell>
        </row>
        <row r="1402">
          <cell r="G1402">
            <v>8</v>
          </cell>
          <cell r="M1402" t="str">
            <v>Not critical asset</v>
          </cell>
        </row>
        <row r="1403">
          <cell r="G1403">
            <v>5</v>
          </cell>
          <cell r="M1403" t="str">
            <v>Not critical asset</v>
          </cell>
        </row>
        <row r="1404">
          <cell r="G1404">
            <v>16</v>
          </cell>
          <cell r="M1404">
            <v>0</v>
          </cell>
        </row>
        <row r="1405">
          <cell r="G1405">
            <v>2</v>
          </cell>
          <cell r="M1405">
            <v>0</v>
          </cell>
        </row>
        <row r="1406">
          <cell r="G1406">
            <v>0</v>
          </cell>
          <cell r="M1406">
            <v>0</v>
          </cell>
        </row>
        <row r="1407">
          <cell r="G1407">
            <v>8</v>
          </cell>
          <cell r="M1407">
            <v>0</v>
          </cell>
        </row>
        <row r="1408">
          <cell r="G1408">
            <v>3</v>
          </cell>
          <cell r="M1408" t="str">
            <v/>
          </cell>
        </row>
        <row r="1409">
          <cell r="G1409">
            <v>13</v>
          </cell>
          <cell r="M1409" t="str">
            <v/>
          </cell>
        </row>
        <row r="1410">
          <cell r="G1410">
            <v>4</v>
          </cell>
          <cell r="M1410" t="str">
            <v/>
          </cell>
        </row>
        <row r="1411">
          <cell r="G1411">
            <v>0</v>
          </cell>
          <cell r="M1411" t="str">
            <v>Yaw System - Yaw Motor</v>
          </cell>
        </row>
        <row r="1412">
          <cell r="G1412">
            <v>0</v>
          </cell>
          <cell r="M1412" t="str">
            <v>Yaw System - Yaw Motor</v>
          </cell>
        </row>
        <row r="1413">
          <cell r="G1413">
            <v>1</v>
          </cell>
          <cell r="M1413">
            <v>0</v>
          </cell>
        </row>
        <row r="1414">
          <cell r="G1414">
            <v>4</v>
          </cell>
          <cell r="M1414">
            <v>0</v>
          </cell>
        </row>
        <row r="1415">
          <cell r="G1415">
            <v>13</v>
          </cell>
          <cell r="M1415" t="str">
            <v/>
          </cell>
        </row>
        <row r="1416">
          <cell r="G1416">
            <v>0</v>
          </cell>
          <cell r="M1416" t="str">
            <v/>
          </cell>
        </row>
        <row r="1417">
          <cell r="G1417">
            <v>6</v>
          </cell>
          <cell r="M1417" t="str">
            <v/>
          </cell>
        </row>
        <row r="1418">
          <cell r="G1418">
            <v>5</v>
          </cell>
          <cell r="M1418" t="str">
            <v/>
          </cell>
        </row>
        <row r="1419">
          <cell r="G1419">
            <v>0</v>
          </cell>
          <cell r="M1419" t="str">
            <v/>
          </cell>
        </row>
        <row r="1420">
          <cell r="G1420">
            <v>0</v>
          </cell>
          <cell r="M1420" t="str">
            <v/>
          </cell>
        </row>
        <row r="1421">
          <cell r="G1421">
            <v>1</v>
          </cell>
          <cell r="M1421" t="str">
            <v/>
          </cell>
        </row>
        <row r="1422">
          <cell r="G1422">
            <v>0</v>
          </cell>
          <cell r="M1422" t="str">
            <v/>
          </cell>
        </row>
        <row r="1423">
          <cell r="G1423">
            <v>0</v>
          </cell>
          <cell r="M1423" t="str">
            <v/>
          </cell>
        </row>
        <row r="1424">
          <cell r="G1424">
            <v>3</v>
          </cell>
          <cell r="M1424" t="str">
            <v/>
          </cell>
        </row>
        <row r="1425">
          <cell r="G1425">
            <v>1</v>
          </cell>
          <cell r="M1425" t="str">
            <v/>
          </cell>
        </row>
        <row r="1426">
          <cell r="G1426">
            <v>0</v>
          </cell>
          <cell r="M1426" t="str">
            <v/>
          </cell>
        </row>
        <row r="1427">
          <cell r="G1427">
            <v>1</v>
          </cell>
          <cell r="M1427" t="str">
            <v/>
          </cell>
        </row>
        <row r="1428">
          <cell r="G1428">
            <v>1</v>
          </cell>
          <cell r="M1428" t="str">
            <v/>
          </cell>
        </row>
        <row r="1429">
          <cell r="G1429">
            <v>1</v>
          </cell>
          <cell r="M1429" t="str">
            <v/>
          </cell>
        </row>
        <row r="1430">
          <cell r="G1430">
            <v>1</v>
          </cell>
          <cell r="M1430" t="str">
            <v/>
          </cell>
        </row>
        <row r="1431">
          <cell r="G1431">
            <v>0</v>
          </cell>
          <cell r="M1431" t="str">
            <v/>
          </cell>
        </row>
        <row r="1432">
          <cell r="G1432">
            <v>1</v>
          </cell>
          <cell r="M1432" t="str">
            <v/>
          </cell>
        </row>
        <row r="1433">
          <cell r="G1433">
            <v>6</v>
          </cell>
          <cell r="M1433">
            <v>0</v>
          </cell>
        </row>
        <row r="1434">
          <cell r="G1434">
            <v>1</v>
          </cell>
          <cell r="M1434">
            <v>0</v>
          </cell>
        </row>
        <row r="1435">
          <cell r="G1435">
            <v>4</v>
          </cell>
          <cell r="M1435">
            <v>0</v>
          </cell>
        </row>
        <row r="1436">
          <cell r="G1436">
            <v>1</v>
          </cell>
          <cell r="M1436">
            <v>0</v>
          </cell>
        </row>
        <row r="1437">
          <cell r="G1437">
            <v>2</v>
          </cell>
          <cell r="M1437" t="str">
            <v/>
          </cell>
        </row>
        <row r="1438">
          <cell r="G1438">
            <v>1</v>
          </cell>
          <cell r="M1438" t="str">
            <v/>
          </cell>
        </row>
        <row r="1439">
          <cell r="G1439">
            <v>3</v>
          </cell>
          <cell r="M1439" t="str">
            <v/>
          </cell>
        </row>
        <row r="1440">
          <cell r="G1440">
            <v>1</v>
          </cell>
          <cell r="M1440" t="str">
            <v/>
          </cell>
        </row>
        <row r="1441">
          <cell r="G1441">
            <v>3</v>
          </cell>
          <cell r="M1441" t="str">
            <v/>
          </cell>
        </row>
        <row r="1442">
          <cell r="G1442">
            <v>10</v>
          </cell>
          <cell r="M1442">
            <v>0</v>
          </cell>
        </row>
        <row r="1443">
          <cell r="G1443">
            <v>2</v>
          </cell>
          <cell r="M1443" t="str">
            <v/>
          </cell>
        </row>
        <row r="1444">
          <cell r="G1444">
            <v>0</v>
          </cell>
          <cell r="M1444" t="str">
            <v/>
          </cell>
        </row>
        <row r="1445">
          <cell r="G1445">
            <v>0</v>
          </cell>
          <cell r="M1445" t="str">
            <v/>
          </cell>
        </row>
        <row r="1446">
          <cell r="G1446">
            <v>2</v>
          </cell>
          <cell r="M1446" t="str">
            <v/>
          </cell>
        </row>
        <row r="1447">
          <cell r="G1447">
            <v>1</v>
          </cell>
          <cell r="M1447" t="str">
            <v/>
          </cell>
        </row>
        <row r="1448">
          <cell r="G1448">
            <v>1</v>
          </cell>
          <cell r="M1448" t="str">
            <v>Generator - Slipring</v>
          </cell>
        </row>
        <row r="1449">
          <cell r="G1449">
            <v>1</v>
          </cell>
          <cell r="M1449" t="str">
            <v>Generator - Slipring</v>
          </cell>
        </row>
        <row r="1450">
          <cell r="G1450">
            <v>3</v>
          </cell>
          <cell r="M1450" t="str">
            <v>??? - RELATED - Generator - Slipring</v>
          </cell>
        </row>
        <row r="1451">
          <cell r="G1451">
            <v>0</v>
          </cell>
          <cell r="M1451">
            <v>0</v>
          </cell>
        </row>
        <row r="1452">
          <cell r="G1452">
            <v>8</v>
          </cell>
          <cell r="M1452" t="str">
            <v/>
          </cell>
        </row>
        <row r="1453">
          <cell r="G1453">
            <v>4</v>
          </cell>
          <cell r="M1453" t="str">
            <v/>
          </cell>
        </row>
        <row r="1454">
          <cell r="G1454">
            <v>3</v>
          </cell>
          <cell r="M1454" t="str">
            <v>Not critical asset</v>
          </cell>
        </row>
        <row r="1455">
          <cell r="G1455">
            <v>1</v>
          </cell>
          <cell r="M1455" t="str">
            <v>Not critical asset</v>
          </cell>
        </row>
        <row r="1456">
          <cell r="G1456">
            <v>0</v>
          </cell>
          <cell r="M1456" t="str">
            <v>Generator - Generator</v>
          </cell>
        </row>
        <row r="1457">
          <cell r="G1457">
            <v>0</v>
          </cell>
          <cell r="M1457" t="str">
            <v>Generator - Generator</v>
          </cell>
        </row>
        <row r="1458">
          <cell r="G1458">
            <v>1</v>
          </cell>
          <cell r="M1458" t="str">
            <v/>
          </cell>
        </row>
        <row r="1459">
          <cell r="G1459">
            <v>0</v>
          </cell>
          <cell r="M1459" t="str">
            <v>Gearbox - Gearbox</v>
          </cell>
        </row>
        <row r="1460">
          <cell r="G1460">
            <v>0</v>
          </cell>
          <cell r="M1460" t="str">
            <v>Gearbox - Gearbox</v>
          </cell>
        </row>
        <row r="1461">
          <cell r="G1461">
            <v>1</v>
          </cell>
          <cell r="M1461" t="str">
            <v>Generator - Slipring</v>
          </cell>
        </row>
        <row r="1462">
          <cell r="G1462">
            <v>0</v>
          </cell>
          <cell r="M1462" t="str">
            <v>Yaw System - Yaw Motor</v>
          </cell>
        </row>
        <row r="1463">
          <cell r="G1463">
            <v>1</v>
          </cell>
          <cell r="M1463" t="str">
            <v>Not critical asset</v>
          </cell>
        </row>
        <row r="1464">
          <cell r="G1464">
            <v>0</v>
          </cell>
          <cell r="M1464" t="str">
            <v/>
          </cell>
        </row>
        <row r="1465">
          <cell r="G1465">
            <v>0</v>
          </cell>
          <cell r="M1465" t="str">
            <v/>
          </cell>
        </row>
        <row r="1466">
          <cell r="G1466">
            <v>11</v>
          </cell>
          <cell r="M1466" t="str">
            <v/>
          </cell>
        </row>
        <row r="1467">
          <cell r="G1467">
            <v>1</v>
          </cell>
          <cell r="M1467" t="str">
            <v/>
          </cell>
        </row>
        <row r="1468">
          <cell r="G1468">
            <v>2</v>
          </cell>
          <cell r="M1468" t="str">
            <v/>
          </cell>
        </row>
        <row r="1469">
          <cell r="G1469">
            <v>2</v>
          </cell>
          <cell r="M1469" t="str">
            <v/>
          </cell>
        </row>
        <row r="1470">
          <cell r="G1470">
            <v>0</v>
          </cell>
          <cell r="M1470" t="str">
            <v/>
          </cell>
        </row>
        <row r="1471">
          <cell r="G1471">
            <v>0</v>
          </cell>
          <cell r="M1471" t="str">
            <v>Main Shaft - Main Bearing</v>
          </cell>
        </row>
        <row r="1472">
          <cell r="G1472">
            <v>0</v>
          </cell>
          <cell r="M1472" t="str">
            <v>Main Shaft - Main Bearing</v>
          </cell>
        </row>
        <row r="1473">
          <cell r="G1473">
            <v>6</v>
          </cell>
          <cell r="M1473">
            <v>0</v>
          </cell>
        </row>
        <row r="1474">
          <cell r="G1474">
            <v>2</v>
          </cell>
          <cell r="M1474" t="str">
            <v>Not critical asset</v>
          </cell>
        </row>
        <row r="1475">
          <cell r="G1475">
            <v>2</v>
          </cell>
          <cell r="M1475">
            <v>0</v>
          </cell>
        </row>
        <row r="1476">
          <cell r="G1476">
            <v>1</v>
          </cell>
          <cell r="M1476" t="str">
            <v/>
          </cell>
        </row>
        <row r="1477">
          <cell r="G1477">
            <v>6</v>
          </cell>
          <cell r="M1477" t="str">
            <v/>
          </cell>
        </row>
        <row r="1478">
          <cell r="G1478">
            <v>7</v>
          </cell>
          <cell r="M1478" t="str">
            <v/>
          </cell>
        </row>
        <row r="1479">
          <cell r="G1479">
            <v>1</v>
          </cell>
          <cell r="M1479">
            <v>0</v>
          </cell>
        </row>
        <row r="1480">
          <cell r="G1480">
            <v>1</v>
          </cell>
          <cell r="M1480" t="str">
            <v/>
          </cell>
        </row>
        <row r="1481">
          <cell r="G1481">
            <v>1</v>
          </cell>
          <cell r="M1481" t="str">
            <v>Not critical asset</v>
          </cell>
        </row>
        <row r="1482">
          <cell r="G1482">
            <v>3</v>
          </cell>
          <cell r="M1482" t="str">
            <v/>
          </cell>
        </row>
        <row r="1483">
          <cell r="G1483">
            <v>1</v>
          </cell>
          <cell r="M1483">
            <v>0</v>
          </cell>
        </row>
        <row r="1484">
          <cell r="G1484">
            <v>0</v>
          </cell>
          <cell r="M1484" t="str">
            <v/>
          </cell>
        </row>
        <row r="1485">
          <cell r="G1485">
            <v>5</v>
          </cell>
          <cell r="M1485" t="str">
            <v/>
          </cell>
        </row>
        <row r="1486">
          <cell r="G1486">
            <v>1</v>
          </cell>
          <cell r="M1486" t="str">
            <v/>
          </cell>
        </row>
        <row r="1487">
          <cell r="G1487">
            <v>34</v>
          </cell>
          <cell r="M1487" t="str">
            <v/>
          </cell>
        </row>
        <row r="1488">
          <cell r="G1488">
            <v>3</v>
          </cell>
          <cell r="M1488">
            <v>0</v>
          </cell>
        </row>
        <row r="1489">
          <cell r="G1489">
            <v>0</v>
          </cell>
          <cell r="M1489" t="str">
            <v/>
          </cell>
        </row>
        <row r="1490">
          <cell r="G1490">
            <v>0</v>
          </cell>
          <cell r="M1490" t="str">
            <v/>
          </cell>
        </row>
        <row r="1491">
          <cell r="G1491">
            <v>0</v>
          </cell>
          <cell r="M1491" t="str">
            <v/>
          </cell>
        </row>
        <row r="1492">
          <cell r="G1492">
            <v>0</v>
          </cell>
          <cell r="M1492" t="str">
            <v/>
          </cell>
        </row>
        <row r="1493">
          <cell r="G1493">
            <v>2</v>
          </cell>
          <cell r="M1493" t="str">
            <v>Down Tower Assembly (PDC, CFC, MCC, CBC) - Current Transformer (CT)</v>
          </cell>
        </row>
        <row r="1494">
          <cell r="G1494">
            <v>2</v>
          </cell>
          <cell r="M1494" t="str">
            <v>??? - RELATED - Pad Mount Transformer - Transformer</v>
          </cell>
        </row>
        <row r="1495">
          <cell r="G1495">
            <v>4</v>
          </cell>
          <cell r="M1495" t="str">
            <v/>
          </cell>
        </row>
        <row r="1496">
          <cell r="G1496">
            <v>2</v>
          </cell>
          <cell r="M1496" t="str">
            <v/>
          </cell>
        </row>
        <row r="1497">
          <cell r="G1497">
            <v>3</v>
          </cell>
          <cell r="M1497" t="str">
            <v>Gearbox - Gear Oil Pump Motor</v>
          </cell>
        </row>
        <row r="1498">
          <cell r="G1498">
            <v>1</v>
          </cell>
          <cell r="M1498" t="str">
            <v/>
          </cell>
        </row>
        <row r="1499">
          <cell r="G1499">
            <v>1</v>
          </cell>
          <cell r="M1499" t="str">
            <v/>
          </cell>
        </row>
        <row r="1500">
          <cell r="G1500">
            <v>3</v>
          </cell>
          <cell r="M1500" t="str">
            <v/>
          </cell>
        </row>
        <row r="1501">
          <cell r="G1501">
            <v>3</v>
          </cell>
          <cell r="M1501" t="str">
            <v/>
          </cell>
        </row>
        <row r="1502">
          <cell r="G1502">
            <v>1</v>
          </cell>
          <cell r="M1502" t="str">
            <v/>
          </cell>
        </row>
        <row r="1503">
          <cell r="G1503">
            <v>5</v>
          </cell>
          <cell r="M1503" t="str">
            <v/>
          </cell>
        </row>
        <row r="1504">
          <cell r="G1504">
            <v>5</v>
          </cell>
          <cell r="M1504" t="str">
            <v/>
          </cell>
        </row>
        <row r="1505">
          <cell r="G1505">
            <v>4</v>
          </cell>
          <cell r="M1505" t="str">
            <v/>
          </cell>
        </row>
        <row r="1506">
          <cell r="G1506">
            <v>0</v>
          </cell>
          <cell r="M1506" t="str">
            <v/>
          </cell>
        </row>
        <row r="1507">
          <cell r="G1507">
            <v>1</v>
          </cell>
          <cell r="M1507" t="str">
            <v/>
          </cell>
        </row>
        <row r="1508">
          <cell r="G1508">
            <v>44</v>
          </cell>
          <cell r="M1508" t="str">
            <v/>
          </cell>
        </row>
        <row r="1509">
          <cell r="G1509">
            <v>18</v>
          </cell>
          <cell r="M1509" t="str">
            <v/>
          </cell>
        </row>
        <row r="1510">
          <cell r="G1510">
            <v>1</v>
          </cell>
          <cell r="M1510" t="str">
            <v/>
          </cell>
        </row>
        <row r="1511">
          <cell r="G1511">
            <v>2</v>
          </cell>
          <cell r="M1511" t="str">
            <v/>
          </cell>
        </row>
        <row r="1512">
          <cell r="G1512">
            <v>7</v>
          </cell>
          <cell r="M1512" t="str">
            <v/>
          </cell>
        </row>
        <row r="1513">
          <cell r="G1513">
            <v>2</v>
          </cell>
          <cell r="M1513" t="str">
            <v/>
          </cell>
        </row>
        <row r="1514">
          <cell r="G1514">
            <v>1</v>
          </cell>
          <cell r="M1514" t="str">
            <v/>
          </cell>
        </row>
        <row r="1515">
          <cell r="G1515">
            <v>0</v>
          </cell>
          <cell r="M1515" t="str">
            <v>Pad Mount Transformer - Transformer</v>
          </cell>
        </row>
        <row r="1516">
          <cell r="G1516">
            <v>6</v>
          </cell>
          <cell r="M1516" t="str">
            <v/>
          </cell>
        </row>
        <row r="1517">
          <cell r="G1517">
            <v>12</v>
          </cell>
          <cell r="M1517" t="str">
            <v/>
          </cell>
        </row>
        <row r="1518">
          <cell r="G1518">
            <v>6</v>
          </cell>
          <cell r="M1518" t="str">
            <v/>
          </cell>
        </row>
        <row r="1519">
          <cell r="G1519">
            <v>6</v>
          </cell>
          <cell r="M1519" t="str">
            <v/>
          </cell>
        </row>
        <row r="1520">
          <cell r="G1520">
            <v>1</v>
          </cell>
          <cell r="M1520" t="str">
            <v/>
          </cell>
        </row>
        <row r="1521">
          <cell r="G1521">
            <v>1</v>
          </cell>
          <cell r="M1521" t="str">
            <v/>
          </cell>
        </row>
        <row r="1522">
          <cell r="G1522">
            <v>6</v>
          </cell>
          <cell r="M1522" t="str">
            <v/>
          </cell>
        </row>
        <row r="1523">
          <cell r="G1523">
            <v>1</v>
          </cell>
          <cell r="M1523" t="str">
            <v/>
          </cell>
        </row>
        <row r="1524">
          <cell r="G1524">
            <v>2</v>
          </cell>
          <cell r="M1524" t="str">
            <v/>
          </cell>
        </row>
        <row r="1525">
          <cell r="G1525">
            <v>12</v>
          </cell>
          <cell r="M1525" t="str">
            <v/>
          </cell>
        </row>
        <row r="1526">
          <cell r="G1526">
            <v>3</v>
          </cell>
          <cell r="M1526" t="str">
            <v/>
          </cell>
        </row>
        <row r="1527">
          <cell r="G1527">
            <v>64</v>
          </cell>
          <cell r="M1527" t="str">
            <v/>
          </cell>
        </row>
        <row r="1528">
          <cell r="G1528">
            <v>3</v>
          </cell>
          <cell r="M1528" t="str">
            <v/>
          </cell>
        </row>
        <row r="1529">
          <cell r="G1529">
            <v>0</v>
          </cell>
          <cell r="M1529" t="str">
            <v/>
          </cell>
        </row>
        <row r="1530">
          <cell r="G1530">
            <v>6</v>
          </cell>
          <cell r="M1530" t="str">
            <v/>
          </cell>
        </row>
        <row r="1531">
          <cell r="G1531">
            <v>6</v>
          </cell>
          <cell r="M1531" t="str">
            <v/>
          </cell>
        </row>
        <row r="1532">
          <cell r="G1532">
            <v>6</v>
          </cell>
          <cell r="M1532" t="str">
            <v/>
          </cell>
        </row>
        <row r="1533">
          <cell r="G1533">
            <v>12</v>
          </cell>
          <cell r="M1533" t="str">
            <v/>
          </cell>
        </row>
        <row r="1534">
          <cell r="G1534">
            <v>12</v>
          </cell>
          <cell r="M1534" t="str">
            <v/>
          </cell>
        </row>
        <row r="1535">
          <cell r="G1535">
            <v>12</v>
          </cell>
          <cell r="M1535" t="str">
            <v/>
          </cell>
        </row>
        <row r="1536">
          <cell r="G1536">
            <v>1</v>
          </cell>
          <cell r="M1536" t="str">
            <v/>
          </cell>
        </row>
        <row r="1537">
          <cell r="G1537">
            <v>0</v>
          </cell>
          <cell r="M1537" t="str">
            <v/>
          </cell>
        </row>
        <row r="1538">
          <cell r="G1538">
            <v>0</v>
          </cell>
          <cell r="M1538" t="str">
            <v/>
          </cell>
        </row>
        <row r="1539">
          <cell r="G1539">
            <v>0</v>
          </cell>
          <cell r="M1539" t="str">
            <v/>
          </cell>
        </row>
        <row r="1540">
          <cell r="G1540">
            <v>0</v>
          </cell>
          <cell r="M1540" t="str">
            <v/>
          </cell>
        </row>
        <row r="1541">
          <cell r="G1541">
            <v>0</v>
          </cell>
          <cell r="M1541" t="str">
            <v/>
          </cell>
        </row>
        <row r="1542">
          <cell r="G1542">
            <v>0</v>
          </cell>
          <cell r="M1542" t="str">
            <v/>
          </cell>
        </row>
        <row r="1543">
          <cell r="G1543">
            <v>1</v>
          </cell>
          <cell r="M1543" t="str">
            <v/>
          </cell>
        </row>
        <row r="1544">
          <cell r="G1544">
            <v>8</v>
          </cell>
          <cell r="M1544" t="str">
            <v/>
          </cell>
        </row>
        <row r="1545">
          <cell r="G1545">
            <v>10</v>
          </cell>
          <cell r="M1545" t="str">
            <v/>
          </cell>
        </row>
        <row r="1546">
          <cell r="G1546">
            <v>0</v>
          </cell>
          <cell r="M1546" t="str">
            <v/>
          </cell>
        </row>
        <row r="1547">
          <cell r="G1547">
            <v>0</v>
          </cell>
          <cell r="M1547" t="str">
            <v>Pad Mount Transformer - Transformer</v>
          </cell>
        </row>
      </sheetData>
      <sheetData sheetId="6">
        <row r="2">
          <cell r="A2" t="str">
            <v>Down Tower Assembly (PDC, CFC, MCC, CBC) - AEAA</v>
          </cell>
          <cell r="B2">
            <v>1</v>
          </cell>
          <cell r="C2">
            <v>1</v>
          </cell>
        </row>
        <row r="3">
          <cell r="A3" t="str">
            <v>Down Tower Assembly (PDC, CFC, MCC, CBC) - AEAD</v>
          </cell>
          <cell r="B3">
            <v>0</v>
          </cell>
          <cell r="C3">
            <v>0</v>
          </cell>
        </row>
        <row r="4">
          <cell r="A4" t="str">
            <v>Down Tower Assembly (PDC, CFC, MCC, CBC) - AEBI</v>
          </cell>
          <cell r="B4">
            <v>10</v>
          </cell>
          <cell r="C4">
            <v>5</v>
          </cell>
        </row>
        <row r="5">
          <cell r="A5" t="str">
            <v>Down Tower Assembly (PDC, CFC, MCC, CBC) - AEBM</v>
          </cell>
          <cell r="B5">
            <v>0</v>
          </cell>
          <cell r="C5">
            <v>0</v>
          </cell>
        </row>
        <row r="6">
          <cell r="A6" t="str">
            <v>Down Tower Assembly (PDC, CFC, MCC, CBC) - AEDB</v>
          </cell>
          <cell r="B6">
            <v>0</v>
          </cell>
          <cell r="C6">
            <v>0</v>
          </cell>
        </row>
        <row r="7">
          <cell r="A7" t="str">
            <v>Down Tower Assembly (PDC, CFC, MCC, CBC) - AEPS</v>
          </cell>
          <cell r="B7">
            <v>0</v>
          </cell>
          <cell r="C7">
            <v>0</v>
          </cell>
        </row>
        <row r="8">
          <cell r="A8" t="str">
            <v>Down Tower Assembly (PDC, CFC, MCC, CBC) - BPPB</v>
          </cell>
          <cell r="B8">
            <v>1</v>
          </cell>
          <cell r="C8">
            <v>1</v>
          </cell>
        </row>
        <row r="9">
          <cell r="A9" t="str">
            <v>Down Tower Assembly (PDC, CFC, MCC, CBC) - Breaker</v>
          </cell>
          <cell r="B9">
            <v>0</v>
          </cell>
          <cell r="C9">
            <v>0</v>
          </cell>
        </row>
        <row r="10">
          <cell r="A10" t="str">
            <v>Down Tower Assembly (PDC, CFC, MCC, CBC) - Contactor</v>
          </cell>
          <cell r="B10">
            <v>1</v>
          </cell>
          <cell r="C10">
            <v>1</v>
          </cell>
        </row>
        <row r="11">
          <cell r="A11" t="str">
            <v>Down Tower Assembly (PDC, CFC, MCC, CBC) - Converter (Line Side)</v>
          </cell>
          <cell r="B11">
            <v>1</v>
          </cell>
          <cell r="C11">
            <v>1</v>
          </cell>
        </row>
        <row r="12">
          <cell r="A12" t="str">
            <v>Down Tower Assembly (PDC, CFC, MCC, CBC) - Converter (Rotor Side)</v>
          </cell>
          <cell r="B12">
            <v>2</v>
          </cell>
          <cell r="C12">
            <v>1</v>
          </cell>
        </row>
        <row r="13">
          <cell r="A13" t="str">
            <v>Down Tower Assembly (PDC, CFC, MCC, CBC) - Current Transformer (CT)</v>
          </cell>
          <cell r="B13">
            <v>0</v>
          </cell>
          <cell r="C13">
            <v>0</v>
          </cell>
        </row>
        <row r="14">
          <cell r="A14" t="str">
            <v>Down Tower Assembly (PDC, CFC, MCC, CBC) - IGBT Module</v>
          </cell>
          <cell r="B14">
            <v>0</v>
          </cell>
          <cell r="C14">
            <v>0</v>
          </cell>
        </row>
        <row r="15">
          <cell r="A15" t="str">
            <v>Down Tower Assembly (PDC, CFC, MCC, CBC) - MACC</v>
          </cell>
          <cell r="B15">
            <v>0</v>
          </cell>
          <cell r="C15">
            <v>0</v>
          </cell>
        </row>
        <row r="16">
          <cell r="A16" t="str">
            <v>Down Tower Assembly (PDC, CFC, MCC, CBC) - Main Circuit Breaker, Q1</v>
          </cell>
          <cell r="B16">
            <v>0</v>
          </cell>
          <cell r="C16">
            <v>0</v>
          </cell>
        </row>
        <row r="17">
          <cell r="A17" t="str">
            <v>Down Tower Assembly (PDC, CFC, MCC, CBC) - Sync Contactor, K1</v>
          </cell>
          <cell r="B17">
            <v>1</v>
          </cell>
          <cell r="C17">
            <v>1</v>
          </cell>
        </row>
        <row r="18">
          <cell r="A18" t="str">
            <v>Down Tower Assembly (PDC, CFC, MCC, CBC) - UCSA</v>
          </cell>
          <cell r="B18">
            <v>1</v>
          </cell>
          <cell r="C18">
            <v>1</v>
          </cell>
        </row>
        <row r="19">
          <cell r="A19" t="str">
            <v>Down Tower Assembly (PDC, CFC, MCC, CBC) - WECA</v>
          </cell>
          <cell r="B19">
            <v>0</v>
          </cell>
          <cell r="C19">
            <v>0</v>
          </cell>
        </row>
        <row r="20">
          <cell r="A20" t="str">
            <v>Down Tower Assembly (PDC, CFC, MCC, CBC) - WEMA</v>
          </cell>
          <cell r="B20">
            <v>0</v>
          </cell>
          <cell r="C20">
            <v>0</v>
          </cell>
        </row>
        <row r="21">
          <cell r="A21" t="str">
            <v>Down Tower Assembly (PDC, CFC, MCC, CBC) - WEMD</v>
          </cell>
          <cell r="B21">
            <v>0</v>
          </cell>
          <cell r="C21">
            <v>0</v>
          </cell>
        </row>
        <row r="22">
          <cell r="A22" t="str">
            <v>Down Tower Assembly (PDC, CFC, MCC, CBC) - WEOR</v>
          </cell>
          <cell r="B22">
            <v>0</v>
          </cell>
          <cell r="C22">
            <v>0</v>
          </cell>
        </row>
        <row r="23">
          <cell r="A23" t="str">
            <v>Gearbox - Gear Oil Pump</v>
          </cell>
          <cell r="B23">
            <v>0</v>
          </cell>
          <cell r="C23">
            <v>0</v>
          </cell>
        </row>
        <row r="24">
          <cell r="A24" t="str">
            <v>Gearbox - Gear Oil Pump Motor</v>
          </cell>
          <cell r="B24">
            <v>1</v>
          </cell>
          <cell r="C24">
            <v>1</v>
          </cell>
        </row>
        <row r="25">
          <cell r="A25" t="str">
            <v>Gearbox - Gearbox</v>
          </cell>
          <cell r="B25">
            <v>0</v>
          </cell>
          <cell r="C25">
            <v>0</v>
          </cell>
        </row>
        <row r="26">
          <cell r="A26" t="str">
            <v>Generator - Generator</v>
          </cell>
          <cell r="B26">
            <v>0</v>
          </cell>
          <cell r="C26">
            <v>0</v>
          </cell>
        </row>
        <row r="27">
          <cell r="A27" t="str">
            <v>Generator - Rotor Connection</v>
          </cell>
          <cell r="B27">
            <v>0</v>
          </cell>
          <cell r="C27">
            <v>0</v>
          </cell>
        </row>
        <row r="28">
          <cell r="A28" t="str">
            <v>Generator - Slipring</v>
          </cell>
          <cell r="B28">
            <v>1</v>
          </cell>
          <cell r="C28">
            <v>1</v>
          </cell>
        </row>
        <row r="29">
          <cell r="A29" t="str">
            <v>High Speed Shaft Assembly - High Speed Shaft Assembly</v>
          </cell>
          <cell r="B29">
            <v>0</v>
          </cell>
          <cell r="C29">
            <v>0</v>
          </cell>
        </row>
        <row r="30">
          <cell r="A30" t="str">
            <v>High Speed Shaft Assembly - Coupling</v>
          </cell>
          <cell r="B30">
            <v>1</v>
          </cell>
          <cell r="C30">
            <v>1</v>
          </cell>
        </row>
        <row r="31">
          <cell r="A31" t="str">
            <v>Hub / Blades - Blade 3 Fiberglass</v>
          </cell>
          <cell r="B31">
            <v>0</v>
          </cell>
          <cell r="C31">
            <v>0</v>
          </cell>
        </row>
        <row r="32">
          <cell r="A32" t="str">
            <v>Hub / Blades - Blade 2 Fiberglass</v>
          </cell>
          <cell r="B32">
            <v>0</v>
          </cell>
          <cell r="C32">
            <v>0</v>
          </cell>
        </row>
        <row r="33">
          <cell r="A33" t="str">
            <v>Hub / Blades - Blade 1 Fiberglass</v>
          </cell>
          <cell r="B33">
            <v>0</v>
          </cell>
          <cell r="C33">
            <v>0</v>
          </cell>
        </row>
        <row r="34">
          <cell r="A34" t="str">
            <v>Main Shaft - Main Bearing</v>
          </cell>
          <cell r="B34">
            <v>0</v>
          </cell>
          <cell r="C34">
            <v>0</v>
          </cell>
        </row>
        <row r="35">
          <cell r="A35" t="str">
            <v>Main Shaft - Main Shaft</v>
          </cell>
          <cell r="B35">
            <v>0</v>
          </cell>
          <cell r="C35">
            <v>0</v>
          </cell>
        </row>
        <row r="36">
          <cell r="A36" t="str">
            <v>Nacelle - Ultrasonic Wind Sensor (Sonic)</v>
          </cell>
          <cell r="B36">
            <v>28</v>
          </cell>
          <cell r="C36">
            <v>19</v>
          </cell>
        </row>
        <row r="37">
          <cell r="A37" t="str">
            <v>Pad Mount Transformer - Transformer</v>
          </cell>
          <cell r="B37">
            <v>0</v>
          </cell>
          <cell r="C37">
            <v>0</v>
          </cell>
        </row>
        <row r="38">
          <cell r="A38" t="str">
            <v>Pitch System Control - (Axis 1 &amp; Battery Enclosure) - Axis 1 - AEPA</v>
          </cell>
          <cell r="B38">
            <v>4</v>
          </cell>
          <cell r="C38">
            <v>4</v>
          </cell>
        </row>
        <row r="39">
          <cell r="A39" t="str">
            <v>Pitch System Control - (Axis 1 &amp; Battery Enclosure) - Axis 1 - AEPC</v>
          </cell>
          <cell r="B39">
            <v>0</v>
          </cell>
          <cell r="C39">
            <v>0</v>
          </cell>
        </row>
        <row r="40">
          <cell r="A40" t="str">
            <v>Pitch System Control - (Axis 1 &amp; Battery Enclosure) - Axis 1 - Pitch Drive</v>
          </cell>
          <cell r="B40">
            <v>1</v>
          </cell>
          <cell r="C40">
            <v>1</v>
          </cell>
        </row>
        <row r="41">
          <cell r="A41" t="str">
            <v>Pitch System Control - (Axis 1 &amp; Battery Enclosure) - Axis 1 - Power Converter</v>
          </cell>
          <cell r="B41">
            <v>8</v>
          </cell>
          <cell r="C41">
            <v>8</v>
          </cell>
        </row>
        <row r="42">
          <cell r="A42" t="str">
            <v>Pitch System Control - (Axis 1 &amp; Battery Enclosure) - ENET Switch</v>
          </cell>
          <cell r="B42">
            <v>1</v>
          </cell>
          <cell r="C42">
            <v>1</v>
          </cell>
        </row>
        <row r="43">
          <cell r="A43" t="str">
            <v>Pitch System Control - Pitch Center Box - Pitch Center Box - AEPC</v>
          </cell>
          <cell r="B43">
            <v>3</v>
          </cell>
          <cell r="C43">
            <v>3</v>
          </cell>
        </row>
        <row r="44">
          <cell r="A44" t="str">
            <v>Gearbox - Slipring</v>
          </cell>
          <cell r="B44">
            <v>9</v>
          </cell>
          <cell r="C44">
            <v>2</v>
          </cell>
        </row>
        <row r="45">
          <cell r="A45" t="str">
            <v>Top Box - Breaker</v>
          </cell>
          <cell r="B45">
            <v>0</v>
          </cell>
          <cell r="C45">
            <v>0</v>
          </cell>
        </row>
        <row r="46">
          <cell r="A46" t="str">
            <v>Top Box - Contactor</v>
          </cell>
          <cell r="B46">
            <v>11</v>
          </cell>
          <cell r="C46">
            <v>9</v>
          </cell>
        </row>
        <row r="47">
          <cell r="A47" t="str">
            <v>Top Box - Overvoltage Protection</v>
          </cell>
          <cell r="B47">
            <v>0</v>
          </cell>
          <cell r="C47">
            <v>0</v>
          </cell>
        </row>
        <row r="48">
          <cell r="A48" t="str">
            <v>Top Box - TVSS</v>
          </cell>
          <cell r="B48">
            <v>0</v>
          </cell>
          <cell r="C48">
            <v>0</v>
          </cell>
        </row>
        <row r="49">
          <cell r="A49" t="str">
            <v>Top Box - WETA</v>
          </cell>
          <cell r="B49">
            <v>1</v>
          </cell>
          <cell r="C49">
            <v>1</v>
          </cell>
        </row>
        <row r="50">
          <cell r="A50" t="str">
            <v>Top Box - WETB</v>
          </cell>
          <cell r="B50">
            <v>17</v>
          </cell>
          <cell r="C50">
            <v>3</v>
          </cell>
        </row>
        <row r="51">
          <cell r="A51" t="str">
            <v>Top Box - WETC</v>
          </cell>
          <cell r="B51">
            <v>0</v>
          </cell>
          <cell r="C51">
            <v>0</v>
          </cell>
        </row>
        <row r="52">
          <cell r="A52" t="str">
            <v>Tower - Ladder</v>
          </cell>
          <cell r="B52">
            <v>0</v>
          </cell>
          <cell r="C52">
            <v>0</v>
          </cell>
        </row>
        <row r="53">
          <cell r="A53" t="str">
            <v>Tower - Power Cables</v>
          </cell>
          <cell r="B53">
            <v>0</v>
          </cell>
          <cell r="C53">
            <v>0</v>
          </cell>
        </row>
        <row r="54">
          <cell r="A54" t="str">
            <v>Yaw System - Breaker</v>
          </cell>
          <cell r="B54">
            <v>0</v>
          </cell>
          <cell r="C54">
            <v>0</v>
          </cell>
        </row>
        <row r="55">
          <cell r="A55" t="str">
            <v>Yaw System - Contactor</v>
          </cell>
          <cell r="B55">
            <v>0</v>
          </cell>
          <cell r="C55">
            <v>0</v>
          </cell>
        </row>
        <row r="56">
          <cell r="A56" t="str">
            <v>Yaw System - Yaw Bearing</v>
          </cell>
          <cell r="B56">
            <v>2</v>
          </cell>
          <cell r="C56">
            <v>2</v>
          </cell>
        </row>
        <row r="57">
          <cell r="A57" t="str">
            <v>Yaw System - Yaw Drive 1</v>
          </cell>
          <cell r="B57">
            <v>0</v>
          </cell>
          <cell r="C57">
            <v>0</v>
          </cell>
        </row>
        <row r="58">
          <cell r="A58" t="str">
            <v>Yaw System - Yaw Gear</v>
          </cell>
          <cell r="B58">
            <v>0</v>
          </cell>
          <cell r="C58">
            <v>0</v>
          </cell>
        </row>
        <row r="59">
          <cell r="A59" t="str">
            <v>Yaw System - Yaw Motor</v>
          </cell>
          <cell r="B59">
            <v>2</v>
          </cell>
          <cell r="C59">
            <v>2</v>
          </cell>
        </row>
        <row r="60">
          <cell r="A60" t="str">
            <v>ELECTRICAL - Air Switch (High &amp; Low)</v>
          </cell>
          <cell r="B60">
            <v>0</v>
          </cell>
          <cell r="C60">
            <v>0</v>
          </cell>
        </row>
        <row r="61">
          <cell r="A61" t="str">
            <v>ELECTRICAL - Main Power Transformer</v>
          </cell>
          <cell r="B61">
            <v>0</v>
          </cell>
          <cell r="C61">
            <v>0</v>
          </cell>
        </row>
        <row r="62">
          <cell r="A62" t="str">
            <v>ELECTRICAL - Pad Mount Transformer</v>
          </cell>
          <cell r="B62">
            <v>0</v>
          </cell>
          <cell r="C62">
            <v>0</v>
          </cell>
        </row>
        <row r="63">
          <cell r="A63" t="str">
            <v>ELECTRICAL - Main Breaker (High Side)</v>
          </cell>
          <cell r="B63">
            <v>0</v>
          </cell>
          <cell r="C63">
            <v>0</v>
          </cell>
        </row>
        <row r="64">
          <cell r="A64" t="str">
            <v>ELECTRICAL - Battery Back-up Substation (RTU)</v>
          </cell>
          <cell r="B64">
            <v>0</v>
          </cell>
          <cell r="C64">
            <v>0</v>
          </cell>
        </row>
        <row r="65">
          <cell r="A65" t="str">
            <v>ELECTRICAL - Collection Circuit Cable</v>
          </cell>
          <cell r="B65">
            <v>0</v>
          </cell>
          <cell r="C65">
            <v>0</v>
          </cell>
        </row>
        <row r="66">
          <cell r="A66" t="str">
            <v>ELECTRICAL - Collection Circuit Breaker</v>
          </cell>
          <cell r="B66">
            <v>0</v>
          </cell>
          <cell r="C66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1"/>
  <sheetViews>
    <sheetView tabSelected="1" zoomScale="90" zoomScaleNormal="90" workbookViewId="0">
      <pane xSplit="1" ySplit="8" topLeftCell="B54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RowHeight="15" x14ac:dyDescent="0.25"/>
  <cols>
    <col min="1" max="1" width="62.42578125" style="2" bestFit="1" customWidth="1"/>
    <col min="2" max="4" width="13.140625" style="2" customWidth="1"/>
    <col min="5" max="5" width="14" style="2" customWidth="1"/>
    <col min="6" max="6" width="14" style="2" hidden="1" customWidth="1"/>
    <col min="7" max="24" width="13.140625" style="2" customWidth="1"/>
    <col min="25" max="25" width="14.140625" style="2" bestFit="1" customWidth="1"/>
    <col min="26" max="26" width="13.5703125" style="2" bestFit="1" customWidth="1"/>
    <col min="27" max="27" width="22.5703125" style="2" customWidth="1"/>
    <col min="28" max="28" width="9.140625" style="2"/>
    <col min="29" max="29" width="11" style="2" bestFit="1" customWidth="1"/>
    <col min="30" max="30" width="9.140625" style="2"/>
    <col min="31" max="32" width="0" style="2" hidden="1" customWidth="1"/>
    <col min="33" max="33" width="13.5703125" style="2" hidden="1" customWidth="1"/>
    <col min="34" max="34" width="11" style="2" hidden="1" customWidth="1"/>
    <col min="35" max="39" width="9.140625" style="2"/>
    <col min="40" max="16384" width="9.140625" style="4"/>
  </cols>
  <sheetData>
    <row r="1" spans="1:39" ht="18.75" x14ac:dyDescent="0.3">
      <c r="A1" s="1" t="s">
        <v>102</v>
      </c>
      <c r="AA1" s="3"/>
    </row>
    <row r="2" spans="1:39" ht="18.75" x14ac:dyDescent="0.3">
      <c r="A2" s="5"/>
      <c r="AA2" s="6"/>
    </row>
    <row r="3" spans="1:39" x14ac:dyDescent="0.25">
      <c r="A3" s="7" t="s">
        <v>0</v>
      </c>
      <c r="AA3" s="8"/>
    </row>
    <row r="4" spans="1:39" x14ac:dyDescent="0.25">
      <c r="A4" s="4" t="s">
        <v>1</v>
      </c>
      <c r="B4" s="9">
        <v>51</v>
      </c>
      <c r="D4" s="2" t="s">
        <v>2</v>
      </c>
      <c r="G4" s="9">
        <f>1000</f>
        <v>1000</v>
      </c>
    </row>
    <row r="5" spans="1:39" x14ac:dyDescent="0.25">
      <c r="A5" s="4" t="s">
        <v>3</v>
      </c>
      <c r="B5" s="10">
        <v>0.15</v>
      </c>
      <c r="D5" s="2" t="s">
        <v>4</v>
      </c>
      <c r="G5" s="10">
        <v>0.35</v>
      </c>
    </row>
    <row r="6" spans="1:39" x14ac:dyDescent="0.25">
      <c r="A6" s="4" t="s">
        <v>5</v>
      </c>
      <c r="B6" s="10">
        <v>0.95</v>
      </c>
      <c r="M6" s="11"/>
    </row>
    <row r="7" spans="1:39" ht="15.75" thickBot="1" x14ac:dyDescent="0.3">
      <c r="A7" s="4"/>
    </row>
    <row r="8" spans="1:39" s="18" customFormat="1" ht="52.5" thickBot="1" x14ac:dyDescent="0.3">
      <c r="A8" s="12" t="s">
        <v>6</v>
      </c>
      <c r="B8" s="13" t="s">
        <v>7</v>
      </c>
      <c r="C8" s="13" t="s">
        <v>8</v>
      </c>
      <c r="D8" s="14" t="s">
        <v>9</v>
      </c>
      <c r="E8" s="14" t="s">
        <v>10</v>
      </c>
      <c r="F8" s="14"/>
      <c r="G8" s="14" t="s">
        <v>11</v>
      </c>
      <c r="H8" s="14" t="s">
        <v>12</v>
      </c>
      <c r="I8" s="13" t="s">
        <v>4</v>
      </c>
      <c r="J8" s="14" t="s">
        <v>13</v>
      </c>
      <c r="K8" s="13" t="s">
        <v>14</v>
      </c>
      <c r="L8" s="14" t="s">
        <v>15</v>
      </c>
      <c r="M8" s="14" t="s">
        <v>16</v>
      </c>
      <c r="N8" s="14" t="s">
        <v>17</v>
      </c>
      <c r="O8" s="14" t="s">
        <v>18</v>
      </c>
      <c r="P8" s="14" t="s">
        <v>19</v>
      </c>
      <c r="Q8" s="14" t="s">
        <v>20</v>
      </c>
      <c r="R8" s="14" t="s">
        <v>21</v>
      </c>
      <c r="S8" s="14" t="s">
        <v>22</v>
      </c>
      <c r="T8" s="14" t="s">
        <v>23</v>
      </c>
      <c r="U8" s="14" t="s">
        <v>15</v>
      </c>
      <c r="V8" s="14" t="s">
        <v>24</v>
      </c>
      <c r="W8" s="14" t="s">
        <v>25</v>
      </c>
      <c r="X8" s="14" t="s">
        <v>26</v>
      </c>
      <c r="Y8" s="14" t="s">
        <v>27</v>
      </c>
      <c r="Z8" s="15" t="s">
        <v>28</v>
      </c>
      <c r="AA8" s="16" t="s">
        <v>29</v>
      </c>
      <c r="AB8" s="17"/>
      <c r="AC8" s="17"/>
      <c r="AD8" s="17"/>
      <c r="AE8" s="17" t="s">
        <v>30</v>
      </c>
      <c r="AF8" s="17"/>
      <c r="AG8" s="17"/>
      <c r="AH8" s="17"/>
      <c r="AI8" s="17"/>
      <c r="AJ8" s="17"/>
      <c r="AK8" s="17"/>
      <c r="AL8" s="17"/>
      <c r="AM8" s="17"/>
    </row>
    <row r="9" spans="1:39" x14ac:dyDescent="0.25">
      <c r="A9" s="19" t="s">
        <v>31</v>
      </c>
      <c r="B9" s="20">
        <f>IFERROR(ROUND(SUMIF('[1]Parts LT and cost'!$D:$D,$A9,'[1]Parts LT and cost'!$F:$F)/COUNTIF('[1]Parts LT and cost'!$D:$D,$A9),0),"")</f>
        <v>219</v>
      </c>
      <c r="C9" s="21">
        <f>IFERROR(ROUND(SUMIF('[1]Parts LT and cost'!$D:$D,$A9,'[1]Parts LT and cost'!$E:$E)/COUNTIF('[1]Parts LT and cost'!$D:$D,$A9),0),"")</f>
        <v>2413</v>
      </c>
      <c r="D9" s="20">
        <f>VLOOKUP($A9,'[1]Parts Failure Forecast'!$A$2:$C$66,2,FALSE)</f>
        <v>1</v>
      </c>
      <c r="E9" s="20">
        <f>VLOOKUP($A9,'[1]Parts Failure Forecast'!$A$2:$C$66,3,FALSE)</f>
        <v>1</v>
      </c>
      <c r="F9" s="20"/>
      <c r="G9" s="22">
        <f>IF(ISERROR(B9*24*B$4),"",B9*24*B$4)</f>
        <v>268056</v>
      </c>
      <c r="H9" s="22">
        <f>IF(ISERROR(G9*D9),"",G9*D9)</f>
        <v>268056</v>
      </c>
      <c r="I9" s="23">
        <f>G5</f>
        <v>0.35</v>
      </c>
      <c r="J9" s="24">
        <f t="shared" ref="J9:J72" si="0">IF(ISERROR(I9*C9),"",I9*C9)</f>
        <v>844.55</v>
      </c>
      <c r="K9" s="24">
        <f>G$4</f>
        <v>1000</v>
      </c>
      <c r="L9" s="22">
        <f t="shared" ref="L9:L72" si="1">IF(ISERROR(2*D9*K9/J9)^0.5,"",(2*D9*K9/J9)^0.5)</f>
        <v>1.5388713516736718</v>
      </c>
      <c r="M9" s="20">
        <f>D9+E9*IF(B$6=66%,1,IF(B$6=95%,2,3))</f>
        <v>3</v>
      </c>
      <c r="N9" s="20">
        <f>M9/365</f>
        <v>8.21917808219178E-3</v>
      </c>
      <c r="O9" s="20">
        <f t="shared" ref="O9:O72" si="2">IF(ISERROR(N9*B9),"",N9*B9)</f>
        <v>1.7999999999999998</v>
      </c>
      <c r="P9" s="20">
        <f>IF(O9="","",ROUND(O9,0))</f>
        <v>2</v>
      </c>
      <c r="Q9" s="25">
        <f>IF(ISERROR(PV(B$5,15,J9)),"",-PV(B$5,15,J9)+C9)</f>
        <v>7351.396416798887</v>
      </c>
      <c r="R9" s="20">
        <f>IF(ISERROR(G9/Q9),"",G9/Q9)</f>
        <v>36.463276471862891</v>
      </c>
      <c r="S9" s="20">
        <f>IF(ISERROR(R9*0.25),"",R9*0.25)</f>
        <v>9.1158191179657226</v>
      </c>
      <c r="T9" s="20" t="str">
        <f>IF(R9="","",IF(R9&gt;2,"Buy","No Buy"))</f>
        <v>Buy</v>
      </c>
      <c r="U9" s="20">
        <f>ROUND(IF(D9&gt;0,L9,0),0)</f>
        <v>2</v>
      </c>
      <c r="V9" s="20">
        <f>IF(ISERROR(ROUND(IF(D9&gt;0,P9,S9),0)),"",ROUND(IF(D9&gt;0,P9,S9),0))</f>
        <v>2</v>
      </c>
      <c r="W9" s="20">
        <f>SUMIF('[1]List of Inventory'!$M:$M,$A9,'[1]List of Inventory'!$G:$G)</f>
        <v>16</v>
      </c>
      <c r="X9" s="26">
        <f>IF(ISERROR(W9-V9-U9),"",W9-V9-U9)</f>
        <v>12</v>
      </c>
      <c r="Y9" s="27">
        <f t="shared" ref="Y9:Y72" si="3">IF(ISERROR(X9*C9),"",X9*C9)</f>
        <v>28956</v>
      </c>
      <c r="Z9" s="28">
        <f>IF(ISERROR(Y9*I9),"",Y9*I9)</f>
        <v>10134.599999999999</v>
      </c>
      <c r="AA9" s="29" t="str">
        <f>IF(AND(W9=0,X9&lt;0),G9,"")</f>
        <v/>
      </c>
      <c r="AC9" s="30"/>
      <c r="AE9" s="2">
        <f>V9/R9</f>
        <v>5.4849706156914126E-2</v>
      </c>
      <c r="AG9" s="30">
        <f>W9*C9</f>
        <v>38608</v>
      </c>
    </row>
    <row r="10" spans="1:39" x14ac:dyDescent="0.25">
      <c r="A10" s="31" t="s">
        <v>32</v>
      </c>
      <c r="B10" s="32">
        <f>IFERROR(ROUND(SUMIF('[1]Parts LT and cost'!$D:$D,$A10,'[1]Parts LT and cost'!$F:$F)/COUNTIF('[1]Parts LT and cost'!$D:$D,$A10),0),"")</f>
        <v>219</v>
      </c>
      <c r="C10" s="33">
        <f>IFERROR(ROUND(SUMIF('[1]Parts LT and cost'!$D:$D,$A10,'[1]Parts LT and cost'!$E:$E)/COUNTIF('[1]Parts LT and cost'!$D:$D,$A10),0),"")</f>
        <v>3202</v>
      </c>
      <c r="D10" s="32">
        <f>VLOOKUP($A10,'[1]Parts Failure Forecast'!$A$2:$C$66,2,FALSE)</f>
        <v>0</v>
      </c>
      <c r="E10" s="32">
        <f>VLOOKUP($A10,'[1]Parts Failure Forecast'!$A$2:$C$66,3,FALSE)</f>
        <v>0</v>
      </c>
      <c r="F10" s="32"/>
      <c r="G10" s="34">
        <f t="shared" ref="G10:G73" si="4">IF(ISERROR(B10*24*B$4),"",B10*24*B$4)</f>
        <v>268056</v>
      </c>
      <c r="H10" s="34">
        <f>IF(ISERROR(G10*D10),"",G10*D10)</f>
        <v>0</v>
      </c>
      <c r="I10" s="35">
        <f>G$5</f>
        <v>0.35</v>
      </c>
      <c r="J10" s="36">
        <f t="shared" si="0"/>
        <v>1120.6999999999998</v>
      </c>
      <c r="K10" s="36">
        <f t="shared" ref="K10:K73" si="5">G$4</f>
        <v>1000</v>
      </c>
      <c r="L10" s="34">
        <f t="shared" si="1"/>
        <v>0</v>
      </c>
      <c r="M10" s="32">
        <f t="shared" ref="M10:M73" si="6">D10+E10*IF(B$6=66%,1,IF(B$6=95%,2,3))</f>
        <v>0</v>
      </c>
      <c r="N10" s="32">
        <f t="shared" ref="N10:N73" si="7">M10/365</f>
        <v>0</v>
      </c>
      <c r="O10" s="32">
        <f t="shared" si="2"/>
        <v>0</v>
      </c>
      <c r="P10" s="32">
        <f t="shared" ref="P10:P73" si="8">IF(O10="","",ROUND(O10,0))</f>
        <v>0</v>
      </c>
      <c r="Q10" s="37">
        <f t="shared" ref="Q10:Q73" si="9">IF(ISERROR(PV(B$5,15,J10)),"",-PV(B$5,15,J10)+C10)</f>
        <v>9755.1476695358615</v>
      </c>
      <c r="R10" s="32">
        <f t="shared" ref="R10:R73" si="10">IF(ISERROR(G10/Q10),"",G10/Q10)</f>
        <v>27.478415404936026</v>
      </c>
      <c r="S10" s="32">
        <f t="shared" ref="S10:S73" si="11">IF(ISERROR(R10*0.25),"",R10*0.25)</f>
        <v>6.8696038512340065</v>
      </c>
      <c r="T10" s="32" t="str">
        <f t="shared" ref="T10:T73" si="12">IF(R10="","",IF(R10&gt;2,"Buy","No Buy"))</f>
        <v>Buy</v>
      </c>
      <c r="U10" s="32">
        <f t="shared" ref="U10:U73" si="13">ROUND(IF(D10&gt;0,L10,0),0)</f>
        <v>0</v>
      </c>
      <c r="V10" s="32">
        <f t="shared" ref="V10:V73" si="14">IF(ISERROR(ROUND(IF(D10&gt;0,P10,S10),0)),"",ROUND(IF(D10&gt;0,P10,S10),0))</f>
        <v>7</v>
      </c>
      <c r="W10" s="32">
        <f>SUMIF('[1]List of Inventory'!$M:$M,$A10,'[1]List of Inventory'!$G:$G)</f>
        <v>13</v>
      </c>
      <c r="X10" s="38">
        <f>IF(ISERROR(W10-V10-U10),"",W10-V10-U10)</f>
        <v>6</v>
      </c>
      <c r="Y10" s="39">
        <f t="shared" si="3"/>
        <v>19212</v>
      </c>
      <c r="Z10" s="40">
        <f t="shared" ref="Z10:Z73" si="15">IF(ISERROR(Y10*I10),"",Y10*I10)</f>
        <v>6724.2</v>
      </c>
      <c r="AA10" s="41" t="str">
        <f>IF(AND(W10=0,X10&lt;0),G10,"")</f>
        <v/>
      </c>
      <c r="AC10" s="30"/>
      <c r="AG10" s="30">
        <f t="shared" ref="AG10:AG73" si="16">W10*C10</f>
        <v>41626</v>
      </c>
    </row>
    <row r="11" spans="1:39" x14ac:dyDescent="0.25">
      <c r="A11" s="31" t="s">
        <v>33</v>
      </c>
      <c r="B11" s="32">
        <f>IFERROR(ROUND(SUMIF('[1]Parts LT and cost'!$D:$D,$A11,'[1]Parts LT and cost'!$F:$F)/COUNTIF('[1]Parts LT and cost'!$D:$D,$A11),0),"")</f>
        <v>219</v>
      </c>
      <c r="C11" s="33">
        <f>IFERROR(ROUND(SUMIF('[1]Parts LT and cost'!$D:$D,$A11,'[1]Parts LT and cost'!$E:$E)/COUNTIF('[1]Parts LT and cost'!$D:$D,$A11),0),"")</f>
        <v>2508</v>
      </c>
      <c r="D11" s="32">
        <f>VLOOKUP($A11,'[1]Parts Failure Forecast'!$A$2:$C$66,2,FALSE)</f>
        <v>10</v>
      </c>
      <c r="E11" s="32">
        <f>VLOOKUP($A11,'[1]Parts Failure Forecast'!$A$2:$C$66,3,FALSE)</f>
        <v>5</v>
      </c>
      <c r="F11" s="32"/>
      <c r="G11" s="34">
        <f t="shared" si="4"/>
        <v>268056</v>
      </c>
      <c r="H11" s="34">
        <f>IF(ISERROR(G11*D11),"",G11*D11)</f>
        <v>2680560</v>
      </c>
      <c r="I11" s="35">
        <f t="shared" ref="I11:I73" si="17">G$5</f>
        <v>0.35</v>
      </c>
      <c r="J11" s="36">
        <f t="shared" si="0"/>
        <v>877.8</v>
      </c>
      <c r="K11" s="36">
        <f t="shared" si="5"/>
        <v>1000</v>
      </c>
      <c r="L11" s="34">
        <f t="shared" si="1"/>
        <v>4.7732832841293948</v>
      </c>
      <c r="M11" s="32">
        <f t="shared" si="6"/>
        <v>20</v>
      </c>
      <c r="N11" s="32">
        <f t="shared" si="7"/>
        <v>5.4794520547945202E-2</v>
      </c>
      <c r="O11" s="32">
        <f t="shared" si="2"/>
        <v>12</v>
      </c>
      <c r="P11" s="32">
        <f t="shared" si="8"/>
        <v>12</v>
      </c>
      <c r="Q11" s="37">
        <f t="shared" si="9"/>
        <v>7640.821472578371</v>
      </c>
      <c r="R11" s="32">
        <f t="shared" si="10"/>
        <v>35.082091757019597</v>
      </c>
      <c r="S11" s="32">
        <f t="shared" si="11"/>
        <v>8.7705229392548993</v>
      </c>
      <c r="T11" s="32" t="str">
        <f t="shared" si="12"/>
        <v>Buy</v>
      </c>
      <c r="U11" s="32">
        <f t="shared" si="13"/>
        <v>5</v>
      </c>
      <c r="V11" s="32">
        <f t="shared" si="14"/>
        <v>12</v>
      </c>
      <c r="W11" s="32">
        <f>SUMIF('[1]List of Inventory'!$M:$M,$A11,'[1]List of Inventory'!$G:$G)</f>
        <v>54</v>
      </c>
      <c r="X11" s="38">
        <f t="shared" ref="X11:X72" si="18">IF(ISERROR(W11-V11-U11),"",W11-V11-U11)</f>
        <v>37</v>
      </c>
      <c r="Y11" s="39">
        <f t="shared" si="3"/>
        <v>92796</v>
      </c>
      <c r="Z11" s="40">
        <f t="shared" si="15"/>
        <v>32478.6</v>
      </c>
      <c r="AA11" s="41" t="str">
        <f>IF(AND(W11=0,X11&lt;0),G11,"")</f>
        <v/>
      </c>
      <c r="AC11" s="30"/>
      <c r="AE11" s="2">
        <f>V11/R11</f>
        <v>0.34205486044311806</v>
      </c>
      <c r="AG11" s="30">
        <f t="shared" si="16"/>
        <v>135432</v>
      </c>
    </row>
    <row r="12" spans="1:39" x14ac:dyDescent="0.25">
      <c r="A12" s="42" t="s">
        <v>34</v>
      </c>
      <c r="B12" s="32"/>
      <c r="C12" s="33"/>
      <c r="D12" s="32">
        <f>VLOOKUP($A12,'[1]Parts Failure Forecast'!$A$2:$C$66,2,FALSE)</f>
        <v>0</v>
      </c>
      <c r="E12" s="32">
        <f>VLOOKUP($A12,'[1]Parts Failure Forecast'!$A$2:$C$66,3,FALSE)</f>
        <v>0</v>
      </c>
      <c r="F12" s="32"/>
      <c r="G12" s="34">
        <f t="shared" si="4"/>
        <v>0</v>
      </c>
      <c r="H12" s="34">
        <f>IF(ISERROR(G12*D12),"",G12*D12)</f>
        <v>0</v>
      </c>
      <c r="I12" s="35">
        <f t="shared" si="17"/>
        <v>0.35</v>
      </c>
      <c r="J12" s="36">
        <f t="shared" si="0"/>
        <v>0</v>
      </c>
      <c r="K12" s="36">
        <f t="shared" si="5"/>
        <v>1000</v>
      </c>
      <c r="L12" s="34" t="str">
        <f t="shared" si="1"/>
        <v/>
      </c>
      <c r="M12" s="32">
        <f t="shared" si="6"/>
        <v>0</v>
      </c>
      <c r="N12" s="32">
        <f t="shared" si="7"/>
        <v>0</v>
      </c>
      <c r="O12" s="32">
        <f t="shared" si="2"/>
        <v>0</v>
      </c>
      <c r="P12" s="32">
        <f t="shared" si="8"/>
        <v>0</v>
      </c>
      <c r="Q12" s="37">
        <f t="shared" si="9"/>
        <v>0</v>
      </c>
      <c r="R12" s="32" t="str">
        <f t="shared" si="10"/>
        <v/>
      </c>
      <c r="S12" s="32" t="str">
        <f t="shared" si="11"/>
        <v/>
      </c>
      <c r="T12" s="32" t="str">
        <f t="shared" si="12"/>
        <v/>
      </c>
      <c r="U12" s="32">
        <f t="shared" si="13"/>
        <v>0</v>
      </c>
      <c r="V12" s="32" t="str">
        <f t="shared" si="14"/>
        <v/>
      </c>
      <c r="W12" s="32">
        <f>SUMIF('[1]List of Inventory'!$M:$M,$A12,'[1]List of Inventory'!$G:$G)</f>
        <v>0</v>
      </c>
      <c r="X12" s="38" t="str">
        <f t="shared" si="18"/>
        <v/>
      </c>
      <c r="Y12" s="39" t="str">
        <f t="shared" si="3"/>
        <v/>
      </c>
      <c r="Z12" s="40" t="str">
        <f t="shared" si="15"/>
        <v/>
      </c>
      <c r="AA12" s="41" t="str">
        <f>IF(AND(W12=0,X12&lt;0),G12*0.95,"")</f>
        <v/>
      </c>
      <c r="AC12" s="30"/>
      <c r="AG12" s="30">
        <f t="shared" si="16"/>
        <v>0</v>
      </c>
    </row>
    <row r="13" spans="1:39" x14ac:dyDescent="0.25">
      <c r="A13" s="42" t="s">
        <v>35</v>
      </c>
      <c r="B13" s="32"/>
      <c r="C13" s="33"/>
      <c r="D13" s="32">
        <f>VLOOKUP($A13,'[1]Parts Failure Forecast'!$A$2:$C$66,2,FALSE)</f>
        <v>0</v>
      </c>
      <c r="E13" s="32">
        <f>VLOOKUP($A13,'[1]Parts Failure Forecast'!$A$2:$C$66,3,FALSE)</f>
        <v>0</v>
      </c>
      <c r="F13" s="32"/>
      <c r="G13" s="34">
        <f t="shared" si="4"/>
        <v>0</v>
      </c>
      <c r="H13" s="34">
        <f>IF(ISERROR(G13*D13),"",G13*D13)</f>
        <v>0</v>
      </c>
      <c r="I13" s="35">
        <f t="shared" si="17"/>
        <v>0.35</v>
      </c>
      <c r="J13" s="36">
        <f t="shared" si="0"/>
        <v>0</v>
      </c>
      <c r="K13" s="36">
        <f t="shared" si="5"/>
        <v>1000</v>
      </c>
      <c r="L13" s="34" t="str">
        <f t="shared" si="1"/>
        <v/>
      </c>
      <c r="M13" s="32">
        <f t="shared" si="6"/>
        <v>0</v>
      </c>
      <c r="N13" s="32">
        <f t="shared" si="7"/>
        <v>0</v>
      </c>
      <c r="O13" s="32">
        <f t="shared" si="2"/>
        <v>0</v>
      </c>
      <c r="P13" s="32">
        <f t="shared" si="8"/>
        <v>0</v>
      </c>
      <c r="Q13" s="37">
        <f t="shared" si="9"/>
        <v>0</v>
      </c>
      <c r="R13" s="32" t="str">
        <f t="shared" si="10"/>
        <v/>
      </c>
      <c r="S13" s="32" t="str">
        <f t="shared" si="11"/>
        <v/>
      </c>
      <c r="T13" s="32" t="str">
        <f t="shared" si="12"/>
        <v/>
      </c>
      <c r="U13" s="32">
        <f t="shared" si="13"/>
        <v>0</v>
      </c>
      <c r="V13" s="32" t="str">
        <f t="shared" si="14"/>
        <v/>
      </c>
      <c r="W13" s="32">
        <f>SUMIF('[1]List of Inventory'!$M:$M,$A13,'[1]List of Inventory'!$G:$G)</f>
        <v>0</v>
      </c>
      <c r="X13" s="38" t="str">
        <f t="shared" si="18"/>
        <v/>
      </c>
      <c r="Y13" s="39" t="str">
        <f t="shared" si="3"/>
        <v/>
      </c>
      <c r="Z13" s="40" t="str">
        <f t="shared" si="15"/>
        <v/>
      </c>
      <c r="AA13" s="41" t="str">
        <f t="shared" ref="AA13:AA73" si="19">IF(AND(W13=0,X13&lt;0),G13*0.95,"")</f>
        <v/>
      </c>
      <c r="AC13" s="30"/>
      <c r="AG13" s="30">
        <f t="shared" si="16"/>
        <v>0</v>
      </c>
    </row>
    <row r="14" spans="1:39" x14ac:dyDescent="0.25">
      <c r="A14" s="31" t="s">
        <v>36</v>
      </c>
      <c r="B14" s="32">
        <f>IFERROR(ROUND(SUMIF('[1]Parts LT and cost'!$D:$D,$A14,'[1]Parts LT and cost'!$F:$F)/COUNTIF('[1]Parts LT and cost'!$D:$D,$A14),0),"")</f>
        <v>219</v>
      </c>
      <c r="C14" s="33">
        <f>IFERROR(ROUND(SUMIF('[1]Parts LT and cost'!$D:$D,$A14,'[1]Parts LT and cost'!$E:$E)/COUNTIF('[1]Parts LT and cost'!$D:$D,$A14),0),"")</f>
        <v>2224</v>
      </c>
      <c r="D14" s="32">
        <f>VLOOKUP($A14,'[1]Parts Failure Forecast'!$A$2:$C$66,2,FALSE)</f>
        <v>0</v>
      </c>
      <c r="E14" s="32">
        <f>VLOOKUP($A14,'[1]Parts Failure Forecast'!$A$2:$C$66,3,FALSE)</f>
        <v>0</v>
      </c>
      <c r="F14" s="32"/>
      <c r="G14" s="34">
        <f t="shared" si="4"/>
        <v>268056</v>
      </c>
      <c r="H14" s="34">
        <f t="shared" ref="H14:H73" si="20">IF(ISERROR(G14*D14),"",G14*D14)</f>
        <v>0</v>
      </c>
      <c r="I14" s="35">
        <f t="shared" si="17"/>
        <v>0.35</v>
      </c>
      <c r="J14" s="36">
        <f t="shared" si="0"/>
        <v>778.4</v>
      </c>
      <c r="K14" s="36">
        <f t="shared" si="5"/>
        <v>1000</v>
      </c>
      <c r="L14" s="34">
        <f t="shared" si="1"/>
        <v>0</v>
      </c>
      <c r="M14" s="32">
        <f t="shared" si="6"/>
        <v>0</v>
      </c>
      <c r="N14" s="32">
        <f t="shared" si="7"/>
        <v>0</v>
      </c>
      <c r="O14" s="32">
        <f t="shared" si="2"/>
        <v>0</v>
      </c>
      <c r="P14" s="32">
        <f t="shared" si="8"/>
        <v>0</v>
      </c>
      <c r="Q14" s="37">
        <f t="shared" si="9"/>
        <v>6775.5928847744408</v>
      </c>
      <c r="R14" s="32">
        <f t="shared" si="10"/>
        <v>39.561999157646198</v>
      </c>
      <c r="S14" s="32">
        <f t="shared" si="11"/>
        <v>9.8904997894115496</v>
      </c>
      <c r="T14" s="32" t="str">
        <f t="shared" si="12"/>
        <v>Buy</v>
      </c>
      <c r="U14" s="32">
        <f t="shared" si="13"/>
        <v>0</v>
      </c>
      <c r="V14" s="32">
        <f t="shared" si="14"/>
        <v>10</v>
      </c>
      <c r="W14" s="32">
        <f>SUMIF('[1]List of Inventory'!$M:$M,$A14,'[1]List of Inventory'!$G:$G)</f>
        <v>7</v>
      </c>
      <c r="X14" s="38">
        <f t="shared" si="18"/>
        <v>-3</v>
      </c>
      <c r="Y14" s="39">
        <f t="shared" si="3"/>
        <v>-6672</v>
      </c>
      <c r="Z14" s="40">
        <f t="shared" si="15"/>
        <v>-2335.1999999999998</v>
      </c>
      <c r="AA14" s="41" t="str">
        <f t="shared" si="19"/>
        <v/>
      </c>
      <c r="AC14" s="30"/>
      <c r="AG14" s="30">
        <f t="shared" si="16"/>
        <v>15568</v>
      </c>
    </row>
    <row r="15" spans="1:39" x14ac:dyDescent="0.25">
      <c r="A15" s="31" t="s">
        <v>37</v>
      </c>
      <c r="B15" s="32">
        <f>IFERROR(ROUND(SUMIF('[1]Parts LT and cost'!$D:$D,$A15,'[1]Parts LT and cost'!$F:$F)/COUNTIF('[1]Parts LT and cost'!$D:$D,$A15),0),"")</f>
        <v>205</v>
      </c>
      <c r="C15" s="33">
        <f>IFERROR(ROUND(SUMIF('[1]Parts LT and cost'!$D:$D,$A15,'[1]Parts LT and cost'!$E:$E)/COUNTIF('[1]Parts LT and cost'!$D:$D,$A15),0),"")</f>
        <v>3013</v>
      </c>
      <c r="D15" s="32">
        <f>VLOOKUP($A15,'[1]Parts Failure Forecast'!$A$2:$C$66,2,FALSE)</f>
        <v>1</v>
      </c>
      <c r="E15" s="32">
        <f>VLOOKUP($A15,'[1]Parts Failure Forecast'!$A$2:$C$66,3,FALSE)</f>
        <v>1</v>
      </c>
      <c r="F15" s="32"/>
      <c r="G15" s="34">
        <f t="shared" si="4"/>
        <v>250920</v>
      </c>
      <c r="H15" s="34">
        <f t="shared" si="20"/>
        <v>250920</v>
      </c>
      <c r="I15" s="35">
        <f t="shared" si="17"/>
        <v>0.35</v>
      </c>
      <c r="J15" s="36">
        <f t="shared" si="0"/>
        <v>1054.55</v>
      </c>
      <c r="K15" s="36">
        <f t="shared" si="5"/>
        <v>1000</v>
      </c>
      <c r="L15" s="34">
        <f t="shared" si="1"/>
        <v>1.3771505180557617</v>
      </c>
      <c r="M15" s="32">
        <f t="shared" si="6"/>
        <v>3</v>
      </c>
      <c r="N15" s="32">
        <f t="shared" si="7"/>
        <v>8.21917808219178E-3</v>
      </c>
      <c r="O15" s="32">
        <f t="shared" si="2"/>
        <v>1.6849315068493149</v>
      </c>
      <c r="P15" s="32">
        <f t="shared" si="8"/>
        <v>2</v>
      </c>
      <c r="Q15" s="37">
        <f t="shared" si="9"/>
        <v>9179.3441375114162</v>
      </c>
      <c r="R15" s="32">
        <f t="shared" si="10"/>
        <v>27.335286295086672</v>
      </c>
      <c r="S15" s="32">
        <f t="shared" si="11"/>
        <v>6.8338215737716679</v>
      </c>
      <c r="T15" s="32" t="str">
        <f t="shared" si="12"/>
        <v>Buy</v>
      </c>
      <c r="U15" s="32">
        <f t="shared" si="13"/>
        <v>1</v>
      </c>
      <c r="V15" s="32">
        <f t="shared" si="14"/>
        <v>2</v>
      </c>
      <c r="W15" s="32">
        <f>SUMIF('[1]List of Inventory'!$M:$M,$A15,'[1]List of Inventory'!$G:$G)</f>
        <v>6</v>
      </c>
      <c r="X15" s="38">
        <f t="shared" si="18"/>
        <v>3</v>
      </c>
      <c r="Y15" s="39">
        <f t="shared" si="3"/>
        <v>9039</v>
      </c>
      <c r="Z15" s="40">
        <f t="shared" si="15"/>
        <v>3163.6499999999996</v>
      </c>
      <c r="AA15" s="41" t="str">
        <f t="shared" si="19"/>
        <v/>
      </c>
      <c r="AC15" s="30"/>
      <c r="AE15" s="2">
        <f>V15/R15</f>
        <v>7.3165504045204971E-2</v>
      </c>
      <c r="AG15" s="30">
        <f t="shared" si="16"/>
        <v>18078</v>
      </c>
    </row>
    <row r="16" spans="1:39" x14ac:dyDescent="0.25">
      <c r="A16" s="31" t="s">
        <v>38</v>
      </c>
      <c r="B16" s="32">
        <f>IFERROR(ROUND(SUMIF('[1]Parts LT and cost'!$D:$D,$A16,'[1]Parts LT and cost'!$F:$F)/COUNTIF('[1]Parts LT and cost'!$D:$D,$A16),0),"")</f>
        <v>72</v>
      </c>
      <c r="C16" s="33">
        <f>IFERROR(ROUND(SUMIF('[1]Parts LT and cost'!$D:$D,$A16,'[1]Parts LT and cost'!$E:$E)/COUNTIF('[1]Parts LT and cost'!$D:$D,$A16),0),"")</f>
        <v>2702</v>
      </c>
      <c r="D16" s="32">
        <f>VLOOKUP($A16,'[1]Parts Failure Forecast'!$A$2:$C$66,2,FALSE)</f>
        <v>0</v>
      </c>
      <c r="E16" s="32">
        <f>VLOOKUP($A16,'[1]Parts Failure Forecast'!$A$2:$C$66,3,FALSE)</f>
        <v>0</v>
      </c>
      <c r="F16" s="32"/>
      <c r="G16" s="34">
        <f t="shared" si="4"/>
        <v>88128</v>
      </c>
      <c r="H16" s="34">
        <f t="shared" si="20"/>
        <v>0</v>
      </c>
      <c r="I16" s="35">
        <f t="shared" si="17"/>
        <v>0.35</v>
      </c>
      <c r="J16" s="36">
        <f t="shared" si="0"/>
        <v>945.69999999999993</v>
      </c>
      <c r="K16" s="36">
        <f t="shared" si="5"/>
        <v>1000</v>
      </c>
      <c r="L16" s="34">
        <f t="shared" si="1"/>
        <v>0</v>
      </c>
      <c r="M16" s="32">
        <f t="shared" si="6"/>
        <v>0</v>
      </c>
      <c r="N16" s="32">
        <f t="shared" si="7"/>
        <v>0</v>
      </c>
      <c r="O16" s="32">
        <f t="shared" si="2"/>
        <v>0</v>
      </c>
      <c r="P16" s="32">
        <f t="shared" si="8"/>
        <v>0</v>
      </c>
      <c r="Q16" s="37">
        <f t="shared" si="9"/>
        <v>8231.857902275422</v>
      </c>
      <c r="R16" s="32">
        <f t="shared" si="10"/>
        <v>10.705724156832197</v>
      </c>
      <c r="S16" s="32">
        <f t="shared" si="11"/>
        <v>2.6764310392080493</v>
      </c>
      <c r="T16" s="32" t="str">
        <f t="shared" si="12"/>
        <v>Buy</v>
      </c>
      <c r="U16" s="32">
        <f t="shared" si="13"/>
        <v>0</v>
      </c>
      <c r="V16" s="32">
        <f t="shared" si="14"/>
        <v>3</v>
      </c>
      <c r="W16" s="32">
        <f>SUMIF('[1]List of Inventory'!$M:$M,$A16,'[1]List of Inventory'!$G:$G)</f>
        <v>9</v>
      </c>
      <c r="X16" s="38">
        <f t="shared" si="18"/>
        <v>6</v>
      </c>
      <c r="Y16" s="39">
        <f t="shared" si="3"/>
        <v>16212</v>
      </c>
      <c r="Z16" s="40">
        <f t="shared" si="15"/>
        <v>5674.2</v>
      </c>
      <c r="AA16" s="41" t="str">
        <f t="shared" si="19"/>
        <v/>
      </c>
      <c r="AC16" s="30"/>
      <c r="AG16" s="30">
        <f t="shared" si="16"/>
        <v>24318</v>
      </c>
    </row>
    <row r="17" spans="1:33" x14ac:dyDescent="0.25">
      <c r="A17" s="31" t="s">
        <v>39</v>
      </c>
      <c r="B17" s="32">
        <f>IFERROR(ROUND(SUMIF('[1]Parts LT and cost'!$D:$D,$A17,'[1]Parts LT and cost'!$F:$F)/COUNTIF('[1]Parts LT and cost'!$D:$D,$A17),0),"")</f>
        <v>72</v>
      </c>
      <c r="C17" s="33">
        <f>IFERROR(ROUND(SUMIF('[1]Parts LT and cost'!$D:$D,$A17,'[1]Parts LT and cost'!$E:$E)/COUNTIF('[1]Parts LT and cost'!$D:$D,$A17),0),"")</f>
        <v>1564</v>
      </c>
      <c r="D17" s="32">
        <f>VLOOKUP($A17,'[1]Parts Failure Forecast'!$A$2:$C$66,2,FALSE)</f>
        <v>1</v>
      </c>
      <c r="E17" s="32">
        <f>VLOOKUP($A17,'[1]Parts Failure Forecast'!$A$2:$C$66,3,FALSE)</f>
        <v>1</v>
      </c>
      <c r="F17" s="32"/>
      <c r="G17" s="34">
        <f t="shared" si="4"/>
        <v>88128</v>
      </c>
      <c r="H17" s="34">
        <f t="shared" si="20"/>
        <v>88128</v>
      </c>
      <c r="I17" s="35">
        <f t="shared" si="17"/>
        <v>0.35</v>
      </c>
      <c r="J17" s="36">
        <f t="shared" si="0"/>
        <v>547.4</v>
      </c>
      <c r="K17" s="36">
        <f t="shared" si="5"/>
        <v>1000</v>
      </c>
      <c r="L17" s="34">
        <f t="shared" si="1"/>
        <v>1.9114484997483858</v>
      </c>
      <c r="M17" s="32">
        <f t="shared" si="6"/>
        <v>3</v>
      </c>
      <c r="N17" s="32">
        <f t="shared" si="7"/>
        <v>8.21917808219178E-3</v>
      </c>
      <c r="O17" s="32">
        <f t="shared" si="2"/>
        <v>0.59178082191780812</v>
      </c>
      <c r="P17" s="32">
        <f t="shared" si="8"/>
        <v>1</v>
      </c>
      <c r="Q17" s="37">
        <f t="shared" si="9"/>
        <v>4764.8503919906589</v>
      </c>
      <c r="R17" s="32">
        <f t="shared" si="10"/>
        <v>18.495439048440279</v>
      </c>
      <c r="S17" s="32">
        <f t="shared" si="11"/>
        <v>4.6238597621100697</v>
      </c>
      <c r="T17" s="32" t="str">
        <f t="shared" si="12"/>
        <v>Buy</v>
      </c>
      <c r="U17" s="32">
        <f t="shared" si="13"/>
        <v>2</v>
      </c>
      <c r="V17" s="32">
        <f t="shared" si="14"/>
        <v>1</v>
      </c>
      <c r="W17" s="32">
        <f>SUMIF('[1]List of Inventory'!$M:$M,$A17,'[1]List of Inventory'!$G:$G)</f>
        <v>34</v>
      </c>
      <c r="X17" s="38">
        <f t="shared" si="18"/>
        <v>31</v>
      </c>
      <c r="Y17" s="39">
        <f t="shared" si="3"/>
        <v>48484</v>
      </c>
      <c r="Z17" s="40">
        <f t="shared" si="15"/>
        <v>16969.399999999998</v>
      </c>
      <c r="AA17" s="41" t="str">
        <f t="shared" si="19"/>
        <v/>
      </c>
      <c r="AC17" s="30"/>
      <c r="AE17" s="2">
        <f>V17/R17</f>
        <v>5.4067383714490956E-2</v>
      </c>
      <c r="AG17" s="30">
        <f t="shared" si="16"/>
        <v>53176</v>
      </c>
    </row>
    <row r="18" spans="1:33" x14ac:dyDescent="0.25">
      <c r="A18" s="31" t="s">
        <v>40</v>
      </c>
      <c r="B18" s="32">
        <f>'[1]Updated Parts List and Cost'!C32</f>
        <v>120</v>
      </c>
      <c r="C18" s="33">
        <f>'[1]Updated Parts List and Cost'!B32</f>
        <v>8700</v>
      </c>
      <c r="D18" s="32">
        <f>VLOOKUP($A18,'[1]Parts Failure Forecast'!$A$2:$C$66,2,FALSE)</f>
        <v>1</v>
      </c>
      <c r="E18" s="32">
        <f>VLOOKUP($A18,'[1]Parts Failure Forecast'!$A$2:$C$66,3,FALSE)</f>
        <v>1</v>
      </c>
      <c r="F18" s="32"/>
      <c r="G18" s="34">
        <f t="shared" si="4"/>
        <v>146880</v>
      </c>
      <c r="H18" s="34">
        <f t="shared" si="20"/>
        <v>146880</v>
      </c>
      <c r="I18" s="35">
        <f t="shared" si="17"/>
        <v>0.35</v>
      </c>
      <c r="J18" s="36">
        <f t="shared" si="0"/>
        <v>3045</v>
      </c>
      <c r="K18" s="36">
        <f t="shared" si="5"/>
        <v>1000</v>
      </c>
      <c r="L18" s="34">
        <f t="shared" si="1"/>
        <v>0.81044089847310774</v>
      </c>
      <c r="M18" s="32">
        <f t="shared" si="6"/>
        <v>3</v>
      </c>
      <c r="N18" s="32">
        <f t="shared" si="7"/>
        <v>8.21917808219178E-3</v>
      </c>
      <c r="O18" s="32">
        <f t="shared" si="2"/>
        <v>0.98630136986301364</v>
      </c>
      <c r="P18" s="32">
        <f t="shared" si="8"/>
        <v>1</v>
      </c>
      <c r="Q18" s="37">
        <f t="shared" si="9"/>
        <v>26505.241950331671</v>
      </c>
      <c r="R18" s="32">
        <f t="shared" si="10"/>
        <v>5.5415453394177385</v>
      </c>
      <c r="S18" s="32">
        <f t="shared" si="11"/>
        <v>1.3853863348544346</v>
      </c>
      <c r="T18" s="32" t="str">
        <f t="shared" si="12"/>
        <v>Buy</v>
      </c>
      <c r="U18" s="32">
        <f t="shared" si="13"/>
        <v>1</v>
      </c>
      <c r="V18" s="32">
        <f t="shared" si="14"/>
        <v>1</v>
      </c>
      <c r="W18" s="32">
        <f>SUMIF('[1]List of Inventory'!$M:$M,$A18,'[1]List of Inventory'!$G:$G)</f>
        <v>6</v>
      </c>
      <c r="X18" s="38">
        <f t="shared" si="18"/>
        <v>4</v>
      </c>
      <c r="Y18" s="39">
        <f t="shared" si="3"/>
        <v>34800</v>
      </c>
      <c r="Z18" s="40">
        <f t="shared" si="15"/>
        <v>12180</v>
      </c>
      <c r="AA18" s="41" t="str">
        <f t="shared" si="19"/>
        <v/>
      </c>
      <c r="AC18" s="30"/>
      <c r="AE18" s="2">
        <f>V18/R18</f>
        <v>0.18045507863787902</v>
      </c>
      <c r="AG18" s="30">
        <f t="shared" si="16"/>
        <v>52200</v>
      </c>
    </row>
    <row r="19" spans="1:33" x14ac:dyDescent="0.25">
      <c r="A19" s="31" t="s">
        <v>41</v>
      </c>
      <c r="B19" s="32">
        <f>'[1]Updated Parts List and Cost'!C33</f>
        <v>120</v>
      </c>
      <c r="C19" s="33">
        <f>'[1]Updated Parts List and Cost'!B33</f>
        <v>2000</v>
      </c>
      <c r="D19" s="32">
        <f>VLOOKUP($A19,'[1]Parts Failure Forecast'!$A$2:$C$66,2,FALSE)</f>
        <v>2</v>
      </c>
      <c r="E19" s="32">
        <f>VLOOKUP($A19,'[1]Parts Failure Forecast'!$A$2:$C$66,3,FALSE)</f>
        <v>1</v>
      </c>
      <c r="F19" s="32"/>
      <c r="G19" s="34">
        <f t="shared" si="4"/>
        <v>146880</v>
      </c>
      <c r="H19" s="34">
        <f t="shared" si="20"/>
        <v>293760</v>
      </c>
      <c r="I19" s="35">
        <f t="shared" si="17"/>
        <v>0.35</v>
      </c>
      <c r="J19" s="36">
        <f t="shared" si="0"/>
        <v>700</v>
      </c>
      <c r="K19" s="36">
        <f t="shared" si="5"/>
        <v>1000</v>
      </c>
      <c r="L19" s="34">
        <f t="shared" si="1"/>
        <v>2.3904572186687871</v>
      </c>
      <c r="M19" s="32">
        <f t="shared" si="6"/>
        <v>4</v>
      </c>
      <c r="N19" s="32">
        <f t="shared" si="7"/>
        <v>1.0958904109589041E-2</v>
      </c>
      <c r="O19" s="32">
        <f t="shared" si="2"/>
        <v>1.3150684931506849</v>
      </c>
      <c r="P19" s="32">
        <f t="shared" si="8"/>
        <v>1</v>
      </c>
      <c r="Q19" s="37">
        <f t="shared" si="9"/>
        <v>6093.1590690417634</v>
      </c>
      <c r="R19" s="32">
        <f t="shared" si="10"/>
        <v>24.105722226467162</v>
      </c>
      <c r="S19" s="32">
        <f t="shared" si="11"/>
        <v>6.0264305566167904</v>
      </c>
      <c r="T19" s="32" t="str">
        <f t="shared" si="12"/>
        <v>Buy</v>
      </c>
      <c r="U19" s="32">
        <f t="shared" si="13"/>
        <v>2</v>
      </c>
      <c r="V19" s="32">
        <f t="shared" si="14"/>
        <v>1</v>
      </c>
      <c r="W19" s="32">
        <f>SUMIF('[1]List of Inventory'!$M:$M,$A19,'[1]List of Inventory'!$G:$G)</f>
        <v>7</v>
      </c>
      <c r="X19" s="38">
        <f t="shared" si="18"/>
        <v>4</v>
      </c>
      <c r="Y19" s="39">
        <f t="shared" si="3"/>
        <v>8000</v>
      </c>
      <c r="Z19" s="40">
        <f t="shared" si="15"/>
        <v>2800</v>
      </c>
      <c r="AA19" s="41" t="str">
        <f t="shared" si="19"/>
        <v/>
      </c>
      <c r="AC19" s="30"/>
      <c r="AE19" s="2">
        <f>V19/R19</f>
        <v>4.1483926123650351E-2</v>
      </c>
      <c r="AG19" s="30">
        <f t="shared" si="16"/>
        <v>14000</v>
      </c>
    </row>
    <row r="20" spans="1:33" x14ac:dyDescent="0.25">
      <c r="A20" s="31" t="s">
        <v>42</v>
      </c>
      <c r="B20" s="32">
        <f>IFERROR(ROUND(SUMIF('[1]Parts LT and cost'!$D:$D,$A20,'[1]Parts LT and cost'!$F:$F)/COUNTIF('[1]Parts LT and cost'!$D:$D,$A20),0),"")</f>
        <v>114</v>
      </c>
      <c r="C20" s="33">
        <f>IFERROR(ROUND(SUMIF('[1]Parts LT and cost'!$D:$D,$A20,'[1]Parts LT and cost'!$E:$E)/COUNTIF('[1]Parts LT and cost'!$D:$D,$A20),0),"")</f>
        <v>485</v>
      </c>
      <c r="D20" s="32">
        <f>VLOOKUP($A20,'[1]Parts Failure Forecast'!$A$2:$C$66,2,FALSE)</f>
        <v>0</v>
      </c>
      <c r="E20" s="32">
        <f>VLOOKUP($A20,'[1]Parts Failure Forecast'!$A$2:$C$66,3,FALSE)</f>
        <v>0</v>
      </c>
      <c r="F20" s="32"/>
      <c r="G20" s="34">
        <f t="shared" si="4"/>
        <v>139536</v>
      </c>
      <c r="H20" s="34">
        <f t="shared" si="20"/>
        <v>0</v>
      </c>
      <c r="I20" s="35">
        <f t="shared" si="17"/>
        <v>0.35</v>
      </c>
      <c r="J20" s="36">
        <f t="shared" si="0"/>
        <v>169.75</v>
      </c>
      <c r="K20" s="36">
        <f t="shared" si="5"/>
        <v>1000</v>
      </c>
      <c r="L20" s="34">
        <f t="shared" si="1"/>
        <v>0</v>
      </c>
      <c r="M20" s="32">
        <f t="shared" si="6"/>
        <v>0</v>
      </c>
      <c r="N20" s="32">
        <f t="shared" si="7"/>
        <v>0</v>
      </c>
      <c r="O20" s="32">
        <f t="shared" si="2"/>
        <v>0</v>
      </c>
      <c r="P20" s="32">
        <f t="shared" si="8"/>
        <v>0</v>
      </c>
      <c r="Q20" s="37">
        <f t="shared" si="9"/>
        <v>1477.5910742426277</v>
      </c>
      <c r="R20" s="32">
        <f t="shared" si="10"/>
        <v>94.43478810368579</v>
      </c>
      <c r="S20" s="32">
        <f t="shared" si="11"/>
        <v>23.608697025921447</v>
      </c>
      <c r="T20" s="32" t="str">
        <f t="shared" si="12"/>
        <v>Buy</v>
      </c>
      <c r="U20" s="32">
        <f t="shared" si="13"/>
        <v>0</v>
      </c>
      <c r="V20" s="32">
        <f t="shared" si="14"/>
        <v>24</v>
      </c>
      <c r="W20" s="32">
        <f>SUMIF('[1]List of Inventory'!$M:$M,$A20,'[1]List of Inventory'!$G:$G)</f>
        <v>31</v>
      </c>
      <c r="X20" s="38">
        <f t="shared" si="18"/>
        <v>7</v>
      </c>
      <c r="Y20" s="39">
        <f t="shared" si="3"/>
        <v>3395</v>
      </c>
      <c r="Z20" s="40">
        <f t="shared" si="15"/>
        <v>1188.25</v>
      </c>
      <c r="AA20" s="41" t="str">
        <f t="shared" si="19"/>
        <v/>
      </c>
      <c r="AC20" s="30"/>
      <c r="AG20" s="30">
        <f t="shared" si="16"/>
        <v>15035</v>
      </c>
    </row>
    <row r="21" spans="1:33" x14ac:dyDescent="0.25">
      <c r="A21" s="42" t="s">
        <v>43</v>
      </c>
      <c r="B21" s="32"/>
      <c r="C21" s="33"/>
      <c r="D21" s="32">
        <f>VLOOKUP($A21,'[1]Parts Failure Forecast'!$A$2:$C$66,2,FALSE)</f>
        <v>0</v>
      </c>
      <c r="E21" s="32">
        <f>VLOOKUP($A21,'[1]Parts Failure Forecast'!$A$2:$C$66,3,FALSE)</f>
        <v>0</v>
      </c>
      <c r="F21" s="32"/>
      <c r="G21" s="34">
        <f t="shared" si="4"/>
        <v>0</v>
      </c>
      <c r="H21" s="34">
        <f t="shared" si="20"/>
        <v>0</v>
      </c>
      <c r="I21" s="35">
        <f t="shared" si="17"/>
        <v>0.35</v>
      </c>
      <c r="J21" s="36">
        <f t="shared" si="0"/>
        <v>0</v>
      </c>
      <c r="K21" s="36">
        <f t="shared" si="5"/>
        <v>1000</v>
      </c>
      <c r="L21" s="34" t="str">
        <f t="shared" si="1"/>
        <v/>
      </c>
      <c r="M21" s="32">
        <f t="shared" si="6"/>
        <v>0</v>
      </c>
      <c r="N21" s="32">
        <f t="shared" si="7"/>
        <v>0</v>
      </c>
      <c r="O21" s="32">
        <f t="shared" si="2"/>
        <v>0</v>
      </c>
      <c r="P21" s="32">
        <f t="shared" si="8"/>
        <v>0</v>
      </c>
      <c r="Q21" s="37">
        <f t="shared" si="9"/>
        <v>0</v>
      </c>
      <c r="R21" s="32" t="str">
        <f t="shared" si="10"/>
        <v/>
      </c>
      <c r="S21" s="32" t="str">
        <f t="shared" si="11"/>
        <v/>
      </c>
      <c r="T21" s="32" t="str">
        <f t="shared" si="12"/>
        <v/>
      </c>
      <c r="U21" s="32">
        <f t="shared" si="13"/>
        <v>0</v>
      </c>
      <c r="V21" s="32" t="str">
        <f t="shared" si="14"/>
        <v/>
      </c>
      <c r="W21" s="32">
        <f>SUMIF('[1]List of Inventory'!$M:$M,$A21,'[1]List of Inventory'!$G:$G)</f>
        <v>0</v>
      </c>
      <c r="X21" s="38" t="str">
        <f t="shared" si="18"/>
        <v/>
      </c>
      <c r="Y21" s="39" t="str">
        <f t="shared" si="3"/>
        <v/>
      </c>
      <c r="Z21" s="40" t="str">
        <f t="shared" si="15"/>
        <v/>
      </c>
      <c r="AA21" s="41" t="str">
        <f t="shared" si="19"/>
        <v/>
      </c>
      <c r="AC21" s="30"/>
      <c r="AG21" s="30">
        <f t="shared" si="16"/>
        <v>0</v>
      </c>
    </row>
    <row r="22" spans="1:33" x14ac:dyDescent="0.25">
      <c r="A22" s="31" t="s">
        <v>44</v>
      </c>
      <c r="B22" s="32">
        <f>'[1]Updated Parts List and Cost'!C34</f>
        <v>205</v>
      </c>
      <c r="C22" s="33">
        <f>'[1]Updated Parts List and Cost'!B34</f>
        <v>3013.43</v>
      </c>
      <c r="D22" s="32">
        <f>VLOOKUP($A22,'[1]Parts Failure Forecast'!$A$2:$C$66,2,FALSE)</f>
        <v>0</v>
      </c>
      <c r="E22" s="32">
        <f>VLOOKUP($A22,'[1]Parts Failure Forecast'!$A$2:$C$66,3,FALSE)</f>
        <v>0</v>
      </c>
      <c r="F22" s="32"/>
      <c r="G22" s="34">
        <f t="shared" si="4"/>
        <v>250920</v>
      </c>
      <c r="H22" s="34">
        <f t="shared" si="20"/>
        <v>0</v>
      </c>
      <c r="I22" s="35">
        <f t="shared" si="17"/>
        <v>0.35</v>
      </c>
      <c r="J22" s="36">
        <f t="shared" si="0"/>
        <v>1054.7004999999999</v>
      </c>
      <c r="K22" s="36">
        <f t="shared" si="5"/>
        <v>1000</v>
      </c>
      <c r="L22" s="34">
        <f t="shared" si="1"/>
        <v>0</v>
      </c>
      <c r="M22" s="32">
        <f t="shared" si="6"/>
        <v>0</v>
      </c>
      <c r="N22" s="32">
        <f t="shared" si="7"/>
        <v>0</v>
      </c>
      <c r="O22" s="32">
        <f t="shared" si="2"/>
        <v>0</v>
      </c>
      <c r="P22" s="32">
        <f t="shared" si="8"/>
        <v>0</v>
      </c>
      <c r="Q22" s="37">
        <f t="shared" si="9"/>
        <v>9180.6541667112597</v>
      </c>
      <c r="R22" s="32">
        <f t="shared" si="10"/>
        <v>27.331385699052625</v>
      </c>
      <c r="S22" s="32">
        <f t="shared" si="11"/>
        <v>6.8328464247631562</v>
      </c>
      <c r="T22" s="32" t="str">
        <f t="shared" si="12"/>
        <v>Buy</v>
      </c>
      <c r="U22" s="32">
        <f t="shared" si="13"/>
        <v>0</v>
      </c>
      <c r="V22" s="32">
        <f t="shared" si="14"/>
        <v>7</v>
      </c>
      <c r="W22" s="32">
        <f>SUMIF('[1]List of Inventory'!$M:$M,$A22,'[1]List of Inventory'!$G:$G)</f>
        <v>3</v>
      </c>
      <c r="X22" s="38">
        <f t="shared" si="18"/>
        <v>-4</v>
      </c>
      <c r="Y22" s="39">
        <f t="shared" si="3"/>
        <v>-12053.72</v>
      </c>
      <c r="Z22" s="40">
        <f t="shared" si="15"/>
        <v>-4218.8019999999997</v>
      </c>
      <c r="AA22" s="41" t="str">
        <f t="shared" si="19"/>
        <v/>
      </c>
      <c r="AC22" s="30"/>
      <c r="AG22" s="30">
        <f t="shared" si="16"/>
        <v>9040.2899999999991</v>
      </c>
    </row>
    <row r="23" spans="1:33" x14ac:dyDescent="0.25">
      <c r="A23" s="42" t="s">
        <v>45</v>
      </c>
      <c r="B23" s="32"/>
      <c r="C23" s="33"/>
      <c r="D23" s="32">
        <f>VLOOKUP($A23,'[1]Parts Failure Forecast'!$A$2:$C$66,2,FALSE)</f>
        <v>0</v>
      </c>
      <c r="E23" s="32">
        <f>VLOOKUP($A23,'[1]Parts Failure Forecast'!$A$2:$C$66,3,FALSE)</f>
        <v>0</v>
      </c>
      <c r="F23" s="32"/>
      <c r="G23" s="34">
        <f t="shared" si="4"/>
        <v>0</v>
      </c>
      <c r="H23" s="34">
        <f t="shared" si="20"/>
        <v>0</v>
      </c>
      <c r="I23" s="35">
        <f t="shared" si="17"/>
        <v>0.35</v>
      </c>
      <c r="J23" s="36">
        <f t="shared" si="0"/>
        <v>0</v>
      </c>
      <c r="K23" s="36">
        <f t="shared" si="5"/>
        <v>1000</v>
      </c>
      <c r="L23" s="34" t="str">
        <f t="shared" si="1"/>
        <v/>
      </c>
      <c r="M23" s="32">
        <f t="shared" si="6"/>
        <v>0</v>
      </c>
      <c r="N23" s="32">
        <f t="shared" si="7"/>
        <v>0</v>
      </c>
      <c r="O23" s="32">
        <f t="shared" si="2"/>
        <v>0</v>
      </c>
      <c r="P23" s="32">
        <f t="shared" si="8"/>
        <v>0</v>
      </c>
      <c r="Q23" s="37">
        <f t="shared" si="9"/>
        <v>0</v>
      </c>
      <c r="R23" s="32" t="str">
        <f t="shared" si="10"/>
        <v/>
      </c>
      <c r="S23" s="32" t="str">
        <f t="shared" si="11"/>
        <v/>
      </c>
      <c r="T23" s="32" t="str">
        <f t="shared" si="12"/>
        <v/>
      </c>
      <c r="U23" s="32">
        <f t="shared" si="13"/>
        <v>0</v>
      </c>
      <c r="V23" s="32" t="str">
        <f t="shared" si="14"/>
        <v/>
      </c>
      <c r="W23" s="32">
        <f>SUMIF('[1]List of Inventory'!$M:$M,$A23,'[1]List of Inventory'!$G:$G)</f>
        <v>7</v>
      </c>
      <c r="X23" s="38" t="str">
        <f t="shared" si="18"/>
        <v/>
      </c>
      <c r="Y23" s="39" t="str">
        <f t="shared" si="3"/>
        <v/>
      </c>
      <c r="Z23" s="40" t="str">
        <f t="shared" si="15"/>
        <v/>
      </c>
      <c r="AA23" s="41" t="str">
        <f t="shared" si="19"/>
        <v/>
      </c>
      <c r="AC23" s="30"/>
      <c r="AG23" s="30">
        <f t="shared" si="16"/>
        <v>0</v>
      </c>
    </row>
    <row r="24" spans="1:33" x14ac:dyDescent="0.25">
      <c r="A24" s="31" t="s">
        <v>46</v>
      </c>
      <c r="B24" s="32">
        <f>'[1]Updated Parts List and Cost'!C21</f>
        <v>90</v>
      </c>
      <c r="C24" s="33">
        <f>'[1]Updated Parts List and Cost'!B21</f>
        <v>5116.62</v>
      </c>
      <c r="D24" s="32">
        <f>VLOOKUP($A24,'[1]Parts Failure Forecast'!$A$2:$C$66,2,FALSE)</f>
        <v>1</v>
      </c>
      <c r="E24" s="32">
        <f>VLOOKUP($A24,'[1]Parts Failure Forecast'!$A$2:$C$66,3,FALSE)</f>
        <v>1</v>
      </c>
      <c r="F24" s="32"/>
      <c r="G24" s="34">
        <f t="shared" si="4"/>
        <v>110160</v>
      </c>
      <c r="H24" s="34">
        <f t="shared" si="20"/>
        <v>110160</v>
      </c>
      <c r="I24" s="35">
        <f t="shared" si="17"/>
        <v>0.35</v>
      </c>
      <c r="J24" s="36">
        <f t="shared" si="0"/>
        <v>1790.8169999999998</v>
      </c>
      <c r="K24" s="36">
        <f t="shared" si="5"/>
        <v>1000</v>
      </c>
      <c r="L24" s="34">
        <f t="shared" si="1"/>
        <v>1.0567916998220057</v>
      </c>
      <c r="M24" s="32">
        <f t="shared" si="6"/>
        <v>3</v>
      </c>
      <c r="N24" s="32">
        <f t="shared" si="7"/>
        <v>8.21917808219178E-3</v>
      </c>
      <c r="O24" s="32">
        <f t="shared" si="2"/>
        <v>0.73972602739726023</v>
      </c>
      <c r="P24" s="32">
        <f t="shared" si="8"/>
        <v>1</v>
      </c>
      <c r="Q24" s="37">
        <f t="shared" si="9"/>
        <v>15588.189777920234</v>
      </c>
      <c r="R24" s="32">
        <f t="shared" si="10"/>
        <v>7.0668885591857018</v>
      </c>
      <c r="S24" s="32">
        <f t="shared" si="11"/>
        <v>1.7667221397964255</v>
      </c>
      <c r="T24" s="32" t="str">
        <f t="shared" si="12"/>
        <v>Buy</v>
      </c>
      <c r="U24" s="32">
        <f t="shared" si="13"/>
        <v>1</v>
      </c>
      <c r="V24" s="32">
        <f t="shared" si="14"/>
        <v>1</v>
      </c>
      <c r="W24" s="32">
        <f>SUMIF('[1]List of Inventory'!$M:$M,$A24,'[1]List of Inventory'!$G:$G)</f>
        <v>10</v>
      </c>
      <c r="X24" s="38">
        <f t="shared" si="18"/>
        <v>8</v>
      </c>
      <c r="Y24" s="39">
        <f t="shared" si="3"/>
        <v>40932.959999999999</v>
      </c>
      <c r="Z24" s="40">
        <f t="shared" si="15"/>
        <v>14326.535999999998</v>
      </c>
      <c r="AA24" s="41" t="str">
        <f t="shared" si="19"/>
        <v/>
      </c>
      <c r="AC24" s="30"/>
      <c r="AE24" s="2">
        <f>V24/R24</f>
        <v>0.14150499072186123</v>
      </c>
      <c r="AG24" s="30">
        <f t="shared" si="16"/>
        <v>51166.2</v>
      </c>
    </row>
    <row r="25" spans="1:33" x14ac:dyDescent="0.25">
      <c r="A25" s="31" t="s">
        <v>47</v>
      </c>
      <c r="B25" s="32">
        <f>IFERROR(ROUND(SUMIF('[1]Parts LT and cost'!$D:$D,$A25,'[1]Parts LT and cost'!$F:$F)/COUNTIF('[1]Parts LT and cost'!$D:$D,$A25),0),"")</f>
        <v>179</v>
      </c>
      <c r="C25" s="33">
        <f>IFERROR(ROUND(SUMIF('[1]Parts LT and cost'!$D:$D,$A25,'[1]Parts LT and cost'!$E:$E)/COUNTIF('[1]Parts LT and cost'!$D:$D,$A25),0),"")</f>
        <v>3068</v>
      </c>
      <c r="D25" s="32">
        <f>VLOOKUP($A25,'[1]Parts Failure Forecast'!$A$2:$C$66,2,FALSE)</f>
        <v>1</v>
      </c>
      <c r="E25" s="32">
        <f>VLOOKUP($A25,'[1]Parts Failure Forecast'!$A$2:$C$66,3,FALSE)</f>
        <v>1</v>
      </c>
      <c r="F25" s="32"/>
      <c r="G25" s="34">
        <f t="shared" si="4"/>
        <v>219096</v>
      </c>
      <c r="H25" s="34">
        <f t="shared" si="20"/>
        <v>219096</v>
      </c>
      <c r="I25" s="35">
        <f t="shared" si="17"/>
        <v>0.35</v>
      </c>
      <c r="J25" s="36">
        <f t="shared" si="0"/>
        <v>1073.8</v>
      </c>
      <c r="K25" s="36">
        <f t="shared" si="5"/>
        <v>1000</v>
      </c>
      <c r="L25" s="34">
        <f t="shared" si="1"/>
        <v>1.364750612905373</v>
      </c>
      <c r="M25" s="32">
        <f t="shared" si="6"/>
        <v>3</v>
      </c>
      <c r="N25" s="32">
        <f t="shared" si="7"/>
        <v>8.21917808219178E-3</v>
      </c>
      <c r="O25" s="32">
        <f t="shared" si="2"/>
        <v>1.4712328767123286</v>
      </c>
      <c r="P25" s="32">
        <f t="shared" si="8"/>
        <v>1</v>
      </c>
      <c r="Q25" s="37">
        <f t="shared" si="9"/>
        <v>9346.906011910065</v>
      </c>
      <c r="R25" s="32">
        <f t="shared" si="10"/>
        <v>23.440483912090517</v>
      </c>
      <c r="S25" s="32">
        <f t="shared" si="11"/>
        <v>5.8601209780226293</v>
      </c>
      <c r="T25" s="32" t="str">
        <f t="shared" si="12"/>
        <v>Buy</v>
      </c>
      <c r="U25" s="32">
        <f t="shared" si="13"/>
        <v>1</v>
      </c>
      <c r="V25" s="32">
        <f t="shared" si="14"/>
        <v>1</v>
      </c>
      <c r="W25" s="32">
        <f>SUMIF('[1]List of Inventory'!$M:$M,$A25,'[1]List of Inventory'!$G:$G)</f>
        <v>8</v>
      </c>
      <c r="X25" s="38">
        <f t="shared" si="18"/>
        <v>6</v>
      </c>
      <c r="Y25" s="39">
        <f t="shared" si="3"/>
        <v>18408</v>
      </c>
      <c r="Z25" s="40">
        <f t="shared" si="15"/>
        <v>6442.7999999999993</v>
      </c>
      <c r="AA25" s="41" t="str">
        <f t="shared" si="19"/>
        <v/>
      </c>
      <c r="AC25" s="30"/>
      <c r="AE25" s="2">
        <f>V25/R25</f>
        <v>4.2661235311964002E-2</v>
      </c>
      <c r="AG25" s="30">
        <f t="shared" si="16"/>
        <v>24544</v>
      </c>
    </row>
    <row r="26" spans="1:33" x14ac:dyDescent="0.25">
      <c r="A26" s="42" t="s">
        <v>48</v>
      </c>
      <c r="B26" s="32"/>
      <c r="C26" s="33"/>
      <c r="D26" s="32">
        <f>VLOOKUP($A26,'[1]Parts Failure Forecast'!$A$2:$C$66,2,FALSE)</f>
        <v>0</v>
      </c>
      <c r="E26" s="32">
        <f>VLOOKUP($A26,'[1]Parts Failure Forecast'!$A$2:$C$66,3,FALSE)</f>
        <v>0</v>
      </c>
      <c r="F26" s="32"/>
      <c r="G26" s="34">
        <f t="shared" si="4"/>
        <v>0</v>
      </c>
      <c r="H26" s="34">
        <f t="shared" si="20"/>
        <v>0</v>
      </c>
      <c r="I26" s="35">
        <f t="shared" si="17"/>
        <v>0.35</v>
      </c>
      <c r="J26" s="36">
        <f t="shared" si="0"/>
        <v>0</v>
      </c>
      <c r="K26" s="36">
        <f t="shared" si="5"/>
        <v>1000</v>
      </c>
      <c r="L26" s="34" t="str">
        <f t="shared" si="1"/>
        <v/>
      </c>
      <c r="M26" s="32">
        <f t="shared" si="6"/>
        <v>0</v>
      </c>
      <c r="N26" s="32">
        <f t="shared" si="7"/>
        <v>0</v>
      </c>
      <c r="O26" s="32">
        <f t="shared" si="2"/>
        <v>0</v>
      </c>
      <c r="P26" s="32">
        <f t="shared" si="8"/>
        <v>0</v>
      </c>
      <c r="Q26" s="37">
        <f t="shared" si="9"/>
        <v>0</v>
      </c>
      <c r="R26" s="32" t="str">
        <f t="shared" si="10"/>
        <v/>
      </c>
      <c r="S26" s="32" t="str">
        <f t="shared" si="11"/>
        <v/>
      </c>
      <c r="T26" s="32" t="str">
        <f t="shared" si="12"/>
        <v/>
      </c>
      <c r="U26" s="32">
        <f t="shared" si="13"/>
        <v>0</v>
      </c>
      <c r="V26" s="32" t="str">
        <f t="shared" si="14"/>
        <v/>
      </c>
      <c r="W26" s="32">
        <f>SUMIF('[1]List of Inventory'!$M:$M,$A26,'[1]List of Inventory'!$G:$G)</f>
        <v>0</v>
      </c>
      <c r="X26" s="38" t="str">
        <f t="shared" si="18"/>
        <v/>
      </c>
      <c r="Y26" s="39" t="str">
        <f t="shared" si="3"/>
        <v/>
      </c>
      <c r="Z26" s="40" t="str">
        <f t="shared" si="15"/>
        <v/>
      </c>
      <c r="AA26" s="41" t="str">
        <f t="shared" si="19"/>
        <v/>
      </c>
      <c r="AC26" s="30"/>
      <c r="AG26" s="30">
        <f t="shared" si="16"/>
        <v>0</v>
      </c>
    </row>
    <row r="27" spans="1:33" x14ac:dyDescent="0.25">
      <c r="A27" s="31" t="s">
        <v>49</v>
      </c>
      <c r="B27" s="32">
        <f>IFERROR(ROUND(SUMIF('[1]Parts LT and cost'!$D:$D,$A27,'[1]Parts LT and cost'!$F:$F)/COUNTIF('[1]Parts LT and cost'!$D:$D,$A27),0),"")</f>
        <v>205</v>
      </c>
      <c r="C27" s="33">
        <f>IFERROR(ROUND(SUMIF('[1]Parts LT and cost'!$D:$D,$A27,'[1]Parts LT and cost'!$E:$E)/COUNTIF('[1]Parts LT and cost'!$D:$D,$A27),0),"")</f>
        <v>2468</v>
      </c>
      <c r="D27" s="32">
        <f>VLOOKUP($A27,'[1]Parts Failure Forecast'!$A$2:$C$66,2,FALSE)</f>
        <v>0</v>
      </c>
      <c r="E27" s="32">
        <f>VLOOKUP($A27,'[1]Parts Failure Forecast'!$A$2:$C$66,3,FALSE)</f>
        <v>0</v>
      </c>
      <c r="F27" s="32"/>
      <c r="G27" s="34">
        <f t="shared" si="4"/>
        <v>250920</v>
      </c>
      <c r="H27" s="34">
        <f t="shared" si="20"/>
        <v>0</v>
      </c>
      <c r="I27" s="35">
        <f t="shared" si="17"/>
        <v>0.35</v>
      </c>
      <c r="J27" s="36">
        <f t="shared" si="0"/>
        <v>863.8</v>
      </c>
      <c r="K27" s="36">
        <f t="shared" si="5"/>
        <v>1000</v>
      </c>
      <c r="L27" s="34">
        <f t="shared" si="1"/>
        <v>0</v>
      </c>
      <c r="M27" s="32">
        <f t="shared" si="6"/>
        <v>0</v>
      </c>
      <c r="N27" s="32">
        <f t="shared" si="7"/>
        <v>0</v>
      </c>
      <c r="O27" s="32">
        <f t="shared" si="2"/>
        <v>0</v>
      </c>
      <c r="P27" s="32">
        <f t="shared" si="8"/>
        <v>0</v>
      </c>
      <c r="Q27" s="37">
        <f t="shared" si="9"/>
        <v>7518.9582911975358</v>
      </c>
      <c r="R27" s="32">
        <f t="shared" si="10"/>
        <v>33.371644087154031</v>
      </c>
      <c r="S27" s="32">
        <f t="shared" si="11"/>
        <v>8.3429110217885079</v>
      </c>
      <c r="T27" s="32" t="str">
        <f t="shared" si="12"/>
        <v>Buy</v>
      </c>
      <c r="U27" s="32">
        <f t="shared" si="13"/>
        <v>0</v>
      </c>
      <c r="V27" s="32">
        <f t="shared" si="14"/>
        <v>8</v>
      </c>
      <c r="W27" s="32">
        <f>SUMIF('[1]List of Inventory'!$M:$M,$A27,'[1]List of Inventory'!$G:$G)</f>
        <v>17</v>
      </c>
      <c r="X27" s="38">
        <f t="shared" si="18"/>
        <v>9</v>
      </c>
      <c r="Y27" s="39">
        <f t="shared" si="3"/>
        <v>22212</v>
      </c>
      <c r="Z27" s="40">
        <f t="shared" si="15"/>
        <v>7774.2</v>
      </c>
      <c r="AA27" s="41" t="str">
        <f t="shared" si="19"/>
        <v/>
      </c>
      <c r="AC27" s="30"/>
      <c r="AG27" s="30">
        <f t="shared" si="16"/>
        <v>41956</v>
      </c>
    </row>
    <row r="28" spans="1:33" x14ac:dyDescent="0.25">
      <c r="A28" s="42" t="s">
        <v>50</v>
      </c>
      <c r="B28" s="32"/>
      <c r="C28" s="33"/>
      <c r="D28" s="32">
        <f>VLOOKUP($A28,'[1]Parts Failure Forecast'!$A$2:$C$66,2,FALSE)</f>
        <v>0</v>
      </c>
      <c r="E28" s="32">
        <f>VLOOKUP($A28,'[1]Parts Failure Forecast'!$A$2:$C$66,3,FALSE)</f>
        <v>0</v>
      </c>
      <c r="F28" s="32"/>
      <c r="G28" s="34">
        <f t="shared" si="4"/>
        <v>0</v>
      </c>
      <c r="H28" s="34">
        <f t="shared" si="20"/>
        <v>0</v>
      </c>
      <c r="I28" s="35">
        <f t="shared" si="17"/>
        <v>0.35</v>
      </c>
      <c r="J28" s="36">
        <f t="shared" si="0"/>
        <v>0</v>
      </c>
      <c r="K28" s="36">
        <f t="shared" si="5"/>
        <v>1000</v>
      </c>
      <c r="L28" s="34" t="str">
        <f t="shared" si="1"/>
        <v/>
      </c>
      <c r="M28" s="32">
        <f t="shared" si="6"/>
        <v>0</v>
      </c>
      <c r="N28" s="32">
        <f t="shared" si="7"/>
        <v>0</v>
      </c>
      <c r="O28" s="32">
        <f t="shared" si="2"/>
        <v>0</v>
      </c>
      <c r="P28" s="32">
        <f t="shared" si="8"/>
        <v>0</v>
      </c>
      <c r="Q28" s="37">
        <f t="shared" si="9"/>
        <v>0</v>
      </c>
      <c r="R28" s="32" t="str">
        <f t="shared" si="10"/>
        <v/>
      </c>
      <c r="S28" s="32" t="str">
        <f t="shared" si="11"/>
        <v/>
      </c>
      <c r="T28" s="32" t="str">
        <f t="shared" si="12"/>
        <v/>
      </c>
      <c r="U28" s="32">
        <f t="shared" si="13"/>
        <v>0</v>
      </c>
      <c r="V28" s="32" t="str">
        <f t="shared" si="14"/>
        <v/>
      </c>
      <c r="W28" s="32">
        <f>SUMIF('[1]List of Inventory'!$M:$M,$A28,'[1]List of Inventory'!$G:$G)</f>
        <v>0</v>
      </c>
      <c r="X28" s="38" t="str">
        <f t="shared" si="18"/>
        <v/>
      </c>
      <c r="Y28" s="39" t="str">
        <f t="shared" si="3"/>
        <v/>
      </c>
      <c r="Z28" s="40" t="str">
        <f t="shared" si="15"/>
        <v/>
      </c>
      <c r="AA28" s="41" t="str">
        <f t="shared" si="19"/>
        <v/>
      </c>
      <c r="AC28" s="30"/>
      <c r="AG28" s="30">
        <f t="shared" si="16"/>
        <v>0</v>
      </c>
    </row>
    <row r="29" spans="1:33" x14ac:dyDescent="0.25">
      <c r="A29" s="31" t="s">
        <v>51</v>
      </c>
      <c r="B29" s="32">
        <f>IFERROR(ROUND(SUMIF('[1]Parts LT and cost'!$D:$D,$A29,'[1]Parts LT and cost'!$F:$F)/COUNTIF('[1]Parts LT and cost'!$D:$D,$A29),0),"")</f>
        <v>219</v>
      </c>
      <c r="C29" s="33">
        <f>IFERROR(ROUND(SUMIF('[1]Parts LT and cost'!$D:$D,$A29,'[1]Parts LT and cost'!$E:$E)/COUNTIF('[1]Parts LT and cost'!$D:$D,$A29),0),"")</f>
        <v>1026</v>
      </c>
      <c r="D29" s="32">
        <f>VLOOKUP($A29,'[1]Parts Failure Forecast'!$A$2:$C$66,2,FALSE)</f>
        <v>0</v>
      </c>
      <c r="E29" s="32">
        <f>VLOOKUP($A29,'[1]Parts Failure Forecast'!$A$2:$C$66,3,FALSE)</f>
        <v>0</v>
      </c>
      <c r="F29" s="32"/>
      <c r="G29" s="34">
        <f t="shared" si="4"/>
        <v>268056</v>
      </c>
      <c r="H29" s="34">
        <f t="shared" si="20"/>
        <v>0</v>
      </c>
      <c r="I29" s="35">
        <f t="shared" si="17"/>
        <v>0.35</v>
      </c>
      <c r="J29" s="36">
        <f t="shared" si="0"/>
        <v>359.09999999999997</v>
      </c>
      <c r="K29" s="36">
        <f t="shared" si="5"/>
        <v>1000</v>
      </c>
      <c r="L29" s="34">
        <f t="shared" si="1"/>
        <v>0</v>
      </c>
      <c r="M29" s="32">
        <f t="shared" si="6"/>
        <v>0</v>
      </c>
      <c r="N29" s="32">
        <f t="shared" si="7"/>
        <v>0</v>
      </c>
      <c r="O29" s="32">
        <f t="shared" si="2"/>
        <v>0</v>
      </c>
      <c r="P29" s="32">
        <f t="shared" si="8"/>
        <v>0</v>
      </c>
      <c r="Q29" s="37">
        <f t="shared" si="9"/>
        <v>3125.7906024184244</v>
      </c>
      <c r="R29" s="32">
        <f t="shared" si="10"/>
        <v>85.756224294936786</v>
      </c>
      <c r="S29" s="32">
        <f t="shared" si="11"/>
        <v>21.439056073734196</v>
      </c>
      <c r="T29" s="32" t="str">
        <f t="shared" si="12"/>
        <v>Buy</v>
      </c>
      <c r="U29" s="32">
        <f t="shared" si="13"/>
        <v>0</v>
      </c>
      <c r="V29" s="32">
        <f t="shared" si="14"/>
        <v>21</v>
      </c>
      <c r="W29" s="32">
        <f>SUMIF('[1]List of Inventory'!$M:$M,$A29,'[1]List of Inventory'!$G:$G)</f>
        <v>8</v>
      </c>
      <c r="X29" s="38">
        <f t="shared" si="18"/>
        <v>-13</v>
      </c>
      <c r="Y29" s="39">
        <f t="shared" si="3"/>
        <v>-13338</v>
      </c>
      <c r="Z29" s="40">
        <f t="shared" si="15"/>
        <v>-4668.2999999999993</v>
      </c>
      <c r="AA29" s="41" t="str">
        <f t="shared" si="19"/>
        <v/>
      </c>
      <c r="AC29" s="30"/>
      <c r="AG29" s="30">
        <f t="shared" si="16"/>
        <v>8208</v>
      </c>
    </row>
    <row r="30" spans="1:33" x14ac:dyDescent="0.25">
      <c r="A30" s="31" t="s">
        <v>52</v>
      </c>
      <c r="B30" s="32">
        <f>IFERROR(ROUND(SUMIF('[1]Parts LT and cost'!$D:$D,$A30,'[1]Parts LT and cost'!$F:$F)/COUNTIF('[1]Parts LT and cost'!$D:$D,$A30),0),"")</f>
        <v>93</v>
      </c>
      <c r="C30" s="33">
        <f>IFERROR(ROUND(SUMIF('[1]Parts LT and cost'!$D:$D,$A30,'[1]Parts LT and cost'!$E:$E)/COUNTIF('[1]Parts LT and cost'!$D:$D,$A30),0),"")</f>
        <v>986</v>
      </c>
      <c r="D30" s="32">
        <f>VLOOKUP($A30,'[1]Parts Failure Forecast'!$A$2:$C$66,2,FALSE)</f>
        <v>0</v>
      </c>
      <c r="E30" s="32">
        <f>VLOOKUP($A30,'[1]Parts Failure Forecast'!$A$2:$C$66,3,FALSE)</f>
        <v>0</v>
      </c>
      <c r="F30" s="32"/>
      <c r="G30" s="34">
        <f t="shared" si="4"/>
        <v>113832</v>
      </c>
      <c r="H30" s="34">
        <f t="shared" si="20"/>
        <v>0</v>
      </c>
      <c r="I30" s="35">
        <f t="shared" si="17"/>
        <v>0.35</v>
      </c>
      <c r="J30" s="36">
        <f t="shared" si="0"/>
        <v>345.09999999999997</v>
      </c>
      <c r="K30" s="36">
        <f t="shared" si="5"/>
        <v>1000</v>
      </c>
      <c r="L30" s="34">
        <f t="shared" si="1"/>
        <v>0</v>
      </c>
      <c r="M30" s="32">
        <f t="shared" si="6"/>
        <v>0</v>
      </c>
      <c r="N30" s="32">
        <f t="shared" si="7"/>
        <v>0</v>
      </c>
      <c r="O30" s="32">
        <f t="shared" si="2"/>
        <v>0</v>
      </c>
      <c r="P30" s="32">
        <f t="shared" si="8"/>
        <v>0</v>
      </c>
      <c r="Q30" s="37">
        <f t="shared" si="9"/>
        <v>3003.9274210375888</v>
      </c>
      <c r="R30" s="32">
        <f t="shared" si="10"/>
        <v>37.894390923959541</v>
      </c>
      <c r="S30" s="32">
        <f t="shared" si="11"/>
        <v>9.4735977309898853</v>
      </c>
      <c r="T30" s="32" t="str">
        <f t="shared" si="12"/>
        <v>Buy</v>
      </c>
      <c r="U30" s="32">
        <f t="shared" si="13"/>
        <v>0</v>
      </c>
      <c r="V30" s="32">
        <f t="shared" si="14"/>
        <v>9</v>
      </c>
      <c r="W30" s="32">
        <f>SUMIF('[1]List of Inventory'!$M:$M,$A30,'[1]List of Inventory'!$G:$G)</f>
        <v>0</v>
      </c>
      <c r="X30" s="38">
        <f t="shared" si="18"/>
        <v>-9</v>
      </c>
      <c r="Y30" s="39">
        <f t="shared" si="3"/>
        <v>-8874</v>
      </c>
      <c r="Z30" s="40">
        <f t="shared" si="15"/>
        <v>-3105.8999999999996</v>
      </c>
      <c r="AA30" s="41">
        <f t="shared" si="19"/>
        <v>108140.4</v>
      </c>
      <c r="AC30" s="30"/>
      <c r="AG30" s="30">
        <f t="shared" si="16"/>
        <v>0</v>
      </c>
    </row>
    <row r="31" spans="1:33" x14ac:dyDescent="0.25">
      <c r="A31" s="31" t="s">
        <v>53</v>
      </c>
      <c r="B31" s="32">
        <f>IFERROR(ROUND(SUMIF('[1]Parts LT and cost'!$D:$D,$A31,'[1]Parts LT and cost'!$F:$F)/COUNTIF('[1]Parts LT and cost'!$D:$D,$A31),0),"")</f>
        <v>121</v>
      </c>
      <c r="C31" s="33">
        <f>IFERROR(ROUND(SUMIF('[1]Parts LT and cost'!$D:$D,$A31,'[1]Parts LT and cost'!$E:$E)/COUNTIF('[1]Parts LT and cost'!$D:$D,$A31),0),"")</f>
        <v>2049</v>
      </c>
      <c r="D31" s="32">
        <f>VLOOKUP($A31,'[1]Parts Failure Forecast'!$A$2:$C$66,2,FALSE)</f>
        <v>1</v>
      </c>
      <c r="E31" s="32">
        <f>VLOOKUP($A31,'[1]Parts Failure Forecast'!$A$2:$C$66,3,FALSE)</f>
        <v>1</v>
      </c>
      <c r="F31" s="32"/>
      <c r="G31" s="34">
        <f t="shared" si="4"/>
        <v>148104</v>
      </c>
      <c r="H31" s="34">
        <f t="shared" si="20"/>
        <v>148104</v>
      </c>
      <c r="I31" s="35">
        <f t="shared" si="17"/>
        <v>0.35</v>
      </c>
      <c r="J31" s="36">
        <f t="shared" si="0"/>
        <v>717.15</v>
      </c>
      <c r="K31" s="36">
        <f t="shared" si="5"/>
        <v>1000</v>
      </c>
      <c r="L31" s="34">
        <f t="shared" si="1"/>
        <v>1.6699751029442746</v>
      </c>
      <c r="M31" s="32">
        <f t="shared" si="6"/>
        <v>3</v>
      </c>
      <c r="N31" s="32">
        <f t="shared" si="7"/>
        <v>8.21917808219178E-3</v>
      </c>
      <c r="O31" s="32">
        <f t="shared" si="2"/>
        <v>0.99452054794520539</v>
      </c>
      <c r="P31" s="32">
        <f t="shared" si="8"/>
        <v>1</v>
      </c>
      <c r="Q31" s="37">
        <f t="shared" si="9"/>
        <v>6242.4414662332865</v>
      </c>
      <c r="R31" s="32">
        <f t="shared" si="10"/>
        <v>23.725332596409036</v>
      </c>
      <c r="S31" s="32">
        <f t="shared" si="11"/>
        <v>5.931333149102259</v>
      </c>
      <c r="T31" s="32" t="str">
        <f t="shared" si="12"/>
        <v>Buy</v>
      </c>
      <c r="U31" s="32">
        <f t="shared" si="13"/>
        <v>2</v>
      </c>
      <c r="V31" s="32">
        <f t="shared" si="14"/>
        <v>1</v>
      </c>
      <c r="W31" s="32">
        <f>SUMIF('[1]List of Inventory'!$M:$M,$A31,'[1]List of Inventory'!$G:$G)</f>
        <v>4</v>
      </c>
      <c r="X31" s="38">
        <f t="shared" si="18"/>
        <v>1</v>
      </c>
      <c r="Y31" s="39">
        <f t="shared" si="3"/>
        <v>2049</v>
      </c>
      <c r="Z31" s="40">
        <f t="shared" si="15"/>
        <v>717.15</v>
      </c>
      <c r="AA31" s="41" t="str">
        <f t="shared" si="19"/>
        <v/>
      </c>
      <c r="AC31" s="30"/>
      <c r="AE31" s="2">
        <f>V31/R31</f>
        <v>4.2149040311087384E-2</v>
      </c>
      <c r="AG31" s="30">
        <f t="shared" si="16"/>
        <v>8196</v>
      </c>
    </row>
    <row r="32" spans="1:33" x14ac:dyDescent="0.25">
      <c r="A32" s="31" t="s">
        <v>54</v>
      </c>
      <c r="B32" s="32">
        <f>IFERROR(ROUND(SUMIF('[1]Parts LT and cost'!$D:$D,$A32,'[1]Parts LT and cost'!$F:$F)/COUNTIF('[1]Parts LT and cost'!$D:$D,$A32),0),"")</f>
        <v>150</v>
      </c>
      <c r="C32" s="33">
        <f>IFERROR(ROUND(SUMIF('[1]Parts LT and cost'!$D:$D,$A32,'[1]Parts LT and cost'!$E:$E)/COUNTIF('[1]Parts LT and cost'!$D:$D,$A32),0),"")</f>
        <v>103889</v>
      </c>
      <c r="D32" s="32">
        <f>VLOOKUP($A32,'[1]Parts Failure Forecast'!$A$2:$C$66,2,FALSE)</f>
        <v>0</v>
      </c>
      <c r="E32" s="32">
        <f>VLOOKUP($A32,'[1]Parts Failure Forecast'!$A$2:$C$66,3,FALSE)</f>
        <v>0</v>
      </c>
      <c r="F32" s="32"/>
      <c r="G32" s="34">
        <f t="shared" si="4"/>
        <v>183600</v>
      </c>
      <c r="H32" s="34">
        <f t="shared" si="20"/>
        <v>0</v>
      </c>
      <c r="I32" s="35">
        <f t="shared" si="17"/>
        <v>0.35</v>
      </c>
      <c r="J32" s="36">
        <f t="shared" si="0"/>
        <v>36361.149999999994</v>
      </c>
      <c r="K32" s="36">
        <f t="shared" si="5"/>
        <v>1000</v>
      </c>
      <c r="L32" s="34">
        <f t="shared" si="1"/>
        <v>0</v>
      </c>
      <c r="M32" s="32">
        <f t="shared" si="6"/>
        <v>0</v>
      </c>
      <c r="N32" s="32">
        <f t="shared" si="7"/>
        <v>0</v>
      </c>
      <c r="O32" s="32">
        <f t="shared" si="2"/>
        <v>0</v>
      </c>
      <c r="P32" s="32">
        <f t="shared" si="8"/>
        <v>0</v>
      </c>
      <c r="Q32" s="37">
        <f t="shared" si="9"/>
        <v>316506.10126183985</v>
      </c>
      <c r="R32" s="32">
        <f t="shared" si="10"/>
        <v>0.58008360429080952</v>
      </c>
      <c r="S32" s="32">
        <f t="shared" si="11"/>
        <v>0.14502090107270238</v>
      </c>
      <c r="T32" s="32" t="str">
        <f t="shared" si="12"/>
        <v>No Buy</v>
      </c>
      <c r="U32" s="32">
        <f t="shared" si="13"/>
        <v>0</v>
      </c>
      <c r="V32" s="32">
        <f t="shared" si="14"/>
        <v>0</v>
      </c>
      <c r="W32" s="32">
        <f>SUMIF('[1]List of Inventory'!$M:$M,$A32,'[1]List of Inventory'!$G:$G)</f>
        <v>0</v>
      </c>
      <c r="X32" s="38">
        <f t="shared" si="18"/>
        <v>0</v>
      </c>
      <c r="Y32" s="39">
        <f t="shared" si="3"/>
        <v>0</v>
      </c>
      <c r="Z32" s="40">
        <f t="shared" si="15"/>
        <v>0</v>
      </c>
      <c r="AA32" s="41" t="str">
        <f t="shared" si="19"/>
        <v/>
      </c>
      <c r="AC32" s="30"/>
      <c r="AG32" s="30">
        <f t="shared" si="16"/>
        <v>0</v>
      </c>
    </row>
    <row r="33" spans="1:33" x14ac:dyDescent="0.25">
      <c r="A33" s="31" t="s">
        <v>55</v>
      </c>
      <c r="B33" s="32">
        <f>IFERROR(ROUND(SUMIF('[1]Parts LT and cost'!$D:$D,$A33,'[1]Parts LT and cost'!$F:$F)/COUNTIF('[1]Parts LT and cost'!$D:$D,$A33),0),"")</f>
        <v>120</v>
      </c>
      <c r="C33" s="33">
        <f>IFERROR(ROUND(SUMIF('[1]Parts LT and cost'!$D:$D,$A33,'[1]Parts LT and cost'!$E:$E)/COUNTIF('[1]Parts LT and cost'!$D:$D,$A33),0),"")</f>
        <v>140000</v>
      </c>
      <c r="D33" s="32">
        <f>VLOOKUP($A33,'[1]Parts Failure Forecast'!$A$2:$C$66,2,FALSE)</f>
        <v>0</v>
      </c>
      <c r="E33" s="32">
        <f>VLOOKUP($A33,'[1]Parts Failure Forecast'!$A$2:$C$66,3,FALSE)</f>
        <v>0</v>
      </c>
      <c r="F33" s="32"/>
      <c r="G33" s="34">
        <f t="shared" si="4"/>
        <v>146880</v>
      </c>
      <c r="H33" s="34">
        <f t="shared" si="20"/>
        <v>0</v>
      </c>
      <c r="I33" s="35">
        <f t="shared" si="17"/>
        <v>0.35</v>
      </c>
      <c r="J33" s="36">
        <f t="shared" si="0"/>
        <v>49000</v>
      </c>
      <c r="K33" s="36">
        <f t="shared" si="5"/>
        <v>1000</v>
      </c>
      <c r="L33" s="34">
        <f t="shared" si="1"/>
        <v>0</v>
      </c>
      <c r="M33" s="32">
        <f t="shared" si="6"/>
        <v>0</v>
      </c>
      <c r="N33" s="32">
        <f t="shared" si="7"/>
        <v>0</v>
      </c>
      <c r="O33" s="32">
        <f t="shared" si="2"/>
        <v>0</v>
      </c>
      <c r="P33" s="32">
        <f t="shared" si="8"/>
        <v>0</v>
      </c>
      <c r="Q33" s="37">
        <f t="shared" si="9"/>
        <v>426521.13483292348</v>
      </c>
      <c r="R33" s="32">
        <f t="shared" si="10"/>
        <v>0.34436746037810229</v>
      </c>
      <c r="S33" s="32">
        <f t="shared" si="11"/>
        <v>8.6091865094525571E-2</v>
      </c>
      <c r="T33" s="32" t="str">
        <f t="shared" si="12"/>
        <v>No Buy</v>
      </c>
      <c r="U33" s="32">
        <f t="shared" si="13"/>
        <v>0</v>
      </c>
      <c r="V33" s="32">
        <f t="shared" si="14"/>
        <v>0</v>
      </c>
      <c r="W33" s="32">
        <f>SUMIF('[1]List of Inventory'!$M:$M,$A33,'[1]List of Inventory'!$G:$G)</f>
        <v>0</v>
      </c>
      <c r="X33" s="38">
        <f t="shared" si="18"/>
        <v>0</v>
      </c>
      <c r="Y33" s="39">
        <f t="shared" si="3"/>
        <v>0</v>
      </c>
      <c r="Z33" s="40">
        <f t="shared" si="15"/>
        <v>0</v>
      </c>
      <c r="AA33" s="41" t="str">
        <f t="shared" si="19"/>
        <v/>
      </c>
      <c r="AC33" s="30"/>
      <c r="AG33" s="30">
        <f t="shared" si="16"/>
        <v>0</v>
      </c>
    </row>
    <row r="34" spans="1:33" x14ac:dyDescent="0.25">
      <c r="A34" s="42" t="s">
        <v>56</v>
      </c>
      <c r="B34" s="32"/>
      <c r="C34" s="33"/>
      <c r="D34" s="32">
        <f>VLOOKUP($A34,'[1]Parts Failure Forecast'!$A$2:$C$66,2,FALSE)</f>
        <v>0</v>
      </c>
      <c r="E34" s="32">
        <f>VLOOKUP($A34,'[1]Parts Failure Forecast'!$A$2:$C$66,3,FALSE)</f>
        <v>0</v>
      </c>
      <c r="F34" s="32"/>
      <c r="G34" s="34">
        <f t="shared" si="4"/>
        <v>0</v>
      </c>
      <c r="H34" s="34">
        <f t="shared" si="20"/>
        <v>0</v>
      </c>
      <c r="I34" s="35">
        <f t="shared" si="17"/>
        <v>0.35</v>
      </c>
      <c r="J34" s="36">
        <f t="shared" si="0"/>
        <v>0</v>
      </c>
      <c r="K34" s="36">
        <f t="shared" si="5"/>
        <v>1000</v>
      </c>
      <c r="L34" s="34" t="str">
        <f t="shared" si="1"/>
        <v/>
      </c>
      <c r="M34" s="32">
        <f t="shared" si="6"/>
        <v>0</v>
      </c>
      <c r="N34" s="32">
        <f t="shared" si="7"/>
        <v>0</v>
      </c>
      <c r="O34" s="32">
        <f t="shared" si="2"/>
        <v>0</v>
      </c>
      <c r="P34" s="32">
        <f t="shared" si="8"/>
        <v>0</v>
      </c>
      <c r="Q34" s="37">
        <f t="shared" si="9"/>
        <v>0</v>
      </c>
      <c r="R34" s="32" t="str">
        <f t="shared" si="10"/>
        <v/>
      </c>
      <c r="S34" s="32" t="str">
        <f t="shared" si="11"/>
        <v/>
      </c>
      <c r="T34" s="32" t="str">
        <f t="shared" si="12"/>
        <v/>
      </c>
      <c r="U34" s="32">
        <f t="shared" si="13"/>
        <v>0</v>
      </c>
      <c r="V34" s="32" t="str">
        <f t="shared" si="14"/>
        <v/>
      </c>
      <c r="W34" s="32">
        <f>SUMIF('[1]List of Inventory'!$M:$M,$A34,'[1]List of Inventory'!$G:$G)</f>
        <v>0</v>
      </c>
      <c r="X34" s="38" t="str">
        <f t="shared" si="18"/>
        <v/>
      </c>
      <c r="Y34" s="39" t="str">
        <f t="shared" si="3"/>
        <v/>
      </c>
      <c r="Z34" s="40" t="str">
        <f t="shared" si="15"/>
        <v/>
      </c>
      <c r="AA34" s="41" t="str">
        <f t="shared" si="19"/>
        <v/>
      </c>
      <c r="AC34" s="30"/>
      <c r="AG34" s="30">
        <f t="shared" si="16"/>
        <v>0</v>
      </c>
    </row>
    <row r="35" spans="1:33" x14ac:dyDescent="0.25">
      <c r="A35" s="31" t="s">
        <v>57</v>
      </c>
      <c r="B35" s="32">
        <f>'[1]Updated Parts List and Cost'!C35</f>
        <v>30</v>
      </c>
      <c r="C35" s="33">
        <f>'[1]Updated Parts List and Cost'!B35</f>
        <v>5265.36</v>
      </c>
      <c r="D35" s="32">
        <f>VLOOKUP($A35,'[1]Parts Failure Forecast'!$A$2:$C$66,2,FALSE)</f>
        <v>1</v>
      </c>
      <c r="E35" s="32">
        <f>VLOOKUP($A35,'[1]Parts Failure Forecast'!$A$2:$C$66,3,FALSE)</f>
        <v>1</v>
      </c>
      <c r="F35" s="32"/>
      <c r="G35" s="34">
        <f t="shared" si="4"/>
        <v>36720</v>
      </c>
      <c r="H35" s="34">
        <f t="shared" si="20"/>
        <v>36720</v>
      </c>
      <c r="I35" s="35">
        <f t="shared" si="17"/>
        <v>0.35</v>
      </c>
      <c r="J35" s="36">
        <f t="shared" si="0"/>
        <v>1842.8759999999997</v>
      </c>
      <c r="K35" s="36">
        <f t="shared" si="5"/>
        <v>1000</v>
      </c>
      <c r="L35" s="34">
        <f t="shared" si="1"/>
        <v>1.0417582314727507</v>
      </c>
      <c r="M35" s="32">
        <f t="shared" si="6"/>
        <v>3</v>
      </c>
      <c r="N35" s="32">
        <f t="shared" si="7"/>
        <v>8.21917808219178E-3</v>
      </c>
      <c r="O35" s="32">
        <f t="shared" si="2"/>
        <v>0.24657534246575341</v>
      </c>
      <c r="P35" s="32">
        <f t="shared" si="8"/>
        <v>0</v>
      </c>
      <c r="Q35" s="37">
        <f t="shared" si="9"/>
        <v>16041.338017884867</v>
      </c>
      <c r="R35" s="32">
        <f t="shared" si="10"/>
        <v>2.2890858579913971</v>
      </c>
      <c r="S35" s="32">
        <f t="shared" si="11"/>
        <v>0.57227146449784927</v>
      </c>
      <c r="T35" s="32" t="str">
        <f t="shared" si="12"/>
        <v>Buy</v>
      </c>
      <c r="U35" s="32">
        <f t="shared" si="13"/>
        <v>1</v>
      </c>
      <c r="V35" s="32">
        <f t="shared" si="14"/>
        <v>0</v>
      </c>
      <c r="W35" s="32">
        <f>SUMIF('[1]List of Inventory'!$M:$M,$A35,'[1]List of Inventory'!$G:$G)</f>
        <v>3</v>
      </c>
      <c r="X35" s="38">
        <f t="shared" si="18"/>
        <v>2</v>
      </c>
      <c r="Y35" s="39">
        <f t="shared" si="3"/>
        <v>10530.72</v>
      </c>
      <c r="Z35" s="40">
        <f t="shared" si="15"/>
        <v>3685.7519999999995</v>
      </c>
      <c r="AA35" s="41" t="str">
        <f t="shared" si="19"/>
        <v/>
      </c>
      <c r="AC35" s="30"/>
      <c r="AE35" s="2">
        <f>V35/R35</f>
        <v>0</v>
      </c>
      <c r="AG35" s="30">
        <f t="shared" si="16"/>
        <v>15796.079999999998</v>
      </c>
    </row>
    <row r="36" spans="1:33" x14ac:dyDescent="0.25">
      <c r="A36" s="42" t="s">
        <v>58</v>
      </c>
      <c r="B36" s="32"/>
      <c r="C36" s="33"/>
      <c r="D36" s="32">
        <f>VLOOKUP($A36,'[1]Parts Failure Forecast'!$A$2:$C$66,2,FALSE)</f>
        <v>0</v>
      </c>
      <c r="E36" s="32">
        <f>VLOOKUP($A36,'[1]Parts Failure Forecast'!$A$2:$C$66,3,FALSE)</f>
        <v>0</v>
      </c>
      <c r="F36" s="32"/>
      <c r="G36" s="34">
        <f t="shared" si="4"/>
        <v>0</v>
      </c>
      <c r="H36" s="34">
        <f t="shared" si="20"/>
        <v>0</v>
      </c>
      <c r="I36" s="35">
        <f t="shared" si="17"/>
        <v>0.35</v>
      </c>
      <c r="J36" s="36">
        <f t="shared" si="0"/>
        <v>0</v>
      </c>
      <c r="K36" s="36">
        <f t="shared" si="5"/>
        <v>1000</v>
      </c>
      <c r="L36" s="34" t="str">
        <f t="shared" si="1"/>
        <v/>
      </c>
      <c r="M36" s="32">
        <f t="shared" si="6"/>
        <v>0</v>
      </c>
      <c r="N36" s="32">
        <f t="shared" si="7"/>
        <v>0</v>
      </c>
      <c r="O36" s="32">
        <f t="shared" si="2"/>
        <v>0</v>
      </c>
      <c r="P36" s="32">
        <f t="shared" si="8"/>
        <v>0</v>
      </c>
      <c r="Q36" s="37">
        <f t="shared" si="9"/>
        <v>0</v>
      </c>
      <c r="R36" s="32" t="str">
        <f t="shared" si="10"/>
        <v/>
      </c>
      <c r="S36" s="32" t="str">
        <f t="shared" si="11"/>
        <v/>
      </c>
      <c r="T36" s="32" t="str">
        <f t="shared" si="12"/>
        <v/>
      </c>
      <c r="U36" s="32">
        <f t="shared" si="13"/>
        <v>0</v>
      </c>
      <c r="V36" s="32" t="str">
        <f t="shared" si="14"/>
        <v/>
      </c>
      <c r="W36" s="32">
        <f>SUMIF('[1]List of Inventory'!$M:$M,$A36,'[1]List of Inventory'!$G:$G)</f>
        <v>0</v>
      </c>
      <c r="X36" s="38" t="str">
        <f t="shared" si="18"/>
        <v/>
      </c>
      <c r="Y36" s="39" t="str">
        <f t="shared" si="3"/>
        <v/>
      </c>
      <c r="Z36" s="40" t="str">
        <f t="shared" si="15"/>
        <v/>
      </c>
      <c r="AA36" s="41" t="str">
        <f t="shared" si="19"/>
        <v/>
      </c>
      <c r="AC36" s="30"/>
      <c r="AG36" s="30">
        <f t="shared" si="16"/>
        <v>0</v>
      </c>
    </row>
    <row r="37" spans="1:33" x14ac:dyDescent="0.25">
      <c r="A37" s="31" t="s">
        <v>59</v>
      </c>
      <c r="B37" s="32">
        <f>IFERROR(ROUND(SUMIF('[1]Parts LT and cost'!$D:$D,$A37,'[1]Parts LT and cost'!$F:$F)/COUNTIF('[1]Parts LT and cost'!$D:$D,$A37),0),"")</f>
        <v>205</v>
      </c>
      <c r="C37" s="33">
        <f>IFERROR(ROUND(SUMIF('[1]Parts LT and cost'!$D:$D,$A37,'[1]Parts LT and cost'!$E:$E)/COUNTIF('[1]Parts LT and cost'!$D:$D,$A37),0),"")</f>
        <v>6419</v>
      </c>
      <c r="D37" s="32">
        <f>VLOOKUP($A37,'[1]Parts Failure Forecast'!$A$2:$C$66,2,FALSE)</f>
        <v>1</v>
      </c>
      <c r="E37" s="32">
        <f>VLOOKUP($A37,'[1]Parts Failure Forecast'!$A$2:$C$66,3,FALSE)</f>
        <v>1</v>
      </c>
      <c r="F37" s="32"/>
      <c r="G37" s="34">
        <f t="shared" si="4"/>
        <v>250920</v>
      </c>
      <c r="H37" s="34">
        <f t="shared" si="20"/>
        <v>250920</v>
      </c>
      <c r="I37" s="35">
        <f t="shared" si="17"/>
        <v>0.35</v>
      </c>
      <c r="J37" s="36">
        <f t="shared" si="0"/>
        <v>2246.6499999999996</v>
      </c>
      <c r="K37" s="36">
        <f t="shared" si="5"/>
        <v>1000</v>
      </c>
      <c r="L37" s="34">
        <f t="shared" si="1"/>
        <v>0.94351169526260925</v>
      </c>
      <c r="M37" s="32">
        <f t="shared" si="6"/>
        <v>3</v>
      </c>
      <c r="N37" s="32">
        <f t="shared" si="7"/>
        <v>8.21917808219178E-3</v>
      </c>
      <c r="O37" s="32">
        <f t="shared" si="2"/>
        <v>1.6849315068493149</v>
      </c>
      <c r="P37" s="32">
        <f t="shared" si="8"/>
        <v>2</v>
      </c>
      <c r="Q37" s="37">
        <f t="shared" si="9"/>
        <v>19555.994032089537</v>
      </c>
      <c r="R37" s="32">
        <f t="shared" si="10"/>
        <v>12.830848669122316</v>
      </c>
      <c r="S37" s="32">
        <f t="shared" si="11"/>
        <v>3.2077121672805791</v>
      </c>
      <c r="T37" s="32" t="str">
        <f t="shared" si="12"/>
        <v>Buy</v>
      </c>
      <c r="U37" s="32">
        <f t="shared" si="13"/>
        <v>1</v>
      </c>
      <c r="V37" s="32">
        <f t="shared" si="14"/>
        <v>2</v>
      </c>
      <c r="W37" s="32">
        <f>SUMIF('[1]List of Inventory'!$M:$M,$A37,'[1]List of Inventory'!$G:$G)</f>
        <v>5</v>
      </c>
      <c r="X37" s="38">
        <f t="shared" si="18"/>
        <v>2</v>
      </c>
      <c r="Y37" s="39">
        <f t="shared" si="3"/>
        <v>12838</v>
      </c>
      <c r="Z37" s="40">
        <f t="shared" si="15"/>
        <v>4493.2999999999993</v>
      </c>
      <c r="AA37" s="41" t="str">
        <f t="shared" si="19"/>
        <v/>
      </c>
      <c r="AC37" s="30"/>
      <c r="AE37" s="2">
        <f>V37/R37</f>
        <v>0.15587433470500189</v>
      </c>
      <c r="AG37" s="30">
        <f t="shared" si="16"/>
        <v>32095</v>
      </c>
    </row>
    <row r="38" spans="1:33" x14ac:dyDescent="0.25">
      <c r="A38" s="31" t="s">
        <v>60</v>
      </c>
      <c r="B38" s="32">
        <f>IFERROR(ROUND(SUMIF('[1]Parts LT and cost'!$D:$D,$A38,'[1]Parts LT and cost'!$F:$F)/COUNTIF('[1]Parts LT and cost'!$D:$D,$A38),0),"")</f>
        <v>180</v>
      </c>
      <c r="C38" s="33">
        <f>IFERROR(ROUND(SUMIF('[1]Parts LT and cost'!$D:$D,$A38,'[1]Parts LT and cost'!$E:$E)/COUNTIF('[1]Parts LT and cost'!$D:$D,$A38),0),"")</f>
        <v>90000</v>
      </c>
      <c r="D38" s="32">
        <f>VLOOKUP($A38,'[1]Parts Failure Forecast'!$A$2:$C$66,2,FALSE)</f>
        <v>0</v>
      </c>
      <c r="E38" s="32">
        <f>VLOOKUP($A38,'[1]Parts Failure Forecast'!$A$2:$C$66,3,FALSE)</f>
        <v>0</v>
      </c>
      <c r="F38" s="32"/>
      <c r="G38" s="34">
        <f t="shared" si="4"/>
        <v>220320</v>
      </c>
      <c r="H38" s="34">
        <f t="shared" si="20"/>
        <v>0</v>
      </c>
      <c r="I38" s="35">
        <f t="shared" si="17"/>
        <v>0.35</v>
      </c>
      <c r="J38" s="36">
        <f t="shared" si="0"/>
        <v>31499.999999999996</v>
      </c>
      <c r="K38" s="36">
        <f t="shared" si="5"/>
        <v>1000</v>
      </c>
      <c r="L38" s="34">
        <f t="shared" si="1"/>
        <v>0</v>
      </c>
      <c r="M38" s="32">
        <f t="shared" si="6"/>
        <v>0</v>
      </c>
      <c r="N38" s="32">
        <f t="shared" si="7"/>
        <v>0</v>
      </c>
      <c r="O38" s="32">
        <f t="shared" si="2"/>
        <v>0</v>
      </c>
      <c r="P38" s="32">
        <f t="shared" si="8"/>
        <v>0</v>
      </c>
      <c r="Q38" s="37">
        <f t="shared" si="9"/>
        <v>274192.15810687933</v>
      </c>
      <c r="R38" s="32">
        <f t="shared" si="10"/>
        <v>0.80352407421557215</v>
      </c>
      <c r="S38" s="32">
        <f t="shared" si="11"/>
        <v>0.20088101855389304</v>
      </c>
      <c r="T38" s="32" t="str">
        <f t="shared" si="12"/>
        <v>No Buy</v>
      </c>
      <c r="U38" s="32">
        <f t="shared" si="13"/>
        <v>0</v>
      </c>
      <c r="V38" s="32">
        <f t="shared" si="14"/>
        <v>0</v>
      </c>
      <c r="W38" s="32">
        <f>SUMIF('[1]List of Inventory'!$M:$M,$A38,'[1]List of Inventory'!$G:$G)</f>
        <v>0</v>
      </c>
      <c r="X38" s="38">
        <f t="shared" si="18"/>
        <v>0</v>
      </c>
      <c r="Y38" s="39">
        <f t="shared" si="3"/>
        <v>0</v>
      </c>
      <c r="Z38" s="40">
        <f t="shared" si="15"/>
        <v>0</v>
      </c>
      <c r="AA38" s="41" t="str">
        <f t="shared" si="19"/>
        <v/>
      </c>
      <c r="AC38" s="30"/>
      <c r="AG38" s="30">
        <f t="shared" si="16"/>
        <v>0</v>
      </c>
    </row>
    <row r="39" spans="1:33" x14ac:dyDescent="0.25">
      <c r="A39" s="31" t="s">
        <v>61</v>
      </c>
      <c r="B39" s="32">
        <f>IFERROR(ROUND(SUMIF('[1]Parts LT and cost'!$D:$D,$A39,'[1]Parts LT and cost'!$F:$F)/COUNTIF('[1]Parts LT and cost'!$D:$D,$A39),0),"")</f>
        <v>180</v>
      </c>
      <c r="C39" s="33">
        <f>IFERROR(ROUND(SUMIF('[1]Parts LT and cost'!$D:$D,$A39,'[1]Parts LT and cost'!$E:$E)/COUNTIF('[1]Parts LT and cost'!$D:$D,$A39),0),"")</f>
        <v>90000</v>
      </c>
      <c r="D39" s="32">
        <f>VLOOKUP($A39,'[1]Parts Failure Forecast'!$A$2:$C$66,2,FALSE)</f>
        <v>0</v>
      </c>
      <c r="E39" s="32">
        <f>VLOOKUP($A39,'[1]Parts Failure Forecast'!$A$2:$C$66,3,FALSE)</f>
        <v>0</v>
      </c>
      <c r="F39" s="32"/>
      <c r="G39" s="34">
        <f t="shared" si="4"/>
        <v>220320</v>
      </c>
      <c r="H39" s="34">
        <f t="shared" si="20"/>
        <v>0</v>
      </c>
      <c r="I39" s="35">
        <f t="shared" si="17"/>
        <v>0.35</v>
      </c>
      <c r="J39" s="36">
        <f t="shared" si="0"/>
        <v>31499.999999999996</v>
      </c>
      <c r="K39" s="36">
        <f t="shared" si="5"/>
        <v>1000</v>
      </c>
      <c r="L39" s="34">
        <f t="shared" si="1"/>
        <v>0</v>
      </c>
      <c r="M39" s="32">
        <f t="shared" si="6"/>
        <v>0</v>
      </c>
      <c r="N39" s="32">
        <f t="shared" si="7"/>
        <v>0</v>
      </c>
      <c r="O39" s="32">
        <f t="shared" si="2"/>
        <v>0</v>
      </c>
      <c r="P39" s="32">
        <f t="shared" si="8"/>
        <v>0</v>
      </c>
      <c r="Q39" s="37">
        <f t="shared" si="9"/>
        <v>274192.15810687933</v>
      </c>
      <c r="R39" s="32">
        <f t="shared" si="10"/>
        <v>0.80352407421557215</v>
      </c>
      <c r="S39" s="32">
        <f t="shared" si="11"/>
        <v>0.20088101855389304</v>
      </c>
      <c r="T39" s="32" t="str">
        <f t="shared" si="12"/>
        <v>No Buy</v>
      </c>
      <c r="U39" s="32">
        <f t="shared" si="13"/>
        <v>0</v>
      </c>
      <c r="V39" s="32">
        <f t="shared" si="14"/>
        <v>0</v>
      </c>
      <c r="W39" s="32">
        <f>SUMIF('[1]List of Inventory'!$M:$M,$A39,'[1]List of Inventory'!$G:$G)</f>
        <v>0</v>
      </c>
      <c r="X39" s="38">
        <f t="shared" si="18"/>
        <v>0</v>
      </c>
      <c r="Y39" s="39">
        <f t="shared" si="3"/>
        <v>0</v>
      </c>
      <c r="Z39" s="40">
        <f t="shared" si="15"/>
        <v>0</v>
      </c>
      <c r="AA39" s="41" t="str">
        <f t="shared" si="19"/>
        <v/>
      </c>
      <c r="AC39" s="30"/>
      <c r="AG39" s="30">
        <f t="shared" si="16"/>
        <v>0</v>
      </c>
    </row>
    <row r="40" spans="1:33" x14ac:dyDescent="0.25">
      <c r="A40" s="31" t="s">
        <v>62</v>
      </c>
      <c r="B40" s="32">
        <v>180</v>
      </c>
      <c r="C40" s="33">
        <v>90000</v>
      </c>
      <c r="D40" s="32">
        <f>VLOOKUP($A40,'[1]Parts Failure Forecast'!$A$2:$C$66,2,FALSE)</f>
        <v>0</v>
      </c>
      <c r="E40" s="32">
        <f>VLOOKUP($A40,'[1]Parts Failure Forecast'!$A$2:$C$66,3,FALSE)</f>
        <v>0</v>
      </c>
      <c r="F40" s="32"/>
      <c r="G40" s="34">
        <f t="shared" si="4"/>
        <v>220320</v>
      </c>
      <c r="H40" s="34">
        <f t="shared" si="20"/>
        <v>0</v>
      </c>
      <c r="I40" s="35">
        <f t="shared" si="17"/>
        <v>0.35</v>
      </c>
      <c r="J40" s="36">
        <f t="shared" si="0"/>
        <v>31499.999999999996</v>
      </c>
      <c r="K40" s="36">
        <f t="shared" si="5"/>
        <v>1000</v>
      </c>
      <c r="L40" s="34">
        <f t="shared" si="1"/>
        <v>0</v>
      </c>
      <c r="M40" s="32">
        <f t="shared" si="6"/>
        <v>0</v>
      </c>
      <c r="N40" s="32">
        <f t="shared" si="7"/>
        <v>0</v>
      </c>
      <c r="O40" s="32">
        <f t="shared" si="2"/>
        <v>0</v>
      </c>
      <c r="P40" s="32">
        <f t="shared" si="8"/>
        <v>0</v>
      </c>
      <c r="Q40" s="37">
        <f t="shared" si="9"/>
        <v>274192.15810687933</v>
      </c>
      <c r="R40" s="32">
        <f t="shared" si="10"/>
        <v>0.80352407421557215</v>
      </c>
      <c r="S40" s="32">
        <f t="shared" si="11"/>
        <v>0.20088101855389304</v>
      </c>
      <c r="T40" s="32" t="str">
        <f t="shared" si="12"/>
        <v>No Buy</v>
      </c>
      <c r="U40" s="32">
        <f t="shared" si="13"/>
        <v>0</v>
      </c>
      <c r="V40" s="32">
        <f t="shared" si="14"/>
        <v>0</v>
      </c>
      <c r="W40" s="32">
        <f>SUMIF('[1]List of Inventory'!$M:$M,$A40,'[1]List of Inventory'!$G:$G)</f>
        <v>0</v>
      </c>
      <c r="X40" s="38">
        <f t="shared" si="18"/>
        <v>0</v>
      </c>
      <c r="Y40" s="39">
        <f t="shared" si="3"/>
        <v>0</v>
      </c>
      <c r="Z40" s="40">
        <f t="shared" si="15"/>
        <v>0</v>
      </c>
      <c r="AA40" s="41" t="str">
        <f t="shared" si="19"/>
        <v/>
      </c>
      <c r="AC40" s="30"/>
      <c r="AG40" s="30">
        <f t="shared" si="16"/>
        <v>0</v>
      </c>
    </row>
    <row r="41" spans="1:33" x14ac:dyDescent="0.25">
      <c r="A41" s="31" t="s">
        <v>63</v>
      </c>
      <c r="B41" s="32">
        <f>IFERROR(ROUND(SUMIF('[1]Parts LT and cost'!$D:$D,$A41,'[1]Parts LT and cost'!$F:$F)/COUNTIF('[1]Parts LT and cost'!$D:$D,$A41),0),"")</f>
        <v>219</v>
      </c>
      <c r="C41" s="33">
        <f>IFERROR(ROUND(SUMIF('[1]Parts LT and cost'!$D:$D,$A41,'[1]Parts LT and cost'!$E:$E)/COUNTIF('[1]Parts LT and cost'!$D:$D,$A41),0),"")</f>
        <v>12900</v>
      </c>
      <c r="D41" s="32">
        <f>VLOOKUP($A41,'[1]Parts Failure Forecast'!$A$2:$C$66,2,FALSE)</f>
        <v>0</v>
      </c>
      <c r="E41" s="32">
        <f>VLOOKUP($A41,'[1]Parts Failure Forecast'!$A$2:$C$66,3,FALSE)</f>
        <v>0</v>
      </c>
      <c r="F41" s="32"/>
      <c r="G41" s="34">
        <f t="shared" si="4"/>
        <v>268056</v>
      </c>
      <c r="H41" s="34">
        <f t="shared" si="20"/>
        <v>0</v>
      </c>
      <c r="I41" s="35">
        <f t="shared" si="17"/>
        <v>0.35</v>
      </c>
      <c r="J41" s="36">
        <f t="shared" si="0"/>
        <v>4515</v>
      </c>
      <c r="K41" s="36">
        <f t="shared" si="5"/>
        <v>1000</v>
      </c>
      <c r="L41" s="34">
        <f t="shared" si="1"/>
        <v>0</v>
      </c>
      <c r="M41" s="32">
        <f t="shared" si="6"/>
        <v>0</v>
      </c>
      <c r="N41" s="32">
        <f t="shared" si="7"/>
        <v>0</v>
      </c>
      <c r="O41" s="32">
        <f t="shared" si="2"/>
        <v>0</v>
      </c>
      <c r="P41" s="32">
        <f t="shared" si="8"/>
        <v>0</v>
      </c>
      <c r="Q41" s="37">
        <f t="shared" si="9"/>
        <v>39300.875995319373</v>
      </c>
      <c r="R41" s="32">
        <f t="shared" si="10"/>
        <v>6.8206113276438094</v>
      </c>
      <c r="S41" s="32">
        <f t="shared" si="11"/>
        <v>1.7051528319109523</v>
      </c>
      <c r="T41" s="32" t="str">
        <f t="shared" si="12"/>
        <v>Buy</v>
      </c>
      <c r="U41" s="32">
        <f t="shared" si="13"/>
        <v>0</v>
      </c>
      <c r="V41" s="32">
        <f t="shared" si="14"/>
        <v>2</v>
      </c>
      <c r="W41" s="32">
        <f>SUMIF('[1]List of Inventory'!$M:$M,$A41,'[1]List of Inventory'!$G:$G)</f>
        <v>0</v>
      </c>
      <c r="X41" s="38">
        <f t="shared" si="18"/>
        <v>-2</v>
      </c>
      <c r="Y41" s="39">
        <f t="shared" si="3"/>
        <v>-25800</v>
      </c>
      <c r="Z41" s="40">
        <f t="shared" si="15"/>
        <v>-9030</v>
      </c>
      <c r="AA41" s="41">
        <f t="shared" si="19"/>
        <v>254653.19999999998</v>
      </c>
      <c r="AC41" s="30"/>
      <c r="AG41" s="30">
        <f t="shared" si="16"/>
        <v>0</v>
      </c>
    </row>
    <row r="42" spans="1:33" x14ac:dyDescent="0.25">
      <c r="A42" s="31" t="s">
        <v>64</v>
      </c>
      <c r="B42" s="32">
        <f>IFERROR(ROUND(SUMIF('[1]Parts LT and cost'!$D:$D,$A42,'[1]Parts LT and cost'!$F:$F)/COUNTIF('[1]Parts LT and cost'!$D:$D,$A42),0),"")</f>
        <v>219</v>
      </c>
      <c r="C42" s="33">
        <f>IFERROR(ROUND(SUMIF('[1]Parts LT and cost'!$D:$D,$A42,'[1]Parts LT and cost'!$E:$E)/COUNTIF('[1]Parts LT and cost'!$D:$D,$A42),0),"")</f>
        <v>53500</v>
      </c>
      <c r="D42" s="32">
        <f>VLOOKUP($A42,'[1]Parts Failure Forecast'!$A$2:$C$66,2,FALSE)</f>
        <v>0</v>
      </c>
      <c r="E42" s="32">
        <f>VLOOKUP($A42,'[1]Parts Failure Forecast'!$A$2:$C$66,3,FALSE)</f>
        <v>0</v>
      </c>
      <c r="F42" s="32"/>
      <c r="G42" s="34">
        <f t="shared" si="4"/>
        <v>268056</v>
      </c>
      <c r="H42" s="34">
        <f t="shared" si="20"/>
        <v>0</v>
      </c>
      <c r="I42" s="35">
        <f t="shared" si="17"/>
        <v>0.35</v>
      </c>
      <c r="J42" s="36">
        <f t="shared" si="0"/>
        <v>18725</v>
      </c>
      <c r="K42" s="36">
        <f t="shared" si="5"/>
        <v>1000</v>
      </c>
      <c r="L42" s="34">
        <f t="shared" si="1"/>
        <v>0</v>
      </c>
      <c r="M42" s="32">
        <f t="shared" si="6"/>
        <v>0</v>
      </c>
      <c r="N42" s="32">
        <f t="shared" si="7"/>
        <v>0</v>
      </c>
      <c r="O42" s="32">
        <f t="shared" si="2"/>
        <v>0</v>
      </c>
      <c r="P42" s="32">
        <f t="shared" si="8"/>
        <v>0</v>
      </c>
      <c r="Q42" s="37">
        <f t="shared" si="9"/>
        <v>162992.00509686716</v>
      </c>
      <c r="R42" s="32">
        <f t="shared" si="10"/>
        <v>1.6445960023664514</v>
      </c>
      <c r="S42" s="32">
        <f t="shared" si="11"/>
        <v>0.41114900059161286</v>
      </c>
      <c r="T42" s="32" t="str">
        <f t="shared" si="12"/>
        <v>No Buy</v>
      </c>
      <c r="U42" s="32">
        <f t="shared" si="13"/>
        <v>0</v>
      </c>
      <c r="V42" s="32">
        <f t="shared" si="14"/>
        <v>0</v>
      </c>
      <c r="W42" s="32">
        <f>SUMIF('[1]List of Inventory'!$M:$M,$A42,'[1]List of Inventory'!$G:$G)</f>
        <v>0</v>
      </c>
      <c r="X42" s="38">
        <f t="shared" si="18"/>
        <v>0</v>
      </c>
      <c r="Y42" s="39">
        <f t="shared" si="3"/>
        <v>0</v>
      </c>
      <c r="Z42" s="40">
        <f t="shared" si="15"/>
        <v>0</v>
      </c>
      <c r="AA42" s="41" t="str">
        <f t="shared" si="19"/>
        <v/>
      </c>
      <c r="AC42" s="30"/>
      <c r="AG42" s="30">
        <f t="shared" si="16"/>
        <v>0</v>
      </c>
    </row>
    <row r="43" spans="1:33" x14ac:dyDescent="0.25">
      <c r="A43" s="31" t="s">
        <v>65</v>
      </c>
      <c r="B43" s="32">
        <f>IFERROR(ROUND(SUMIF('[1]Parts LT and cost'!$D:$D,$A43,'[1]Parts LT and cost'!$F:$F)/COUNTIF('[1]Parts LT and cost'!$D:$D,$A43),0),"")</f>
        <v>23</v>
      </c>
      <c r="C43" s="33">
        <f>IFERROR(ROUND(SUMIF('[1]Parts LT and cost'!$D:$D,$A43,'[1]Parts LT and cost'!$E:$E)/COUNTIF('[1]Parts LT and cost'!$D:$D,$A43),0),"")</f>
        <v>647</v>
      </c>
      <c r="D43" s="32">
        <f>VLOOKUP($A43,'[1]Parts Failure Forecast'!$A$2:$C$66,2,FALSE)</f>
        <v>28</v>
      </c>
      <c r="E43" s="32">
        <f>VLOOKUP($A43,'[1]Parts Failure Forecast'!$A$2:$C$66,3,FALSE)</f>
        <v>19</v>
      </c>
      <c r="F43" s="32"/>
      <c r="G43" s="34">
        <f t="shared" si="4"/>
        <v>28152</v>
      </c>
      <c r="H43" s="34">
        <f t="shared" si="20"/>
        <v>788256</v>
      </c>
      <c r="I43" s="35">
        <f t="shared" si="17"/>
        <v>0.35</v>
      </c>
      <c r="J43" s="36">
        <f t="shared" si="0"/>
        <v>226.45</v>
      </c>
      <c r="K43" s="36">
        <f t="shared" si="5"/>
        <v>1000</v>
      </c>
      <c r="L43" s="34">
        <f t="shared" si="1"/>
        <v>15.725622679415029</v>
      </c>
      <c r="M43" s="32">
        <f t="shared" si="6"/>
        <v>66</v>
      </c>
      <c r="N43" s="32">
        <f t="shared" si="7"/>
        <v>0.18082191780821918</v>
      </c>
      <c r="O43" s="32">
        <f t="shared" si="2"/>
        <v>4.1589041095890416</v>
      </c>
      <c r="P43" s="32">
        <f t="shared" si="8"/>
        <v>4</v>
      </c>
      <c r="Q43" s="37">
        <f t="shared" si="9"/>
        <v>1971.1369588350103</v>
      </c>
      <c r="R43" s="32">
        <f t="shared" si="10"/>
        <v>14.282112601976939</v>
      </c>
      <c r="S43" s="32">
        <f t="shared" si="11"/>
        <v>3.5705281504942348</v>
      </c>
      <c r="T43" s="32" t="str">
        <f t="shared" si="12"/>
        <v>Buy</v>
      </c>
      <c r="U43" s="32">
        <f t="shared" si="13"/>
        <v>16</v>
      </c>
      <c r="V43" s="32">
        <f t="shared" si="14"/>
        <v>4</v>
      </c>
      <c r="W43" s="32">
        <f>SUMIF('[1]List of Inventory'!$M:$M,$A43,'[1]List of Inventory'!$G:$G)</f>
        <v>15</v>
      </c>
      <c r="X43" s="38">
        <f t="shared" si="18"/>
        <v>-5</v>
      </c>
      <c r="Y43" s="39">
        <f t="shared" si="3"/>
        <v>-3235</v>
      </c>
      <c r="Z43" s="40">
        <f t="shared" si="15"/>
        <v>-1132.25</v>
      </c>
      <c r="AA43" s="41" t="str">
        <f t="shared" si="19"/>
        <v/>
      </c>
      <c r="AC43" s="30"/>
      <c r="AE43" s="2">
        <f>V43/R43</f>
        <v>0.28007061080349677</v>
      </c>
      <c r="AG43" s="30">
        <f t="shared" si="16"/>
        <v>9705</v>
      </c>
    </row>
    <row r="44" spans="1:33" x14ac:dyDescent="0.25">
      <c r="A44" s="31" t="s">
        <v>66</v>
      </c>
      <c r="B44" s="32">
        <f>'[1]Updated Parts List and Cost'!O107</f>
        <v>110</v>
      </c>
      <c r="C44" s="33">
        <f>'[1]Updated Parts List and Cost'!N107</f>
        <v>55000</v>
      </c>
      <c r="D44" s="32">
        <f>VLOOKUP($A44,'[1]Parts Failure Forecast'!$A$2:$C$66,2,FALSE)</f>
        <v>0</v>
      </c>
      <c r="E44" s="32">
        <f>VLOOKUP($A44,'[1]Parts Failure Forecast'!$A$2:$C$66,3,FALSE)</f>
        <v>0</v>
      </c>
      <c r="F44" s="32"/>
      <c r="G44" s="34">
        <f t="shared" si="4"/>
        <v>134640</v>
      </c>
      <c r="H44" s="34">
        <f t="shared" si="20"/>
        <v>0</v>
      </c>
      <c r="I44" s="35">
        <f t="shared" si="17"/>
        <v>0.35</v>
      </c>
      <c r="J44" s="36">
        <f t="shared" si="0"/>
        <v>19250</v>
      </c>
      <c r="K44" s="36">
        <f t="shared" si="5"/>
        <v>1000</v>
      </c>
      <c r="L44" s="34">
        <f t="shared" si="1"/>
        <v>0</v>
      </c>
      <c r="M44" s="32">
        <f t="shared" si="6"/>
        <v>0</v>
      </c>
      <c r="N44" s="32">
        <f t="shared" si="7"/>
        <v>0</v>
      </c>
      <c r="O44" s="32">
        <f t="shared" si="2"/>
        <v>0</v>
      </c>
      <c r="P44" s="32">
        <f t="shared" si="8"/>
        <v>0</v>
      </c>
      <c r="Q44" s="37">
        <f t="shared" si="9"/>
        <v>167561.87439864851</v>
      </c>
      <c r="R44" s="32">
        <f t="shared" si="10"/>
        <v>0.80352407421557204</v>
      </c>
      <c r="S44" s="32">
        <f t="shared" si="11"/>
        <v>0.20088101855389301</v>
      </c>
      <c r="T44" s="32" t="str">
        <f t="shared" si="12"/>
        <v>No Buy</v>
      </c>
      <c r="U44" s="32">
        <f t="shared" si="13"/>
        <v>0</v>
      </c>
      <c r="V44" s="32">
        <f t="shared" si="14"/>
        <v>0</v>
      </c>
      <c r="W44" s="32">
        <f>SUMIF('[1]List of Inventory'!$M:$M,$A44,'[1]List of Inventory'!$G:$G)</f>
        <v>0</v>
      </c>
      <c r="X44" s="38">
        <f t="shared" si="18"/>
        <v>0</v>
      </c>
      <c r="Y44" s="39">
        <f t="shared" si="3"/>
        <v>0</v>
      </c>
      <c r="Z44" s="40">
        <f t="shared" si="15"/>
        <v>0</v>
      </c>
      <c r="AA44" s="41" t="str">
        <f t="shared" si="19"/>
        <v/>
      </c>
      <c r="AC44" s="30"/>
      <c r="AG44" s="30">
        <f t="shared" si="16"/>
        <v>0</v>
      </c>
    </row>
    <row r="45" spans="1:33" x14ac:dyDescent="0.25">
      <c r="A45" s="31" t="s">
        <v>67</v>
      </c>
      <c r="B45" s="32">
        <f>IFERROR(ROUND(SUMIF('[1]Parts LT and cost'!$D:$D,$A45,'[1]Parts LT and cost'!$F:$F)/COUNTIF('[1]Parts LT and cost'!$D:$D,$A45),0),"")</f>
        <v>205</v>
      </c>
      <c r="C45" s="33">
        <f>IFERROR(ROUND(SUMIF('[1]Parts LT and cost'!$D:$D,$A45,'[1]Parts LT and cost'!$E:$E)/COUNTIF('[1]Parts LT and cost'!$D:$D,$A45),0),"")</f>
        <v>2658</v>
      </c>
      <c r="D45" s="32">
        <f>VLOOKUP($A45,'[1]Parts Failure Forecast'!$A$2:$C$66,2,FALSE)</f>
        <v>4</v>
      </c>
      <c r="E45" s="32">
        <f>VLOOKUP($A45,'[1]Parts Failure Forecast'!$A$2:$C$66,3,FALSE)</f>
        <v>4</v>
      </c>
      <c r="F45" s="32"/>
      <c r="G45" s="34">
        <f t="shared" si="4"/>
        <v>250920</v>
      </c>
      <c r="H45" s="34">
        <f t="shared" si="20"/>
        <v>1003680</v>
      </c>
      <c r="I45" s="35">
        <f t="shared" si="17"/>
        <v>0.35</v>
      </c>
      <c r="J45" s="36">
        <f t="shared" si="0"/>
        <v>930.3</v>
      </c>
      <c r="K45" s="36">
        <f t="shared" si="5"/>
        <v>1000</v>
      </c>
      <c r="L45" s="34">
        <f t="shared" si="1"/>
        <v>2.9324693596354034</v>
      </c>
      <c r="M45" s="32">
        <f t="shared" si="6"/>
        <v>12</v>
      </c>
      <c r="N45" s="32">
        <f t="shared" si="7"/>
        <v>3.287671232876712E-2</v>
      </c>
      <c r="O45" s="32">
        <f t="shared" si="2"/>
        <v>6.7397260273972597</v>
      </c>
      <c r="P45" s="32">
        <f t="shared" si="8"/>
        <v>7</v>
      </c>
      <c r="Q45" s="37">
        <f t="shared" si="9"/>
        <v>8097.8084027565037</v>
      </c>
      <c r="R45" s="32">
        <f t="shared" si="10"/>
        <v>30.986161627951894</v>
      </c>
      <c r="S45" s="32">
        <f t="shared" si="11"/>
        <v>7.7465404069879735</v>
      </c>
      <c r="T45" s="32" t="str">
        <f t="shared" si="12"/>
        <v>Buy</v>
      </c>
      <c r="U45" s="32">
        <f t="shared" si="13"/>
        <v>3</v>
      </c>
      <c r="V45" s="32">
        <f t="shared" si="14"/>
        <v>7</v>
      </c>
      <c r="W45" s="32">
        <f>SUMIF('[1]List of Inventory'!$M:$M,$A45,'[1]List of Inventory'!$G:$G)</f>
        <v>14</v>
      </c>
      <c r="X45" s="38">
        <f t="shared" si="18"/>
        <v>4</v>
      </c>
      <c r="Y45" s="39">
        <f t="shared" si="3"/>
        <v>10632</v>
      </c>
      <c r="Z45" s="40">
        <f t="shared" si="15"/>
        <v>3721.2</v>
      </c>
      <c r="AA45" s="41" t="str">
        <f t="shared" si="19"/>
        <v/>
      </c>
      <c r="AC45" s="30"/>
      <c r="AE45" s="2">
        <f>V45/R45</f>
        <v>0.2259072964263332</v>
      </c>
      <c r="AG45" s="30">
        <f t="shared" si="16"/>
        <v>37212</v>
      </c>
    </row>
    <row r="46" spans="1:33" x14ac:dyDescent="0.25">
      <c r="A46" s="31" t="s">
        <v>68</v>
      </c>
      <c r="B46" s="32">
        <f>IFERROR(ROUND(SUMIF('[1]Parts LT and cost'!$D:$D,$A46,'[1]Parts LT and cost'!$F:$F)/COUNTIF('[1]Parts LT and cost'!$D:$D,$A46),0),"")</f>
        <v>205</v>
      </c>
      <c r="C46" s="33">
        <f>IFERROR(ROUND(SUMIF('[1]Parts LT and cost'!$D:$D,$A46,'[1]Parts LT and cost'!$E:$E)/COUNTIF('[1]Parts LT and cost'!$D:$D,$A46),0),"")</f>
        <v>1708</v>
      </c>
      <c r="D46" s="32">
        <f>VLOOKUP($A46,'[1]Parts Failure Forecast'!$A$2:$C$66,2,FALSE)</f>
        <v>0</v>
      </c>
      <c r="E46" s="32">
        <f>VLOOKUP($A46,'[1]Parts Failure Forecast'!$A$2:$C$66,3,FALSE)</f>
        <v>0</v>
      </c>
      <c r="F46" s="32"/>
      <c r="G46" s="34">
        <f t="shared" si="4"/>
        <v>250920</v>
      </c>
      <c r="H46" s="34">
        <f t="shared" si="20"/>
        <v>0</v>
      </c>
      <c r="I46" s="35">
        <f t="shared" si="17"/>
        <v>0.35</v>
      </c>
      <c r="J46" s="36">
        <f t="shared" si="0"/>
        <v>597.79999999999995</v>
      </c>
      <c r="K46" s="36">
        <f t="shared" si="5"/>
        <v>1000</v>
      </c>
      <c r="L46" s="34">
        <f t="shared" si="1"/>
        <v>0</v>
      </c>
      <c r="M46" s="32">
        <f t="shared" si="6"/>
        <v>0</v>
      </c>
      <c r="N46" s="32">
        <f t="shared" si="7"/>
        <v>0</v>
      </c>
      <c r="O46" s="32">
        <f t="shared" si="2"/>
        <v>0</v>
      </c>
      <c r="P46" s="32">
        <f t="shared" si="8"/>
        <v>0</v>
      </c>
      <c r="Q46" s="37">
        <f t="shared" si="9"/>
        <v>5203.557844961666</v>
      </c>
      <c r="R46" s="32">
        <f t="shared" si="10"/>
        <v>48.220853399939188</v>
      </c>
      <c r="S46" s="32">
        <f t="shared" si="11"/>
        <v>12.055213349984797</v>
      </c>
      <c r="T46" s="32" t="str">
        <f t="shared" si="12"/>
        <v>Buy</v>
      </c>
      <c r="U46" s="32">
        <f t="shared" si="13"/>
        <v>0</v>
      </c>
      <c r="V46" s="32">
        <f t="shared" si="14"/>
        <v>12</v>
      </c>
      <c r="W46" s="32">
        <f>SUMIF('[1]List of Inventory'!$M:$M,$A46,'[1]List of Inventory'!$G:$G)</f>
        <v>0</v>
      </c>
      <c r="X46" s="38">
        <f t="shared" si="18"/>
        <v>-12</v>
      </c>
      <c r="Y46" s="39">
        <f t="shared" si="3"/>
        <v>-20496</v>
      </c>
      <c r="Z46" s="40">
        <f t="shared" si="15"/>
        <v>-7173.5999999999995</v>
      </c>
      <c r="AA46" s="41">
        <f t="shared" si="19"/>
        <v>238374</v>
      </c>
      <c r="AC46" s="30"/>
      <c r="AG46" s="30">
        <f t="shared" si="16"/>
        <v>0</v>
      </c>
    </row>
    <row r="47" spans="1:33" x14ac:dyDescent="0.25">
      <c r="A47" s="31" t="s">
        <v>69</v>
      </c>
      <c r="B47" s="32">
        <f>'[1]Updated Parts List and Cost'!C11</f>
        <v>189</v>
      </c>
      <c r="C47" s="33">
        <f>'[1]Updated Parts List and Cost'!B11</f>
        <v>2571.35</v>
      </c>
      <c r="D47" s="32">
        <f>VLOOKUP($A47,'[1]Parts Failure Forecast'!$A$2:$C$66,2,FALSE)</f>
        <v>1</v>
      </c>
      <c r="E47" s="32">
        <f>VLOOKUP($A47,'[1]Parts Failure Forecast'!$A$2:$C$66,3,FALSE)</f>
        <v>1</v>
      </c>
      <c r="F47" s="32"/>
      <c r="G47" s="34">
        <f t="shared" si="4"/>
        <v>231336</v>
      </c>
      <c r="H47" s="34">
        <f t="shared" si="20"/>
        <v>231336</v>
      </c>
      <c r="I47" s="35">
        <f t="shared" si="17"/>
        <v>0.35</v>
      </c>
      <c r="J47" s="36">
        <f t="shared" si="0"/>
        <v>899.97249999999985</v>
      </c>
      <c r="K47" s="36">
        <f t="shared" si="5"/>
        <v>1000</v>
      </c>
      <c r="L47" s="34">
        <f t="shared" si="1"/>
        <v>1.4907347602882324</v>
      </c>
      <c r="M47" s="32">
        <f t="shared" si="6"/>
        <v>3</v>
      </c>
      <c r="N47" s="32">
        <f t="shared" si="7"/>
        <v>8.21917808219178E-3</v>
      </c>
      <c r="O47" s="32">
        <f t="shared" si="2"/>
        <v>1.5534246575342465</v>
      </c>
      <c r="P47" s="32">
        <f t="shared" si="8"/>
        <v>2</v>
      </c>
      <c r="Q47" s="37">
        <f t="shared" si="9"/>
        <v>7833.8222860902679</v>
      </c>
      <c r="R47" s="32">
        <f t="shared" si="10"/>
        <v>29.530412045568116</v>
      </c>
      <c r="S47" s="32">
        <f t="shared" si="11"/>
        <v>7.3826030113920291</v>
      </c>
      <c r="T47" s="32" t="str">
        <f t="shared" si="12"/>
        <v>Buy</v>
      </c>
      <c r="U47" s="32">
        <f t="shared" si="13"/>
        <v>1</v>
      </c>
      <c r="V47" s="32">
        <f t="shared" si="14"/>
        <v>2</v>
      </c>
      <c r="W47" s="32">
        <f>SUMIF('[1]List of Inventory'!$M:$M,$A47,'[1]List of Inventory'!$G:$G)</f>
        <v>10</v>
      </c>
      <c r="X47" s="38">
        <f t="shared" si="18"/>
        <v>7</v>
      </c>
      <c r="Y47" s="39">
        <f t="shared" si="3"/>
        <v>17999.45</v>
      </c>
      <c r="Z47" s="40">
        <f t="shared" si="15"/>
        <v>6299.8074999999999</v>
      </c>
      <c r="AA47" s="41" t="str">
        <f t="shared" si="19"/>
        <v/>
      </c>
      <c r="AC47" s="30"/>
      <c r="AE47" s="2">
        <f>V47/R47</f>
        <v>6.7726789484475122E-2</v>
      </c>
      <c r="AG47" s="30">
        <f t="shared" si="16"/>
        <v>25713.5</v>
      </c>
    </row>
    <row r="48" spans="1:33" x14ac:dyDescent="0.25">
      <c r="A48" s="31" t="s">
        <v>70</v>
      </c>
      <c r="B48" s="32">
        <f>IFERROR(ROUND(SUMIF('[1]Parts LT and cost'!$D:$D,$A48,'[1]Parts LT and cost'!$F:$F)/COUNTIF('[1]Parts LT and cost'!$D:$D,$A48),0),"")</f>
        <v>180</v>
      </c>
      <c r="C48" s="33">
        <f>IFERROR(ROUND(SUMIF('[1]Parts LT and cost'!$D:$D,$A48,'[1]Parts LT and cost'!$E:$E)/COUNTIF('[1]Parts LT and cost'!$D:$D,$A48),0),"")</f>
        <v>4020</v>
      </c>
      <c r="D48" s="32">
        <f>VLOOKUP($A48,'[1]Parts Failure Forecast'!$A$2:$C$66,2,FALSE)</f>
        <v>8</v>
      </c>
      <c r="E48" s="32">
        <f>VLOOKUP($A48,'[1]Parts Failure Forecast'!$A$2:$C$66,3,FALSE)</f>
        <v>8</v>
      </c>
      <c r="F48" s="32"/>
      <c r="G48" s="34">
        <f t="shared" si="4"/>
        <v>220320</v>
      </c>
      <c r="H48" s="34">
        <f t="shared" si="20"/>
        <v>1762560</v>
      </c>
      <c r="I48" s="35">
        <f t="shared" si="17"/>
        <v>0.35</v>
      </c>
      <c r="J48" s="36">
        <f t="shared" si="0"/>
        <v>1407</v>
      </c>
      <c r="K48" s="36">
        <f t="shared" si="5"/>
        <v>1000</v>
      </c>
      <c r="L48" s="34">
        <f t="shared" si="1"/>
        <v>3.3721970381711355</v>
      </c>
      <c r="M48" s="32">
        <f t="shared" si="6"/>
        <v>24</v>
      </c>
      <c r="N48" s="32">
        <f t="shared" si="7"/>
        <v>6.575342465753424E-2</v>
      </c>
      <c r="O48" s="32">
        <f t="shared" si="2"/>
        <v>11.835616438356164</v>
      </c>
      <c r="P48" s="32">
        <f t="shared" si="8"/>
        <v>12</v>
      </c>
      <c r="Q48" s="37">
        <f t="shared" si="9"/>
        <v>12247.249728773944</v>
      </c>
      <c r="R48" s="32">
        <f t="shared" si="10"/>
        <v>17.989344945124749</v>
      </c>
      <c r="S48" s="32">
        <f t="shared" si="11"/>
        <v>4.4973362362811873</v>
      </c>
      <c r="T48" s="32" t="str">
        <f t="shared" si="12"/>
        <v>Buy</v>
      </c>
      <c r="U48" s="32">
        <f t="shared" si="13"/>
        <v>3</v>
      </c>
      <c r="V48" s="32">
        <f t="shared" si="14"/>
        <v>12</v>
      </c>
      <c r="W48" s="32">
        <f>SUMIF('[1]List of Inventory'!$M:$M,$A48,'[1]List of Inventory'!$G:$G)</f>
        <v>15</v>
      </c>
      <c r="X48" s="38">
        <f t="shared" si="18"/>
        <v>0</v>
      </c>
      <c r="Y48" s="39">
        <f t="shared" si="3"/>
        <v>0</v>
      </c>
      <c r="Z48" s="40">
        <f t="shared" si="15"/>
        <v>0</v>
      </c>
      <c r="AA48" s="41" t="str">
        <f t="shared" si="19"/>
        <v/>
      </c>
      <c r="AC48" s="30"/>
      <c r="AE48" s="2">
        <f>V48/R48</f>
        <v>0.66706153206829755</v>
      </c>
      <c r="AG48" s="30">
        <f t="shared" si="16"/>
        <v>60300</v>
      </c>
    </row>
    <row r="49" spans="1:33" x14ac:dyDescent="0.25">
      <c r="A49" s="31" t="s">
        <v>71</v>
      </c>
      <c r="B49" s="32">
        <f>IFERROR(ROUND(SUMIF('[1]Parts LT and cost'!$D:$D,$A49,'[1]Parts LT and cost'!$F:$F)/COUNTIF('[1]Parts LT and cost'!$D:$D,$A49),0),"")</f>
        <v>50</v>
      </c>
      <c r="C49" s="33">
        <f>IFERROR(ROUND(SUMIF('[1]Parts LT and cost'!$D:$D,$A49,'[1]Parts LT and cost'!$E:$E)/COUNTIF('[1]Parts LT and cost'!$D:$D,$A49),0),"")</f>
        <v>1033</v>
      </c>
      <c r="D49" s="32">
        <f>VLOOKUP($A49,'[1]Parts Failure Forecast'!$A$2:$C$66,2,FALSE)</f>
        <v>1</v>
      </c>
      <c r="E49" s="32">
        <f>VLOOKUP($A49,'[1]Parts Failure Forecast'!$A$2:$C$66,3,FALSE)</f>
        <v>1</v>
      </c>
      <c r="F49" s="32"/>
      <c r="G49" s="34">
        <f t="shared" si="4"/>
        <v>61200</v>
      </c>
      <c r="H49" s="34">
        <f t="shared" si="20"/>
        <v>61200</v>
      </c>
      <c r="I49" s="35">
        <f t="shared" si="17"/>
        <v>0.35</v>
      </c>
      <c r="J49" s="36">
        <f t="shared" si="0"/>
        <v>361.54999999999995</v>
      </c>
      <c r="K49" s="36">
        <f t="shared" si="5"/>
        <v>1000</v>
      </c>
      <c r="L49" s="34">
        <f t="shared" si="1"/>
        <v>2.351964784765304</v>
      </c>
      <c r="M49" s="32">
        <f t="shared" si="6"/>
        <v>3</v>
      </c>
      <c r="N49" s="32">
        <f t="shared" si="7"/>
        <v>8.21917808219178E-3</v>
      </c>
      <c r="O49" s="32">
        <f t="shared" si="2"/>
        <v>0.41095890410958902</v>
      </c>
      <c r="P49" s="32">
        <f t="shared" si="8"/>
        <v>0</v>
      </c>
      <c r="Q49" s="37">
        <f t="shared" si="9"/>
        <v>3147.1166591600709</v>
      </c>
      <c r="R49" s="32">
        <f t="shared" si="10"/>
        <v>19.446371592826043</v>
      </c>
      <c r="S49" s="32">
        <f t="shared" si="11"/>
        <v>4.8615928982065109</v>
      </c>
      <c r="T49" s="32" t="str">
        <f t="shared" si="12"/>
        <v>Buy</v>
      </c>
      <c r="U49" s="32">
        <f t="shared" si="13"/>
        <v>2</v>
      </c>
      <c r="V49" s="32">
        <f t="shared" si="14"/>
        <v>0</v>
      </c>
      <c r="W49" s="32">
        <f>SUMIF('[1]List of Inventory'!$M:$M,$A49,'[1]List of Inventory'!$G:$G)</f>
        <v>38</v>
      </c>
      <c r="X49" s="38">
        <f t="shared" si="18"/>
        <v>36</v>
      </c>
      <c r="Y49" s="39">
        <f t="shared" si="3"/>
        <v>37188</v>
      </c>
      <c r="Z49" s="40">
        <f t="shared" si="15"/>
        <v>13015.8</v>
      </c>
      <c r="AA49" s="41" t="str">
        <f t="shared" si="19"/>
        <v/>
      </c>
      <c r="AC49" s="30"/>
      <c r="AE49" s="2">
        <f>V49/R49</f>
        <v>0</v>
      </c>
      <c r="AG49" s="30">
        <f t="shared" si="16"/>
        <v>39254</v>
      </c>
    </row>
    <row r="50" spans="1:33" x14ac:dyDescent="0.25">
      <c r="A50" s="31" t="s">
        <v>72</v>
      </c>
      <c r="B50" s="32">
        <f>'[1]Updated Parts List and Cost'!C14</f>
        <v>205</v>
      </c>
      <c r="C50" s="33">
        <f>'[1]Updated Parts List and Cost'!B14</f>
        <v>1707.98</v>
      </c>
      <c r="D50" s="32">
        <f>VLOOKUP($A50,'[1]Parts Failure Forecast'!$A$2:$C$66,2,FALSE)</f>
        <v>3</v>
      </c>
      <c r="E50" s="32">
        <f>VLOOKUP($A50,'[1]Parts Failure Forecast'!$A$2:$C$66,3,FALSE)</f>
        <v>3</v>
      </c>
      <c r="F50" s="32"/>
      <c r="G50" s="34">
        <f t="shared" si="4"/>
        <v>250920</v>
      </c>
      <c r="H50" s="34">
        <f t="shared" si="20"/>
        <v>752760</v>
      </c>
      <c r="I50" s="35">
        <f t="shared" si="17"/>
        <v>0.35</v>
      </c>
      <c r="J50" s="36">
        <f t="shared" si="0"/>
        <v>597.79300000000001</v>
      </c>
      <c r="K50" s="36">
        <f t="shared" si="5"/>
        <v>1000</v>
      </c>
      <c r="L50" s="34">
        <f t="shared" si="1"/>
        <v>3.1681097099398805</v>
      </c>
      <c r="M50" s="32">
        <f t="shared" si="6"/>
        <v>9</v>
      </c>
      <c r="N50" s="32">
        <f t="shared" si="7"/>
        <v>2.4657534246575342E-2</v>
      </c>
      <c r="O50" s="32">
        <f t="shared" si="2"/>
        <v>5.0547945205479454</v>
      </c>
      <c r="P50" s="32">
        <f t="shared" si="8"/>
        <v>5</v>
      </c>
      <c r="Q50" s="37">
        <f t="shared" si="9"/>
        <v>5203.4969133709756</v>
      </c>
      <c r="R50" s="32">
        <f t="shared" si="10"/>
        <v>48.221418053546373</v>
      </c>
      <c r="S50" s="32">
        <f t="shared" si="11"/>
        <v>12.055354513386593</v>
      </c>
      <c r="T50" s="32" t="str">
        <f t="shared" si="12"/>
        <v>Buy</v>
      </c>
      <c r="U50" s="32">
        <f t="shared" si="13"/>
        <v>3</v>
      </c>
      <c r="V50" s="32">
        <f t="shared" si="14"/>
        <v>5</v>
      </c>
      <c r="W50" s="32">
        <f>SUMIF('[1]List of Inventory'!$M:$M,$A50,'[1]List of Inventory'!$G:$G)</f>
        <v>11</v>
      </c>
      <c r="X50" s="38">
        <f t="shared" si="18"/>
        <v>3</v>
      </c>
      <c r="Y50" s="39">
        <f t="shared" si="3"/>
        <v>5123.9400000000005</v>
      </c>
      <c r="Z50" s="40">
        <f t="shared" si="15"/>
        <v>1793.3790000000001</v>
      </c>
      <c r="AA50" s="41" t="str">
        <f t="shared" si="19"/>
        <v/>
      </c>
      <c r="AC50" s="30"/>
      <c r="AE50" s="2">
        <f>V50/R50</f>
        <v>0.10368836508391073</v>
      </c>
      <c r="AG50" s="30">
        <f t="shared" si="16"/>
        <v>18787.78</v>
      </c>
    </row>
    <row r="51" spans="1:33" x14ac:dyDescent="0.25">
      <c r="A51" s="31" t="s">
        <v>73</v>
      </c>
      <c r="B51" s="32">
        <f>IFERROR(ROUND(SUMIF('[1]Parts LT and cost'!$D:$D,$A51,'[1]Parts LT and cost'!$F:$F)/COUNTIF('[1]Parts LT and cost'!$D:$D,$A51),0),"")</f>
        <v>40</v>
      </c>
      <c r="C51" s="33">
        <f>IFERROR(ROUND(SUMIF('[1]Parts LT and cost'!$D:$D,$A51,'[1]Parts LT and cost'!$E:$E)/COUNTIF('[1]Parts LT and cost'!$D:$D,$A51),0),"")</f>
        <v>4551</v>
      </c>
      <c r="D51" s="32">
        <f>VLOOKUP($A51,'[1]Parts Failure Forecast'!$A$2:$C$66,2,FALSE)</f>
        <v>9</v>
      </c>
      <c r="E51" s="32">
        <f>VLOOKUP($A51,'[1]Parts Failure Forecast'!$A$2:$C$66,3,FALSE)</f>
        <v>2</v>
      </c>
      <c r="F51" s="32"/>
      <c r="G51" s="34">
        <f t="shared" si="4"/>
        <v>48960</v>
      </c>
      <c r="H51" s="34">
        <f t="shared" si="20"/>
        <v>440640</v>
      </c>
      <c r="I51" s="35">
        <f t="shared" si="17"/>
        <v>0.35</v>
      </c>
      <c r="J51" s="36">
        <f t="shared" si="0"/>
        <v>1592.85</v>
      </c>
      <c r="K51" s="36">
        <f t="shared" si="5"/>
        <v>1000</v>
      </c>
      <c r="L51" s="34">
        <f t="shared" si="1"/>
        <v>3.3616214994221396</v>
      </c>
      <c r="M51" s="32">
        <f t="shared" si="6"/>
        <v>13</v>
      </c>
      <c r="N51" s="32">
        <f t="shared" si="7"/>
        <v>3.5616438356164383E-2</v>
      </c>
      <c r="O51" s="32">
        <f t="shared" si="2"/>
        <v>1.4246575342465753</v>
      </c>
      <c r="P51" s="32">
        <f t="shared" si="8"/>
        <v>1</v>
      </c>
      <c r="Q51" s="37">
        <f t="shared" si="9"/>
        <v>13864.983461604532</v>
      </c>
      <c r="R51" s="32">
        <f t="shared" si="10"/>
        <v>3.5311978651530307</v>
      </c>
      <c r="S51" s="32">
        <f t="shared" si="11"/>
        <v>0.88279946628825767</v>
      </c>
      <c r="T51" s="32" t="str">
        <f t="shared" si="12"/>
        <v>Buy</v>
      </c>
      <c r="U51" s="32">
        <f t="shared" si="13"/>
        <v>3</v>
      </c>
      <c r="V51" s="32">
        <f t="shared" si="14"/>
        <v>1</v>
      </c>
      <c r="W51" s="32">
        <f>SUMIF('[1]List of Inventory'!$M:$M,$A51,'[1]List of Inventory'!$G:$G)</f>
        <v>6</v>
      </c>
      <c r="X51" s="38">
        <f t="shared" si="18"/>
        <v>2</v>
      </c>
      <c r="Y51" s="39">
        <f t="shared" si="3"/>
        <v>9102</v>
      </c>
      <c r="Z51" s="40">
        <f t="shared" si="15"/>
        <v>3185.7</v>
      </c>
      <c r="AA51" s="41" t="str">
        <f t="shared" si="19"/>
        <v/>
      </c>
      <c r="AC51" s="30"/>
      <c r="AE51" s="2">
        <f>V51/R51</f>
        <v>0.28319002168309909</v>
      </c>
      <c r="AG51" s="30">
        <f t="shared" si="16"/>
        <v>27306</v>
      </c>
    </row>
    <row r="52" spans="1:33" x14ac:dyDescent="0.25">
      <c r="A52" s="42" t="s">
        <v>74</v>
      </c>
      <c r="B52" s="32"/>
      <c r="C52" s="33"/>
      <c r="D52" s="32">
        <f>VLOOKUP($A52,'[1]Parts Failure Forecast'!$A$2:$C$66,2,FALSE)</f>
        <v>0</v>
      </c>
      <c r="E52" s="32">
        <f>VLOOKUP($A52,'[1]Parts Failure Forecast'!$A$2:$C$66,3,FALSE)</f>
        <v>0</v>
      </c>
      <c r="F52" s="32"/>
      <c r="G52" s="34">
        <f t="shared" si="4"/>
        <v>0</v>
      </c>
      <c r="H52" s="34">
        <f t="shared" si="20"/>
        <v>0</v>
      </c>
      <c r="I52" s="35">
        <f t="shared" si="17"/>
        <v>0.35</v>
      </c>
      <c r="J52" s="36">
        <f t="shared" si="0"/>
        <v>0</v>
      </c>
      <c r="K52" s="36">
        <f t="shared" si="5"/>
        <v>1000</v>
      </c>
      <c r="L52" s="34" t="str">
        <f t="shared" si="1"/>
        <v/>
      </c>
      <c r="M52" s="32">
        <f t="shared" si="6"/>
        <v>0</v>
      </c>
      <c r="N52" s="32">
        <f t="shared" si="7"/>
        <v>0</v>
      </c>
      <c r="O52" s="32">
        <f t="shared" si="2"/>
        <v>0</v>
      </c>
      <c r="P52" s="32">
        <f t="shared" si="8"/>
        <v>0</v>
      </c>
      <c r="Q52" s="37">
        <f t="shared" si="9"/>
        <v>0</v>
      </c>
      <c r="R52" s="32" t="str">
        <f t="shared" si="10"/>
        <v/>
      </c>
      <c r="S52" s="32" t="str">
        <f t="shared" si="11"/>
        <v/>
      </c>
      <c r="T52" s="32" t="str">
        <f t="shared" si="12"/>
        <v/>
      </c>
      <c r="U52" s="32">
        <f t="shared" si="13"/>
        <v>0</v>
      </c>
      <c r="V52" s="32" t="str">
        <f t="shared" si="14"/>
        <v/>
      </c>
      <c r="W52" s="32">
        <f>SUMIF('[1]List of Inventory'!$M:$M,$A52,'[1]List of Inventory'!$G:$G)</f>
        <v>35</v>
      </c>
      <c r="X52" s="38" t="str">
        <f t="shared" si="18"/>
        <v/>
      </c>
      <c r="Y52" s="39" t="str">
        <f t="shared" si="3"/>
        <v/>
      </c>
      <c r="Z52" s="40" t="str">
        <f t="shared" si="15"/>
        <v/>
      </c>
      <c r="AA52" s="41" t="str">
        <f t="shared" si="19"/>
        <v/>
      </c>
      <c r="AC52" s="30"/>
      <c r="AG52" s="30">
        <f t="shared" si="16"/>
        <v>0</v>
      </c>
    </row>
    <row r="53" spans="1:33" x14ac:dyDescent="0.25">
      <c r="A53" s="31" t="s">
        <v>75</v>
      </c>
      <c r="B53" s="32">
        <f>'[1]Updated Parts List and Cost'!C15</f>
        <v>75</v>
      </c>
      <c r="C53" s="33">
        <f>'[1]Updated Parts List and Cost'!B15</f>
        <v>100</v>
      </c>
      <c r="D53" s="32">
        <f>VLOOKUP($A53,'[1]Parts Failure Forecast'!$A$2:$C$66,2,FALSE)</f>
        <v>11</v>
      </c>
      <c r="E53" s="32">
        <f>VLOOKUP($A53,'[1]Parts Failure Forecast'!$A$2:$C$66,3,FALSE)</f>
        <v>9</v>
      </c>
      <c r="F53" s="32"/>
      <c r="G53" s="34">
        <f t="shared" si="4"/>
        <v>91800</v>
      </c>
      <c r="H53" s="34">
        <f t="shared" si="20"/>
        <v>1009800</v>
      </c>
      <c r="I53" s="35">
        <f t="shared" si="17"/>
        <v>0.35</v>
      </c>
      <c r="J53" s="36">
        <f t="shared" si="0"/>
        <v>35</v>
      </c>
      <c r="K53" s="36">
        <f t="shared" si="5"/>
        <v>1000</v>
      </c>
      <c r="L53" s="34">
        <f t="shared" si="1"/>
        <v>25.071326821120348</v>
      </c>
      <c r="M53" s="32">
        <f t="shared" si="6"/>
        <v>29</v>
      </c>
      <c r="N53" s="32">
        <f t="shared" si="7"/>
        <v>7.9452054794520555E-2</v>
      </c>
      <c r="O53" s="32">
        <f t="shared" si="2"/>
        <v>5.9589041095890414</v>
      </c>
      <c r="P53" s="32">
        <f t="shared" si="8"/>
        <v>6</v>
      </c>
      <c r="Q53" s="37">
        <f t="shared" si="9"/>
        <v>304.65795345208812</v>
      </c>
      <c r="R53" s="32">
        <f t="shared" si="10"/>
        <v>301.32152783083956</v>
      </c>
      <c r="S53" s="32">
        <f t="shared" si="11"/>
        <v>75.330381957709889</v>
      </c>
      <c r="T53" s="32" t="str">
        <f t="shared" si="12"/>
        <v>Buy</v>
      </c>
      <c r="U53" s="32">
        <f t="shared" si="13"/>
        <v>25</v>
      </c>
      <c r="V53" s="32">
        <f t="shared" si="14"/>
        <v>6</v>
      </c>
      <c r="W53" s="32">
        <f>SUMIF('[1]List of Inventory'!$M:$M,$A53,'[1]List of Inventory'!$G:$G)</f>
        <v>139</v>
      </c>
      <c r="X53" s="38">
        <f t="shared" si="18"/>
        <v>108</v>
      </c>
      <c r="Y53" s="39">
        <f t="shared" si="3"/>
        <v>10800</v>
      </c>
      <c r="Z53" s="40">
        <f t="shared" si="15"/>
        <v>3779.9999999999995</v>
      </c>
      <c r="AA53" s="41" t="str">
        <f t="shared" si="19"/>
        <v/>
      </c>
      <c r="AC53" s="30"/>
      <c r="AE53" s="2">
        <f>V53/R53</f>
        <v>1.9912284539352166E-2</v>
      </c>
      <c r="AG53" s="30">
        <f t="shared" si="16"/>
        <v>13900</v>
      </c>
    </row>
    <row r="54" spans="1:33" x14ac:dyDescent="0.25">
      <c r="A54" s="31" t="s">
        <v>76</v>
      </c>
      <c r="B54" s="32">
        <f>'[1]Updated Parts List and Cost'!O104</f>
        <v>81</v>
      </c>
      <c r="C54" s="33">
        <f>'[1]Updated Parts List and Cost'!N104</f>
        <v>442.15</v>
      </c>
      <c r="D54" s="32">
        <f>VLOOKUP($A54,'[1]Parts Failure Forecast'!$A$2:$C$66,2,FALSE)</f>
        <v>0</v>
      </c>
      <c r="E54" s="32">
        <f>VLOOKUP($A54,'[1]Parts Failure Forecast'!$A$2:$C$66,3,FALSE)</f>
        <v>0</v>
      </c>
      <c r="F54" s="32"/>
      <c r="G54" s="34">
        <f t="shared" si="4"/>
        <v>99144</v>
      </c>
      <c r="H54" s="34">
        <f t="shared" si="20"/>
        <v>0</v>
      </c>
      <c r="I54" s="35">
        <f t="shared" si="17"/>
        <v>0.35</v>
      </c>
      <c r="J54" s="36">
        <f t="shared" si="0"/>
        <v>154.75249999999997</v>
      </c>
      <c r="K54" s="36">
        <f t="shared" si="5"/>
        <v>1000</v>
      </c>
      <c r="L54" s="34">
        <f t="shared" si="1"/>
        <v>0</v>
      </c>
      <c r="M54" s="32">
        <f t="shared" si="6"/>
        <v>0</v>
      </c>
      <c r="N54" s="32">
        <f t="shared" si="7"/>
        <v>0</v>
      </c>
      <c r="O54" s="32">
        <f t="shared" si="2"/>
        <v>0</v>
      </c>
      <c r="P54" s="32">
        <f t="shared" si="8"/>
        <v>0</v>
      </c>
      <c r="Q54" s="37">
        <f t="shared" si="9"/>
        <v>1347.0451411884078</v>
      </c>
      <c r="R54" s="32">
        <f t="shared" si="10"/>
        <v>73.601096925773319</v>
      </c>
      <c r="S54" s="32">
        <f t="shared" si="11"/>
        <v>18.40027423144333</v>
      </c>
      <c r="T54" s="32" t="str">
        <f t="shared" si="12"/>
        <v>Buy</v>
      </c>
      <c r="U54" s="32">
        <f t="shared" si="13"/>
        <v>0</v>
      </c>
      <c r="V54" s="32">
        <f t="shared" si="14"/>
        <v>18</v>
      </c>
      <c r="W54" s="32">
        <f>SUMIF('[1]List of Inventory'!$M:$M,$A54,'[1]List of Inventory'!$G:$G)</f>
        <v>0</v>
      </c>
      <c r="X54" s="38">
        <f t="shared" si="18"/>
        <v>-18</v>
      </c>
      <c r="Y54" s="39">
        <f t="shared" si="3"/>
        <v>-7958.7</v>
      </c>
      <c r="Z54" s="40">
        <f t="shared" si="15"/>
        <v>-2785.5449999999996</v>
      </c>
      <c r="AA54" s="41">
        <f t="shared" si="19"/>
        <v>94186.799999999988</v>
      </c>
      <c r="AC54" s="30"/>
      <c r="AG54" s="30">
        <f t="shared" si="16"/>
        <v>0</v>
      </c>
    </row>
    <row r="55" spans="1:33" x14ac:dyDescent="0.25">
      <c r="A55" s="42" t="s">
        <v>77</v>
      </c>
      <c r="B55" s="32"/>
      <c r="C55" s="33"/>
      <c r="D55" s="32">
        <f>VLOOKUP($A55,'[1]Parts Failure Forecast'!$A$2:$C$66,2,FALSE)</f>
        <v>0</v>
      </c>
      <c r="E55" s="32">
        <f>VLOOKUP($A55,'[1]Parts Failure Forecast'!$A$2:$C$66,3,FALSE)</f>
        <v>0</v>
      </c>
      <c r="F55" s="32"/>
      <c r="G55" s="34">
        <f t="shared" si="4"/>
        <v>0</v>
      </c>
      <c r="H55" s="34">
        <f t="shared" si="20"/>
        <v>0</v>
      </c>
      <c r="I55" s="35">
        <f t="shared" si="17"/>
        <v>0.35</v>
      </c>
      <c r="J55" s="36">
        <f t="shared" si="0"/>
        <v>0</v>
      </c>
      <c r="K55" s="36">
        <f t="shared" si="5"/>
        <v>1000</v>
      </c>
      <c r="L55" s="34" t="str">
        <f t="shared" si="1"/>
        <v/>
      </c>
      <c r="M55" s="32">
        <f t="shared" si="6"/>
        <v>0</v>
      </c>
      <c r="N55" s="32">
        <f t="shared" si="7"/>
        <v>0</v>
      </c>
      <c r="O55" s="32">
        <f t="shared" si="2"/>
        <v>0</v>
      </c>
      <c r="P55" s="32">
        <f t="shared" si="8"/>
        <v>0</v>
      </c>
      <c r="Q55" s="37">
        <f t="shared" si="9"/>
        <v>0</v>
      </c>
      <c r="R55" s="32" t="str">
        <f t="shared" si="10"/>
        <v/>
      </c>
      <c r="S55" s="32" t="str">
        <f t="shared" si="11"/>
        <v/>
      </c>
      <c r="T55" s="32" t="str">
        <f t="shared" si="12"/>
        <v/>
      </c>
      <c r="U55" s="32">
        <f t="shared" si="13"/>
        <v>0</v>
      </c>
      <c r="V55" s="32" t="str">
        <f t="shared" si="14"/>
        <v/>
      </c>
      <c r="W55" s="32">
        <f>SUMIF('[1]List of Inventory'!$M:$M,$A55,'[1]List of Inventory'!$G:$G)</f>
        <v>0</v>
      </c>
      <c r="X55" s="38" t="str">
        <f t="shared" si="18"/>
        <v/>
      </c>
      <c r="Y55" s="39" t="str">
        <f t="shared" si="3"/>
        <v/>
      </c>
      <c r="Z55" s="40" t="str">
        <f t="shared" si="15"/>
        <v/>
      </c>
      <c r="AA55" s="41" t="str">
        <f t="shared" si="19"/>
        <v/>
      </c>
      <c r="AC55" s="30"/>
      <c r="AG55" s="30">
        <f t="shared" si="16"/>
        <v>0</v>
      </c>
    </row>
    <row r="56" spans="1:33" x14ac:dyDescent="0.25">
      <c r="A56" s="31" t="s">
        <v>78</v>
      </c>
      <c r="B56" s="32">
        <f>IFERROR(ROUND(SUMIF('[1]Parts LT and cost'!$D:$D,$A56,'[1]Parts LT and cost'!$F:$F)/COUNTIF('[1]Parts LT and cost'!$D:$D,$A56),0),"")</f>
        <v>205</v>
      </c>
      <c r="C56" s="33">
        <f>IFERROR(ROUND(SUMIF('[1]Parts LT and cost'!$D:$D,$A56,'[1]Parts LT and cost'!$E:$E)/COUNTIF('[1]Parts LT and cost'!$D:$D,$A56),0),"")</f>
        <v>4859</v>
      </c>
      <c r="D56" s="32">
        <f>VLOOKUP($A56,'[1]Parts Failure Forecast'!$A$2:$C$66,2,FALSE)</f>
        <v>1</v>
      </c>
      <c r="E56" s="32">
        <f>VLOOKUP($A56,'[1]Parts Failure Forecast'!$A$2:$C$66,3,FALSE)</f>
        <v>1</v>
      </c>
      <c r="F56" s="32"/>
      <c r="G56" s="34">
        <f t="shared" si="4"/>
        <v>250920</v>
      </c>
      <c r="H56" s="34">
        <f t="shared" si="20"/>
        <v>250920</v>
      </c>
      <c r="I56" s="35">
        <f t="shared" si="17"/>
        <v>0.35</v>
      </c>
      <c r="J56" s="36">
        <f t="shared" si="0"/>
        <v>1700.6499999999999</v>
      </c>
      <c r="K56" s="36">
        <f t="shared" si="5"/>
        <v>1000</v>
      </c>
      <c r="L56" s="34">
        <f t="shared" si="1"/>
        <v>1.0844449885414247</v>
      </c>
      <c r="M56" s="32">
        <f t="shared" si="6"/>
        <v>3</v>
      </c>
      <c r="N56" s="32">
        <f t="shared" si="7"/>
        <v>8.21917808219178E-3</v>
      </c>
      <c r="O56" s="32">
        <f t="shared" si="2"/>
        <v>1.6849315068493149</v>
      </c>
      <c r="P56" s="32">
        <f t="shared" si="8"/>
        <v>2</v>
      </c>
      <c r="Q56" s="37">
        <f t="shared" si="9"/>
        <v>14803.329958236964</v>
      </c>
      <c r="R56" s="32">
        <f t="shared" si="10"/>
        <v>16.950240297817686</v>
      </c>
      <c r="S56" s="32">
        <f t="shared" si="11"/>
        <v>4.2375600744544215</v>
      </c>
      <c r="T56" s="32" t="str">
        <f t="shared" si="12"/>
        <v>Buy</v>
      </c>
      <c r="U56" s="32">
        <f t="shared" si="13"/>
        <v>1</v>
      </c>
      <c r="V56" s="32">
        <f t="shared" si="14"/>
        <v>2</v>
      </c>
      <c r="W56" s="32">
        <f>SUMIF('[1]List of Inventory'!$M:$M,$A56,'[1]List of Inventory'!$G:$G)</f>
        <v>11</v>
      </c>
      <c r="X56" s="38">
        <f t="shared" si="18"/>
        <v>8</v>
      </c>
      <c r="Y56" s="39">
        <f t="shared" si="3"/>
        <v>38872</v>
      </c>
      <c r="Z56" s="40">
        <f t="shared" si="15"/>
        <v>13605.199999999999</v>
      </c>
      <c r="AA56" s="41" t="str">
        <f t="shared" si="19"/>
        <v/>
      </c>
      <c r="AC56" s="30"/>
      <c r="AE56" s="2">
        <f>V56/R56</f>
        <v>0.11799242753257584</v>
      </c>
      <c r="AG56" s="30">
        <f t="shared" si="16"/>
        <v>53449</v>
      </c>
    </row>
    <row r="57" spans="1:33" x14ac:dyDescent="0.25">
      <c r="A57" s="31" t="s">
        <v>79</v>
      </c>
      <c r="B57" s="32">
        <f>IFERROR(ROUND(SUMIF('[1]Parts LT and cost'!$D:$D,$A57,'[1]Parts LT and cost'!$F:$F)/COUNTIF('[1]Parts LT and cost'!$D:$D,$A57),0),"")</f>
        <v>205</v>
      </c>
      <c r="C57" s="33">
        <f>IFERROR(ROUND(SUMIF('[1]Parts LT and cost'!$D:$D,$A57,'[1]Parts LT and cost'!$E:$E)/COUNTIF('[1]Parts LT and cost'!$D:$D,$A57),0),"")</f>
        <v>5055</v>
      </c>
      <c r="D57" s="32">
        <f>VLOOKUP($A57,'[1]Parts Failure Forecast'!$A$2:$C$66,2,FALSE)</f>
        <v>17</v>
      </c>
      <c r="E57" s="32">
        <f>VLOOKUP($A57,'[1]Parts Failure Forecast'!$A$2:$C$66,3,FALSE)</f>
        <v>3</v>
      </c>
      <c r="F57" s="32"/>
      <c r="G57" s="34">
        <f t="shared" si="4"/>
        <v>250920</v>
      </c>
      <c r="H57" s="34">
        <f t="shared" si="20"/>
        <v>4265640</v>
      </c>
      <c r="I57" s="35">
        <f t="shared" si="17"/>
        <v>0.35</v>
      </c>
      <c r="J57" s="36">
        <f t="shared" si="0"/>
        <v>1769.25</v>
      </c>
      <c r="K57" s="36">
        <f t="shared" si="5"/>
        <v>1000</v>
      </c>
      <c r="L57" s="34">
        <f t="shared" si="1"/>
        <v>4.3837406882627308</v>
      </c>
      <c r="M57" s="32">
        <f t="shared" si="6"/>
        <v>23</v>
      </c>
      <c r="N57" s="32">
        <f t="shared" si="7"/>
        <v>6.3013698630136991E-2</v>
      </c>
      <c r="O57" s="32">
        <f t="shared" si="2"/>
        <v>12.917808219178083</v>
      </c>
      <c r="P57" s="32">
        <f t="shared" si="8"/>
        <v>13</v>
      </c>
      <c r="Q57" s="37">
        <f t="shared" si="9"/>
        <v>15400.459547003056</v>
      </c>
      <c r="R57" s="32">
        <f t="shared" si="10"/>
        <v>16.293020298139691</v>
      </c>
      <c r="S57" s="32">
        <f t="shared" si="11"/>
        <v>4.0732550745349227</v>
      </c>
      <c r="T57" s="32" t="str">
        <f t="shared" si="12"/>
        <v>Buy</v>
      </c>
      <c r="U57" s="32">
        <f t="shared" si="13"/>
        <v>4</v>
      </c>
      <c r="V57" s="32">
        <f t="shared" si="14"/>
        <v>13</v>
      </c>
      <c r="W57" s="32">
        <f>SUMIF('[1]List of Inventory'!$M:$M,$A57,'[1]List of Inventory'!$G:$G)</f>
        <v>8</v>
      </c>
      <c r="X57" s="38">
        <f t="shared" si="18"/>
        <v>-9</v>
      </c>
      <c r="Y57" s="39">
        <f t="shared" si="3"/>
        <v>-45495</v>
      </c>
      <c r="Z57" s="40">
        <f t="shared" si="15"/>
        <v>-15923.249999999998</v>
      </c>
      <c r="AA57" s="41" t="str">
        <f t="shared" si="19"/>
        <v/>
      </c>
      <c r="AC57" s="30"/>
      <c r="AE57" s="2">
        <f>V57/R57</f>
        <v>0.79788766981922421</v>
      </c>
      <c r="AG57" s="30">
        <f t="shared" si="16"/>
        <v>40440</v>
      </c>
    </row>
    <row r="58" spans="1:33" x14ac:dyDescent="0.25">
      <c r="A58" s="31" t="s">
        <v>80</v>
      </c>
      <c r="B58" s="32">
        <f>IFERROR(ROUND(SUMIF('[1]Parts LT and cost'!$D:$D,$A58,'[1]Parts LT and cost'!$F:$F)/COUNTIF('[1]Parts LT and cost'!$D:$D,$A58),0),"")</f>
        <v>205</v>
      </c>
      <c r="C58" s="33">
        <f>IFERROR(ROUND(SUMIF('[1]Parts LT and cost'!$D:$D,$A58,'[1]Parts LT and cost'!$E:$E)/COUNTIF('[1]Parts LT and cost'!$D:$D,$A58),0),"")</f>
        <v>5183</v>
      </c>
      <c r="D58" s="32">
        <f>VLOOKUP($A58,'[1]Parts Failure Forecast'!$A$2:$C$66,2,FALSE)</f>
        <v>0</v>
      </c>
      <c r="E58" s="32">
        <f>VLOOKUP($A58,'[1]Parts Failure Forecast'!$A$2:$C$66,3,FALSE)</f>
        <v>0</v>
      </c>
      <c r="F58" s="32"/>
      <c r="G58" s="34">
        <f t="shared" si="4"/>
        <v>250920</v>
      </c>
      <c r="H58" s="34">
        <f t="shared" si="20"/>
        <v>0</v>
      </c>
      <c r="I58" s="35">
        <f t="shared" si="17"/>
        <v>0.35</v>
      </c>
      <c r="J58" s="36">
        <f t="shared" si="0"/>
        <v>1814.05</v>
      </c>
      <c r="K58" s="36">
        <f t="shared" si="5"/>
        <v>1000</v>
      </c>
      <c r="L58" s="34">
        <f t="shared" si="1"/>
        <v>0</v>
      </c>
      <c r="M58" s="32">
        <f t="shared" si="6"/>
        <v>0</v>
      </c>
      <c r="N58" s="32">
        <f t="shared" si="7"/>
        <v>0</v>
      </c>
      <c r="O58" s="32">
        <f t="shared" si="2"/>
        <v>0</v>
      </c>
      <c r="P58" s="32">
        <f t="shared" si="8"/>
        <v>0</v>
      </c>
      <c r="Q58" s="37">
        <f t="shared" si="9"/>
        <v>15790.42172742173</v>
      </c>
      <c r="R58" s="32">
        <f t="shared" si="10"/>
        <v>15.890645882133155</v>
      </c>
      <c r="S58" s="32">
        <f t="shared" si="11"/>
        <v>3.9726614705332888</v>
      </c>
      <c r="T58" s="32" t="str">
        <f t="shared" si="12"/>
        <v>Buy</v>
      </c>
      <c r="U58" s="32">
        <f t="shared" si="13"/>
        <v>0</v>
      </c>
      <c r="V58" s="32">
        <f t="shared" si="14"/>
        <v>4</v>
      </c>
      <c r="W58" s="32">
        <f>SUMIF('[1]List of Inventory'!$M:$M,$A58,'[1]List of Inventory'!$G:$G)</f>
        <v>15</v>
      </c>
      <c r="X58" s="38">
        <f t="shared" si="18"/>
        <v>11</v>
      </c>
      <c r="Y58" s="39">
        <f t="shared" si="3"/>
        <v>57013</v>
      </c>
      <c r="Z58" s="40">
        <f t="shared" si="15"/>
        <v>19954.55</v>
      </c>
      <c r="AA58" s="41" t="str">
        <f t="shared" si="19"/>
        <v/>
      </c>
      <c r="AC58" s="30"/>
      <c r="AG58" s="30">
        <f t="shared" si="16"/>
        <v>77745</v>
      </c>
    </row>
    <row r="59" spans="1:33" x14ac:dyDescent="0.25">
      <c r="A59" s="31" t="s">
        <v>81</v>
      </c>
      <c r="B59" s="32">
        <f>IFERROR(ROUND(SUMIF('[1]Parts LT and cost'!$D:$D,$A59,'[1]Parts LT and cost'!$F:$F)/COUNTIF('[1]Parts LT and cost'!$D:$D,$A59),0),"")</f>
        <v>90</v>
      </c>
      <c r="C59" s="33">
        <f>IFERROR(ROUND(SUMIF('[1]Parts LT and cost'!$D:$D,$A59,'[1]Parts LT and cost'!$E:$E)/COUNTIF('[1]Parts LT and cost'!$D:$D,$A59),0),"")</f>
        <v>263</v>
      </c>
      <c r="D59" s="32">
        <f>VLOOKUP($A59,'[1]Parts Failure Forecast'!$A$2:$C$66,2,FALSE)</f>
        <v>0</v>
      </c>
      <c r="E59" s="32">
        <f>VLOOKUP($A59,'[1]Parts Failure Forecast'!$A$2:$C$66,3,FALSE)</f>
        <v>0</v>
      </c>
      <c r="F59" s="32"/>
      <c r="G59" s="34">
        <f t="shared" si="4"/>
        <v>110160</v>
      </c>
      <c r="H59" s="34">
        <f t="shared" si="20"/>
        <v>0</v>
      </c>
      <c r="I59" s="35">
        <f t="shared" si="17"/>
        <v>0.35</v>
      </c>
      <c r="J59" s="36">
        <f t="shared" si="0"/>
        <v>92.05</v>
      </c>
      <c r="K59" s="36">
        <f t="shared" si="5"/>
        <v>1000</v>
      </c>
      <c r="L59" s="34">
        <f t="shared" si="1"/>
        <v>0</v>
      </c>
      <c r="M59" s="32">
        <f t="shared" si="6"/>
        <v>0</v>
      </c>
      <c r="N59" s="32">
        <f t="shared" si="7"/>
        <v>0</v>
      </c>
      <c r="O59" s="32">
        <f t="shared" si="2"/>
        <v>0</v>
      </c>
      <c r="P59" s="32">
        <f t="shared" si="8"/>
        <v>0</v>
      </c>
      <c r="Q59" s="37">
        <f t="shared" si="9"/>
        <v>801.2504175789918</v>
      </c>
      <c r="R59" s="32">
        <f t="shared" si="10"/>
        <v>137.48510775551614</v>
      </c>
      <c r="S59" s="32">
        <f t="shared" si="11"/>
        <v>34.371276938879035</v>
      </c>
      <c r="T59" s="32" t="str">
        <f t="shared" si="12"/>
        <v>Buy</v>
      </c>
      <c r="U59" s="32">
        <f t="shared" si="13"/>
        <v>0</v>
      </c>
      <c r="V59" s="32">
        <f t="shared" si="14"/>
        <v>34</v>
      </c>
      <c r="W59" s="32">
        <f>SUMIF('[1]List of Inventory'!$M:$M,$A59,'[1]List of Inventory'!$G:$G)</f>
        <v>0</v>
      </c>
      <c r="X59" s="38">
        <f t="shared" si="18"/>
        <v>-34</v>
      </c>
      <c r="Y59" s="39">
        <f t="shared" si="3"/>
        <v>-8942</v>
      </c>
      <c r="Z59" s="40">
        <f t="shared" si="15"/>
        <v>-3129.7</v>
      </c>
      <c r="AA59" s="41">
        <f t="shared" si="19"/>
        <v>104652</v>
      </c>
      <c r="AC59" s="30"/>
      <c r="AG59" s="30">
        <f t="shared" si="16"/>
        <v>0</v>
      </c>
    </row>
    <row r="60" spans="1:33" x14ac:dyDescent="0.25">
      <c r="A60" s="31" t="s">
        <v>82</v>
      </c>
      <c r="B60" s="32">
        <f>'[1]Updated Parts List and Cost'!O60</f>
        <v>32</v>
      </c>
      <c r="C60" s="33">
        <f>'[1]Updated Parts List and Cost'!N60</f>
        <v>14164.3</v>
      </c>
      <c r="D60" s="32">
        <f>VLOOKUP($A60,'[1]Parts Failure Forecast'!$A$2:$C$66,2,FALSE)</f>
        <v>0</v>
      </c>
      <c r="E60" s="32">
        <f>VLOOKUP($A60,'[1]Parts Failure Forecast'!$A$2:$C$66,3,FALSE)</f>
        <v>0</v>
      </c>
      <c r="F60" s="32"/>
      <c r="G60" s="34">
        <f t="shared" si="4"/>
        <v>39168</v>
      </c>
      <c r="H60" s="34">
        <f t="shared" si="20"/>
        <v>0</v>
      </c>
      <c r="I60" s="35">
        <f t="shared" si="17"/>
        <v>0.35</v>
      </c>
      <c r="J60" s="36">
        <f t="shared" si="0"/>
        <v>4957.5049999999992</v>
      </c>
      <c r="K60" s="36">
        <f t="shared" si="5"/>
        <v>1000</v>
      </c>
      <c r="L60" s="34">
        <f t="shared" si="1"/>
        <v>0</v>
      </c>
      <c r="M60" s="32">
        <f t="shared" si="6"/>
        <v>0</v>
      </c>
      <c r="N60" s="32">
        <f t="shared" si="7"/>
        <v>0</v>
      </c>
      <c r="O60" s="32">
        <f t="shared" si="2"/>
        <v>0</v>
      </c>
      <c r="P60" s="32">
        <f t="shared" si="8"/>
        <v>0</v>
      </c>
      <c r="Q60" s="37">
        <f t="shared" si="9"/>
        <v>43152.666500814121</v>
      </c>
      <c r="R60" s="32">
        <f t="shared" si="10"/>
        <v>0.90766117545160396</v>
      </c>
      <c r="S60" s="32">
        <f t="shared" si="11"/>
        <v>0.22691529386290099</v>
      </c>
      <c r="T60" s="32" t="str">
        <f t="shared" si="12"/>
        <v>No Buy</v>
      </c>
      <c r="U60" s="32">
        <f t="shared" si="13"/>
        <v>0</v>
      </c>
      <c r="V60" s="32">
        <f t="shared" si="14"/>
        <v>0</v>
      </c>
      <c r="W60" s="32">
        <f>SUMIF('[1]List of Inventory'!$M:$M,$A60,'[1]List of Inventory'!$G:$G)</f>
        <v>0</v>
      </c>
      <c r="X60" s="38">
        <f t="shared" si="18"/>
        <v>0</v>
      </c>
      <c r="Y60" s="39">
        <f t="shared" si="3"/>
        <v>0</v>
      </c>
      <c r="Z60" s="40">
        <f t="shared" si="15"/>
        <v>0</v>
      </c>
      <c r="AA60" s="41" t="str">
        <f t="shared" si="19"/>
        <v/>
      </c>
      <c r="AC60" s="30"/>
      <c r="AG60" s="30">
        <f t="shared" si="16"/>
        <v>0</v>
      </c>
    </row>
    <row r="61" spans="1:33" x14ac:dyDescent="0.25">
      <c r="A61" s="42" t="s">
        <v>83</v>
      </c>
      <c r="B61" s="32"/>
      <c r="C61" s="33"/>
      <c r="D61" s="32">
        <f>VLOOKUP($A61,'[1]Parts Failure Forecast'!$A$2:$C$66,2,FALSE)</f>
        <v>0</v>
      </c>
      <c r="E61" s="32">
        <f>VLOOKUP($A61,'[1]Parts Failure Forecast'!$A$2:$C$66,3,FALSE)</f>
        <v>0</v>
      </c>
      <c r="F61" s="32"/>
      <c r="G61" s="34">
        <f t="shared" si="4"/>
        <v>0</v>
      </c>
      <c r="H61" s="34">
        <f t="shared" si="20"/>
        <v>0</v>
      </c>
      <c r="I61" s="35">
        <f t="shared" si="17"/>
        <v>0.35</v>
      </c>
      <c r="J61" s="36">
        <f t="shared" si="0"/>
        <v>0</v>
      </c>
      <c r="K61" s="36">
        <f t="shared" si="5"/>
        <v>1000</v>
      </c>
      <c r="L61" s="34" t="str">
        <f t="shared" si="1"/>
        <v/>
      </c>
      <c r="M61" s="32">
        <f t="shared" si="6"/>
        <v>0</v>
      </c>
      <c r="N61" s="32">
        <f t="shared" si="7"/>
        <v>0</v>
      </c>
      <c r="O61" s="32">
        <f t="shared" si="2"/>
        <v>0</v>
      </c>
      <c r="P61" s="32">
        <f t="shared" si="8"/>
        <v>0</v>
      </c>
      <c r="Q61" s="37">
        <f t="shared" si="9"/>
        <v>0</v>
      </c>
      <c r="R61" s="32" t="str">
        <f t="shared" si="10"/>
        <v/>
      </c>
      <c r="S61" s="32" t="str">
        <f t="shared" si="11"/>
        <v/>
      </c>
      <c r="T61" s="32" t="str">
        <f t="shared" si="12"/>
        <v/>
      </c>
      <c r="U61" s="32">
        <f t="shared" si="13"/>
        <v>0</v>
      </c>
      <c r="V61" s="32" t="str">
        <f t="shared" si="14"/>
        <v/>
      </c>
      <c r="W61" s="32">
        <f>SUMIF('[1]List of Inventory'!$M:$M,$A61,'[1]List of Inventory'!$G:$G)</f>
        <v>0</v>
      </c>
      <c r="X61" s="38" t="str">
        <f t="shared" si="18"/>
        <v/>
      </c>
      <c r="Y61" s="39" t="str">
        <f t="shared" si="3"/>
        <v/>
      </c>
      <c r="Z61" s="40" t="str">
        <f t="shared" si="15"/>
        <v/>
      </c>
      <c r="AA61" s="41" t="str">
        <f t="shared" si="19"/>
        <v/>
      </c>
      <c r="AC61" s="30"/>
      <c r="AG61" s="30">
        <f t="shared" si="16"/>
        <v>0</v>
      </c>
    </row>
    <row r="62" spans="1:33" x14ac:dyDescent="0.25">
      <c r="A62" s="42" t="s">
        <v>84</v>
      </c>
      <c r="B62" s="32"/>
      <c r="C62" s="33"/>
      <c r="D62" s="32">
        <f>VLOOKUP($A62,'[1]Parts Failure Forecast'!$A$2:$C$66,2,FALSE)</f>
        <v>0</v>
      </c>
      <c r="E62" s="32">
        <f>VLOOKUP($A62,'[1]Parts Failure Forecast'!$A$2:$C$66,3,FALSE)</f>
        <v>0</v>
      </c>
      <c r="F62" s="32"/>
      <c r="G62" s="34">
        <f t="shared" si="4"/>
        <v>0</v>
      </c>
      <c r="H62" s="34">
        <f t="shared" si="20"/>
        <v>0</v>
      </c>
      <c r="I62" s="35">
        <f t="shared" si="17"/>
        <v>0.35</v>
      </c>
      <c r="J62" s="36">
        <f t="shared" si="0"/>
        <v>0</v>
      </c>
      <c r="K62" s="36">
        <f t="shared" si="5"/>
        <v>1000</v>
      </c>
      <c r="L62" s="34" t="str">
        <f t="shared" si="1"/>
        <v/>
      </c>
      <c r="M62" s="32">
        <f t="shared" si="6"/>
        <v>0</v>
      </c>
      <c r="N62" s="32">
        <f t="shared" si="7"/>
        <v>0</v>
      </c>
      <c r="O62" s="32">
        <f t="shared" si="2"/>
        <v>0</v>
      </c>
      <c r="P62" s="32">
        <f t="shared" si="8"/>
        <v>0</v>
      </c>
      <c r="Q62" s="37">
        <f t="shared" si="9"/>
        <v>0</v>
      </c>
      <c r="R62" s="32" t="str">
        <f t="shared" si="10"/>
        <v/>
      </c>
      <c r="S62" s="32" t="str">
        <f t="shared" si="11"/>
        <v/>
      </c>
      <c r="T62" s="32" t="str">
        <f t="shared" si="12"/>
        <v/>
      </c>
      <c r="U62" s="32">
        <f t="shared" si="13"/>
        <v>0</v>
      </c>
      <c r="V62" s="32" t="str">
        <f t="shared" si="14"/>
        <v/>
      </c>
      <c r="W62" s="32">
        <f>SUMIF('[1]List of Inventory'!$M:$M,$A62,'[1]List of Inventory'!$G:$G)</f>
        <v>0</v>
      </c>
      <c r="X62" s="38" t="str">
        <f t="shared" si="18"/>
        <v/>
      </c>
      <c r="Y62" s="39" t="str">
        <f t="shared" si="3"/>
        <v/>
      </c>
      <c r="Z62" s="40" t="str">
        <f t="shared" si="15"/>
        <v/>
      </c>
      <c r="AA62" s="41" t="str">
        <f t="shared" si="19"/>
        <v/>
      </c>
      <c r="AC62" s="30"/>
      <c r="AG62" s="30">
        <f t="shared" si="16"/>
        <v>0</v>
      </c>
    </row>
    <row r="63" spans="1:33" x14ac:dyDescent="0.25">
      <c r="A63" s="31" t="s">
        <v>85</v>
      </c>
      <c r="B63" s="32">
        <f>IFERROR(ROUND(SUMIF('[1]Parts LT and cost'!$D:$D,$A63,'[1]Parts LT and cost'!$F:$F)/COUNTIF('[1]Parts LT and cost'!$D:$D,$A63),0),"")</f>
        <v>180</v>
      </c>
      <c r="C63" s="33">
        <f>IFERROR(ROUND(SUMIF('[1]Parts LT and cost'!$D:$D,$A63,'[1]Parts LT and cost'!$E:$E)/COUNTIF('[1]Parts LT and cost'!$D:$D,$A63),0),"")</f>
        <v>8600</v>
      </c>
      <c r="D63" s="32">
        <f>VLOOKUP($A63,'[1]Parts Failure Forecast'!$A$2:$C$66,2,FALSE)</f>
        <v>2</v>
      </c>
      <c r="E63" s="32">
        <f>VLOOKUP($A63,'[1]Parts Failure Forecast'!$A$2:$C$66,3,FALSE)</f>
        <v>2</v>
      </c>
      <c r="F63" s="32"/>
      <c r="G63" s="34">
        <f t="shared" si="4"/>
        <v>220320</v>
      </c>
      <c r="H63" s="34">
        <f t="shared" si="20"/>
        <v>440640</v>
      </c>
      <c r="I63" s="35">
        <f t="shared" si="17"/>
        <v>0.35</v>
      </c>
      <c r="J63" s="36">
        <f t="shared" si="0"/>
        <v>3010</v>
      </c>
      <c r="K63" s="36">
        <f t="shared" si="5"/>
        <v>1000</v>
      </c>
      <c r="L63" s="34">
        <f t="shared" si="1"/>
        <v>1.1527808354084699</v>
      </c>
      <c r="M63" s="32">
        <f t="shared" si="6"/>
        <v>6</v>
      </c>
      <c r="N63" s="32">
        <f t="shared" si="7"/>
        <v>1.643835616438356E-2</v>
      </c>
      <c r="O63" s="32">
        <f t="shared" si="2"/>
        <v>2.9589041095890409</v>
      </c>
      <c r="P63" s="32">
        <f t="shared" si="8"/>
        <v>3</v>
      </c>
      <c r="Q63" s="37">
        <f t="shared" si="9"/>
        <v>26200.583996879584</v>
      </c>
      <c r="R63" s="32">
        <f t="shared" si="10"/>
        <v>8.4089728696978465</v>
      </c>
      <c r="S63" s="32">
        <f t="shared" si="11"/>
        <v>2.1022432174244616</v>
      </c>
      <c r="T63" s="32" t="str">
        <f t="shared" si="12"/>
        <v>Buy</v>
      </c>
      <c r="U63" s="32">
        <f t="shared" si="13"/>
        <v>1</v>
      </c>
      <c r="V63" s="32">
        <f t="shared" si="14"/>
        <v>3</v>
      </c>
      <c r="W63" s="32">
        <f>SUMIF('[1]List of Inventory'!$M:$M,$A63,'[1]List of Inventory'!$G:$G)</f>
        <v>8</v>
      </c>
      <c r="X63" s="38">
        <f t="shared" si="18"/>
        <v>4</v>
      </c>
      <c r="Y63" s="39">
        <f t="shared" si="3"/>
        <v>34400</v>
      </c>
      <c r="Z63" s="40">
        <f t="shared" si="15"/>
        <v>12040</v>
      </c>
      <c r="AA63" s="41" t="str">
        <f t="shared" si="19"/>
        <v/>
      </c>
      <c r="AC63" s="30"/>
      <c r="AE63" s="2">
        <f>V63/R63</f>
        <v>0.35676176466339304</v>
      </c>
      <c r="AG63" s="30">
        <f t="shared" si="16"/>
        <v>68800</v>
      </c>
    </row>
    <row r="64" spans="1:33" x14ac:dyDescent="0.25">
      <c r="A64" s="31" t="s">
        <v>86</v>
      </c>
      <c r="B64" s="32">
        <f>IFERROR(ROUND(SUMIF('[1]Parts LT and cost'!$D:$D,$A64,'[1]Parts LT and cost'!$F:$F)/COUNTIF('[1]Parts LT and cost'!$D:$D,$A64),0),"")</f>
        <v>153</v>
      </c>
      <c r="C64" s="33">
        <f>IFERROR(ROUND(SUMIF('[1]Parts LT and cost'!$D:$D,$A64,'[1]Parts LT and cost'!$E:$E)/COUNTIF('[1]Parts LT and cost'!$D:$D,$A64),0),"")</f>
        <v>7182</v>
      </c>
      <c r="D64" s="32">
        <f>VLOOKUP($A64,'[1]Parts Failure Forecast'!$A$2:$C$66,2,FALSE)</f>
        <v>0</v>
      </c>
      <c r="E64" s="32">
        <f>VLOOKUP($A64,'[1]Parts Failure Forecast'!$A$2:$C$66,3,FALSE)</f>
        <v>0</v>
      </c>
      <c r="F64" s="32"/>
      <c r="G64" s="34">
        <f t="shared" si="4"/>
        <v>187272</v>
      </c>
      <c r="H64" s="34">
        <f t="shared" si="20"/>
        <v>0</v>
      </c>
      <c r="I64" s="35">
        <f t="shared" si="17"/>
        <v>0.35</v>
      </c>
      <c r="J64" s="36">
        <f t="shared" si="0"/>
        <v>2513.6999999999998</v>
      </c>
      <c r="K64" s="36">
        <f t="shared" si="5"/>
        <v>1000</v>
      </c>
      <c r="L64" s="34">
        <f t="shared" si="1"/>
        <v>0</v>
      </c>
      <c r="M64" s="32">
        <f t="shared" si="6"/>
        <v>0</v>
      </c>
      <c r="N64" s="32">
        <f t="shared" si="7"/>
        <v>0</v>
      </c>
      <c r="O64" s="32">
        <f t="shared" si="2"/>
        <v>0</v>
      </c>
      <c r="P64" s="32">
        <f t="shared" si="8"/>
        <v>0</v>
      </c>
      <c r="Q64" s="37">
        <f t="shared" si="9"/>
        <v>21880.534216928972</v>
      </c>
      <c r="R64" s="32">
        <f t="shared" si="10"/>
        <v>8.5588403895142395</v>
      </c>
      <c r="S64" s="32">
        <f t="shared" si="11"/>
        <v>2.1397100973785599</v>
      </c>
      <c r="T64" s="32" t="str">
        <f t="shared" si="12"/>
        <v>Buy</v>
      </c>
      <c r="U64" s="32">
        <f t="shared" si="13"/>
        <v>0</v>
      </c>
      <c r="V64" s="32">
        <f t="shared" si="14"/>
        <v>2</v>
      </c>
      <c r="W64" s="32">
        <f>SUMIF('[1]List of Inventory'!$M:$M,$A64,'[1]List of Inventory'!$G:$G)</f>
        <v>0</v>
      </c>
      <c r="X64" s="38">
        <f t="shared" si="18"/>
        <v>-2</v>
      </c>
      <c r="Y64" s="39">
        <f t="shared" si="3"/>
        <v>-14364</v>
      </c>
      <c r="Z64" s="40">
        <f t="shared" si="15"/>
        <v>-5027.3999999999996</v>
      </c>
      <c r="AA64" s="41">
        <f t="shared" si="19"/>
        <v>177908.4</v>
      </c>
      <c r="AC64" s="30"/>
      <c r="AG64" s="30">
        <f t="shared" si="16"/>
        <v>0</v>
      </c>
    </row>
    <row r="65" spans="1:34" x14ac:dyDescent="0.25">
      <c r="A65" s="31" t="s">
        <v>87</v>
      </c>
      <c r="B65" s="32">
        <f>IFERROR(ROUND(SUMIF('[1]Parts LT and cost'!$D:$D,$A65,'[1]Parts LT and cost'!$F:$F)/COUNTIF('[1]Parts LT and cost'!$D:$D,$A65),0),"")</f>
        <v>180</v>
      </c>
      <c r="C65" s="33">
        <f>IFERROR(ROUND(SUMIF('[1]Parts LT and cost'!$D:$D,$A65,'[1]Parts LT and cost'!$E:$E)/COUNTIF('[1]Parts LT and cost'!$D:$D,$A65),0),"")</f>
        <v>12067</v>
      </c>
      <c r="D65" s="32">
        <f>VLOOKUP($A65,'[1]Parts Failure Forecast'!$A$2:$C$66,2,FALSE)</f>
        <v>0</v>
      </c>
      <c r="E65" s="32">
        <f>VLOOKUP($A65,'[1]Parts Failure Forecast'!$A$2:$C$66,3,FALSE)</f>
        <v>0</v>
      </c>
      <c r="F65" s="32"/>
      <c r="G65" s="34">
        <f t="shared" si="4"/>
        <v>220320</v>
      </c>
      <c r="H65" s="34">
        <f t="shared" si="20"/>
        <v>0</v>
      </c>
      <c r="I65" s="35">
        <f t="shared" si="17"/>
        <v>0.35</v>
      </c>
      <c r="J65" s="36">
        <f t="shared" si="0"/>
        <v>4223.45</v>
      </c>
      <c r="K65" s="36">
        <f t="shared" si="5"/>
        <v>1000</v>
      </c>
      <c r="L65" s="34">
        <f t="shared" si="1"/>
        <v>0</v>
      </c>
      <c r="M65" s="32">
        <f t="shared" si="6"/>
        <v>0</v>
      </c>
      <c r="N65" s="32">
        <f t="shared" si="7"/>
        <v>0</v>
      </c>
      <c r="O65" s="32">
        <f t="shared" si="2"/>
        <v>0</v>
      </c>
      <c r="P65" s="32">
        <f t="shared" si="8"/>
        <v>0</v>
      </c>
      <c r="Q65" s="37">
        <f t="shared" si="9"/>
        <v>36763.075243063475</v>
      </c>
      <c r="R65" s="32">
        <f t="shared" si="10"/>
        <v>5.9929698085192253</v>
      </c>
      <c r="S65" s="32">
        <f t="shared" si="11"/>
        <v>1.4982424521298063</v>
      </c>
      <c r="T65" s="32" t="str">
        <f t="shared" si="12"/>
        <v>Buy</v>
      </c>
      <c r="U65" s="32">
        <f t="shared" si="13"/>
        <v>0</v>
      </c>
      <c r="V65" s="32">
        <f t="shared" si="14"/>
        <v>1</v>
      </c>
      <c r="W65" s="32">
        <f>SUMIF('[1]List of Inventory'!$M:$M,$A65,'[1]List of Inventory'!$G:$G)</f>
        <v>0</v>
      </c>
      <c r="X65" s="38">
        <f t="shared" si="18"/>
        <v>-1</v>
      </c>
      <c r="Y65" s="39">
        <f t="shared" si="3"/>
        <v>-12067</v>
      </c>
      <c r="Z65" s="40">
        <f t="shared" si="15"/>
        <v>-4223.45</v>
      </c>
      <c r="AA65" s="41">
        <f t="shared" si="19"/>
        <v>209304</v>
      </c>
      <c r="AC65" s="30"/>
      <c r="AG65" s="30">
        <f t="shared" si="16"/>
        <v>0</v>
      </c>
    </row>
    <row r="66" spans="1:34" x14ac:dyDescent="0.25">
      <c r="A66" s="31" t="s">
        <v>88</v>
      </c>
      <c r="B66" s="32">
        <f>'[1]Updated Parts List and Cost'!C19</f>
        <v>125</v>
      </c>
      <c r="C66" s="33">
        <f>'[1]Updated Parts List and Cost'!B19</f>
        <v>2297.4</v>
      </c>
      <c r="D66" s="32">
        <f>VLOOKUP($A66,'[1]Parts Failure Forecast'!$A$2:$C$66,2,FALSE)</f>
        <v>2</v>
      </c>
      <c r="E66" s="32">
        <f>VLOOKUP($A66,'[1]Parts Failure Forecast'!$A$2:$C$66,3,FALSE)</f>
        <v>2</v>
      </c>
      <c r="F66" s="32"/>
      <c r="G66" s="34">
        <f t="shared" si="4"/>
        <v>153000</v>
      </c>
      <c r="H66" s="34">
        <f t="shared" si="20"/>
        <v>306000</v>
      </c>
      <c r="I66" s="35">
        <f t="shared" si="17"/>
        <v>0.35</v>
      </c>
      <c r="J66" s="36">
        <f t="shared" si="0"/>
        <v>804.09</v>
      </c>
      <c r="K66" s="36">
        <f t="shared" si="5"/>
        <v>1000</v>
      </c>
      <c r="L66" s="34">
        <f t="shared" si="1"/>
        <v>2.2303738528632198</v>
      </c>
      <c r="M66" s="32">
        <f t="shared" si="6"/>
        <v>6</v>
      </c>
      <c r="N66" s="32">
        <f t="shared" si="7"/>
        <v>1.643835616438356E-2</v>
      </c>
      <c r="O66" s="32">
        <f t="shared" si="2"/>
        <v>2.054794520547945</v>
      </c>
      <c r="P66" s="32">
        <f t="shared" si="8"/>
        <v>2</v>
      </c>
      <c r="Q66" s="37">
        <f t="shared" si="9"/>
        <v>6999.211822608273</v>
      </c>
      <c r="R66" s="32">
        <f t="shared" si="10"/>
        <v>21.859604177972169</v>
      </c>
      <c r="S66" s="32">
        <f t="shared" si="11"/>
        <v>5.4649010444930424</v>
      </c>
      <c r="T66" s="32" t="str">
        <f t="shared" si="12"/>
        <v>Buy</v>
      </c>
      <c r="U66" s="32">
        <f t="shared" si="13"/>
        <v>2</v>
      </c>
      <c r="V66" s="32">
        <f t="shared" si="14"/>
        <v>2</v>
      </c>
      <c r="W66" s="32">
        <f>SUMIF('[1]List of Inventory'!$M:$M,$A66,'[1]List of Inventory'!$G:$G)</f>
        <v>12</v>
      </c>
      <c r="X66" s="38">
        <f t="shared" si="18"/>
        <v>8</v>
      </c>
      <c r="Y66" s="39">
        <f t="shared" si="3"/>
        <v>18379.2</v>
      </c>
      <c r="Z66" s="40">
        <f t="shared" si="15"/>
        <v>6432.72</v>
      </c>
      <c r="AA66" s="41" t="str">
        <f t="shared" si="19"/>
        <v/>
      </c>
      <c r="AC66" s="30"/>
      <c r="AE66" s="2">
        <f>V66/R66</f>
        <v>9.1492965001415336E-2</v>
      </c>
      <c r="AG66" s="30">
        <f t="shared" si="16"/>
        <v>27568.800000000003</v>
      </c>
    </row>
    <row r="67" spans="1:34" x14ac:dyDescent="0.25">
      <c r="A67" s="31" t="s">
        <v>89</v>
      </c>
      <c r="B67" s="32">
        <f>'[1]Updated Parts List and Cost'!O105</f>
        <v>120</v>
      </c>
      <c r="C67" s="33">
        <f>'[1]Updated Parts List and Cost'!N105</f>
        <v>30000</v>
      </c>
      <c r="D67" s="32">
        <f>VLOOKUP($A67,'[1]Parts Failure Forecast'!$A$2:$C$66,2,FALSE)</f>
        <v>0</v>
      </c>
      <c r="E67" s="32">
        <f>VLOOKUP($A67,'[1]Parts Failure Forecast'!$A$2:$C$66,3,FALSE)</f>
        <v>0</v>
      </c>
      <c r="F67" s="32"/>
      <c r="G67" s="34">
        <f t="shared" si="4"/>
        <v>146880</v>
      </c>
      <c r="H67" s="34">
        <f t="shared" si="20"/>
        <v>0</v>
      </c>
      <c r="I67" s="35">
        <f t="shared" si="17"/>
        <v>0.35</v>
      </c>
      <c r="J67" s="36">
        <f t="shared" si="0"/>
        <v>10500</v>
      </c>
      <c r="K67" s="36">
        <f t="shared" si="5"/>
        <v>1000</v>
      </c>
      <c r="L67" s="34">
        <f t="shared" si="1"/>
        <v>0</v>
      </c>
      <c r="M67" s="32">
        <f t="shared" si="6"/>
        <v>0</v>
      </c>
      <c r="N67" s="32">
        <f t="shared" si="7"/>
        <v>0</v>
      </c>
      <c r="O67" s="32">
        <f t="shared" si="2"/>
        <v>0</v>
      </c>
      <c r="P67" s="32">
        <f t="shared" si="8"/>
        <v>0</v>
      </c>
      <c r="Q67" s="37">
        <f t="shared" si="9"/>
        <v>91397.386035626463</v>
      </c>
      <c r="R67" s="32">
        <f t="shared" si="10"/>
        <v>1.6070481484311439</v>
      </c>
      <c r="S67" s="32">
        <f t="shared" si="11"/>
        <v>0.40176203710778596</v>
      </c>
      <c r="T67" s="32" t="str">
        <f t="shared" si="12"/>
        <v>No Buy</v>
      </c>
      <c r="U67" s="32">
        <f t="shared" si="13"/>
        <v>0</v>
      </c>
      <c r="V67" s="32">
        <f t="shared" si="14"/>
        <v>0</v>
      </c>
      <c r="W67" s="32">
        <f>SUMIF('[1]List of Inventory'!$M:$M,$A67,'[1]List of Inventory'!$G:$G)</f>
        <v>0</v>
      </c>
      <c r="X67" s="38">
        <f t="shared" si="18"/>
        <v>0</v>
      </c>
      <c r="Y67" s="39">
        <f t="shared" si="3"/>
        <v>0</v>
      </c>
      <c r="Z67" s="40">
        <f t="shared" si="15"/>
        <v>0</v>
      </c>
      <c r="AA67" s="41" t="str">
        <f t="shared" si="19"/>
        <v/>
      </c>
      <c r="AC67" s="30"/>
      <c r="AG67" s="30">
        <f t="shared" si="16"/>
        <v>0</v>
      </c>
    </row>
    <row r="68" spans="1:34" x14ac:dyDescent="0.25">
      <c r="A68" s="31" t="s">
        <v>90</v>
      </c>
      <c r="B68" s="32">
        <f>'[1]Updated Parts List and Cost'!O106</f>
        <v>380</v>
      </c>
      <c r="C68" s="33">
        <f>'[1]Updated Parts List and Cost'!N106</f>
        <v>1500000</v>
      </c>
      <c r="D68" s="32">
        <f>VLOOKUP($A68,'[1]Parts Failure Forecast'!$A$2:$C$66,2,FALSE)</f>
        <v>0</v>
      </c>
      <c r="E68" s="32">
        <f>VLOOKUP($A68,'[1]Parts Failure Forecast'!$A$2:$C$66,3,FALSE)</f>
        <v>0</v>
      </c>
      <c r="F68" s="32"/>
      <c r="G68" s="34">
        <f t="shared" si="4"/>
        <v>465120</v>
      </c>
      <c r="H68" s="34">
        <f t="shared" si="20"/>
        <v>0</v>
      </c>
      <c r="I68" s="35">
        <f t="shared" si="17"/>
        <v>0.35</v>
      </c>
      <c r="J68" s="36">
        <f t="shared" si="0"/>
        <v>525000</v>
      </c>
      <c r="K68" s="36">
        <f t="shared" si="5"/>
        <v>1000</v>
      </c>
      <c r="L68" s="34">
        <f t="shared" si="1"/>
        <v>0</v>
      </c>
      <c r="M68" s="32">
        <f t="shared" si="6"/>
        <v>0</v>
      </c>
      <c r="N68" s="32">
        <f t="shared" si="7"/>
        <v>0</v>
      </c>
      <c r="O68" s="32">
        <f t="shared" si="2"/>
        <v>0</v>
      </c>
      <c r="P68" s="32">
        <f t="shared" si="8"/>
        <v>0</v>
      </c>
      <c r="Q68" s="37">
        <f t="shared" si="9"/>
        <v>4569869.3017813228</v>
      </c>
      <c r="R68" s="32">
        <f t="shared" si="10"/>
        <v>0.10177971606730579</v>
      </c>
      <c r="S68" s="32">
        <f t="shared" si="11"/>
        <v>2.5444929016826448E-2</v>
      </c>
      <c r="T68" s="32" t="str">
        <f t="shared" si="12"/>
        <v>No Buy</v>
      </c>
      <c r="U68" s="32">
        <f t="shared" si="13"/>
        <v>0</v>
      </c>
      <c r="V68" s="32">
        <f t="shared" si="14"/>
        <v>0</v>
      </c>
      <c r="W68" s="32">
        <f>SUMIF('[1]List of Inventory'!$M:$M,$A68,'[1]List of Inventory'!$G:$G)</f>
        <v>0</v>
      </c>
      <c r="X68" s="38">
        <f t="shared" si="18"/>
        <v>0</v>
      </c>
      <c r="Y68" s="39">
        <f t="shared" si="3"/>
        <v>0</v>
      </c>
      <c r="Z68" s="40">
        <f t="shared" si="15"/>
        <v>0</v>
      </c>
      <c r="AA68" s="41" t="str">
        <f t="shared" si="19"/>
        <v/>
      </c>
      <c r="AC68" s="30"/>
      <c r="AG68" s="30">
        <f t="shared" si="16"/>
        <v>0</v>
      </c>
    </row>
    <row r="69" spans="1:34" x14ac:dyDescent="0.25">
      <c r="A69" s="31" t="s">
        <v>91</v>
      </c>
      <c r="B69" s="32">
        <f>'[1]Updated Parts List and Cost'!O107</f>
        <v>110</v>
      </c>
      <c r="C69" s="33">
        <f>'[1]Updated Parts List and Cost'!N107</f>
        <v>55000</v>
      </c>
      <c r="D69" s="32">
        <f>VLOOKUP($A69,'[1]Parts Failure Forecast'!$A$2:$C$66,2,FALSE)</f>
        <v>0</v>
      </c>
      <c r="E69" s="32">
        <f>VLOOKUP($A69,'[1]Parts Failure Forecast'!$A$2:$C$66,3,FALSE)</f>
        <v>0</v>
      </c>
      <c r="F69" s="32"/>
      <c r="G69" s="34">
        <f t="shared" si="4"/>
        <v>134640</v>
      </c>
      <c r="H69" s="34">
        <f t="shared" si="20"/>
        <v>0</v>
      </c>
      <c r="I69" s="35">
        <f t="shared" si="17"/>
        <v>0.35</v>
      </c>
      <c r="J69" s="36">
        <f t="shared" si="0"/>
        <v>19250</v>
      </c>
      <c r="K69" s="36">
        <f t="shared" si="5"/>
        <v>1000</v>
      </c>
      <c r="L69" s="34">
        <f t="shared" si="1"/>
        <v>0</v>
      </c>
      <c r="M69" s="32">
        <f t="shared" si="6"/>
        <v>0</v>
      </c>
      <c r="N69" s="32">
        <f t="shared" si="7"/>
        <v>0</v>
      </c>
      <c r="O69" s="32">
        <f t="shared" si="2"/>
        <v>0</v>
      </c>
      <c r="P69" s="32">
        <f t="shared" si="8"/>
        <v>0</v>
      </c>
      <c r="Q69" s="37">
        <f t="shared" si="9"/>
        <v>167561.87439864851</v>
      </c>
      <c r="R69" s="32">
        <f t="shared" si="10"/>
        <v>0.80352407421557204</v>
      </c>
      <c r="S69" s="32">
        <f t="shared" si="11"/>
        <v>0.20088101855389301</v>
      </c>
      <c r="T69" s="32" t="str">
        <f t="shared" si="12"/>
        <v>No Buy</v>
      </c>
      <c r="U69" s="32">
        <f t="shared" si="13"/>
        <v>0</v>
      </c>
      <c r="V69" s="32">
        <f t="shared" si="14"/>
        <v>0</v>
      </c>
      <c r="W69" s="32">
        <f>SUMIF('[1]List of Inventory'!$M:$M,$A69,'[1]List of Inventory'!$G:$G)</f>
        <v>0</v>
      </c>
      <c r="X69" s="38">
        <f t="shared" si="18"/>
        <v>0</v>
      </c>
      <c r="Y69" s="39">
        <f t="shared" si="3"/>
        <v>0</v>
      </c>
      <c r="Z69" s="40">
        <f t="shared" si="15"/>
        <v>0</v>
      </c>
      <c r="AA69" s="41" t="str">
        <f t="shared" si="19"/>
        <v/>
      </c>
      <c r="AC69" s="30"/>
      <c r="AG69" s="30">
        <f t="shared" si="16"/>
        <v>0</v>
      </c>
    </row>
    <row r="70" spans="1:34" x14ac:dyDescent="0.25">
      <c r="A70" s="31" t="s">
        <v>92</v>
      </c>
      <c r="B70" s="32">
        <f>'[1]Updated Parts List and Cost'!O108</f>
        <v>250</v>
      </c>
      <c r="C70" s="33">
        <f>'[1]Updated Parts List and Cost'!N108</f>
        <v>220000</v>
      </c>
      <c r="D70" s="32">
        <f>VLOOKUP($A70,'[1]Parts Failure Forecast'!$A$2:$C$66,2,FALSE)</f>
        <v>0</v>
      </c>
      <c r="E70" s="32">
        <f>VLOOKUP($A70,'[1]Parts Failure Forecast'!$A$2:$C$66,3,FALSE)</f>
        <v>0</v>
      </c>
      <c r="F70" s="32"/>
      <c r="G70" s="34">
        <f t="shared" si="4"/>
        <v>306000</v>
      </c>
      <c r="H70" s="34">
        <f t="shared" si="20"/>
        <v>0</v>
      </c>
      <c r="I70" s="35">
        <f t="shared" si="17"/>
        <v>0.35</v>
      </c>
      <c r="J70" s="36">
        <f t="shared" si="0"/>
        <v>77000</v>
      </c>
      <c r="K70" s="36">
        <f t="shared" si="5"/>
        <v>1000</v>
      </c>
      <c r="L70" s="34">
        <f t="shared" si="1"/>
        <v>0</v>
      </c>
      <c r="M70" s="32">
        <f t="shared" si="6"/>
        <v>0</v>
      </c>
      <c r="N70" s="32">
        <f t="shared" si="7"/>
        <v>0</v>
      </c>
      <c r="O70" s="32">
        <f t="shared" si="2"/>
        <v>0</v>
      </c>
      <c r="P70" s="32">
        <f t="shared" si="8"/>
        <v>0</v>
      </c>
      <c r="Q70" s="37">
        <f t="shared" si="9"/>
        <v>670247.49759459402</v>
      </c>
      <c r="R70" s="32">
        <f t="shared" si="10"/>
        <v>0.45654776944066594</v>
      </c>
      <c r="S70" s="32">
        <f t="shared" si="11"/>
        <v>0.11413694236016649</v>
      </c>
      <c r="T70" s="32" t="str">
        <f t="shared" si="12"/>
        <v>No Buy</v>
      </c>
      <c r="U70" s="32">
        <f t="shared" si="13"/>
        <v>0</v>
      </c>
      <c r="V70" s="32">
        <f t="shared" si="14"/>
        <v>0</v>
      </c>
      <c r="W70" s="32">
        <f>SUMIF('[1]List of Inventory'!$M:$M,$A70,'[1]List of Inventory'!$G:$G)</f>
        <v>0</v>
      </c>
      <c r="X70" s="38">
        <f t="shared" si="18"/>
        <v>0</v>
      </c>
      <c r="Y70" s="39">
        <f t="shared" si="3"/>
        <v>0</v>
      </c>
      <c r="Z70" s="40">
        <f t="shared" si="15"/>
        <v>0</v>
      </c>
      <c r="AA70" s="41" t="str">
        <f t="shared" si="19"/>
        <v/>
      </c>
      <c r="AC70" s="30"/>
      <c r="AG70" s="30">
        <f t="shared" si="16"/>
        <v>0</v>
      </c>
    </row>
    <row r="71" spans="1:34" x14ac:dyDescent="0.25">
      <c r="A71" s="31" t="s">
        <v>93</v>
      </c>
      <c r="B71" s="32">
        <f>'[1]Updated Parts List and Cost'!O109</f>
        <v>120</v>
      </c>
      <c r="C71" s="33">
        <f>'[1]Updated Parts List and Cost'!N109</f>
        <v>40000</v>
      </c>
      <c r="D71" s="32">
        <f>VLOOKUP($A71,'[1]Parts Failure Forecast'!$A$2:$C$66,2,FALSE)</f>
        <v>0</v>
      </c>
      <c r="E71" s="32">
        <f>VLOOKUP($A71,'[1]Parts Failure Forecast'!$A$2:$C$66,3,FALSE)</f>
        <v>0</v>
      </c>
      <c r="F71" s="32"/>
      <c r="G71" s="34">
        <f t="shared" si="4"/>
        <v>146880</v>
      </c>
      <c r="H71" s="34">
        <f t="shared" si="20"/>
        <v>0</v>
      </c>
      <c r="I71" s="35">
        <f t="shared" si="17"/>
        <v>0.35</v>
      </c>
      <c r="J71" s="36">
        <f t="shared" si="0"/>
        <v>14000</v>
      </c>
      <c r="K71" s="36">
        <f t="shared" si="5"/>
        <v>1000</v>
      </c>
      <c r="L71" s="34">
        <f t="shared" si="1"/>
        <v>0</v>
      </c>
      <c r="M71" s="32">
        <f t="shared" si="6"/>
        <v>0</v>
      </c>
      <c r="N71" s="32">
        <f t="shared" si="7"/>
        <v>0</v>
      </c>
      <c r="O71" s="32">
        <f t="shared" si="2"/>
        <v>0</v>
      </c>
      <c r="P71" s="32">
        <f t="shared" si="8"/>
        <v>0</v>
      </c>
      <c r="Q71" s="37">
        <f t="shared" si="9"/>
        <v>121863.18138083526</v>
      </c>
      <c r="R71" s="32">
        <f t="shared" si="10"/>
        <v>1.2052861113233582</v>
      </c>
      <c r="S71" s="32">
        <f t="shared" si="11"/>
        <v>0.30132152783083954</v>
      </c>
      <c r="T71" s="32" t="str">
        <f t="shared" si="12"/>
        <v>No Buy</v>
      </c>
      <c r="U71" s="32">
        <f t="shared" si="13"/>
        <v>0</v>
      </c>
      <c r="V71" s="32">
        <f t="shared" si="14"/>
        <v>0</v>
      </c>
      <c r="W71" s="32">
        <f>SUMIF('[1]List of Inventory'!$M:$M,$A71,'[1]List of Inventory'!$G:$G)</f>
        <v>0</v>
      </c>
      <c r="X71" s="38">
        <f t="shared" si="18"/>
        <v>0</v>
      </c>
      <c r="Y71" s="39">
        <f t="shared" si="3"/>
        <v>0</v>
      </c>
      <c r="Z71" s="40">
        <f t="shared" si="15"/>
        <v>0</v>
      </c>
      <c r="AA71" s="41" t="str">
        <f t="shared" si="19"/>
        <v/>
      </c>
      <c r="AC71" s="30"/>
      <c r="AG71" s="30">
        <f t="shared" si="16"/>
        <v>0</v>
      </c>
    </row>
    <row r="72" spans="1:34" x14ac:dyDescent="0.25">
      <c r="A72" s="31" t="s">
        <v>94</v>
      </c>
      <c r="B72" s="32">
        <f>'[1]Updated Parts List and Cost'!O110</f>
        <v>120</v>
      </c>
      <c r="C72" s="33">
        <v>5</v>
      </c>
      <c r="D72" s="32">
        <f>VLOOKUP($A72,'[1]Parts Failure Forecast'!$A$2:$C$66,2,FALSE)</f>
        <v>0</v>
      </c>
      <c r="E72" s="32">
        <f>VLOOKUP($A72,'[1]Parts Failure Forecast'!$A$2:$C$66,3,FALSE)</f>
        <v>0</v>
      </c>
      <c r="F72" s="32"/>
      <c r="G72" s="34">
        <f t="shared" si="4"/>
        <v>146880</v>
      </c>
      <c r="H72" s="34">
        <f t="shared" si="20"/>
        <v>0</v>
      </c>
      <c r="I72" s="35">
        <f t="shared" si="17"/>
        <v>0.35</v>
      </c>
      <c r="J72" s="36">
        <f t="shared" si="0"/>
        <v>1.75</v>
      </c>
      <c r="K72" s="36">
        <f t="shared" si="5"/>
        <v>1000</v>
      </c>
      <c r="L72" s="34">
        <f t="shared" si="1"/>
        <v>0</v>
      </c>
      <c r="M72" s="32">
        <f t="shared" si="6"/>
        <v>0</v>
      </c>
      <c r="N72" s="32">
        <f t="shared" si="7"/>
        <v>0</v>
      </c>
      <c r="O72" s="32">
        <f t="shared" si="2"/>
        <v>0</v>
      </c>
      <c r="P72" s="32">
        <f t="shared" si="8"/>
        <v>0</v>
      </c>
      <c r="Q72" s="37">
        <f t="shared" si="9"/>
        <v>15.232897672604407</v>
      </c>
      <c r="R72" s="32">
        <f t="shared" si="10"/>
        <v>9642.2888905868658</v>
      </c>
      <c r="S72" s="32">
        <f t="shared" si="11"/>
        <v>2410.5722226467165</v>
      </c>
      <c r="T72" s="32" t="str">
        <f t="shared" si="12"/>
        <v>Buy</v>
      </c>
      <c r="U72" s="32">
        <f t="shared" si="13"/>
        <v>0</v>
      </c>
      <c r="V72" s="32">
        <f t="shared" si="14"/>
        <v>2411</v>
      </c>
      <c r="W72" s="32">
        <f>SUMIF('[1]List of Inventory'!$M:$M,$A72,'[1]List of Inventory'!$G:$G)</f>
        <v>0</v>
      </c>
      <c r="X72" s="38">
        <f t="shared" si="18"/>
        <v>-2411</v>
      </c>
      <c r="Y72" s="39">
        <f t="shared" si="3"/>
        <v>-12055</v>
      </c>
      <c r="Z72" s="40">
        <f t="shared" si="15"/>
        <v>-4219.25</v>
      </c>
      <c r="AA72" s="41">
        <f t="shared" si="19"/>
        <v>139536</v>
      </c>
      <c r="AC72" s="30"/>
      <c r="AG72" s="30">
        <f t="shared" si="16"/>
        <v>0</v>
      </c>
    </row>
    <row r="73" spans="1:34" ht="15.75" thickBot="1" x14ac:dyDescent="0.3">
      <c r="A73" s="43" t="s">
        <v>95</v>
      </c>
      <c r="B73" s="44">
        <f>'[1]Updated Parts List and Cost'!O111</f>
        <v>250</v>
      </c>
      <c r="C73" s="45">
        <f>'[1]Updated Parts List and Cost'!N111</f>
        <v>30000</v>
      </c>
      <c r="D73" s="44">
        <f>VLOOKUP($A73,'[1]Parts Failure Forecast'!$A$2:$C$66,2,FALSE)</f>
        <v>0</v>
      </c>
      <c r="E73" s="44">
        <f>VLOOKUP($A73,'[1]Parts Failure Forecast'!$A$2:$C$66,3,FALSE)</f>
        <v>0</v>
      </c>
      <c r="F73" s="44"/>
      <c r="G73" s="46">
        <f t="shared" si="4"/>
        <v>306000</v>
      </c>
      <c r="H73" s="46">
        <f t="shared" si="20"/>
        <v>0</v>
      </c>
      <c r="I73" s="47">
        <f t="shared" si="17"/>
        <v>0.35</v>
      </c>
      <c r="J73" s="48">
        <f>IF(ISERROR(I73*C73),"",I73*C73)</f>
        <v>10500</v>
      </c>
      <c r="K73" s="48">
        <f t="shared" si="5"/>
        <v>1000</v>
      </c>
      <c r="L73" s="46">
        <f t="shared" ref="L73:L127" si="21">IF(ISERROR(2*D73*K73/J73)^0.5,"",(2*D73*K73/J73)^0.5)</f>
        <v>0</v>
      </c>
      <c r="M73" s="44">
        <f t="shared" si="6"/>
        <v>0</v>
      </c>
      <c r="N73" s="44">
        <f t="shared" si="7"/>
        <v>0</v>
      </c>
      <c r="O73" s="44">
        <f>IF(ISERROR(N73*B73),"",N73*B73)</f>
        <v>0</v>
      </c>
      <c r="P73" s="44">
        <f t="shared" si="8"/>
        <v>0</v>
      </c>
      <c r="Q73" s="49">
        <f t="shared" si="9"/>
        <v>91397.386035626463</v>
      </c>
      <c r="R73" s="44">
        <f t="shared" si="10"/>
        <v>3.3480169758982168</v>
      </c>
      <c r="S73" s="44">
        <f t="shared" si="11"/>
        <v>0.8370042439745542</v>
      </c>
      <c r="T73" s="44" t="str">
        <f t="shared" si="12"/>
        <v>Buy</v>
      </c>
      <c r="U73" s="44">
        <f t="shared" si="13"/>
        <v>0</v>
      </c>
      <c r="V73" s="44">
        <f t="shared" si="14"/>
        <v>1</v>
      </c>
      <c r="W73" s="44">
        <f>SUMIF('[1]List of Inventory'!$M:$M,$A73,'[1]List of Inventory'!$G:$G)</f>
        <v>0</v>
      </c>
      <c r="X73" s="50">
        <f>IF(ISERROR(W73-V73-U73),"",W73-V73-U73)</f>
        <v>-1</v>
      </c>
      <c r="Y73" s="51">
        <f>IF(ISERROR(X73*C73),"",X73*C73)</f>
        <v>-30000</v>
      </c>
      <c r="Z73" s="52">
        <f t="shared" si="15"/>
        <v>-10500</v>
      </c>
      <c r="AA73" s="53">
        <f t="shared" si="19"/>
        <v>290700</v>
      </c>
      <c r="AC73" s="30"/>
      <c r="AG73" s="30">
        <f t="shared" si="16"/>
        <v>0</v>
      </c>
    </row>
    <row r="75" spans="1:34" x14ac:dyDescent="0.25">
      <c r="W75" s="2" t="s">
        <v>96</v>
      </c>
      <c r="Y75" s="54">
        <f>SUM(Y9:Y74)</f>
        <v>386023.85</v>
      </c>
      <c r="Z75" s="54">
        <f>SUM(Z9:Z74)</f>
        <v>135108.34749999995</v>
      </c>
      <c r="AA75" s="54">
        <f>SUM(AA9:AA74)</f>
        <v>1617454.7999999998</v>
      </c>
      <c r="AB75" s="54"/>
      <c r="AE75" s="2">
        <f>AVERAGE(AE9:AE66)</f>
        <v>0.17999816466420632</v>
      </c>
      <c r="AG75" s="55">
        <f>SUM(AG9:AG73)</f>
        <v>1099223.6500000001</v>
      </c>
      <c r="AH75" s="6">
        <f>AG75*0.35</f>
        <v>384728.27750000003</v>
      </c>
    </row>
    <row r="76" spans="1:34" x14ac:dyDescent="0.25">
      <c r="Y76" s="54"/>
      <c r="Z76" s="54"/>
      <c r="AE76" s="2" t="s">
        <v>97</v>
      </c>
    </row>
    <row r="77" spans="1:34" x14ac:dyDescent="0.25">
      <c r="V77" s="2" t="s">
        <v>98</v>
      </c>
      <c r="X77" s="55">
        <f>COUNTIF(Y$9:Y$73,"&lt;0")</f>
        <v>14</v>
      </c>
      <c r="Y77" s="55">
        <f>SUMIF(Y$9:Y$73,"&lt;0")</f>
        <v>-221350.41999999998</v>
      </c>
      <c r="Z77" s="55">
        <f>SUMIF(Z$9:Z$73,"&lt;0")</f>
        <v>-77472.646999999997</v>
      </c>
      <c r="AG77" s="8">
        <f>Y75/AG75</f>
        <v>0.35117862502321517</v>
      </c>
      <c r="AH77" s="2">
        <f>Z75/AH75</f>
        <v>0.35117862502321506</v>
      </c>
    </row>
    <row r="78" spans="1:34" x14ac:dyDescent="0.25">
      <c r="V78" s="2" t="s">
        <v>99</v>
      </c>
      <c r="X78" s="55">
        <f>COUNTIF(Y$9:Y$73,"&gt;0")</f>
        <v>25</v>
      </c>
      <c r="Y78" s="55">
        <f>SUMIF(Y$9:Y$73,"&gt;0")</f>
        <v>607374.27</v>
      </c>
      <c r="Z78" s="55">
        <f>SUMIF(Z$9:Z$73,"&gt;0")</f>
        <v>212580.99449999997</v>
      </c>
    </row>
    <row r="79" spans="1:34" x14ac:dyDescent="0.25">
      <c r="G79" s="56"/>
      <c r="H79" s="56"/>
      <c r="V79" s="2" t="s">
        <v>100</v>
      </c>
      <c r="X79" s="55">
        <f>COUNTIF(Y$9:Y$73,"=0")</f>
        <v>14</v>
      </c>
      <c r="Y79" s="55">
        <f>SUMIF(Y$9:Y$73,"=0")</f>
        <v>0</v>
      </c>
      <c r="Z79" s="55">
        <f>SUMIF(Z$9:Z$73,"=0")</f>
        <v>0</v>
      </c>
      <c r="AA79" s="55">
        <f>51*365*24*206</f>
        <v>92032560</v>
      </c>
    </row>
    <row r="80" spans="1:34" x14ac:dyDescent="0.25">
      <c r="V80" s="2" t="s">
        <v>101</v>
      </c>
      <c r="X80" s="2">
        <v>12</v>
      </c>
      <c r="AA80" s="8">
        <f>AA75/AA79</f>
        <v>1.7574810480117036E-2</v>
      </c>
    </row>
    <row r="81" spans="25:27" x14ac:dyDescent="0.25">
      <c r="Y81" s="30"/>
      <c r="Z81" s="30"/>
    </row>
    <row r="88" spans="25:27" x14ac:dyDescent="0.25">
      <c r="Y88" s="3"/>
    </row>
    <row r="89" spans="25:27" x14ac:dyDescent="0.25">
      <c r="AA89" s="2">
        <v>23.9</v>
      </c>
    </row>
    <row r="90" spans="25:27" x14ac:dyDescent="0.25">
      <c r="AA90" s="2">
        <v>1.8</v>
      </c>
    </row>
    <row r="91" spans="25:27" x14ac:dyDescent="0.25">
      <c r="AA91" s="57">
        <f>AA90/AA89</f>
        <v>7.5313807531380755E-2</v>
      </c>
    </row>
  </sheetData>
  <autoFilter ref="A8:Z73"/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Critical Spare Parts </vt:lpstr>
    </vt:vector>
  </TitlesOfParts>
  <Company>Genpact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Gupta</dc:creator>
  <cp:lastModifiedBy>Gaurav Gupta</cp:lastModifiedBy>
  <dcterms:created xsi:type="dcterms:W3CDTF">2016-02-10T15:13:17Z</dcterms:created>
  <dcterms:modified xsi:type="dcterms:W3CDTF">2016-02-10T15:13:52Z</dcterms:modified>
</cp:coreProperties>
</file>