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0"/>
  <workbookPr defaultThemeVersion="166925"/>
  <mc:AlternateContent xmlns:mc="http://schemas.openxmlformats.org/markup-compatibility/2006">
    <mc:Choice Requires="x15">
      <x15ac:absPath xmlns:x15ac="http://schemas.microsoft.com/office/spreadsheetml/2010/11/ac" url="/Users/sven/PentestTools/OWASP/owasp-mstg/Checklists/"/>
    </mc:Choice>
  </mc:AlternateContent>
  <xr:revisionPtr revIDLastSave="0" documentId="13_ncr:1_{67DA7297-59A4-C745-A10C-91B79D613471}" xr6:coauthVersionLast="45" xr6:coauthVersionMax="45" xr10:uidLastSave="{00000000-0000-0000-0000-000000000000}"/>
  <bookViews>
    <workbookView xWindow="0" yWindow="460" windowWidth="28800" windowHeight="17540" tabRatio="573" xr2:uid="{00000000-000D-0000-FFFF-FFFF00000000}"/>
  </bookViews>
  <sheets>
    <sheet name="개요" sheetId="1" r:id="rId1"/>
    <sheet name="요약" sheetId="2" r:id="rId2"/>
    <sheet name="보안요구사항(Android)" sheetId="3" r:id="rId3"/>
    <sheet name="안티리버싱(Android)" sheetId="4" r:id="rId4"/>
    <sheet name="보안요구사항(iOS)" sheetId="5" r:id="rId5"/>
    <sheet name="안티리버싱(iOS)" sheetId="6" r:id="rId6"/>
    <sheet name="Version history" sheetId="7" r:id="rId7"/>
    <sheet name="Version history (Korean)" sheetId="8" r:id="rId8"/>
  </sheets>
  <definedNames>
    <definedName name="_xlnm._FilterDatabase" localSheetId="2">'보안요구사항(Android)'!$B$3:$K$81</definedName>
    <definedName name="BASE_URL">개요!$D$14</definedName>
    <definedName name="MASVS_VERSION">개요!$D$11</definedName>
    <definedName name="MSTG_VERSION">개요!$D$13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0" i="6" l="1"/>
  <c r="D19" i="6"/>
  <c r="D18" i="6"/>
  <c r="D17" i="6"/>
  <c r="D16" i="6"/>
  <c r="D15" i="6"/>
  <c r="D14" i="6"/>
  <c r="D6" i="6"/>
  <c r="D7" i="6"/>
  <c r="D8" i="6"/>
  <c r="D9" i="6"/>
  <c r="D10" i="6"/>
  <c r="D11" i="6"/>
  <c r="D12" i="6"/>
  <c r="D13" i="6"/>
  <c r="D5" i="6"/>
  <c r="D74" i="5"/>
  <c r="D75" i="5"/>
  <c r="D76" i="5"/>
  <c r="D77" i="5"/>
  <c r="D78" i="5"/>
  <c r="D79" i="5"/>
  <c r="D80" i="5"/>
  <c r="D81" i="5"/>
  <c r="D73" i="5"/>
  <c r="D62" i="5"/>
  <c r="D63" i="5"/>
  <c r="D64" i="5"/>
  <c r="D65" i="5"/>
  <c r="D66" i="5"/>
  <c r="D67" i="5"/>
  <c r="D68" i="5"/>
  <c r="D69" i="5"/>
  <c r="D70" i="5"/>
  <c r="D71" i="5"/>
  <c r="D61" i="5"/>
  <c r="D55" i="5"/>
  <c r="D56" i="5"/>
  <c r="D57" i="5"/>
  <c r="D58" i="5"/>
  <c r="D59" i="5"/>
  <c r="D54" i="5"/>
  <c r="D42" i="5"/>
  <c r="D43" i="5"/>
  <c r="D44" i="5"/>
  <c r="D45" i="5"/>
  <c r="D46" i="5"/>
  <c r="D47" i="5"/>
  <c r="D48" i="5"/>
  <c r="D49" i="5"/>
  <c r="D50" i="5"/>
  <c r="D51" i="5"/>
  <c r="D52" i="5"/>
  <c r="D41" i="5"/>
  <c r="D35" i="5"/>
  <c r="D36" i="5"/>
  <c r="D37" i="5"/>
  <c r="D38" i="5"/>
  <c r="D39" i="5"/>
  <c r="D34" i="5"/>
  <c r="D19" i="5"/>
  <c r="D20" i="5"/>
  <c r="D21" i="5"/>
  <c r="D22" i="5"/>
  <c r="D23" i="5"/>
  <c r="D24" i="5"/>
  <c r="D25" i="5"/>
  <c r="D26" i="5"/>
  <c r="D27" i="5"/>
  <c r="D28" i="5"/>
  <c r="D29" i="5"/>
  <c r="D30" i="5"/>
  <c r="D31" i="5"/>
  <c r="D32" i="5"/>
  <c r="D18" i="5"/>
  <c r="D6" i="5"/>
  <c r="D7" i="5"/>
  <c r="D8" i="5"/>
  <c r="D9" i="5"/>
  <c r="D10" i="5"/>
  <c r="D11" i="5"/>
  <c r="D12" i="5"/>
  <c r="D13" i="5"/>
  <c r="D14" i="5"/>
  <c r="D15" i="5"/>
  <c r="D16" i="5"/>
  <c r="D5" i="5"/>
  <c r="J49" i="2" l="1"/>
  <c r="I49" i="2"/>
  <c r="H49" i="2"/>
  <c r="F49" i="2"/>
  <c r="E49" i="2"/>
  <c r="D49" i="2"/>
  <c r="J47" i="2"/>
  <c r="I47" i="2"/>
  <c r="H47" i="2"/>
  <c r="F47" i="2"/>
  <c r="E47" i="2"/>
  <c r="D47" i="2"/>
  <c r="J45" i="2"/>
  <c r="I45" i="2"/>
  <c r="H45" i="2"/>
  <c r="F45" i="2"/>
  <c r="E45" i="2"/>
  <c r="D45" i="2"/>
  <c r="J43" i="2"/>
  <c r="I43" i="2"/>
  <c r="H43" i="2"/>
  <c r="F43" i="2"/>
  <c r="E43" i="2"/>
  <c r="D43" i="2"/>
  <c r="J42" i="2"/>
  <c r="I42" i="2"/>
  <c r="H42" i="2"/>
  <c r="F42" i="2"/>
  <c r="E42" i="2"/>
  <c r="D42" i="2"/>
  <c r="D22" i="1" l="1"/>
  <c r="D4" i="6"/>
  <c r="D28" i="4"/>
  <c r="D27" i="4"/>
  <c r="D26" i="4"/>
  <c r="D26" i="6"/>
  <c r="D27" i="6"/>
  <c r="D28" i="6"/>
  <c r="D89" i="5"/>
  <c r="D90" i="5"/>
  <c r="D88" i="5"/>
  <c r="D17" i="5"/>
  <c r="D33" i="5"/>
  <c r="D40" i="5"/>
  <c r="D53" i="5"/>
  <c r="D60" i="5"/>
  <c r="D72" i="5"/>
  <c r="D4" i="5"/>
  <c r="E44" i="2"/>
  <c r="E48" i="2"/>
  <c r="F44" i="2"/>
  <c r="F48" i="2"/>
  <c r="D44" i="2"/>
  <c r="G44" i="2" s="1"/>
  <c r="D48" i="2"/>
  <c r="G48" i="2" s="1"/>
  <c r="D21" i="1"/>
  <c r="D14" i="1"/>
  <c r="G7" i="6" s="1"/>
  <c r="H49" i="5"/>
  <c r="H48" i="2"/>
  <c r="I48" i="2"/>
  <c r="J48" i="2"/>
  <c r="H46" i="2"/>
  <c r="I46" i="2"/>
  <c r="J46" i="2"/>
  <c r="D46" i="2"/>
  <c r="E46" i="2"/>
  <c r="F46" i="2"/>
  <c r="H44" i="2"/>
  <c r="I44" i="2"/>
  <c r="J44" i="2"/>
  <c r="D12" i="1"/>
  <c r="H51" i="5" l="1"/>
  <c r="H25" i="5"/>
  <c r="H65" i="3"/>
  <c r="H57" i="5"/>
  <c r="H7" i="3"/>
  <c r="H75" i="3"/>
  <c r="H11" i="5"/>
  <c r="H37" i="5"/>
  <c r="H58" i="5"/>
  <c r="H42" i="3"/>
  <c r="H5" i="5"/>
  <c r="I6" i="3"/>
  <c r="H74" i="3"/>
  <c r="H35" i="5"/>
  <c r="H35" i="3"/>
  <c r="H48" i="3"/>
  <c r="H9" i="3"/>
  <c r="I35" i="3"/>
  <c r="H55" i="3"/>
  <c r="H77" i="3"/>
  <c r="I11" i="5"/>
  <c r="H42" i="5"/>
  <c r="H61" i="5"/>
  <c r="H25" i="3"/>
  <c r="H63" i="3"/>
  <c r="H26" i="3"/>
  <c r="H46" i="3"/>
  <c r="I46" i="3"/>
  <c r="I6" i="5"/>
  <c r="H18" i="3"/>
  <c r="I36" i="3"/>
  <c r="H56" i="3"/>
  <c r="G5" i="4"/>
  <c r="H13" i="5"/>
  <c r="H43" i="5"/>
  <c r="H67" i="5"/>
  <c r="G17" i="4"/>
  <c r="H34" i="5"/>
  <c r="H28" i="3"/>
  <c r="I18" i="3"/>
  <c r="H41" i="3"/>
  <c r="I57" i="3"/>
  <c r="G6" i="4"/>
  <c r="H21" i="5"/>
  <c r="H44" i="5"/>
  <c r="H20" i="3"/>
  <c r="I41" i="3"/>
  <c r="I62" i="3"/>
  <c r="G8" i="4"/>
  <c r="H22" i="5"/>
  <c r="H48" i="5"/>
  <c r="H73" i="5"/>
  <c r="H78" i="5"/>
  <c r="H79" i="5"/>
  <c r="H81" i="5"/>
  <c r="G17" i="6"/>
  <c r="H66" i="5"/>
  <c r="H11" i="3"/>
  <c r="K49" i="2"/>
  <c r="K46" i="2"/>
  <c r="G49" i="2"/>
  <c r="G42" i="2"/>
  <c r="K45" i="2"/>
  <c r="K48" i="2"/>
  <c r="G43" i="2"/>
  <c r="G47" i="2"/>
  <c r="H50" i="2"/>
  <c r="K47" i="2"/>
  <c r="I50" i="2"/>
  <c r="G46" i="2"/>
  <c r="G45" i="2"/>
  <c r="K44" i="2"/>
  <c r="F50" i="2"/>
  <c r="E50" i="2"/>
  <c r="J50" i="2"/>
  <c r="K42" i="2"/>
  <c r="K43" i="2"/>
  <c r="D50" i="2"/>
  <c r="H6" i="3"/>
  <c r="H14" i="3"/>
  <c r="H24" i="3"/>
  <c r="I34" i="3"/>
  <c r="H39" i="3"/>
  <c r="H45" i="3"/>
  <c r="H54" i="3"/>
  <c r="H62" i="3"/>
  <c r="H73" i="3"/>
  <c r="H81" i="3"/>
  <c r="G15" i="4"/>
  <c r="H10" i="5"/>
  <c r="H20" i="5"/>
  <c r="H29" i="5"/>
  <c r="I41" i="5"/>
  <c r="H47" i="5"/>
  <c r="H56" i="5"/>
  <c r="H65" i="5"/>
  <c r="H77" i="5"/>
  <c r="G15" i="6"/>
  <c r="H24" i="5"/>
  <c r="H8" i="3"/>
  <c r="H19" i="3"/>
  <c r="H27" i="3"/>
  <c r="H36" i="3"/>
  <c r="J41" i="3"/>
  <c r="H47" i="3"/>
  <c r="H57" i="3"/>
  <c r="H64" i="3"/>
  <c r="H76" i="3"/>
  <c r="G7" i="4"/>
  <c r="H6" i="5"/>
  <c r="H12" i="5"/>
  <c r="H23" i="5"/>
  <c r="H36" i="5"/>
  <c r="I43" i="5"/>
  <c r="H50" i="5"/>
  <c r="H59" i="5"/>
  <c r="H68" i="5"/>
  <c r="H80" i="5"/>
  <c r="J11" i="3"/>
  <c r="H21" i="3"/>
  <c r="I28" i="3"/>
  <c r="H37" i="3"/>
  <c r="H43" i="3"/>
  <c r="H49" i="3"/>
  <c r="H58" i="3"/>
  <c r="H66" i="3"/>
  <c r="H78" i="3"/>
  <c r="G9" i="4"/>
  <c r="H7" i="5"/>
  <c r="H14" i="5"/>
  <c r="H26" i="5"/>
  <c r="H38" i="5"/>
  <c r="H45" i="5"/>
  <c r="H54" i="5"/>
  <c r="H62" i="5"/>
  <c r="H74" i="5"/>
  <c r="G5" i="6"/>
  <c r="I11" i="3"/>
  <c r="H5" i="3"/>
  <c r="H12" i="3"/>
  <c r="H22" i="3"/>
  <c r="H29" i="3"/>
  <c r="I37" i="3"/>
  <c r="I43" i="3"/>
  <c r="H50" i="3"/>
  <c r="H59" i="3"/>
  <c r="H67" i="3"/>
  <c r="H79" i="3"/>
  <c r="G10" i="4"/>
  <c r="H8" i="5"/>
  <c r="H18" i="5"/>
  <c r="H27" i="5"/>
  <c r="H39" i="5"/>
  <c r="H46" i="5"/>
  <c r="H55" i="5"/>
  <c r="H63" i="5"/>
  <c r="H75" i="5"/>
  <c r="G6" i="6"/>
  <c r="H10" i="3"/>
  <c r="I5" i="3"/>
  <c r="H13" i="3"/>
  <c r="H23" i="3"/>
  <c r="H34" i="3"/>
  <c r="H38" i="3"/>
  <c r="H44" i="3"/>
  <c r="H51" i="3"/>
  <c r="H61" i="3"/>
  <c r="H68" i="3"/>
  <c r="H80" i="3"/>
  <c r="G13" i="4"/>
  <c r="H9" i="5"/>
  <c r="H19" i="5"/>
  <c r="H28" i="5"/>
  <c r="H41" i="5"/>
  <c r="I46" i="5"/>
  <c r="I55" i="5"/>
  <c r="H64" i="5"/>
  <c r="H76" i="5"/>
  <c r="U7" i="2" l="1"/>
  <c r="G7" i="2"/>
  <c r="K50" i="2"/>
  <c r="G50" i="2"/>
</calcChain>
</file>

<file path=xl/sharedStrings.xml><?xml version="1.0" encoding="utf-8"?>
<sst xmlns="http://schemas.openxmlformats.org/spreadsheetml/2006/main" count="1019" uniqueCount="418">
  <si>
    <t>1.1.4</t>
  </si>
  <si>
    <t>Version</t>
  </si>
  <si>
    <t>`</t>
  </si>
  <si>
    <t>Android</t>
  </si>
  <si>
    <t>iOS</t>
  </si>
  <si>
    <t>P</t>
  </si>
  <si>
    <t>F</t>
  </si>
  <si>
    <t>NA</t>
  </si>
  <si>
    <t>%</t>
  </si>
  <si>
    <t>ID</t>
  </si>
  <si>
    <t>MSTG-ID</t>
  </si>
  <si>
    <t>Level 1</t>
  </si>
  <si>
    <t>Level 2</t>
  </si>
  <si>
    <t>Comment</t>
  </si>
  <si>
    <t>V1</t>
  </si>
  <si>
    <t>1.1</t>
  </si>
  <si>
    <t>MSTG-ARCH-1</t>
  </si>
  <si>
    <t>✓</t>
  </si>
  <si>
    <t>1.2</t>
  </si>
  <si>
    <t>MSTG-ARCH-2</t>
  </si>
  <si>
    <t>1.3</t>
  </si>
  <si>
    <t>MSTG-ARCH-3</t>
  </si>
  <si>
    <t>1.4</t>
  </si>
  <si>
    <t>MSTG-ARCH-4</t>
  </si>
  <si>
    <t>1.5</t>
  </si>
  <si>
    <t>MSTG-ARCH-5</t>
  </si>
  <si>
    <t>N/A</t>
  </si>
  <si>
    <t>1.6</t>
  </si>
  <si>
    <t>MSTG-ARCH-6</t>
  </si>
  <si>
    <t>1.7</t>
  </si>
  <si>
    <t>MSTG-ARCH-7</t>
  </si>
  <si>
    <t>1.8</t>
  </si>
  <si>
    <t>MSTG-ARCH-8</t>
  </si>
  <si>
    <t>1.9</t>
  </si>
  <si>
    <t>MSTG-ARCH-9</t>
  </si>
  <si>
    <t>1.10</t>
  </si>
  <si>
    <t>MSTG-ARCH-10</t>
  </si>
  <si>
    <t>V2</t>
  </si>
  <si>
    <t>2.1</t>
  </si>
  <si>
    <t>MSTG-STORAGE‑1</t>
  </si>
  <si>
    <t>2.2</t>
  </si>
  <si>
    <t>MSTG-STORAGE‑2</t>
  </si>
  <si>
    <t>2.3</t>
  </si>
  <si>
    <t>MSTG-STORAGE‑3</t>
  </si>
  <si>
    <t>2.4</t>
  </si>
  <si>
    <t>MSTG-STORAGE‑4</t>
  </si>
  <si>
    <t>2.5</t>
  </si>
  <si>
    <t>MSTG-STORAGE‑5</t>
  </si>
  <si>
    <t>2.6</t>
  </si>
  <si>
    <t>MSTG-STORAGE‑6</t>
  </si>
  <si>
    <t>2.7</t>
  </si>
  <si>
    <t>MSTG-STORAGE‑7</t>
  </si>
  <si>
    <t>2.8</t>
  </si>
  <si>
    <t>MSTG-STORAGE‑8</t>
  </si>
  <si>
    <t>2.9</t>
  </si>
  <si>
    <t>MSTG-STORAGE‑9</t>
  </si>
  <si>
    <t>2.10</t>
  </si>
  <si>
    <t>MSTG-STORAGE‑10</t>
  </si>
  <si>
    <t>2.11</t>
  </si>
  <si>
    <t>MSTG-STORAGE‑11</t>
  </si>
  <si>
    <t>2.12</t>
  </si>
  <si>
    <t>MSTG-STORAGE‑12</t>
  </si>
  <si>
    <t>V3</t>
  </si>
  <si>
    <t>3.1</t>
  </si>
  <si>
    <t>MSTG‑CRYPTO‑1</t>
  </si>
  <si>
    <t>3.2</t>
  </si>
  <si>
    <t>MSTG‑CRYPTO‑2</t>
  </si>
  <si>
    <t>3.3</t>
  </si>
  <si>
    <t>MSTG‑CRYPTO‑3</t>
  </si>
  <si>
    <t>3.4</t>
  </si>
  <si>
    <t>MSTG‑CRYPTO‑4</t>
  </si>
  <si>
    <t>3.5</t>
  </si>
  <si>
    <t>MSTG‑CRYPTO‑5</t>
  </si>
  <si>
    <t>3.6</t>
  </si>
  <si>
    <t>MSTG‑CRYPTO‑6</t>
  </si>
  <si>
    <t>V4</t>
  </si>
  <si>
    <t>4.1</t>
  </si>
  <si>
    <t>MSTG-AUTH-1</t>
  </si>
  <si>
    <t>4.2</t>
  </si>
  <si>
    <t>MSTG-AUTH-2</t>
  </si>
  <si>
    <t>4.3</t>
  </si>
  <si>
    <t>MSTG-AUTH-3</t>
  </si>
  <si>
    <t>4.4</t>
  </si>
  <si>
    <t>MSTG-AUTH-4</t>
  </si>
  <si>
    <t>4.5</t>
  </si>
  <si>
    <t>MSTG-AUTH-5</t>
  </si>
  <si>
    <t>4.6</t>
  </si>
  <si>
    <t>MSTG-AUTH-6</t>
  </si>
  <si>
    <t>4.7</t>
  </si>
  <si>
    <t>MSTG-AUTH-7</t>
  </si>
  <si>
    <t>4.8</t>
  </si>
  <si>
    <t>MSTG-AUTH-8</t>
  </si>
  <si>
    <t>4.9</t>
  </si>
  <si>
    <t>MSTG-AUTH-9</t>
  </si>
  <si>
    <t>4.10</t>
  </si>
  <si>
    <t>MSTG-AUTH-10</t>
  </si>
  <si>
    <t>4.11</t>
  </si>
  <si>
    <t>MSTG-AUTH-11</t>
  </si>
  <si>
    <t>V5</t>
  </si>
  <si>
    <t>5.1</t>
  </si>
  <si>
    <t>MSTG-NETWORK-1</t>
  </si>
  <si>
    <t>5.2</t>
  </si>
  <si>
    <t>MSTG-NETWORK-2</t>
  </si>
  <si>
    <t>5.3</t>
  </si>
  <si>
    <t>MSTG-NETWORK-3</t>
  </si>
  <si>
    <t>5.4</t>
  </si>
  <si>
    <t>MSTG-NETWORK-4</t>
  </si>
  <si>
    <t>5.5</t>
  </si>
  <si>
    <t>MSTG-NETWORK-5</t>
  </si>
  <si>
    <t>5.6</t>
  </si>
  <si>
    <t>MSTG-NETWORK-6</t>
  </si>
  <si>
    <t>V6</t>
  </si>
  <si>
    <t>6.1</t>
  </si>
  <si>
    <t>MSTG-PLATFORM-1</t>
  </si>
  <si>
    <t>6.2</t>
  </si>
  <si>
    <t>MSTG-PLATFORM-2</t>
  </si>
  <si>
    <t>6.3</t>
  </si>
  <si>
    <t>MSTG-PLATFORM-3</t>
  </si>
  <si>
    <t>6.4</t>
  </si>
  <si>
    <t>MSTG-PLATFORM-4</t>
  </si>
  <si>
    <t>6.5</t>
  </si>
  <si>
    <t>MSTG-PLATFORM-5</t>
  </si>
  <si>
    <t>6.6</t>
  </si>
  <si>
    <t>MSTG-PLATFORM-6</t>
  </si>
  <si>
    <t>6.7</t>
  </si>
  <si>
    <t>MSTG-PLATFORM-7</t>
  </si>
  <si>
    <t>6.8</t>
  </si>
  <si>
    <t>MSTG-PLATFORM-8</t>
  </si>
  <si>
    <t>V7</t>
  </si>
  <si>
    <t>7.1</t>
  </si>
  <si>
    <t>MSTG-CODE-1</t>
  </si>
  <si>
    <t>7.2</t>
  </si>
  <si>
    <t>MSTG-CODE-2</t>
  </si>
  <si>
    <t>7.3</t>
  </si>
  <si>
    <t>MSTG-CODE-3</t>
  </si>
  <si>
    <t>7.4</t>
  </si>
  <si>
    <t>MSTG-CODE-4</t>
  </si>
  <si>
    <t>7.5</t>
  </si>
  <si>
    <t>MSTG-CODE-5</t>
  </si>
  <si>
    <t>7.6</t>
  </si>
  <si>
    <t>MSTG-CODE-6</t>
  </si>
  <si>
    <t>7.7</t>
  </si>
  <si>
    <t>MSTG-CODE-7</t>
  </si>
  <si>
    <t>7.8</t>
  </si>
  <si>
    <t>MSTG-CODE-8</t>
  </si>
  <si>
    <t>7.9</t>
  </si>
  <si>
    <t>MSTG-CODE-9</t>
  </si>
  <si>
    <t>Pass</t>
  </si>
  <si>
    <t>Fail</t>
  </si>
  <si>
    <t>8.1</t>
  </si>
  <si>
    <t>MSTG-RESILIENCE-1</t>
  </si>
  <si>
    <t>8.2</t>
  </si>
  <si>
    <t>MSTG-RESILIENCE-2</t>
  </si>
  <si>
    <t>8.3</t>
  </si>
  <si>
    <t>MSTG-RESILIENCE-3</t>
  </si>
  <si>
    <t>8.4</t>
  </si>
  <si>
    <t>MSTG-RESILIENCE-4</t>
  </si>
  <si>
    <t>8.5</t>
  </si>
  <si>
    <t>MSTG-RESILIENCE-5</t>
  </si>
  <si>
    <t>8.6</t>
  </si>
  <si>
    <t>MSTG-RESILIENCE-6</t>
  </si>
  <si>
    <t>8.7</t>
  </si>
  <si>
    <t>MSTG-RESILIENCE-7</t>
  </si>
  <si>
    <t xml:space="preserve"> -</t>
  </si>
  <si>
    <t>8.8</t>
  </si>
  <si>
    <t>MSTG-RESILIENCE-8</t>
  </si>
  <si>
    <t>-</t>
  </si>
  <si>
    <t>8.9</t>
  </si>
  <si>
    <t>MSTG-RESILIENCE-9</t>
  </si>
  <si>
    <t>8.10</t>
  </si>
  <si>
    <t>MSTG-RESILIENCE-10</t>
  </si>
  <si>
    <t>8.11</t>
  </si>
  <si>
    <t>MSTG-RESILIENCE-11</t>
  </si>
  <si>
    <t>8.12</t>
  </si>
  <si>
    <t>MSTG-RESILIENCE-12</t>
  </si>
  <si>
    <t>XLS Version History</t>
  </si>
  <si>
    <t>Name</t>
  </si>
  <si>
    <t>MASVS version</t>
  </si>
  <si>
    <t>Date</t>
  </si>
  <si>
    <t>Alexander Antukh (Opera Software)</t>
  </si>
  <si>
    <t>Initial draft</t>
  </si>
  <si>
    <t xml:space="preserve">Sven Schleier </t>
  </si>
  <si>
    <t>Merging of three diffeent templates</t>
  </si>
  <si>
    <t>Abdessamad Temmar</t>
  </si>
  <si>
    <t>Adding Spider Chart</t>
  </si>
  <si>
    <t>Bernhard Mueller</t>
  </si>
  <si>
    <t>0.8.1</t>
  </si>
  <si>
    <t>Rework, adding links to Testing Guide</t>
  </si>
  <si>
    <t>0.9.2</t>
  </si>
  <si>
    <t>QA (and sync version number with MASVS)</t>
  </si>
  <si>
    <t>0.9.3</t>
  </si>
  <si>
    <t>Sync with MASVS (merge 7.9 into 7.8)</t>
  </si>
  <si>
    <t>Sync with MASVS (update requirements of domain 4 and R)</t>
  </si>
  <si>
    <t>0.9.4</t>
  </si>
  <si>
    <t>Sync with MASVS (update requirements of domain 1, 4 and 6)</t>
  </si>
  <si>
    <t>1.0</t>
  </si>
  <si>
    <t>Sync with MASVS (update requirements of domain 3 and 8)</t>
  </si>
  <si>
    <t>Sync with MASVS (update requirements of domain 2), change links to new Gitbook</t>
  </si>
  <si>
    <t>Abderrahmane Aftahi</t>
  </si>
  <si>
    <t>1.1.0.1</t>
  </si>
  <si>
    <t>Translating to French based on MASVS 1.1.1</t>
  </si>
  <si>
    <t>Romuald Szkudlarek</t>
  </si>
  <si>
    <t>1.1.0.2</t>
  </si>
  <si>
    <t>Georges Bolssens</t>
  </si>
  <si>
    <t>1.1.0.3</t>
  </si>
  <si>
    <t>1.1.0</t>
  </si>
  <si>
    <r>
      <rPr>
        <b/>
        <sz val="12"/>
        <color rgb="FF000000"/>
        <rFont val="Calibri"/>
        <family val="2"/>
        <charset val="1"/>
      </rPr>
      <t xml:space="preserve">Sync with MASVS/MSTG v1.1.0
</t>
    </r>
    <r>
      <rPr>
        <sz val="12"/>
        <color rgb="FF000000"/>
        <rFont val="Calibri"/>
        <family val="2"/>
        <charset val="1"/>
      </rPr>
      <t xml:space="preserve">-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t>
    </r>
    <r>
      <rPr>
        <b/>
        <sz val="12"/>
        <color rgb="FF000000"/>
        <rFont val="Calibri"/>
        <family val="2"/>
        <charset val="1"/>
      </rPr>
      <t xml:space="preserve">
Coupling the checklist version to a specific MASVS/MSTG versio</t>
    </r>
    <r>
      <rPr>
        <sz val="12"/>
        <color rgb="FF000000"/>
        <rFont val="Calibri"/>
        <family val="2"/>
        <charset val="1"/>
      </rPr>
      <t xml:space="preserve">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t>
    </r>
    <r>
      <rPr>
        <b/>
        <sz val="12"/>
        <color rgb="FF000000"/>
        <rFont val="Calibri"/>
        <family val="2"/>
        <charset val="1"/>
      </rPr>
      <t xml:space="preserve">
Syncing "Anti-RE" worksheets to better match the L1/L2 "Security Requirements" worksheets
</t>
    </r>
    <r>
      <rPr>
        <sz val="12"/>
        <color rgb="FF000000"/>
        <rFont val="Calibri"/>
        <family val="2"/>
        <charset val="1"/>
      </rPr>
      <t xml:space="preserve">- Adding "ID" header
- Removing inner cell borders
</t>
    </r>
    <r>
      <rPr>
        <b/>
        <sz val="12"/>
        <color rgb="FF000000"/>
        <rFont val="Calibri"/>
        <family val="2"/>
        <charset val="1"/>
      </rPr>
      <t xml:space="preserve">
Housekeeping/Mis</t>
    </r>
    <r>
      <rPr>
        <sz val="12"/>
        <color rgb="FF000000"/>
        <rFont val="Calibri"/>
        <family val="2"/>
        <charset val="1"/>
      </rPr>
      <t>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r>
  </si>
  <si>
    <t>1.1.0.4</t>
  </si>
  <si>
    <t>Updating the lnk to the 1.1.0 version of the guide</t>
  </si>
  <si>
    <t>1.1.0.5</t>
  </si>
  <si>
    <t xml:space="preserve">SHA256 checksum instead of MD5 on Dashboard worksheet
Fixed the Management Summary worksheet
Added explanation for hyperlinking to the Dashboard worksheet
Added 0x04 hyperlink to MSTG for V4.11 on both platforms (previously blank)
</t>
  </si>
  <si>
    <t>1.1.0.6</t>
  </si>
  <si>
    <t xml:space="preserve">
Added 0x06 hyperlink to MSTG for V5.6 on iOS (previously blank)
Added a second hyperlink where feasible</t>
  </si>
  <si>
    <t>1.1.0.7</t>
  </si>
  <si>
    <t>Adjusted headings to facilitate having 2 links to the MSTG
Adding 0x05 hyperlink to MSTG for Android-V8.11 (previously blank)
Cosmetics (Top-Left alignment, WordWrap, fit-to-width and -height)</t>
  </si>
  <si>
    <t>1.1.1.1</t>
  </si>
  <si>
    <r>
      <rPr>
        <b/>
        <sz val="12"/>
        <color rgb="FF000000"/>
        <rFont val="Calibri"/>
        <family val="2"/>
        <charset val="1"/>
      </rPr>
      <t xml:space="preserve">Updating the links based on OSS19 restructured chapters:
</t>
    </r>
    <r>
      <rPr>
        <sz val="12"/>
        <color rgb="FF000000"/>
        <rFont val="Calibri"/>
        <family val="2"/>
        <charset val="1"/>
      </rPr>
      <t xml:space="preserve">android 
3.2|3.4|4.9|4.10|5.2|5.4|7.7
IOS
3.2|4.5|4.10|4.11|5.1|5.3|6.4|7.8
</t>
    </r>
  </si>
  <si>
    <t>1.1.1.2</t>
  </si>
  <si>
    <t>Correcting the Link to the MSTG repo and adding a link to the MASVS repo</t>
  </si>
  <si>
    <t>1.1.1.3</t>
  </si>
  <si>
    <t>Synchronizing the requirements wording in excel with the MASVS
changes:
2.9</t>
  </si>
  <si>
    <t xml:space="preserve">Updating the link 2.12 for IOS </t>
  </si>
  <si>
    <t>Ensure that tiles are in sync on Excel and MSTG</t>
  </si>
  <si>
    <t>1.1.2</t>
  </si>
  <si>
    <t>Updates:
- Adding the MSTG-IDs
- Covering the V1 MSTG links</t>
  </si>
  <si>
    <t>Jonas Wendorf</t>
  </si>
  <si>
    <t>Updates:
- Added missing translations for headings
- Fixed some outlines</t>
  </si>
  <si>
    <t>테스트 정보 개요</t>
    <phoneticPr fontId="9" type="noConversion"/>
  </si>
  <si>
    <t>위의 내용은 Android 및 iOS 체크리스트의 모든 하이퍼링크에 대한 기반을 구성하는데 사용됩니다.
특정 유스케이스에 맞게 모든 하이퍼링크를 특정 버전의 MSTG로 업데이트 하십시오.</t>
    <phoneticPr fontId="9" type="noConversion"/>
  </si>
  <si>
    <t>MASVS 버전</t>
    <phoneticPr fontId="9" type="noConversion"/>
  </si>
  <si>
    <t>MSTG 버전</t>
    <phoneticPr fontId="9" type="noConversion"/>
  </si>
  <si>
    <t>고객명</t>
    <phoneticPr fontId="9" type="noConversion"/>
  </si>
  <si>
    <t>테스트 장소</t>
    <phoneticPr fontId="9" type="noConversion"/>
  </si>
  <si>
    <t>시작일</t>
    <phoneticPr fontId="9" type="noConversion"/>
  </si>
  <si>
    <t>종료일</t>
    <phoneticPr fontId="9" type="noConversion"/>
  </si>
  <si>
    <t>테스터 이름</t>
    <phoneticPr fontId="9" type="noConversion"/>
  </si>
  <si>
    <t>테스트 범위</t>
    <phoneticPr fontId="9" type="noConversion"/>
  </si>
  <si>
    <t>검증 수준</t>
    <phoneticPr fontId="9" type="noConversion"/>
  </si>
  <si>
    <t>애플리케이션명</t>
    <phoneticPr fontId="9" type="noConversion"/>
  </si>
  <si>
    <t>Google Play 스토어 링크</t>
    <phoneticPr fontId="9" type="noConversion"/>
  </si>
  <si>
    <t>Apple 앱 스토어 링크</t>
    <phoneticPr fontId="9" type="noConversion"/>
  </si>
  <si>
    <t>파일명</t>
    <phoneticPr fontId="9" type="noConversion"/>
  </si>
  <si>
    <t>버전</t>
    <phoneticPr fontId="9" type="noConversion"/>
  </si>
  <si>
    <t>고객 담당자 및 연락처 정보</t>
    <phoneticPr fontId="9" type="noConversion"/>
  </si>
  <si>
    <t>이름</t>
    <phoneticPr fontId="9" type="noConversion"/>
  </si>
  <si>
    <t>부서명</t>
    <phoneticPr fontId="9" type="noConversion"/>
  </si>
  <si>
    <t>직책</t>
    <phoneticPr fontId="9" type="noConversion"/>
  </si>
  <si>
    <t>전화번호</t>
    <phoneticPr fontId="9" type="noConversion"/>
  </si>
  <si>
    <t>E-mail</t>
    <phoneticPr fontId="9" type="noConversion"/>
  </si>
  <si>
    <t>MASVS의 온라인 버전</t>
    <phoneticPr fontId="9" type="noConversion"/>
  </si>
  <si>
    <t>MSTG의 온라인 버전</t>
    <phoneticPr fontId="9" type="noConversion"/>
  </si>
  <si>
    <t>앱 테스트 정보</t>
    <phoneticPr fontId="9" type="noConversion"/>
  </si>
  <si>
    <t>파일 해쉬 SHA256
(shasum, openssl, sha256sum 등을 사용하여 얻을 수 있음)</t>
    <phoneticPr fontId="9" type="noConversion"/>
  </si>
  <si>
    <t>&lt;고객명&gt;</t>
    <phoneticPr fontId="9" type="noConversion"/>
  </si>
  <si>
    <t>&lt;AppName&gt;</t>
    <phoneticPr fontId="9" type="noConversion"/>
  </si>
  <si>
    <t>MASVS 준수 점수 ( / 5)</t>
    <phoneticPr fontId="9" type="noConversion"/>
  </si>
  <si>
    <t>V1: 아키텍처, 디자인 및 위협 모델링</t>
    <phoneticPr fontId="9" type="noConversion"/>
  </si>
  <si>
    <t>V3: 암호화 검증</t>
    <phoneticPr fontId="9" type="noConversion"/>
  </si>
  <si>
    <t>V4: 인증 및 세션 관리</t>
    <phoneticPr fontId="9" type="noConversion"/>
  </si>
  <si>
    <t>V5: 네트워크 통신</t>
    <phoneticPr fontId="9" type="noConversion"/>
  </si>
  <si>
    <t>V6: 플랫폼 상호 작용</t>
    <phoneticPr fontId="9" type="noConversion"/>
  </si>
  <si>
    <t>V7: 코드 품질 및 빌드 설정</t>
    <phoneticPr fontId="9" type="noConversion"/>
  </si>
  <si>
    <t xml:space="preserve">Android: 
iOS: </t>
    <phoneticPr fontId="9" type="noConversion"/>
  </si>
  <si>
    <t>관리자를 위한 요약 정보</t>
    <phoneticPr fontId="9" type="noConversion"/>
  </si>
  <si>
    <t>1.1.2</t>
    <phoneticPr fontId="9" type="noConversion"/>
  </si>
  <si>
    <t>모바일 애플리케이션 보안 요구 사항(Android)</t>
    <phoneticPr fontId="9" type="noConversion"/>
  </si>
  <si>
    <t>비고</t>
    <phoneticPr fontId="9" type="noConversion"/>
  </si>
  <si>
    <t>아키텍처, 디자인 및 위협 모델링</t>
    <phoneticPr fontId="9" type="noConversion"/>
  </si>
  <si>
    <t>데이터 저장 및 개인 정보</t>
    <phoneticPr fontId="9" type="noConversion"/>
  </si>
  <si>
    <t>암호화</t>
    <phoneticPr fontId="9" type="noConversion"/>
  </si>
  <si>
    <t>인증 및 세션 관리</t>
    <phoneticPr fontId="9" type="noConversion"/>
  </si>
  <si>
    <t>네트워크 통신</t>
    <phoneticPr fontId="9" type="noConversion"/>
  </si>
  <si>
    <t>플랫폼 상호 작용</t>
    <phoneticPr fontId="9" type="noConversion"/>
  </si>
  <si>
    <t>코드 품질 및 빌드 설정</t>
    <phoneticPr fontId="9" type="noConversion"/>
  </si>
  <si>
    <t>결과표시</t>
    <phoneticPr fontId="9" type="noConversion"/>
  </si>
  <si>
    <t>구분</t>
    <phoneticPr fontId="9" type="noConversion"/>
  </si>
  <si>
    <t>정의</t>
    <phoneticPr fontId="9" type="noConversion"/>
  </si>
  <si>
    <t>점검 요구 사항</t>
    <phoneticPr fontId="9" type="noConversion"/>
  </si>
  <si>
    <t>결과</t>
    <phoneticPr fontId="9" type="noConversion"/>
  </si>
  <si>
    <t>모바일 애플리케이션 보안 요구 사항(iOS)</t>
    <phoneticPr fontId="9" type="noConversion"/>
  </si>
  <si>
    <t>점검 방법 (링크)</t>
    <phoneticPr fontId="9" type="noConversion"/>
  </si>
  <si>
    <t>리버스 엔지니어링에 대한 복원력(Android)</t>
    <phoneticPr fontId="9" type="noConversion"/>
  </si>
  <si>
    <t>Level R</t>
    <phoneticPr fontId="9" type="noConversion"/>
  </si>
  <si>
    <t>동적 분석 및 변조 방지</t>
    <phoneticPr fontId="9" type="noConversion"/>
  </si>
  <si>
    <t>장치 바인딩</t>
    <phoneticPr fontId="9" type="noConversion"/>
  </si>
  <si>
    <t>V8-1</t>
    <phoneticPr fontId="9" type="noConversion"/>
  </si>
  <si>
    <t>V8-2</t>
    <phoneticPr fontId="9" type="noConversion"/>
  </si>
  <si>
    <t>V8-3</t>
    <phoneticPr fontId="9" type="noConversion"/>
  </si>
  <si>
    <t>리버스 엔지니어링 요구 사항에 대한 복원력</t>
    <phoneticPr fontId="9" type="noConversion"/>
  </si>
  <si>
    <t>계</t>
    <phoneticPr fontId="9" type="noConversion"/>
  </si>
  <si>
    <t>V2: 데이터 저장 및 개인 정보</t>
    <phoneticPr fontId="9" type="noConversion"/>
  </si>
  <si>
    <t>V8: 리버스 엔지니어링에 대한 복원력</t>
    <phoneticPr fontId="9" type="noConversion"/>
  </si>
  <si>
    <t>리버스 엔지니어링에 대한 복원력(iOS)</t>
    <phoneticPr fontId="9" type="noConversion"/>
  </si>
  <si>
    <r>
      <rPr>
        <b/>
        <sz val="20"/>
        <rFont val="맑은 고딕 (본문)"/>
        <charset val="129"/>
      </rPr>
      <t>OWASP Mobile 모바일 애플리케이션 보안 체크리스트</t>
    </r>
    <r>
      <rPr>
        <b/>
        <sz val="14"/>
        <rFont val="Calibri"/>
        <family val="2"/>
        <charset val="129"/>
        <scheme val="minor"/>
      </rPr>
      <t xml:space="preserve">
</t>
    </r>
    <r>
      <rPr>
        <sz val="14"/>
        <rFont val="Calibri"/>
        <family val="2"/>
        <charset val="129"/>
        <scheme val="minor"/>
      </rPr>
      <t xml:space="preserve">
OWASP 모바일 애플리케이션 보안 검증 표준 기반</t>
    </r>
    <phoneticPr fontId="9" type="noConversion"/>
  </si>
  <si>
    <t>요구사항이 모바일 앱에 적용되며 모범 사례에 따라 구현되어 있는 경우</t>
    <phoneticPr fontId="9" type="noConversion"/>
  </si>
  <si>
    <t>요구사항이 모바일 앱에는 적용되지만 모든 요구사항을 충족하지 못하는 경우</t>
    <phoneticPr fontId="9" type="noConversion"/>
  </si>
  <si>
    <t>요구사항이 모바일 앱에 해당 사항이 없는 경우</t>
    <phoneticPr fontId="9" type="noConversion"/>
  </si>
  <si>
    <t>이해 방해(Impede Comprehension)</t>
    <phoneticPr fontId="9" type="noConversion"/>
  </si>
  <si>
    <t>1.1.4</t>
    <phoneticPr fontId="9" type="noConversion"/>
  </si>
  <si>
    <t>Youngjae Jeon</t>
    <phoneticPr fontId="9" type="noConversion"/>
  </si>
  <si>
    <t>translate ver. 1.1.2 into Korean 
- translated by Youngjae Jeon reviewed by Jeongwon Cho.</t>
    <phoneticPr fontId="9" type="noConversion"/>
  </si>
  <si>
    <t>1.11</t>
  </si>
  <si>
    <t>1.12</t>
  </si>
  <si>
    <t>MSTG-ARCH-11</t>
  </si>
  <si>
    <t>MSTG-ARCH-12</t>
  </si>
  <si>
    <t>모든 앱 구성 요소가 필요한 것으로 식별되어야 한다.</t>
  </si>
  <si>
    <t>보안 통제는 클라이언트측에서만 적용되는 것이 아니라 각각의 원격 엔드 포인트에서도 적용되어야 한다.</t>
  </si>
  <si>
    <t>모바일 앱과 연결되는 모든 원격 서비스에 수준 높은 아키텍처가 정의되어야 하고 해당 아키텍처에서 보안이 지원되어야 한다.</t>
  </si>
  <si>
    <t>모바일 앱의 컨텍스트에서 민감한 것으로 간주되는 데이터가 명확하게 식별되어야 한다.</t>
  </si>
  <si>
    <t>모든 앱 구성 요소는 비즈니스 기능과 보안 기능이 적용되어야 한다.</t>
  </si>
  <si>
    <t>모바일 앱과 연관된 원격 서비스의 위협 모델을 만들어 잠재적인 위협에 대한 대책을 적용하여야 한다.</t>
  </si>
  <si>
    <t>모든 보안 통제는 중앙 집중식으로 구현되어야 한다.</t>
  </si>
  <si>
    <t>암호화 키(있는 경우)를 관리하는 방법에 대한 명시적인 정책이 있으며 암호화 키의 수명주기가 적용되어야 한다. (NIST SP 800-57 등과 같은 키 관리 표준을 준수하는 것이 좋음)</t>
  </si>
  <si>
    <t>모바일 앱의 업데이트를 강제화하는 메커니즘이 존재하여야 하다.</t>
  </si>
  <si>
    <t>소프트웨어 개발 수명주기의 모든 부분에서 보안을 적용하여야 한다.</t>
  </si>
  <si>
    <t>책임 있는 공개 정책이 시행되고 있으며 효과적으로 적용되어야 한다.</t>
  </si>
  <si>
    <t>앱은 개인정보 보호법 및 규정을 준수해야 한다.</t>
  </si>
  <si>
    <t>2.13</t>
  </si>
  <si>
    <t>MSTG-STORAGE‑13</t>
  </si>
  <si>
    <t>2.14</t>
  </si>
  <si>
    <t>MSTG-STORAGE‑14</t>
  </si>
  <si>
    <t>2.15</t>
  </si>
  <si>
    <t>MSTG-STORAGE‑15</t>
  </si>
  <si>
    <t>개인 식별 정보(PII), 사용자 자격 증명 암호화 키 같은 중요한 데이터를 저장할 경우 시스템 자격 증명 저장소를 적절하게 사용하여야 한다.</t>
  </si>
  <si>
    <t>민감한 데이터는 앱 컨테이너 또는 시스템 자격 증명 저장 시설 외부에 저장하지 않아야 한다.</t>
  </si>
  <si>
    <t>민감한 데이터는 응용 프로그램 로그에 기록하지 않아야 한다.</t>
  </si>
  <si>
    <t>민감한 데이터는 아키텍처에서 필요한 부분이 아닌 한 제3자와 공유하지 않아야 한다.</t>
  </si>
  <si>
    <t>민감한 데이터를 처리하는 텍스트 입력에서 키보드 캐시가 비활성화 되어야 한다.</t>
  </si>
  <si>
    <t>민감한 데이터는 IPC 메커니즘을 통해 노출되지 않아야 한다.</t>
  </si>
  <si>
    <t>비밀번호 또는 핀과 같은 민감한 데이터는 사용자 인터페이스를 통해 노출되지 않아야 한다.</t>
  </si>
  <si>
    <t>민감한 데이터는 모바일 운영체제에서 생성된 백업에 포함되지 않아야 한다.</t>
  </si>
  <si>
    <t>민감한 데이터는 앱이 백그라운드로 이동할 때 뷰에서 제거되어야 한다.</t>
  </si>
  <si>
    <t>민감한 데이터는 앱이 필요한 것보다 더 긴 시간 동안 메모리에 유지되지 않아야 하며, 사용 후에는 메모리에서 명시적으로 삭제하여야 한다.</t>
  </si>
  <si>
    <t>앱은 사용자에게 장치 암호를 설정하도록 요구하는 것과 같은 최소한의 장치 액세스 보안 정책을 설정하도록 하여야 한다.</t>
  </si>
  <si>
    <t>앱은 처리되는 개인 식별 정보가 처리되는 방식과 사용자가 앱 사용시 준수해야하는 보안 모범 사례에 대해 통지하여야 한다.</t>
  </si>
  <si>
    <t>민감한 데이터는 모바일 장치 로컬에 저장해서는 안된다. 대신 필요한 경우 원격 엔드포인트에서 데이터를 검색하고 메모리에만 보관하여야 한다.</t>
  </si>
  <si>
    <t>민감한 데이터를 여전히 로컬에 저장해야하는 경우라면, 인증이 필요한 하드웨어 지원 저장소에서 파생된 키를 사용하여 암호화하여야 한다.</t>
  </si>
  <si>
    <t>과도한 인증 시도 실패 후에는 앱의 로컬 저장소를 지워야 한다.</t>
  </si>
  <si>
    <t>앱은 암호화의 유일한 방법으로 하드 코드 된 키를 사용하는 암호화에 의존하지 않아야 한다.</t>
  </si>
  <si>
    <t>앱은 검증된 암호화 알고리즘으로 구현하여야 한다.</t>
  </si>
  <si>
    <t>앱은 업계 모범 사례를 준수하는 매개 변수로 구성된 특정 유스케이스에 적합한 암호화 알고리즘을 사용하여야 한다.</t>
  </si>
  <si>
    <t>앱은 보안적인 목적으로 더 이상 사용되지 않고 사라질 암호화 프로토콜과 알고리즘을 사용하지 않아야 한다.</t>
  </si>
  <si>
    <t>앱은 여러 목적으로 동일한 암호화 키를 재사용하지 않아야 한다.</t>
  </si>
  <si>
    <t>모든 난수 값은 충분히 안전한 난수 생성기를 사용하여 생성하여야 한다.</t>
  </si>
  <si>
    <t>4.12</t>
  </si>
  <si>
    <t>MSTG-AUTH-12</t>
  </si>
  <si>
    <t>앱이 사용자에게 원격 서비스에 대한 액세스를 제공하는 경우 사용자 이름과 암호로의 인증 방식은 원격 엔드 포인트에서 수행되어야 한다.</t>
  </si>
  <si>
    <t>상태 저장 세션 관리를 사용하는 경우 원격 엔드 포인트는 무작위로 생성된 세션 식별자를 사용하여 사용자의 자격 증명을 보내지 않고 클라이언트 요청을 인증하여야 한다.</t>
  </si>
  <si>
    <t>상태 비 저장 토큰 기반 인증을 사용하는 경우 서버는 보안 알고리즘을 사용하여 서명된 토큰을 제공하여야 한다.</t>
  </si>
  <si>
    <t>사용자가 로그아웃하면 원격 엔드 포인트는 기존의 세션을 종료하여야 한다.</t>
  </si>
  <si>
    <t>비밀번호 정책이 존재하며 원격 엔드 포인트에서 검증되어야 한다.</t>
  </si>
  <si>
    <t>원격 엔드 포인트는 과도한 인증 시도에 대한 보호 메커니즘을 구현하여야 한다.</t>
  </si>
  <si>
    <t>사전 정의 된 비 활동 기간 및 액세스 토큰이 만료 된 후 원격 엔드 포인트에서 세션이 무효화되어야 한다.</t>
  </si>
  <si>
    <t>생체 인식 인증이 사용되는 경우 이벤트 바인딩(예: 단순히 "true"또는 "false"를 반환하는 API 사용) 되어서는 안된다. 대신 키 체인 및 키 스토어 잠금 해제를 할 때만 사용하여야 한다.</t>
  </si>
  <si>
    <t>2단계 인증 요소는 원격 엔드 포인트에 존재하여야 하며, 2FA 요구 사항이 지속적으로 적용되어야 한다.</t>
  </si>
  <si>
    <t>민감한 트랜잭션에는 단계별 인증을 적용하여야 한다.</t>
  </si>
  <si>
    <t>앱은 사용자에게 사용자 계정의 모든 민감한 활동을 알려야 한다. 사용자는 장치 목록을 보거나, 상태 정보(IP 주소, 위치 등)를 보고 특정 장치를 차단할 수 있어야 한다.</t>
  </si>
  <si>
    <t>인증 모델은 원격 엔드포인트에서 정의되고 시행되어야 한다.</t>
  </si>
  <si>
    <t>데이터는 TLS를 사용하여 네트워크에서 암호화되어야 한다. 보안 채널은 앱 전체에 일관되게 사용하여야 한다.</t>
  </si>
  <si>
    <t>TLS 설정은 현재 모범 사례와 일치하여야 하며, 모바일 운영 체제가 권장 표준을 지원하지 않는 경우 가능한 한 가장 가까운 모범 사례와 일치하여야 한다.</t>
  </si>
  <si>
    <t>보안 채널이 설정되면 앱은 원격 앤드 포인트의 X.509 인증서를 검증하여야 한다. 신뢰할 수 있는 CA가 서명한 인증서만 허용하여야 한다.</t>
  </si>
  <si>
    <t>앱은 자체 인증서 저장소를 사용하거나 앤드 포인트 인증서 또는 공개 키를 피닝하여야 한다. 그 후 신뢰할 수 있는 CA가 서명한 경우에도 다른 인증서 또는 키를 제공하는 앤드 포인트와의 연결을 거부할 수 있어야 한다.</t>
  </si>
  <si>
    <t>앱은 등록 및 계정 복구와 같은 중요한 작업을 처리할 때 안전하지 않은 단일 통신 채널(이메일 또는 SMS)에 의존하지 않아야 한다.</t>
  </si>
  <si>
    <t>앱은 최신 연결 라이브러리 및 보안 라이브러리에만 의존하여야 한다.</t>
  </si>
  <si>
    <t>6.9</t>
  </si>
  <si>
    <t>MSTG-PLATFORM-9</t>
  </si>
  <si>
    <t>6.10</t>
  </si>
  <si>
    <t>MSTG-PLATFORM-10</t>
  </si>
  <si>
    <t>6.11</t>
  </si>
  <si>
    <t>MSTG-PLATFORM-11</t>
  </si>
  <si>
    <t>앱은 필요한 최소한의 권한만 요구하여야 한다.</t>
  </si>
  <si>
    <t>외부 소스 및 사용자의 모든 입력에 대해 검증하고 필요한 경우 적절하게 처리하여야 한다. 여기에는 UI를 통해 수신된 데이터, 인텐트, 사용자 정의 URL 및 네트워크 소스와 같은 IPC 메커니즘이 포함된다.</t>
  </si>
  <si>
    <t>앱은 메커니즘이 제대로 보호되지 않는 한 사용자 정의 URL 체계를 통해 민감한 기능을 내보내지 않아야 한다.</t>
  </si>
  <si>
    <t>엡은 메커니즘이 제대로 보호되지 않는 한 IPC 메터니즘을 통해 민감한 기능을 내보내지 않아야 한다.</t>
  </si>
  <si>
    <t>명시적으로 필요한 경우가 아니면 웹뷰에서 자바스크립트를 사용하지 않아야 한다.</t>
  </si>
  <si>
    <t>웹뷰는 필요 최소한의 프로토콜 핸들러 세트만 허용하도록 구성되어야 한다. (이상적으로는 https만 지원) file, tel 및 app-id와 같은 잠재적으로 위험한 핸들러는 비활성화하여야 한다.</t>
  </si>
  <si>
    <t>앱의 네이티브 메소드가 웹뷰에 노출되는 경우 웹뷰가 앱 패키지에 포함된 자바스크립트만 렌더링하는지 검증하여야 한다.</t>
  </si>
  <si>
    <t>객체 역직렬화는 안전한 직렬화 API를 사용하여 구현하여야 한다.</t>
  </si>
  <si>
    <t>애플리케이션은 화면 오버레이 공격으로부터 자신을 보호하여야 한다. (Android 만 해당)</t>
  </si>
  <si>
    <t>WebView를 종효하기 전에 WebView의 캐시, 스토리지 및 로드된 리소스(JavaScript 등)를 지워야 한다.</t>
  </si>
  <si>
    <t>민감한 데이터가 입력될 때마다 앱에서 사용자 지정 타사 키보드 사용을 방지하는지 확인하여야 한다.</t>
  </si>
  <si>
    <t>앱이 유효한 인증서로 서명 및 프로비저닝되어야 하며, 개인 키가 올바르게 보호되어야 한다.</t>
  </si>
  <si>
    <t>앱은 릴리 모드로 빌드되어 있어야 한다. (디버그 불가)</t>
  </si>
  <si>
    <t>네이티브 바이너리에서 디버그 기호가 제거되어야 한다.</t>
  </si>
  <si>
    <t>디버깅 코드 및 개발자 지원 코드(예 : 테스트 코드, 백도어, 숨겨진 설정)가 제거되어야 한다. 앱은 자세한(verbose) 오류나 디버깅 메시지를 기록하지 않아야 한다.</t>
  </si>
  <si>
    <t>앱에서 사용되는 라이브러리 및 프레임워크 등은 모든 타사 구성 요소를 식별하고 알려진 취약점이 있는지 확인하여야 한다.</t>
  </si>
  <si>
    <t>앱은 가능한 모든 예외를 포착하고 처리하여야 한다.</t>
  </si>
  <si>
    <t>보안 통제의 오류 처리 로직은 기본적으로 액세스를 거부하여야 한다.</t>
  </si>
  <si>
    <t>관리되지 않는 코드에서 메모리는 할당, 해제 및 안전하게 사용되어야 한다.</t>
  </si>
  <si>
    <t>바이트 코드의 경량화, 스택 보호, PIE 지원 및 자동 참조 카운팅과 같은 툴체인에서 제공하는 무료 보안 기능이 활성화되어야 한다.</t>
  </si>
  <si>
    <t>8.13</t>
  </si>
  <si>
    <t>MSTG-RESILIENCE-13</t>
  </si>
  <si>
    <t>V8-4</t>
    <phoneticPr fontId="9" type="noConversion"/>
  </si>
  <si>
    <t>앱은 사용자에게 경고하거나 앱을 종료하여 루팅 또는 탈옥 된 기기의 존재를 감지하여야 한다.</t>
  </si>
  <si>
    <t>앱은 디버깅을 방지하거나 디버거 연결을 감지하여야 한다. 사용 가능한 모든 디버깅 프로토콜이 포함되어야 한다.</t>
  </si>
  <si>
    <t>앱은 자체 샌드박스에서 실행 파일 및 중요한 데이터의 변조를 감지하여야 한다.</t>
  </si>
  <si>
    <t>앱은 장치에 널리 사용되는 리버스 엔지니어링 도구 및 프레임워크의 존재를 감지하여야 한다.</t>
  </si>
  <si>
    <t>앱은 에뮬레이터에서 실행되고 있는지 여부를 감지하고 대응하여야 한다.</t>
  </si>
  <si>
    <t>앱은 자체 메모리 공간에서 코드와 데이터 변조를 감지하여야 한다.</t>
  </si>
  <si>
    <t>앱은 각 방어 유형(8.1~8.6)에서 여러 메커니즘을 구현하여야 한다. 복원력은 사용된 메커니즘의 독창성의 양 및 다양성과 비례합니다.</t>
  </si>
  <si>
    <t>감지 메커니즘은 지연 응답과 스텔스 응답을 포함하여 다양한 종류 응답을 트리거하여야 한다.</t>
  </si>
  <si>
    <t>프로그램 난독화가 적용되고, 동적 분석을 통한 역 난독처리를 방해하여야 한다.</t>
  </si>
  <si>
    <t>앱은 장치 고유의 여러 속성에서 파생되는 장치 지문을 사용하여 '장치 바인딩' 기능을 구현하여야 한다.</t>
  </si>
  <si>
    <t>앱에 속하는 모든 실행 파일 및 라이브러리는 파일 수준에서 암호화되거나 실행 파일 내의 중요한 코드 및 데이터 세그먼트가 암호화되거나 압축되어야 한다. 간단한 정적 분석은 중요한 코드나 데이터가 노출되지 않아야 한다.</t>
  </si>
  <si>
    <t>난독화의 목표가 민감한 계산을 보호하는 것이라면, 현재 공개된 연구를 고려하여 특정 작업에 적합하고 수동 및 자동화된 역 난독화 방법에 대해 강력한 난독화 체계가 사용되어야 한다. 난독화의 효과는 수동 테스트를 통해 검할 필요가 있다. 하드웨어 기반 격리 기능이 난독화 처리보다 우선시 된다.</t>
  </si>
  <si>
    <t>심층 방어로서, 통신 당사자를 확실하게 강화하는 것 외에도, 애플리케이션 레벨 페이로드 암호화를 적용하여 도청을 더욱 방해할 수 있다.</t>
  </si>
  <si>
    <r>
      <rPr>
        <b/>
        <sz val="11"/>
        <rFont val="Malgun Gothic"/>
        <family val="2"/>
        <charset val="129"/>
      </rPr>
      <t>도청</t>
    </r>
    <r>
      <rPr>
        <b/>
        <sz val="11"/>
        <rFont val="Calibri"/>
        <family val="2"/>
      </rPr>
      <t xml:space="preserve"> </t>
    </r>
    <r>
      <rPr>
        <b/>
        <sz val="11"/>
        <rFont val="Malgun Gothic"/>
        <family val="2"/>
        <charset val="129"/>
      </rPr>
      <t>방해</t>
    </r>
    <r>
      <rPr>
        <b/>
        <sz val="11"/>
        <rFont val="Calibri"/>
        <family val="2"/>
      </rPr>
      <t>(Impede Eavesdropping)</t>
    </r>
    <phoneticPr fontId="9" type="noConversion"/>
  </si>
  <si>
    <t>Koki Takeyama</t>
    <phoneticPr fontId="37"/>
  </si>
  <si>
    <t>1.1.3.1</t>
    <phoneticPr fontId="37"/>
  </si>
  <si>
    <t>Koki Takeyama</t>
    <phoneticPr fontId="9" type="noConversion"/>
  </si>
  <si>
    <t>1.1.3.1</t>
    <phoneticPr fontId="9" type="noConversion"/>
  </si>
  <si>
    <t>1.2</t>
    <phoneticPr fontId="9" type="noConversion"/>
  </si>
  <si>
    <t>translate ver. 1.1.3.1 into Korean 
- Sync with MASVS 1.2</t>
    <phoneticPr fontId="9" type="noConversion"/>
  </si>
  <si>
    <t>Sync with MASVS 1.2
- Added
1.11, 1.12, 2.13, 2.14, 2.15, 4.12, 6.9, 6.10, 6.11, 8.13
- Changes in English
2.1, 3.4, 4.11, 7.4
- Changes in French
2.1, 4.11, 7.4
- Changes in Japanese
2.1, 4.11, 7.4
- Changes in Korean
1.2, 1.3, 1.7, 2.1, 2.12, 3.1, 3.4, 4.2, 4.6, 4.8, 4.9, 4.11, 5.4, 5.5, 6.2, 6.3, 6.4, 6.5, 6.6, 6.7, 6.8, 7.1, 7.2, 7.3, 7.4, 7.5, 7.6, 7.7, 7.8, 7.9, 8.2, 8.5, 8.12
- Changes in Spanish
1.7, 1.8, 1.9, 1.10, 2.1, 2.3, 2.5, 2.6, 2.8, 2.9, 2.10, 3.1, 3.3, 3.4, 3.6, 4.8, 4.9, 4.10, 4.11, 5.2, 5.3, 5.4, 5.5, 6.1, 6.2, 6.3, 6.4, 6.6, 6.7, 6.8, 7.1, 7.2, 7.3, 7.4, 7.5, 7.6, 7.8, 7.9, 8.2, 8.3, 8.4, 8.5, 8.7, 8.8, 8.9, 8.10, 8.11, 8.12</t>
    <phoneticPr fontId="37"/>
  </si>
  <si>
    <t>Testing Reverse Engineering Tools Detection (MSTG-RESILIENCE-4)</t>
  </si>
  <si>
    <t>Testing Emulator Detection (MSTG-RESILIENCE-5)</t>
  </si>
  <si>
    <t>Testing Obfuscation (MSTG-RESILIENCE-9)</t>
  </si>
  <si>
    <t>1.1.3-excel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</si>
</sst>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lt;=9999999]###\-####;\(###&quot;) &quot;###\-####"/>
    <numFmt numFmtId="165" formatCode="0\ %"/>
    <numFmt numFmtId="166" formatCode="[$-407]dd/mm/yyyy"/>
    <numFmt numFmtId="167" formatCode="0.0\ %"/>
    <numFmt numFmtId="168" formatCode="yyyy\-mm\-dd;@"/>
  </numFmts>
  <fonts count="39">
    <font>
      <sz val="12"/>
      <color rgb="FF000000"/>
      <name val="Calibri"/>
      <family val="2"/>
      <charset val="1"/>
    </font>
    <font>
      <u/>
      <sz val="12"/>
      <color rgb="FF5F5F5F"/>
      <name val="Calibri"/>
      <family val="2"/>
      <charset val="1"/>
    </font>
    <font>
      <sz val="10"/>
      <name val="Trebuchet MS"/>
      <family val="2"/>
      <charset val="1"/>
    </font>
    <font>
      <sz val="10"/>
      <color rgb="FF000000"/>
      <name val="Trebuchet MS"/>
      <family val="2"/>
      <charset val="1"/>
    </font>
    <font>
      <sz val="11"/>
      <color rgb="FF000000"/>
      <name val="Arial"/>
      <family val="2"/>
      <charset val="1"/>
    </font>
    <font>
      <b/>
      <sz val="10"/>
      <color rgb="FFFFFFFF"/>
      <name val="Trebuchet MS"/>
      <family val="2"/>
      <charset val="1"/>
    </font>
    <font>
      <b/>
      <sz val="12"/>
      <color rgb="FF000000"/>
      <name val="Calibri"/>
      <family val="2"/>
      <charset val="1"/>
    </font>
    <font>
      <sz val="12"/>
      <name val="Calibri"/>
      <family val="2"/>
      <charset val="1"/>
    </font>
    <font>
      <sz val="12"/>
      <color rgb="FF000000"/>
      <name val="Calibri"/>
      <family val="2"/>
      <charset val="1"/>
    </font>
    <font>
      <sz val="8"/>
      <name val="나눔고딕OTF"/>
      <family val="3"/>
      <charset val="129"/>
    </font>
    <font>
      <sz val="12"/>
      <color rgb="FF000000"/>
      <name val="Calibri"/>
      <family val="2"/>
      <charset val="129"/>
      <scheme val="minor"/>
    </font>
    <font>
      <b/>
      <sz val="14"/>
      <name val="Calibri"/>
      <family val="2"/>
      <charset val="129"/>
      <scheme val="minor"/>
    </font>
    <font>
      <sz val="14"/>
      <name val="Calibri"/>
      <family val="2"/>
      <charset val="129"/>
      <scheme val="minor"/>
    </font>
    <font>
      <b/>
      <sz val="10"/>
      <name val="Calibri"/>
      <family val="2"/>
      <charset val="129"/>
      <scheme val="minor"/>
    </font>
    <font>
      <sz val="10"/>
      <name val="Calibri"/>
      <family val="2"/>
      <charset val="129"/>
      <scheme val="minor"/>
    </font>
    <font>
      <b/>
      <u/>
      <sz val="12"/>
      <color rgb="FF5F5F5F"/>
      <name val="Calibri"/>
      <family val="2"/>
      <charset val="129"/>
      <scheme val="minor"/>
    </font>
    <font>
      <b/>
      <sz val="12"/>
      <color rgb="FF000000"/>
      <name val="Calibri"/>
      <family val="2"/>
      <charset val="129"/>
      <scheme val="minor"/>
    </font>
    <font>
      <b/>
      <sz val="10"/>
      <color rgb="FF000000"/>
      <name val="Calibri"/>
      <family val="2"/>
      <charset val="129"/>
      <scheme val="minor"/>
    </font>
    <font>
      <sz val="12"/>
      <color rgb="FFFF0000"/>
      <name val="Calibri"/>
      <family val="2"/>
      <charset val="129"/>
      <scheme val="minor"/>
    </font>
    <font>
      <b/>
      <sz val="14"/>
      <color rgb="FF000000"/>
      <name val="Calibri"/>
      <family val="2"/>
      <charset val="129"/>
      <scheme val="minor"/>
    </font>
    <font>
      <b/>
      <sz val="11"/>
      <color rgb="FFFFFFFF"/>
      <name val="Calibri"/>
      <family val="2"/>
      <charset val="129"/>
      <scheme val="minor"/>
    </font>
    <font>
      <b/>
      <sz val="11"/>
      <color rgb="FF000000"/>
      <name val="Calibri"/>
      <family val="2"/>
      <charset val="129"/>
      <scheme val="minor"/>
    </font>
    <font>
      <sz val="11"/>
      <name val="Calibri"/>
      <family val="2"/>
      <charset val="129"/>
      <scheme val="minor"/>
    </font>
    <font>
      <u/>
      <sz val="12"/>
      <color rgb="FF5F5F5F"/>
      <name val="Calibri"/>
      <family val="2"/>
      <charset val="129"/>
      <scheme val="minor"/>
    </font>
    <font>
      <b/>
      <sz val="11"/>
      <name val="Calibri"/>
      <family val="2"/>
      <charset val="129"/>
      <scheme val="minor"/>
    </font>
    <font>
      <b/>
      <i/>
      <u/>
      <sz val="11"/>
      <name val="Calibri"/>
      <family val="2"/>
      <charset val="129"/>
      <scheme val="minor"/>
    </font>
    <font>
      <sz val="11"/>
      <color rgb="FF000000"/>
      <name val="Calibri"/>
      <family val="2"/>
      <charset val="129"/>
      <scheme val="minor"/>
    </font>
    <font>
      <u/>
      <sz val="11"/>
      <color rgb="FF5F5F5F"/>
      <name val="Calibri"/>
      <family val="2"/>
      <charset val="129"/>
      <scheme val="minor"/>
    </font>
    <font>
      <b/>
      <sz val="12"/>
      <color rgb="FF5F5F5F"/>
      <name val="Calibri"/>
      <family val="2"/>
      <charset val="129"/>
      <scheme val="minor"/>
    </font>
    <font>
      <u/>
      <sz val="11"/>
      <color rgb="FFFFFFFF"/>
      <name val="Calibri"/>
      <family val="2"/>
      <charset val="129"/>
      <scheme val="minor"/>
    </font>
    <font>
      <sz val="10"/>
      <color rgb="FF000000"/>
      <name val="Calibri"/>
      <family val="2"/>
      <charset val="129"/>
      <scheme val="minor"/>
    </font>
    <font>
      <b/>
      <sz val="10"/>
      <color rgb="FFFFFFFF"/>
      <name val="Calibri"/>
      <family val="2"/>
      <charset val="129"/>
      <scheme val="minor"/>
    </font>
    <font>
      <sz val="72"/>
      <color rgb="FF000000"/>
      <name val="Calibri"/>
      <family val="2"/>
      <charset val="129"/>
      <scheme val="minor"/>
    </font>
    <font>
      <b/>
      <sz val="20"/>
      <name val="맑은 고딕 (본문)"/>
      <charset val="129"/>
    </font>
    <font>
      <b/>
      <sz val="11"/>
      <name val="Malgun Gothic"/>
      <family val="2"/>
      <charset val="129"/>
    </font>
    <font>
      <b/>
      <sz val="11"/>
      <name val="Calibri"/>
      <family val="2"/>
    </font>
    <font>
      <b/>
      <sz val="11"/>
      <name val="游ゴシック"/>
      <family val="2"/>
      <charset val="129"/>
    </font>
    <font>
      <sz val="6"/>
      <name val="ＭＳ Ｐゴシック"/>
      <family val="3"/>
      <charset val="128"/>
    </font>
    <font>
      <b/>
      <sz val="12"/>
      <color rgb="FF5F5F5F"/>
      <name val="Calibri"/>
      <family val="2"/>
      <charset val="1"/>
    </font>
  </fonts>
  <fills count="14">
    <fill>
      <patternFill patternType="none"/>
    </fill>
    <fill>
      <patternFill patternType="gray125"/>
    </fill>
    <fill>
      <patternFill patternType="solid">
        <fgColor rgb="FFEBEBEB"/>
        <bgColor rgb="FFF2F2F2"/>
      </patternFill>
    </fill>
    <fill>
      <patternFill patternType="solid">
        <fgColor rgb="FF969696"/>
        <bgColor rgb="FFA5A5A5"/>
      </patternFill>
    </fill>
    <fill>
      <patternFill patternType="solid">
        <fgColor rgb="FFAFD7FF"/>
        <bgColor rgb="FFCFE2F3"/>
      </patternFill>
    </fill>
    <fill>
      <patternFill patternType="solid">
        <fgColor rgb="FFFFFFFF"/>
        <bgColor rgb="FFF2F2F2"/>
      </patternFill>
    </fill>
    <fill>
      <patternFill patternType="solid">
        <fgColor rgb="FF808080"/>
        <bgColor rgb="FF969696"/>
      </patternFill>
    </fill>
    <fill>
      <patternFill patternType="solid">
        <fgColor rgb="FF000000"/>
        <bgColor rgb="FF003300"/>
      </patternFill>
    </fill>
    <fill>
      <patternFill patternType="solid">
        <fgColor rgb="FFCFE2F3"/>
        <bgColor rgb="FFDDDDDD"/>
      </patternFill>
    </fill>
    <fill>
      <patternFill patternType="solid">
        <fgColor rgb="FFA5A5A5"/>
        <bgColor rgb="FFB3B3B3"/>
      </patternFill>
    </fill>
    <fill>
      <patternFill patternType="solid">
        <fgColor rgb="FF00B0F0"/>
        <bgColor rgb="FF33CCCC"/>
      </patternFill>
    </fill>
    <fill>
      <patternFill patternType="solid">
        <fgColor rgb="FF92D050"/>
        <bgColor rgb="FFB3B3B3"/>
      </patternFill>
    </fill>
    <fill>
      <patternFill patternType="solid">
        <fgColor rgb="FFFFC000"/>
        <bgColor rgb="FFFF9900"/>
      </patternFill>
    </fill>
    <fill>
      <patternFill patternType="solid">
        <fgColor rgb="FFFFFF00"/>
        <bgColor indexed="64"/>
      </patternFill>
    </fill>
  </fills>
  <borders count="23">
    <border>
      <left/>
      <right/>
      <top/>
      <bottom/>
      <diagonal/>
    </border>
    <border>
      <left style="thin">
        <color rgb="FF333333"/>
      </left>
      <right style="thin">
        <color auto="1"/>
      </right>
      <top style="thin">
        <color rgb="FF333333"/>
      </top>
      <bottom style="thin">
        <color rgb="FF333333"/>
      </bottom>
      <diagonal/>
    </border>
    <border>
      <left/>
      <right style="thin">
        <color auto="1"/>
      </right>
      <top style="thin">
        <color rgb="FF333333"/>
      </top>
      <bottom style="thin">
        <color rgb="FF333333"/>
      </bottom>
      <diagonal/>
    </border>
    <border>
      <left style="thin">
        <color rgb="FF333333"/>
      </left>
      <right/>
      <top style="thin">
        <color rgb="FF333333"/>
      </top>
      <bottom/>
      <diagonal/>
    </border>
    <border>
      <left/>
      <right/>
      <top style="thin">
        <color rgb="FF333333"/>
      </top>
      <bottom/>
      <diagonal/>
    </border>
    <border>
      <left/>
      <right style="thin">
        <color auto="1"/>
      </right>
      <top style="thin">
        <color rgb="FF333333"/>
      </top>
      <bottom/>
      <diagonal/>
    </border>
    <border>
      <left style="thin">
        <color auto="1"/>
      </left>
      <right style="thin">
        <color auto="1"/>
      </right>
      <top style="thin">
        <color auto="1"/>
      </top>
      <bottom style="thin">
        <color auto="1"/>
      </bottom>
      <diagonal/>
    </border>
    <border>
      <left/>
      <right style="thin">
        <color auto="1"/>
      </right>
      <top/>
      <bottom style="thin">
        <color rgb="FF333333"/>
      </bottom>
      <diagonal/>
    </border>
    <border>
      <left style="thin">
        <color rgb="FF333333"/>
      </left>
      <right style="thin">
        <color rgb="FF333333"/>
      </right>
      <top style="thin">
        <color rgb="FF333333"/>
      </top>
      <bottom style="thin">
        <color rgb="FF333333"/>
      </bottom>
      <diagonal/>
    </border>
    <border>
      <left style="thin">
        <color rgb="FF333333"/>
      </left>
      <right style="thin">
        <color rgb="FF333333"/>
      </right>
      <top/>
      <bottom style="thin">
        <color rgb="FF333333"/>
      </bottom>
      <diagonal/>
    </border>
    <border>
      <left style="thin">
        <color rgb="FF333333"/>
      </left>
      <right/>
      <top style="thin">
        <color rgb="FF333333"/>
      </top>
      <bottom style="thin">
        <color rgb="FF333333"/>
      </bottom>
      <diagonal/>
    </border>
    <border>
      <left/>
      <right/>
      <top style="thin">
        <color rgb="FF333333"/>
      </top>
      <bottom style="thin">
        <color rgb="FF333333"/>
      </bottom>
      <diagonal/>
    </border>
    <border>
      <left/>
      <right style="thin">
        <color rgb="FF333333"/>
      </right>
      <top style="thin">
        <color rgb="FF333333"/>
      </top>
      <bottom style="thin">
        <color rgb="FF333333"/>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FFFFFF"/>
      </left>
      <right style="thin">
        <color rgb="FFFFFFFF"/>
      </right>
      <top style="thin">
        <color rgb="FFFFFFFF"/>
      </top>
      <bottom style="thin">
        <color rgb="FFFFFFFF"/>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1" fillId="0" borderId="0" applyBorder="0" applyProtection="0"/>
    <xf numFmtId="0" fontId="8" fillId="0" borderId="0"/>
  </cellStyleXfs>
  <cellXfs count="164">
    <xf numFmtId="0" fontId="0" fillId="0" borderId="0" xfId="0"/>
    <xf numFmtId="0" fontId="4" fillId="0" borderId="0" xfId="0" applyFont="1"/>
    <xf numFmtId="0" fontId="3" fillId="5" borderId="0" xfId="0" applyFont="1" applyFill="1" applyBorder="1"/>
    <xf numFmtId="0" fontId="3" fillId="5" borderId="0" xfId="0" applyFont="1" applyFill="1" applyBorder="1" applyAlignment="1" applyProtection="1">
      <alignment horizontal="center" vertical="center"/>
    </xf>
    <xf numFmtId="0" fontId="2" fillId="5" borderId="0" xfId="0" applyFont="1" applyFill="1" applyBorder="1" applyAlignment="1">
      <alignment horizontal="center" vertical="center" wrapText="1"/>
    </xf>
    <xf numFmtId="165" fontId="3" fillId="5" borderId="0" xfId="0" applyNumberFormat="1" applyFont="1" applyFill="1" applyBorder="1" applyAlignment="1">
      <alignment horizontal="right" vertical="center" indent="1"/>
    </xf>
    <xf numFmtId="0" fontId="4" fillId="0" borderId="0" xfId="0" applyFont="1" applyBorder="1"/>
    <xf numFmtId="0" fontId="0" fillId="0" borderId="0" xfId="0" applyFont="1"/>
    <xf numFmtId="49" fontId="0" fillId="0" borderId="0" xfId="0" applyNumberFormat="1"/>
    <xf numFmtId="0" fontId="6" fillId="0" borderId="0" xfId="0" applyFont="1" applyBorder="1" applyAlignment="1">
      <alignment horizontal="left"/>
    </xf>
    <xf numFmtId="0" fontId="6" fillId="0" borderId="6" xfId="0" applyFont="1" applyBorder="1"/>
    <xf numFmtId="0" fontId="0" fillId="0" borderId="6" xfId="0" applyFont="1" applyBorder="1" applyAlignment="1"/>
    <xf numFmtId="0" fontId="0" fillId="0" borderId="6" xfId="0" applyBorder="1" applyAlignment="1">
      <alignment horizontal="center"/>
    </xf>
    <xf numFmtId="166" fontId="0" fillId="0" borderId="6" xfId="0" applyNumberFormat="1" applyFont="1" applyBorder="1"/>
    <xf numFmtId="0" fontId="0" fillId="0" borderId="6" xfId="0" applyFont="1" applyBorder="1"/>
    <xf numFmtId="0" fontId="0" fillId="0" borderId="6" xfId="0" applyFont="1" applyBorder="1" applyAlignment="1">
      <alignment horizontal="center"/>
    </xf>
    <xf numFmtId="0" fontId="7" fillId="0" borderId="6" xfId="0" applyFont="1" applyBorder="1" applyAlignment="1">
      <alignment horizontal="center"/>
    </xf>
    <xf numFmtId="0" fontId="0" fillId="0" borderId="6" xfId="0" applyBorder="1"/>
    <xf numFmtId="0" fontId="7" fillId="0" borderId="6" xfId="0" applyFont="1" applyBorder="1"/>
    <xf numFmtId="0" fontId="0" fillId="0" borderId="6" xfId="0" applyFont="1" applyBorder="1" applyAlignment="1">
      <alignment wrapText="1"/>
    </xf>
    <xf numFmtId="0" fontId="6" fillId="0" borderId="6" xfId="0" applyFont="1" applyBorder="1" applyAlignment="1">
      <alignment wrapText="1"/>
    </xf>
    <xf numFmtId="166" fontId="7" fillId="0" borderId="6" xfId="0" applyNumberFormat="1" applyFont="1" applyBorder="1"/>
    <xf numFmtId="0" fontId="10" fillId="0" borderId="0" xfId="0" applyFont="1"/>
    <xf numFmtId="0" fontId="10" fillId="0" borderId="0" xfId="0" applyFont="1" applyBorder="1"/>
    <xf numFmtId="0" fontId="13" fillId="3" borderId="3" xfId="0" applyFont="1" applyFill="1" applyBorder="1" applyAlignment="1" applyProtection="1">
      <alignment vertical="center"/>
    </xf>
    <xf numFmtId="0" fontId="13" fillId="3" borderId="4" xfId="0" applyFont="1" applyFill="1" applyBorder="1" applyAlignment="1" applyProtection="1">
      <alignment vertical="center"/>
    </xf>
    <xf numFmtId="0" fontId="13" fillId="3" borderId="5" xfId="0" applyFont="1" applyFill="1" applyBorder="1" applyAlignment="1" applyProtection="1">
      <alignment vertical="center"/>
    </xf>
    <xf numFmtId="0" fontId="13" fillId="3" borderId="10" xfId="0" applyFont="1" applyFill="1" applyBorder="1" applyAlignment="1" applyProtection="1">
      <alignment vertical="center"/>
    </xf>
    <xf numFmtId="0" fontId="13" fillId="3" borderId="11" xfId="0" applyFont="1" applyFill="1" applyBorder="1" applyAlignment="1" applyProtection="1">
      <alignment vertical="center"/>
    </xf>
    <xf numFmtId="0" fontId="13" fillId="3" borderId="2" xfId="0" applyFont="1" applyFill="1" applyBorder="1" applyAlignment="1" applyProtection="1">
      <alignment vertical="center"/>
    </xf>
    <xf numFmtId="0" fontId="13" fillId="0" borderId="10" xfId="0" applyFont="1" applyBorder="1" applyAlignment="1" applyProtection="1">
      <alignment vertical="center"/>
    </xf>
    <xf numFmtId="0" fontId="13" fillId="0" borderId="12" xfId="0" applyFont="1" applyBorder="1" applyAlignment="1" applyProtection="1">
      <alignment vertical="center"/>
    </xf>
    <xf numFmtId="0" fontId="15" fillId="0" borderId="7" xfId="1" applyFont="1" applyBorder="1" applyAlignment="1" applyProtection="1">
      <alignment vertical="center"/>
    </xf>
    <xf numFmtId="0" fontId="13" fillId="0" borderId="1" xfId="0" applyFont="1" applyBorder="1" applyAlignment="1" applyProtection="1">
      <alignment horizontal="left" vertical="center" wrapText="1"/>
      <protection locked="0"/>
    </xf>
    <xf numFmtId="0" fontId="15" fillId="0" borderId="1" xfId="1" applyFont="1" applyBorder="1" applyAlignment="1" applyProtection="1">
      <alignment horizontal="left" vertical="center" wrapText="1"/>
    </xf>
    <xf numFmtId="0" fontId="17" fillId="0" borderId="2" xfId="0" applyFont="1" applyBorder="1" applyAlignment="1" applyProtection="1">
      <alignment vertical="center" wrapText="1"/>
      <protection locked="0"/>
    </xf>
    <xf numFmtId="164" fontId="17" fillId="0" borderId="2" xfId="0" applyNumberFormat="1" applyFont="1" applyBorder="1" applyAlignment="1" applyProtection="1">
      <alignment vertical="center" wrapText="1"/>
      <protection locked="0"/>
    </xf>
    <xf numFmtId="0" fontId="4" fillId="0" borderId="0" xfId="0" applyFont="1" applyAlignment="1">
      <alignment vertical="center"/>
    </xf>
    <xf numFmtId="0" fontId="0" fillId="0" borderId="0" xfId="0" applyAlignment="1">
      <alignment vertical="center"/>
    </xf>
    <xf numFmtId="0" fontId="16" fillId="0" borderId="0" xfId="0" applyFont="1" applyBorder="1" applyAlignment="1">
      <alignment horizontal="left"/>
    </xf>
    <xf numFmtId="0" fontId="10" fillId="0" borderId="6" xfId="0" applyFont="1" applyBorder="1" applyAlignment="1">
      <alignment horizontal="center"/>
    </xf>
    <xf numFmtId="49" fontId="10" fillId="0" borderId="6" xfId="0" applyNumberFormat="1" applyFont="1" applyBorder="1" applyAlignment="1">
      <alignment horizontal="center"/>
    </xf>
    <xf numFmtId="168" fontId="10" fillId="0" borderId="0" xfId="0" applyNumberFormat="1" applyFont="1" applyAlignment="1">
      <alignment horizontal="center"/>
    </xf>
    <xf numFmtId="168" fontId="10" fillId="0" borderId="6" xfId="0" applyNumberFormat="1" applyFont="1" applyBorder="1" applyAlignment="1">
      <alignment horizontal="center"/>
    </xf>
    <xf numFmtId="168" fontId="0" fillId="0" borderId="0" xfId="0" applyNumberFormat="1" applyAlignment="1">
      <alignment horizontal="center"/>
    </xf>
    <xf numFmtId="0" fontId="26" fillId="0" borderId="0" xfId="0" applyFont="1" applyAlignment="1">
      <alignment horizontal="left" vertical="top" wrapText="1"/>
    </xf>
    <xf numFmtId="49" fontId="20" fillId="7" borderId="16" xfId="0" applyNumberFormat="1" applyFont="1" applyFill="1" applyBorder="1" applyAlignment="1">
      <alignment horizontal="center" vertical="center" wrapText="1"/>
    </xf>
    <xf numFmtId="49" fontId="20" fillId="7" borderId="17" xfId="0" applyNumberFormat="1" applyFont="1" applyFill="1" applyBorder="1" applyAlignment="1">
      <alignment horizontal="center" vertical="center" wrapText="1"/>
    </xf>
    <xf numFmtId="0" fontId="20" fillId="7" borderId="17" xfId="0" applyFont="1" applyFill="1" applyBorder="1" applyAlignment="1">
      <alignment horizontal="left" vertical="top" wrapText="1"/>
    </xf>
    <xf numFmtId="0" fontId="20" fillId="7" borderId="17" xfId="0" applyFont="1" applyFill="1" applyBorder="1" applyAlignment="1">
      <alignment horizontal="center" vertical="center" wrapText="1"/>
    </xf>
    <xf numFmtId="0" fontId="20" fillId="7" borderId="18" xfId="0" applyFont="1" applyFill="1" applyBorder="1" applyAlignment="1">
      <alignment horizontal="center" vertical="center" wrapText="1"/>
    </xf>
    <xf numFmtId="0" fontId="20" fillId="7" borderId="18" xfId="0" applyFont="1" applyFill="1" applyBorder="1" applyAlignment="1">
      <alignment horizontal="left" vertical="top" wrapText="1"/>
    </xf>
    <xf numFmtId="0" fontId="26" fillId="0" borderId="0" xfId="0" applyFont="1"/>
    <xf numFmtId="49" fontId="20" fillId="7" borderId="19" xfId="0" applyNumberFormat="1" applyFont="1" applyFill="1" applyBorder="1" applyAlignment="1">
      <alignment vertical="center" wrapText="1"/>
    </xf>
    <xf numFmtId="49" fontId="26" fillId="0" borderId="6" xfId="0" applyNumberFormat="1" applyFont="1" applyBorder="1" applyAlignment="1">
      <alignment vertical="top" wrapText="1"/>
    </xf>
    <xf numFmtId="0" fontId="26" fillId="0" borderId="0" xfId="0" applyFont="1" applyAlignment="1">
      <alignment horizontal="left" vertical="center" wrapText="1"/>
    </xf>
    <xf numFmtId="0" fontId="22" fillId="0" borderId="0" xfId="0" applyFont="1" applyBorder="1" applyAlignment="1">
      <alignment horizontal="left" vertical="center" wrapText="1"/>
    </xf>
    <xf numFmtId="0" fontId="27" fillId="0" borderId="0" xfId="1" applyFont="1" applyBorder="1" applyAlignment="1" applyProtection="1">
      <alignment horizontal="left" vertical="center" wrapText="1"/>
    </xf>
    <xf numFmtId="0" fontId="20" fillId="7" borderId="17" xfId="0" applyFont="1" applyFill="1" applyBorder="1" applyAlignment="1">
      <alignment horizontal="left" vertical="center" wrapText="1"/>
    </xf>
    <xf numFmtId="0" fontId="20" fillId="7" borderId="18" xfId="0" applyFont="1" applyFill="1" applyBorder="1" applyAlignment="1">
      <alignment horizontal="left" vertical="center" wrapText="1"/>
    </xf>
    <xf numFmtId="0" fontId="26" fillId="0" borderId="0" xfId="0" applyFont="1" applyBorder="1" applyAlignment="1">
      <alignment horizontal="left" vertical="center" wrapText="1"/>
    </xf>
    <xf numFmtId="0" fontId="26" fillId="0" borderId="0" xfId="0" applyFont="1" applyAlignment="1">
      <alignment vertical="center"/>
    </xf>
    <xf numFmtId="49" fontId="26" fillId="0" borderId="6" xfId="0" applyNumberFormat="1" applyFont="1" applyBorder="1" applyAlignment="1">
      <alignment vertical="center" wrapText="1"/>
    </xf>
    <xf numFmtId="0" fontId="26" fillId="0" borderId="6" xfId="0" applyFont="1" applyBorder="1" applyAlignment="1">
      <alignment horizontal="left" vertical="center" wrapText="1"/>
    </xf>
    <xf numFmtId="0" fontId="10" fillId="0" borderId="0" xfId="0" applyFont="1" applyBorder="1" applyAlignment="1">
      <alignment horizontal="left" vertical="center" wrapText="1"/>
    </xf>
    <xf numFmtId="49" fontId="20" fillId="7" borderId="19" xfId="0" applyNumberFormat="1" applyFont="1" applyFill="1" applyBorder="1" applyAlignment="1">
      <alignment horizontal="center" vertical="center" wrapText="1"/>
    </xf>
    <xf numFmtId="0" fontId="20" fillId="7" borderId="19" xfId="0" applyFont="1" applyFill="1" applyBorder="1" applyAlignment="1">
      <alignment horizontal="center" vertical="center" wrapText="1"/>
    </xf>
    <xf numFmtId="49" fontId="26" fillId="0" borderId="6" xfId="0" applyNumberFormat="1" applyFont="1" applyBorder="1" applyAlignment="1">
      <alignment horizontal="center" vertical="center" wrapText="1"/>
    </xf>
    <xf numFmtId="0" fontId="10" fillId="0" borderId="0" xfId="0" applyFont="1" applyAlignment="1">
      <alignment horizontal="left" vertical="top" wrapText="1"/>
    </xf>
    <xf numFmtId="0" fontId="10" fillId="0" borderId="0" xfId="0" applyFont="1" applyAlignment="1">
      <alignment wrapText="1"/>
    </xf>
    <xf numFmtId="0" fontId="20" fillId="7" borderId="15" xfId="0" applyFont="1" applyFill="1" applyBorder="1" applyAlignment="1">
      <alignment horizontal="center" vertical="center" wrapText="1"/>
    </xf>
    <xf numFmtId="0" fontId="10" fillId="0" borderId="0" xfId="0" applyFont="1" applyBorder="1" applyAlignment="1">
      <alignment vertical="center" wrapText="1"/>
    </xf>
    <xf numFmtId="0" fontId="10" fillId="0" borderId="0" xfId="0" applyFont="1" applyAlignment="1">
      <alignment vertical="center" wrapText="1"/>
    </xf>
    <xf numFmtId="0" fontId="18" fillId="0" borderId="0" xfId="0" applyFont="1" applyBorder="1" applyAlignment="1">
      <alignment vertical="center" wrapText="1"/>
    </xf>
    <xf numFmtId="49" fontId="26" fillId="0" borderId="0" xfId="0" applyNumberFormat="1" applyFont="1" applyBorder="1" applyAlignment="1">
      <alignment vertical="center" wrapText="1"/>
    </xf>
    <xf numFmtId="0" fontId="26" fillId="0" borderId="0" xfId="0" applyFont="1" applyBorder="1" applyAlignment="1">
      <alignment vertical="center" wrapText="1"/>
    </xf>
    <xf numFmtId="0" fontId="26" fillId="0" borderId="0" xfId="0" applyFont="1" applyAlignment="1">
      <alignment vertical="center" wrapText="1"/>
    </xf>
    <xf numFmtId="49" fontId="21" fillId="0" borderId="0" xfId="0" applyNumberFormat="1" applyFont="1" applyBorder="1" applyAlignment="1">
      <alignment horizontal="center" vertical="center" wrapText="1"/>
    </xf>
    <xf numFmtId="49" fontId="21" fillId="0" borderId="0" xfId="0" applyNumberFormat="1" applyFont="1" applyBorder="1" applyAlignment="1">
      <alignment horizontal="left" vertical="center" wrapText="1"/>
    </xf>
    <xf numFmtId="49" fontId="10" fillId="0" borderId="0" xfId="0" applyNumberFormat="1" applyFont="1" applyBorder="1" applyAlignment="1">
      <alignment vertical="center" wrapText="1"/>
    </xf>
    <xf numFmtId="49" fontId="20" fillId="7" borderId="6" xfId="0" applyNumberFormat="1" applyFont="1" applyFill="1" applyBorder="1" applyAlignment="1">
      <alignment horizontal="center" vertical="center" wrapText="1"/>
    </xf>
    <xf numFmtId="0" fontId="20" fillId="7" borderId="6" xfId="0" applyFont="1" applyFill="1" applyBorder="1" applyAlignment="1">
      <alignment horizontal="center" vertical="center" wrapText="1"/>
    </xf>
    <xf numFmtId="49" fontId="21" fillId="8" borderId="6" xfId="0" applyNumberFormat="1" applyFont="1" applyFill="1" applyBorder="1" applyAlignment="1">
      <alignment horizontal="center" vertical="center" wrapText="1"/>
    </xf>
    <xf numFmtId="0" fontId="21" fillId="8" borderId="6" xfId="0" applyFont="1" applyFill="1" applyBorder="1" applyAlignment="1">
      <alignment horizontal="left" vertical="center" wrapText="1"/>
    </xf>
    <xf numFmtId="0" fontId="21" fillId="8" borderId="6" xfId="0" applyFont="1" applyFill="1" applyBorder="1" applyAlignment="1">
      <alignment horizontal="center" vertical="center" wrapText="1"/>
    </xf>
    <xf numFmtId="49" fontId="20" fillId="9" borderId="6" xfId="0" applyNumberFormat="1" applyFont="1" applyFill="1" applyBorder="1" applyAlignment="1">
      <alignment horizontal="center" vertical="center" wrapText="1"/>
    </xf>
    <xf numFmtId="0" fontId="22" fillId="0" borderId="6" xfId="2" applyFont="1" applyBorder="1" applyAlignment="1">
      <alignment horizontal="left" vertical="center" wrapText="1"/>
    </xf>
    <xf numFmtId="0" fontId="22" fillId="10" borderId="6" xfId="0" applyFont="1" applyFill="1" applyBorder="1" applyAlignment="1">
      <alignment horizontal="center" vertical="center" wrapText="1"/>
    </xf>
    <xf numFmtId="0" fontId="22" fillId="11" borderId="6" xfId="0" applyFont="1" applyFill="1" applyBorder="1" applyAlignment="1">
      <alignment horizontal="center" vertical="center" wrapText="1"/>
    </xf>
    <xf numFmtId="0" fontId="22" fillId="0" borderId="6" xfId="0" applyFont="1" applyBorder="1" applyAlignment="1">
      <alignment horizontal="center" vertical="center" wrapText="1"/>
    </xf>
    <xf numFmtId="0" fontId="23" fillId="0" borderId="6" xfId="1" applyFont="1" applyBorder="1" applyAlignment="1" applyProtection="1">
      <alignment horizontal="left" vertical="center" wrapText="1"/>
    </xf>
    <xf numFmtId="0" fontId="22" fillId="0" borderId="6" xfId="0" applyFont="1" applyBorder="1" applyAlignment="1">
      <alignment vertical="center" wrapText="1"/>
    </xf>
    <xf numFmtId="0" fontId="22" fillId="0" borderId="6" xfId="0" applyFont="1" applyBorder="1" applyAlignment="1">
      <alignment horizontal="left" vertical="center" wrapText="1"/>
    </xf>
    <xf numFmtId="0" fontId="23" fillId="0" borderId="6" xfId="1" applyFont="1" applyBorder="1" applyAlignment="1" applyProtection="1">
      <alignment vertical="center" wrapText="1"/>
    </xf>
    <xf numFmtId="0" fontId="1" fillId="0" borderId="6" xfId="1" applyBorder="1" applyAlignment="1" applyProtection="1">
      <alignment vertical="center" wrapText="1"/>
    </xf>
    <xf numFmtId="49" fontId="24" fillId="8" borderId="6" xfId="0" applyNumberFormat="1" applyFont="1" applyFill="1" applyBorder="1" applyAlignment="1">
      <alignment horizontal="center" vertical="center" wrapText="1"/>
    </xf>
    <xf numFmtId="0" fontId="24" fillId="8" borderId="6" xfId="0" applyFont="1" applyFill="1" applyBorder="1" applyAlignment="1">
      <alignment horizontal="left" vertical="center" wrapText="1"/>
    </xf>
    <xf numFmtId="0" fontId="24" fillId="8" borderId="6" xfId="0" applyFont="1" applyFill="1" applyBorder="1" applyAlignment="1">
      <alignment vertical="center" wrapText="1"/>
    </xf>
    <xf numFmtId="0" fontId="24" fillId="8" borderId="6" xfId="0" applyFont="1" applyFill="1" applyBorder="1" applyAlignment="1">
      <alignment horizontal="center" vertical="center" wrapText="1"/>
    </xf>
    <xf numFmtId="0" fontId="25" fillId="0" borderId="6" xfId="0" applyFont="1" applyBorder="1" applyAlignment="1">
      <alignment horizontal="left" vertical="center" wrapText="1"/>
    </xf>
    <xf numFmtId="0" fontId="27" fillId="0" borderId="6" xfId="1" applyFont="1" applyBorder="1" applyAlignment="1" applyProtection="1">
      <alignment horizontal="left" vertical="center" wrapText="1"/>
    </xf>
    <xf numFmtId="0" fontId="18" fillId="0" borderId="6" xfId="0" applyFont="1" applyBorder="1" applyAlignment="1">
      <alignment horizontal="left" vertical="center" wrapText="1"/>
    </xf>
    <xf numFmtId="0" fontId="10" fillId="0" borderId="0" xfId="0" applyFont="1" applyAlignment="1">
      <alignment horizontal="left" vertical="center" wrapText="1"/>
    </xf>
    <xf numFmtId="49" fontId="10" fillId="0" borderId="0" xfId="0" applyNumberFormat="1" applyFont="1" applyAlignment="1">
      <alignment vertical="center" wrapText="1"/>
    </xf>
    <xf numFmtId="0" fontId="20" fillId="7" borderId="15" xfId="0" applyFont="1" applyFill="1" applyBorder="1" applyAlignment="1">
      <alignment horizontal="left" vertical="center" wrapText="1"/>
    </xf>
    <xf numFmtId="49" fontId="26" fillId="0" borderId="0" xfId="0" applyNumberFormat="1" applyFont="1" applyAlignment="1">
      <alignment vertical="center" wrapText="1"/>
    </xf>
    <xf numFmtId="0" fontId="20" fillId="7" borderId="14" xfId="0" applyFont="1" applyFill="1" applyBorder="1" applyAlignment="1">
      <alignment horizontal="center" vertical="center" wrapText="1"/>
    </xf>
    <xf numFmtId="0" fontId="22" fillId="12" borderId="6" xfId="0" applyFont="1" applyFill="1" applyBorder="1" applyAlignment="1">
      <alignment horizontal="center" vertical="center" wrapText="1"/>
    </xf>
    <xf numFmtId="0" fontId="28" fillId="5" borderId="6" xfId="1" applyFont="1" applyFill="1" applyBorder="1" applyAlignment="1" applyProtection="1">
      <alignment horizontal="center" vertical="center" wrapText="1"/>
    </xf>
    <xf numFmtId="0" fontId="28" fillId="0" borderId="6" xfId="1" applyFont="1" applyBorder="1" applyAlignment="1" applyProtection="1">
      <alignment horizontal="center" vertical="center" wrapText="1"/>
    </xf>
    <xf numFmtId="0" fontId="26" fillId="0" borderId="6" xfId="0" applyFont="1" applyBorder="1" applyAlignment="1">
      <alignment horizontal="center"/>
    </xf>
    <xf numFmtId="0" fontId="29" fillId="6" borderId="14" xfId="1" applyFont="1" applyFill="1" applyBorder="1" applyAlignment="1" applyProtection="1">
      <alignment vertical="center"/>
    </xf>
    <xf numFmtId="0" fontId="26" fillId="0" borderId="6" xfId="0" applyFont="1" applyBorder="1"/>
    <xf numFmtId="0" fontId="26" fillId="0" borderId="14" xfId="0" applyFont="1" applyBorder="1"/>
    <xf numFmtId="167" fontId="26" fillId="0" borderId="6" xfId="0" applyNumberFormat="1" applyFont="1" applyBorder="1"/>
    <xf numFmtId="0" fontId="29" fillId="6" borderId="14" xfId="1" applyFont="1" applyFill="1" applyBorder="1" applyAlignment="1" applyProtection="1">
      <alignment horizontal="center" vertical="center"/>
    </xf>
    <xf numFmtId="0" fontId="21" fillId="13" borderId="6" xfId="0" applyFont="1" applyFill="1" applyBorder="1"/>
    <xf numFmtId="167" fontId="21" fillId="13" borderId="6" xfId="0" applyNumberFormat="1" applyFont="1" applyFill="1" applyBorder="1"/>
    <xf numFmtId="0" fontId="17" fillId="0" borderId="0" xfId="0" applyFont="1"/>
    <xf numFmtId="0" fontId="30" fillId="0" borderId="0" xfId="0" applyFont="1"/>
    <xf numFmtId="0" fontId="31" fillId="5" borderId="0" xfId="0" applyFont="1" applyFill="1" applyBorder="1" applyAlignment="1">
      <alignment horizontal="center" vertical="center" wrapText="1"/>
    </xf>
    <xf numFmtId="0" fontId="30" fillId="5" borderId="0" xfId="0" applyFont="1" applyFill="1" applyBorder="1" applyAlignment="1">
      <alignment horizontal="left" vertical="center" wrapText="1"/>
    </xf>
    <xf numFmtId="0" fontId="30" fillId="5" borderId="0" xfId="0" applyFont="1" applyFill="1" applyBorder="1"/>
    <xf numFmtId="0" fontId="30" fillId="5" borderId="0" xfId="0" applyFont="1" applyFill="1" applyBorder="1" applyAlignment="1">
      <alignment horizontal="left" wrapText="1"/>
    </xf>
    <xf numFmtId="49" fontId="10" fillId="0" borderId="0" xfId="0" applyNumberFormat="1" applyFont="1" applyAlignment="1">
      <alignment wrapText="1"/>
    </xf>
    <xf numFmtId="0" fontId="26" fillId="0" borderId="0" xfId="0" applyFont="1" applyAlignment="1">
      <alignment wrapText="1"/>
    </xf>
    <xf numFmtId="49" fontId="26" fillId="0" borderId="0" xfId="0" applyNumberFormat="1" applyFont="1" applyAlignment="1">
      <alignment wrapText="1"/>
    </xf>
    <xf numFmtId="49" fontId="21" fillId="0" borderId="0" xfId="0" applyNumberFormat="1" applyFont="1" applyAlignment="1">
      <alignment horizontal="left" wrapText="1"/>
    </xf>
    <xf numFmtId="0" fontId="11" fillId="3" borderId="13" xfId="0" applyFont="1" applyFill="1" applyBorder="1" applyAlignment="1" applyProtection="1">
      <alignment horizontal="center" vertical="center"/>
    </xf>
    <xf numFmtId="0" fontId="10" fillId="0" borderId="6" xfId="0" applyFont="1" applyBorder="1" applyAlignment="1">
      <alignment wrapText="1"/>
    </xf>
    <xf numFmtId="0" fontId="13" fillId="0" borderId="7" xfId="0" applyFont="1" applyBorder="1" applyAlignment="1" applyProtection="1">
      <alignment horizontal="left" vertical="center"/>
    </xf>
    <xf numFmtId="0" fontId="22" fillId="0" borderId="6" xfId="0" applyFont="1" applyFill="1" applyBorder="1" applyAlignment="1">
      <alignment horizontal="center" vertical="center" wrapText="1"/>
    </xf>
    <xf numFmtId="0" fontId="22" fillId="0" borderId="17" xfId="0" applyFont="1" applyBorder="1" applyAlignment="1">
      <alignment horizontal="left" vertical="center" wrapText="1"/>
    </xf>
    <xf numFmtId="0" fontId="22" fillId="0" borderId="18" xfId="0" applyFont="1" applyBorder="1" applyAlignment="1">
      <alignment horizontal="left" vertical="center" wrapText="1"/>
    </xf>
    <xf numFmtId="0" fontId="36" fillId="8" borderId="6" xfId="0" applyFont="1" applyFill="1" applyBorder="1" applyAlignment="1">
      <alignment horizontal="left" vertical="center" wrapText="1"/>
    </xf>
    <xf numFmtId="0" fontId="0" fillId="0" borderId="6" xfId="0" applyBorder="1" applyAlignment="1">
      <alignment wrapText="1"/>
    </xf>
    <xf numFmtId="166" fontId="0" fillId="0" borderId="6" xfId="0" applyNumberFormat="1" applyBorder="1"/>
    <xf numFmtId="0" fontId="1" fillId="0" borderId="0" xfId="0" applyFont="1"/>
    <xf numFmtId="0" fontId="1" fillId="0" borderId="0" xfId="1"/>
    <xf numFmtId="0" fontId="38" fillId="0" borderId="0" xfId="0" applyFont="1" applyAlignment="1">
      <alignment horizontal="center" vertical="top" wrapText="1"/>
    </xf>
    <xf numFmtId="0" fontId="13" fillId="0" borderId="1" xfId="0" applyFont="1" applyBorder="1" applyAlignment="1" applyProtection="1">
      <alignment horizontal="left" vertical="center"/>
    </xf>
    <xf numFmtId="0" fontId="16" fillId="4" borderId="1" xfId="0" applyFont="1" applyFill="1" applyBorder="1" applyAlignment="1" applyProtection="1">
      <alignment horizontal="center" vertical="center"/>
    </xf>
    <xf numFmtId="0" fontId="13" fillId="0" borderId="8" xfId="0" applyFont="1" applyBorder="1" applyAlignment="1" applyProtection="1">
      <alignment vertical="center"/>
    </xf>
    <xf numFmtId="0" fontId="13" fillId="0" borderId="8" xfId="0" applyFont="1" applyBorder="1" applyAlignment="1" applyProtection="1">
      <alignment vertical="center" wrapText="1"/>
    </xf>
    <xf numFmtId="0" fontId="10" fillId="0" borderId="2" xfId="0" applyFont="1" applyBorder="1" applyAlignment="1" applyProtection="1">
      <alignment horizontal="center"/>
    </xf>
    <xf numFmtId="0" fontId="10" fillId="0" borderId="11" xfId="0" applyFont="1" applyBorder="1" applyAlignment="1" applyProtection="1">
      <alignment horizontal="center"/>
    </xf>
    <xf numFmtId="0" fontId="13" fillId="0" borderId="8" xfId="0" applyFont="1" applyBorder="1" applyAlignment="1" applyProtection="1">
      <alignment horizontal="left" vertical="center"/>
    </xf>
    <xf numFmtId="0" fontId="14" fillId="0" borderId="1" xfId="0" applyFont="1" applyBorder="1" applyAlignment="1" applyProtection="1">
      <alignment horizontal="center" vertical="center" wrapText="1"/>
    </xf>
    <xf numFmtId="0" fontId="11" fillId="2" borderId="1" xfId="0" applyFont="1" applyFill="1" applyBorder="1" applyAlignment="1" applyProtection="1">
      <alignment horizontal="left" vertical="top" wrapText="1"/>
    </xf>
    <xf numFmtId="0" fontId="13" fillId="0" borderId="6" xfId="0" applyFont="1" applyBorder="1" applyAlignment="1" applyProtection="1">
      <alignment horizontal="left" vertical="center"/>
    </xf>
    <xf numFmtId="0" fontId="13" fillId="0" borderId="9" xfId="0" applyFont="1" applyBorder="1" applyAlignment="1" applyProtection="1">
      <alignment vertical="center"/>
    </xf>
    <xf numFmtId="0" fontId="29" fillId="6" borderId="14" xfId="1" applyFont="1" applyFill="1" applyBorder="1" applyAlignment="1" applyProtection="1">
      <alignment horizontal="center" vertical="center"/>
    </xf>
    <xf numFmtId="0" fontId="30" fillId="0" borderId="13" xfId="0" applyFont="1" applyBorder="1" applyAlignment="1">
      <alignment horizontal="center" vertical="center"/>
    </xf>
    <xf numFmtId="1" fontId="32" fillId="0" borderId="13" xfId="0" applyNumberFormat="1" applyFont="1" applyBorder="1" applyAlignment="1">
      <alignment horizontal="center" vertical="center"/>
    </xf>
    <xf numFmtId="0" fontId="5" fillId="5" borderId="0" xfId="0" applyFont="1" applyFill="1" applyBorder="1" applyAlignment="1">
      <alignment horizontal="center" vertical="center" wrapText="1"/>
    </xf>
    <xf numFmtId="0" fontId="19" fillId="0" borderId="0" xfId="0" applyFont="1" applyBorder="1" applyAlignment="1">
      <alignment horizontal="left" vertical="center" wrapText="1"/>
    </xf>
    <xf numFmtId="0" fontId="20" fillId="7" borderId="20" xfId="0" applyFont="1" applyFill="1" applyBorder="1" applyAlignment="1">
      <alignment horizontal="center" vertical="center" wrapText="1"/>
    </xf>
    <xf numFmtId="0" fontId="20" fillId="7" borderId="21" xfId="0" applyFont="1" applyFill="1" applyBorder="1" applyAlignment="1">
      <alignment horizontal="center" vertical="center" wrapText="1"/>
    </xf>
    <xf numFmtId="0" fontId="20" fillId="7" borderId="22" xfId="0" applyFont="1" applyFill="1" applyBorder="1" applyAlignment="1">
      <alignment horizontal="center" vertical="center" wrapText="1"/>
    </xf>
    <xf numFmtId="49" fontId="19" fillId="0" borderId="0" xfId="0" applyNumberFormat="1" applyFont="1" applyBorder="1" applyAlignment="1">
      <alignment horizontal="left" vertical="center" wrapText="1"/>
    </xf>
    <xf numFmtId="0" fontId="20" fillId="7" borderId="6" xfId="0" applyFont="1" applyFill="1" applyBorder="1" applyAlignment="1">
      <alignment horizontal="center" vertical="center" wrapText="1"/>
    </xf>
    <xf numFmtId="49" fontId="19" fillId="0" borderId="0" xfId="0" applyNumberFormat="1" applyFont="1" applyAlignment="1">
      <alignment horizontal="left" vertical="center" wrapText="1"/>
    </xf>
    <xf numFmtId="49" fontId="19" fillId="0" borderId="0" xfId="0" applyNumberFormat="1" applyFont="1" applyAlignment="1">
      <alignment horizontal="left" wrapText="1"/>
    </xf>
    <xf numFmtId="0" fontId="6" fillId="0" borderId="17" xfId="0" applyFont="1" applyBorder="1" applyAlignment="1">
      <alignment horizontal="left"/>
    </xf>
  </cellXfs>
  <cellStyles count="3">
    <cellStyle name="Hyperlink" xfId="1" builtinId="8"/>
    <cellStyle name="Normal" xfId="0" builtinId="0"/>
    <cellStyle name="Normal 3" xfId="2" xr:uid="{00000000-0005-0000-0000-000006000000}"/>
  </cellStyles>
  <dxfs count="8">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2F2F2"/>
        </patternFill>
      </fill>
    </dxf>
    <dxf>
      <fill>
        <patternFill>
          <bgColor rgb="FFF2F2F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A5A5A5"/>
      <rgbColor rgb="FF993366"/>
      <rgbColor rgb="FFF2F2F2"/>
      <rgbColor rgb="FFEBEBEB"/>
      <rgbColor rgb="FF660066"/>
      <rgbColor rgb="FFFF8080"/>
      <rgbColor rgb="FF0066CC"/>
      <rgbColor rgb="FFCFE2F3"/>
      <rgbColor rgb="FF000080"/>
      <rgbColor rgb="FFFF00FF"/>
      <rgbColor rgb="FFFFFF00"/>
      <rgbColor rgb="FF00FFFF"/>
      <rgbColor rgb="FF800080"/>
      <rgbColor rgb="FF800000"/>
      <rgbColor rgb="FF008080"/>
      <rgbColor rgb="FF0000FF"/>
      <rgbColor rgb="FF00B0F0"/>
      <rgbColor rgb="FFCCFFFF"/>
      <rgbColor rgb="FFDDDDDD"/>
      <rgbColor rgb="FFFFFF99"/>
      <rgbColor rgb="FFAFD7FF"/>
      <rgbColor rgb="FFFF99CC"/>
      <rgbColor rgb="FFB3B3B3"/>
      <rgbColor rgb="FFFFC7CE"/>
      <rgbColor rgb="FF3366FF"/>
      <rgbColor rgb="FF33CCCC"/>
      <rgbColor rgb="FF92D050"/>
      <rgbColor rgb="FFFFC000"/>
      <rgbColor rgb="FFFF9900"/>
      <rgbColor rgb="FFFF6600"/>
      <rgbColor rgb="FF5F5F5F"/>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title>
      <c:tx>
        <c:rich>
          <a:bodyPr rot="0"/>
          <a:lstStyle/>
          <a:p>
            <a:pPr>
              <a:defRPr lang="ja-JP" sz="1400"/>
            </a:pPr>
            <a:r>
              <a:rPr lang="en" sz="1400"/>
              <a:t>MASVS </a:t>
            </a:r>
            <a:r>
              <a:rPr lang="ko-KR" sz="1400"/>
              <a:t>컴플라이언스 </a:t>
            </a:r>
            <a:r>
              <a:rPr lang="ko-KR" altLang="en-US" sz="1400"/>
              <a:t>수준</a:t>
            </a:r>
            <a:r>
              <a:rPr lang="en-US" sz="1400"/>
              <a:t>(</a:t>
            </a:r>
            <a:r>
              <a:rPr lang="en" sz="1400"/>
              <a:t>Android)</a:t>
            </a:r>
          </a:p>
        </c:rich>
      </c:tx>
      <c:layout>
        <c:manualLayout>
          <c:xMode val="edge"/>
          <c:yMode val="edge"/>
          <c:x val="0.61985388912763195"/>
          <c:y val="2.4754304293209201E-2"/>
        </c:manualLayout>
      </c:layout>
      <c:overlay val="0"/>
      <c:spPr>
        <a:noFill/>
        <a:ln w="25560">
          <a:noFill/>
        </a:ln>
      </c:spPr>
    </c:title>
    <c:autoTitleDeleted val="0"/>
    <c:plotArea>
      <c:layout>
        <c:manualLayout>
          <c:layoutTarget val="inner"/>
          <c:xMode val="edge"/>
          <c:yMode val="edge"/>
          <c:x val="0.221443919209282"/>
          <c:y val="0.112613611172689"/>
          <c:w val="0.50249247958745202"/>
          <c:h val="0.84090741151259896"/>
        </c:manualLayout>
      </c:layout>
      <c:radarChart>
        <c:radarStyle val="filled"/>
        <c:varyColors val="0"/>
        <c:ser>
          <c:idx val="0"/>
          <c:order val="0"/>
          <c:tx>
            <c:v>Android</c:v>
          </c:tx>
          <c:spPr>
            <a:solidFill>
              <a:srgbClr val="C0C0C0"/>
            </a:solidFill>
            <a:ln w="25560">
              <a:noFill/>
            </a:ln>
          </c:spPr>
          <c:dLbls>
            <c:spPr>
              <a:noFill/>
              <a:ln>
                <a:noFill/>
              </a:ln>
              <a:effectLst/>
            </c:spPr>
            <c:txPr>
              <a:bodyPr wrap="square" lIns="38100" tIns="19050" rIns="38100" bIns="19050" anchor="ctr">
                <a:spAutoFit/>
              </a:bodyPr>
              <a:lstStyle/>
              <a:p>
                <a:pPr>
                  <a:defRPr lang="ja-JP"/>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요약!$C$42:$C$49</c:f>
              <c:strCache>
                <c:ptCount val="8"/>
                <c:pt idx="0">
                  <c:v>V1: 아키텍처, 디자인 및 위협 모델링</c:v>
                </c:pt>
                <c:pt idx="1">
                  <c:v>V2: 데이터 저장 및 개인 정보</c:v>
                </c:pt>
                <c:pt idx="2">
                  <c:v>V3: 암호화 검증</c:v>
                </c:pt>
                <c:pt idx="3">
                  <c:v>V4: 인증 및 세션 관리</c:v>
                </c:pt>
                <c:pt idx="4">
                  <c:v>V5: 네트워크 통신</c:v>
                </c:pt>
                <c:pt idx="5">
                  <c:v>V6: 플랫폼 상호 작용</c:v>
                </c:pt>
                <c:pt idx="6">
                  <c:v>V7: 코드 품질 및 빌드 설정</c:v>
                </c:pt>
                <c:pt idx="7">
                  <c:v>V8: 리버스 엔지니어링에 대한 복원력</c:v>
                </c:pt>
              </c:strCache>
            </c:strRef>
          </c:cat>
          <c:val>
            <c:numRef>
              <c:f>요약!$G$42:$G$49</c:f>
              <c:numCache>
                <c:formatCode>0.0\ %</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C276-DA4B-8AF8-1CCF51D8DE3A}"/>
            </c:ext>
          </c:extLst>
        </c:ser>
        <c:dLbls>
          <c:showLegendKey val="0"/>
          <c:showVal val="0"/>
          <c:showCatName val="0"/>
          <c:showSerName val="0"/>
          <c:showPercent val="0"/>
          <c:showBubbleSize val="0"/>
        </c:dLbls>
        <c:axId val="57926455"/>
        <c:axId val="10768888"/>
      </c:radarChart>
      <c:catAx>
        <c:axId val="57926455"/>
        <c:scaling>
          <c:orientation val="maxMin"/>
        </c:scaling>
        <c:delete val="0"/>
        <c:axPos val="b"/>
        <c:majorGridlines>
          <c:spPr>
            <a:ln w="3240">
              <a:solidFill>
                <a:srgbClr val="B3B3B3"/>
              </a:solidFill>
              <a:round/>
            </a:ln>
          </c:spPr>
        </c:majorGridlines>
        <c:numFmt formatCode="General" sourceLinked="1"/>
        <c:majorTickMark val="out"/>
        <c:minorTickMark val="none"/>
        <c:tickLblPos val="nextTo"/>
        <c:spPr>
          <a:ln w="9360">
            <a:noFill/>
          </a:ln>
        </c:spPr>
        <c:txPr>
          <a:bodyPr/>
          <a:lstStyle/>
          <a:p>
            <a:pPr>
              <a:defRPr lang="ja-JP"/>
            </a:pPr>
            <a:endParaRPr lang="en-US"/>
          </a:p>
        </c:txPr>
        <c:crossAx val="10768888"/>
        <c:crosses val="autoZero"/>
        <c:auto val="1"/>
        <c:lblAlgn val="ctr"/>
        <c:lblOffset val="100"/>
        <c:noMultiLvlLbl val="1"/>
      </c:catAx>
      <c:valAx>
        <c:axId val="10768888"/>
        <c:scaling>
          <c:orientation val="minMax"/>
        </c:scaling>
        <c:delete val="0"/>
        <c:axPos val="l"/>
        <c:majorGridlines>
          <c:spPr>
            <a:ln w="3240">
              <a:solidFill>
                <a:srgbClr val="B3B3B3"/>
              </a:solidFill>
              <a:round/>
            </a:ln>
          </c:spPr>
        </c:majorGridlines>
        <c:numFmt formatCode="#,##0.00_);\(#,##0.00\)" sourceLinked="0"/>
        <c:majorTickMark val="out"/>
        <c:minorTickMark val="none"/>
        <c:tickLblPos val="nextTo"/>
        <c:spPr>
          <a:ln w="3240">
            <a:solidFill>
              <a:srgbClr val="B3B3B3"/>
            </a:solidFill>
            <a:round/>
          </a:ln>
        </c:spPr>
        <c:txPr>
          <a:bodyPr/>
          <a:lstStyle/>
          <a:p>
            <a:pPr>
              <a:defRPr lang="ja-JP"/>
            </a:pPr>
            <a:endParaRPr lang="en-US"/>
          </a:p>
        </c:txPr>
        <c:crossAx val="57926455"/>
        <c:crosses val="autoZero"/>
        <c:crossBetween val="between"/>
      </c:valAx>
      <c:spPr>
        <a:noFill/>
        <a:ln w="25560">
          <a:noFill/>
        </a:ln>
      </c:spPr>
    </c:plotArea>
    <c:legend>
      <c:legendPos val="r"/>
      <c:layout>
        <c:manualLayout>
          <c:xMode val="edge"/>
          <c:yMode val="edge"/>
          <c:x val="0.82355605203328797"/>
          <c:y val="8.6753817934920305E-2"/>
          <c:w val="0.15225397863329401"/>
          <c:h val="4.6333465073622501E-2"/>
        </c:manualLayout>
      </c:layout>
      <c:overlay val="1"/>
      <c:spPr>
        <a:noFill/>
        <a:ln w="25560">
          <a:noFill/>
        </a:ln>
      </c:spPr>
      <c:txPr>
        <a:bodyPr/>
        <a:lstStyle/>
        <a:p>
          <a:pPr>
            <a:defRPr lang="ja-JP"/>
          </a:pPr>
          <a:endParaRPr lang="en-US"/>
        </a:p>
      </c:txPr>
    </c:legend>
    <c:plotVisOnly val="1"/>
    <c:dispBlanksAs val="gap"/>
    <c:showDLblsOverMax val="1"/>
  </c:chart>
  <c:spPr>
    <a:solidFill>
      <a:srgbClr val="FFFFFF"/>
    </a:solidFill>
    <a:ln w="6480">
      <a:noFill/>
    </a:ln>
  </c:spPr>
  <c:txPr>
    <a:bodyPr/>
    <a:lstStyle/>
    <a:p>
      <a:pPr>
        <a:defRPr>
          <a:latin typeface="+mn-ea"/>
          <a:ea typeface="+mn-ea"/>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title>
      <c:tx>
        <c:rich>
          <a:bodyPr rot="0"/>
          <a:lstStyle/>
          <a:p>
            <a:pPr>
              <a:defRPr lang="ja-JP" sz="1400"/>
            </a:pPr>
            <a:r>
              <a:rPr lang="en" sz="1400"/>
              <a:t>MASVS </a:t>
            </a:r>
            <a:r>
              <a:rPr lang="ko-KR" sz="1400"/>
              <a:t>컴플라이언스 </a:t>
            </a:r>
            <a:r>
              <a:rPr lang="ko-KR" altLang="en-US" sz="1400"/>
              <a:t>수준</a:t>
            </a:r>
            <a:r>
              <a:rPr lang="en-US" sz="1400"/>
              <a:t>(</a:t>
            </a:r>
            <a:r>
              <a:rPr lang="en" sz="1400"/>
              <a:t>iOS)</a:t>
            </a:r>
          </a:p>
        </c:rich>
      </c:tx>
      <c:layout>
        <c:manualLayout>
          <c:xMode val="edge"/>
          <c:yMode val="edge"/>
          <c:x val="0.64895274363856703"/>
          <c:y val="2.4731341086412499E-2"/>
        </c:manualLayout>
      </c:layout>
      <c:overlay val="0"/>
      <c:spPr>
        <a:noFill/>
        <a:ln w="25560">
          <a:noFill/>
        </a:ln>
      </c:spPr>
    </c:title>
    <c:autoTitleDeleted val="0"/>
    <c:plotArea>
      <c:layout>
        <c:manualLayout>
          <c:layoutTarget val="inner"/>
          <c:xMode val="edge"/>
          <c:yMode val="edge"/>
          <c:x val="0.22143846287000199"/>
          <c:y val="0.112615928161343"/>
          <c:w val="0.502466678206682"/>
          <c:h val="0.84093920211982898"/>
        </c:manualLayout>
      </c:layout>
      <c:radarChart>
        <c:radarStyle val="filled"/>
        <c:varyColors val="0"/>
        <c:ser>
          <c:idx val="0"/>
          <c:order val="0"/>
          <c:tx>
            <c:v>IOS</c:v>
          </c:tx>
          <c:spPr>
            <a:solidFill>
              <a:srgbClr val="DDDDDD"/>
            </a:solidFill>
            <a:ln w="25560">
              <a:noFill/>
            </a:ln>
          </c:spPr>
          <c:dLbls>
            <c:spPr>
              <a:noFill/>
              <a:ln>
                <a:noFill/>
              </a:ln>
              <a:effectLst/>
            </c:spPr>
            <c:txPr>
              <a:bodyPr wrap="square" lIns="38100" tIns="19050" rIns="38100" bIns="19050" anchor="ctr">
                <a:spAutoFit/>
              </a:bodyPr>
              <a:lstStyle/>
              <a:p>
                <a:pPr>
                  <a:defRPr lang="ja-JP"/>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요약!$C$42:$C$49</c:f>
              <c:strCache>
                <c:ptCount val="8"/>
                <c:pt idx="0">
                  <c:v>V1: 아키텍처, 디자인 및 위협 모델링</c:v>
                </c:pt>
                <c:pt idx="1">
                  <c:v>V2: 데이터 저장 및 개인 정보</c:v>
                </c:pt>
                <c:pt idx="2">
                  <c:v>V3: 암호화 검증</c:v>
                </c:pt>
                <c:pt idx="3">
                  <c:v>V4: 인증 및 세션 관리</c:v>
                </c:pt>
                <c:pt idx="4">
                  <c:v>V5: 네트워크 통신</c:v>
                </c:pt>
                <c:pt idx="5">
                  <c:v>V6: 플랫폼 상호 작용</c:v>
                </c:pt>
                <c:pt idx="6">
                  <c:v>V7: 코드 품질 및 빌드 설정</c:v>
                </c:pt>
                <c:pt idx="7">
                  <c:v>V8: 리버스 엔지니어링에 대한 복원력</c:v>
                </c:pt>
              </c:strCache>
            </c:strRef>
          </c:cat>
          <c:val>
            <c:numRef>
              <c:f>요약!$K$42:$K$49</c:f>
              <c:numCache>
                <c:formatCode>0.0\ %</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0601-1C41-8CBF-CECDB5AD606C}"/>
            </c:ext>
          </c:extLst>
        </c:ser>
        <c:dLbls>
          <c:showLegendKey val="0"/>
          <c:showVal val="0"/>
          <c:showCatName val="0"/>
          <c:showSerName val="0"/>
          <c:showPercent val="0"/>
          <c:showBubbleSize val="0"/>
        </c:dLbls>
        <c:axId val="44602735"/>
        <c:axId val="96135864"/>
      </c:radarChart>
      <c:catAx>
        <c:axId val="44602735"/>
        <c:scaling>
          <c:orientation val="maxMin"/>
        </c:scaling>
        <c:delete val="0"/>
        <c:axPos val="b"/>
        <c:majorGridlines>
          <c:spPr>
            <a:ln w="3240">
              <a:solidFill>
                <a:srgbClr val="B3B3B3"/>
              </a:solidFill>
              <a:round/>
            </a:ln>
          </c:spPr>
        </c:majorGridlines>
        <c:numFmt formatCode="General" sourceLinked="1"/>
        <c:majorTickMark val="out"/>
        <c:minorTickMark val="none"/>
        <c:tickLblPos val="nextTo"/>
        <c:spPr>
          <a:ln w="9360">
            <a:noFill/>
          </a:ln>
        </c:spPr>
        <c:txPr>
          <a:bodyPr/>
          <a:lstStyle/>
          <a:p>
            <a:pPr>
              <a:defRPr lang="ja-JP"/>
            </a:pPr>
            <a:endParaRPr lang="en-US"/>
          </a:p>
        </c:txPr>
        <c:crossAx val="96135864"/>
        <c:crosses val="autoZero"/>
        <c:auto val="1"/>
        <c:lblAlgn val="ctr"/>
        <c:lblOffset val="100"/>
        <c:noMultiLvlLbl val="1"/>
      </c:catAx>
      <c:valAx>
        <c:axId val="96135864"/>
        <c:scaling>
          <c:orientation val="minMax"/>
        </c:scaling>
        <c:delete val="0"/>
        <c:axPos val="l"/>
        <c:majorGridlines>
          <c:spPr>
            <a:ln w="3240">
              <a:solidFill>
                <a:srgbClr val="B3B3B3"/>
              </a:solidFill>
              <a:round/>
            </a:ln>
          </c:spPr>
        </c:majorGridlines>
        <c:numFmt formatCode="#,##0.00_);\(#,##0.00\)" sourceLinked="0"/>
        <c:majorTickMark val="out"/>
        <c:minorTickMark val="none"/>
        <c:tickLblPos val="nextTo"/>
        <c:spPr>
          <a:ln w="3240">
            <a:solidFill>
              <a:srgbClr val="B3B3B3"/>
            </a:solidFill>
            <a:round/>
          </a:ln>
        </c:spPr>
        <c:txPr>
          <a:bodyPr/>
          <a:lstStyle/>
          <a:p>
            <a:pPr>
              <a:defRPr lang="ja-JP"/>
            </a:pPr>
            <a:endParaRPr lang="en-US"/>
          </a:p>
        </c:txPr>
        <c:crossAx val="44602735"/>
        <c:crosses val="autoZero"/>
        <c:crossBetween val="between"/>
      </c:valAx>
      <c:spPr>
        <a:noFill/>
        <a:ln w="25560">
          <a:noFill/>
        </a:ln>
      </c:spPr>
    </c:plotArea>
    <c:legend>
      <c:legendPos val="r"/>
      <c:layout>
        <c:manualLayout>
          <c:xMode val="edge"/>
          <c:yMode val="edge"/>
          <c:x val="0.82355605203328797"/>
          <c:y val="8.6753817934920305E-2"/>
          <c:w val="4.4674738528106002E-2"/>
          <c:h val="3.9075202039654602E-2"/>
        </c:manualLayout>
      </c:layout>
      <c:overlay val="1"/>
      <c:spPr>
        <a:noFill/>
        <a:ln w="25560">
          <a:noFill/>
        </a:ln>
      </c:spPr>
      <c:txPr>
        <a:bodyPr/>
        <a:lstStyle/>
        <a:p>
          <a:pPr>
            <a:defRPr lang="ja-JP"/>
          </a:pPr>
          <a:endParaRPr lang="en-US"/>
        </a:p>
      </c:txPr>
    </c:legend>
    <c:plotVisOnly val="1"/>
    <c:dispBlanksAs val="gap"/>
    <c:showDLblsOverMax val="1"/>
  </c:chart>
  <c:spPr>
    <a:solidFill>
      <a:srgbClr val="FFFFFF"/>
    </a:solidFill>
    <a:ln w="6480">
      <a:noFill/>
    </a:ln>
  </c:spPr>
  <c:txPr>
    <a:bodyPr/>
    <a:lstStyle/>
    <a:p>
      <a:pPr>
        <a:defRPr>
          <a:latin typeface="+mn-ea"/>
          <a:ea typeface="+mn-ea"/>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5943600</xdr:colOff>
      <xdr:row>1</xdr:row>
      <xdr:rowOff>120240</xdr:rowOff>
    </xdr:from>
    <xdr:to>
      <xdr:col>3</xdr:col>
      <xdr:colOff>6858000</xdr:colOff>
      <xdr:row>5</xdr:row>
      <xdr:rowOff>158340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8102600" y="221840"/>
          <a:ext cx="914400" cy="9144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261620</xdr:colOff>
      <xdr:row>10</xdr:row>
      <xdr:rowOff>55080</xdr:rowOff>
    </xdr:from>
    <xdr:to>
      <xdr:col>9</xdr:col>
      <xdr:colOff>29980</xdr:colOff>
      <xdr:row>37</xdr:row>
      <xdr:rowOff>66960</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23280</xdr:colOff>
      <xdr:row>10</xdr:row>
      <xdr:rowOff>65520</xdr:rowOff>
    </xdr:from>
    <xdr:to>
      <xdr:col>23</xdr:col>
      <xdr:colOff>25780</xdr:colOff>
      <xdr:row>37</xdr:row>
      <xdr:rowOff>96480</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hyperlink" Target="https://github.com/OWASP/owasp-mstg/blob/1.2/Document/0x06j-Testing-Resiliency-Against-Reverse-Engineering.md" TargetMode="External"/><Relationship Id="rId2" Type="http://schemas.openxmlformats.org/officeDocument/2006/relationships/hyperlink" Target="https://github.com/OWASP/owasp-mstg/blob/1.2/Document/0x06j-Testing-Resiliency-Against-Reverse-Engineering.md" TargetMode="External"/><Relationship Id="rId1" Type="http://schemas.openxmlformats.org/officeDocument/2006/relationships/hyperlink" Target="https://github.com/OWASP/owasp-mstg/blob/1.2/Document/0x06j-Testing-Resiliency-Against-Reverse-Engineering.md"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44"/>
  <sheetViews>
    <sheetView showGridLines="0" tabSelected="1" zoomScaleNormal="100" workbookViewId="0">
      <selection activeCell="D17" sqref="D17"/>
    </sheetView>
  </sheetViews>
  <sheetFormatPr baseColWidth="10" defaultColWidth="8.83203125" defaultRowHeight="16"/>
  <cols>
    <col min="1" max="1" width="2.33203125" style="22" customWidth="1"/>
    <col min="2" max="2" width="8.83203125" style="22" customWidth="1"/>
    <col min="3" max="3" width="17.1640625" style="22" customWidth="1"/>
    <col min="4" max="4" width="92.5" style="22" customWidth="1"/>
    <col min="5" max="1025" width="8.83203125" style="22" customWidth="1"/>
    <col min="1026" max="16384" width="8.83203125" style="22"/>
  </cols>
  <sheetData>
    <row r="1" spans="2:5" ht="8" customHeight="1"/>
    <row r="2" spans="2:5" ht="15.5" customHeight="1">
      <c r="B2" s="148" t="s">
        <v>293</v>
      </c>
      <c r="C2" s="148"/>
      <c r="D2" s="148"/>
    </row>
    <row r="3" spans="2:5">
      <c r="B3" s="148"/>
      <c r="C3" s="148"/>
      <c r="D3" s="148"/>
    </row>
    <row r="4" spans="2:5">
      <c r="B4" s="148"/>
      <c r="C4" s="148"/>
      <c r="D4" s="148"/>
    </row>
    <row r="5" spans="2:5">
      <c r="B5" s="148"/>
      <c r="C5" s="148"/>
      <c r="D5" s="148"/>
    </row>
    <row r="6" spans="2:5">
      <c r="B6" s="148"/>
      <c r="C6" s="148"/>
      <c r="D6" s="148"/>
    </row>
    <row r="7" spans="2:5">
      <c r="B7" s="148"/>
      <c r="C7" s="148"/>
      <c r="D7" s="148"/>
    </row>
    <row r="8" spans="2:5" hidden="1">
      <c r="B8" s="148"/>
      <c r="C8" s="148"/>
      <c r="D8" s="148"/>
    </row>
    <row r="9" spans="2:5">
      <c r="B9" s="144"/>
      <c r="C9" s="144"/>
      <c r="D9" s="145"/>
      <c r="E9" s="23"/>
    </row>
    <row r="10" spans="2:5">
      <c r="B10" s="24" t="s">
        <v>227</v>
      </c>
      <c r="C10" s="25"/>
      <c r="D10" s="26"/>
    </row>
    <row r="11" spans="2:5">
      <c r="B11" s="149" t="s">
        <v>229</v>
      </c>
      <c r="C11" s="149"/>
      <c r="D11" s="130">
        <v>1.2</v>
      </c>
    </row>
    <row r="12" spans="2:5">
      <c r="B12" s="146" t="s">
        <v>249</v>
      </c>
      <c r="C12" s="146"/>
      <c r="D12" s="32" t="str">
        <f>HYPERLINK(CONCATENATE( "https://github.com/OWASP/owasp-masvs/blob/", MASVS_VERSION, "/Document/"))</f>
        <v>https://github.com/OWASP/owasp-masvs/blob/1.2/Document/</v>
      </c>
    </row>
    <row r="13" spans="2:5">
      <c r="B13" s="150" t="s">
        <v>230</v>
      </c>
      <c r="C13" s="150"/>
      <c r="D13" s="33" t="s">
        <v>417</v>
      </c>
    </row>
    <row r="14" spans="2:5" ht="17">
      <c r="B14" s="146" t="s">
        <v>250</v>
      </c>
      <c r="C14" s="146"/>
      <c r="D14" s="34" t="str">
        <f>HYPERLINK(CONCATENATE( "https://github.com/OWASP/owasp-mstg/blob/", MSTG_VERSION, "/Document/"))</f>
        <v>https://github.com/OWASP/owasp-mstg/blob/1.1.3-excel/Document/</v>
      </c>
    </row>
    <row r="15" spans="2:5" ht="32" customHeight="1">
      <c r="B15" s="147" t="s">
        <v>228</v>
      </c>
      <c r="C15" s="147"/>
      <c r="D15" s="147"/>
    </row>
    <row r="16" spans="2:5">
      <c r="B16" s="142" t="s">
        <v>231</v>
      </c>
      <c r="C16" s="142"/>
      <c r="D16" s="33" t="s">
        <v>253</v>
      </c>
    </row>
    <row r="17" spans="2:5">
      <c r="B17" s="146" t="s">
        <v>232</v>
      </c>
      <c r="C17" s="146"/>
      <c r="D17" s="33"/>
    </row>
    <row r="18" spans="2:5">
      <c r="B18" s="142" t="s">
        <v>233</v>
      </c>
      <c r="C18" s="142"/>
      <c r="D18" s="33"/>
    </row>
    <row r="19" spans="2:5">
      <c r="B19" s="142" t="s">
        <v>234</v>
      </c>
      <c r="C19" s="142"/>
      <c r="D19" s="33"/>
    </row>
    <row r="20" spans="2:5">
      <c r="B20" s="142" t="s">
        <v>235</v>
      </c>
      <c r="C20" s="142"/>
      <c r="D20" s="33"/>
    </row>
    <row r="21" spans="2:5">
      <c r="B21" s="142" t="s">
        <v>236</v>
      </c>
      <c r="C21" s="142"/>
      <c r="D21" s="33" t="str">
        <f>"앱 " &amp; D25 &amp; " 내에서 사용 가능한 모든 기능"</f>
        <v>앱 &lt;AppName&gt; 내에서 사용 가능한 모든 기능</v>
      </c>
    </row>
    <row r="22" spans="2:5" ht="70.5" customHeight="1">
      <c r="B22" s="142" t="s">
        <v>237</v>
      </c>
      <c r="C22" s="142"/>
      <c r="D22" s="33" t="str">
        <f>D16&amp;"(와)과 협의 후 "&amp;D25&amp;"에 대한 검증 수준은 Level 1 요구사항만 적용하기로 결정" &amp;
"
Level 1 : 표준 보안
Level 2 : 심층 방어
Level R : 리버스 엔지니어링에 대한 복원력"</f>
        <v>&lt;고객명&gt;(와)과 협의 후 &lt;AppName&gt;에 대한 검증 수준은 Level 1 요구사항만 적용하기로 결정
Level 1 : 표준 보안
Level 2 : 심층 방어
Level R : 리버스 엔지니어링에 대한 복원력</v>
      </c>
    </row>
    <row r="23" spans="2:5">
      <c r="B23" s="144"/>
      <c r="C23" s="144"/>
      <c r="D23" s="145"/>
      <c r="E23" s="23"/>
    </row>
    <row r="24" spans="2:5">
      <c r="B24" s="27" t="s">
        <v>251</v>
      </c>
      <c r="C24" s="28"/>
      <c r="D24" s="29"/>
    </row>
    <row r="25" spans="2:5">
      <c r="B25" s="30" t="s">
        <v>238</v>
      </c>
      <c r="C25" s="31"/>
      <c r="D25" s="33" t="s">
        <v>254</v>
      </c>
    </row>
    <row r="26" spans="2:5">
      <c r="B26" s="142" t="s">
        <v>239</v>
      </c>
      <c r="C26" s="142"/>
      <c r="D26" s="33"/>
    </row>
    <row r="27" spans="2:5">
      <c r="B27" s="142" t="s">
        <v>240</v>
      </c>
      <c r="C27" s="142"/>
      <c r="D27" s="33"/>
    </row>
    <row r="28" spans="2:5">
      <c r="B28" s="142" t="s">
        <v>241</v>
      </c>
      <c r="C28" s="142"/>
      <c r="D28" s="33"/>
    </row>
    <row r="29" spans="2:5">
      <c r="B29" s="142" t="s">
        <v>242</v>
      </c>
      <c r="C29" s="142"/>
      <c r="D29" s="33"/>
    </row>
    <row r="30" spans="2:5" ht="52" customHeight="1">
      <c r="B30" s="143" t="s">
        <v>252</v>
      </c>
      <c r="C30" s="143"/>
      <c r="D30" s="33" t="s">
        <v>262</v>
      </c>
    </row>
    <row r="31" spans="2:5">
      <c r="B31" s="144"/>
      <c r="C31" s="144"/>
      <c r="D31" s="145"/>
      <c r="E31" s="23"/>
    </row>
    <row r="32" spans="2:5">
      <c r="B32" s="27" t="s">
        <v>243</v>
      </c>
      <c r="C32" s="28"/>
      <c r="D32" s="29"/>
    </row>
    <row r="33" spans="2:4">
      <c r="B33" s="141"/>
      <c r="C33" s="141"/>
      <c r="D33" s="141"/>
    </row>
    <row r="34" spans="2:4">
      <c r="B34" s="140" t="s">
        <v>244</v>
      </c>
      <c r="C34" s="140"/>
      <c r="D34" s="35"/>
    </row>
    <row r="35" spans="2:4">
      <c r="B35" s="140" t="s">
        <v>245</v>
      </c>
      <c r="C35" s="140"/>
      <c r="D35" s="35"/>
    </row>
    <row r="36" spans="2:4">
      <c r="B36" s="140" t="s">
        <v>246</v>
      </c>
      <c r="C36" s="140"/>
      <c r="D36" s="35"/>
    </row>
    <row r="37" spans="2:4">
      <c r="B37" s="140" t="s">
        <v>247</v>
      </c>
      <c r="C37" s="140"/>
      <c r="D37" s="36"/>
    </row>
    <row r="38" spans="2:4">
      <c r="B38" s="140" t="s">
        <v>248</v>
      </c>
      <c r="C38" s="140"/>
      <c r="D38" s="35"/>
    </row>
    <row r="39" spans="2:4">
      <c r="B39" s="141"/>
      <c r="C39" s="141"/>
      <c r="D39" s="141"/>
    </row>
    <row r="40" spans="2:4">
      <c r="B40" s="140" t="s">
        <v>244</v>
      </c>
      <c r="C40" s="140"/>
      <c r="D40" s="35"/>
    </row>
    <row r="41" spans="2:4">
      <c r="B41" s="140" t="s">
        <v>245</v>
      </c>
      <c r="C41" s="140"/>
      <c r="D41" s="35"/>
    </row>
    <row r="42" spans="2:4">
      <c r="B42" s="140" t="s">
        <v>246</v>
      </c>
      <c r="C42" s="140"/>
      <c r="D42" s="35"/>
    </row>
    <row r="43" spans="2:4">
      <c r="B43" s="140" t="s">
        <v>247</v>
      </c>
      <c r="C43" s="140"/>
      <c r="D43" s="36"/>
    </row>
    <row r="44" spans="2:4">
      <c r="B44" s="140" t="s">
        <v>248</v>
      </c>
      <c r="C44" s="140"/>
      <c r="D44" s="35"/>
    </row>
  </sheetData>
  <mergeCells count="33">
    <mergeCell ref="B2:D8"/>
    <mergeCell ref="B9:D9"/>
    <mergeCell ref="B11:C11"/>
    <mergeCell ref="B12:C12"/>
    <mergeCell ref="B13:C13"/>
    <mergeCell ref="B14:C14"/>
    <mergeCell ref="B15:D15"/>
    <mergeCell ref="B16:C16"/>
    <mergeCell ref="B17:C17"/>
    <mergeCell ref="B18:C18"/>
    <mergeCell ref="B19:C19"/>
    <mergeCell ref="B20:C20"/>
    <mergeCell ref="B21:C21"/>
    <mergeCell ref="B22:C22"/>
    <mergeCell ref="B23:D23"/>
    <mergeCell ref="B26:C26"/>
    <mergeCell ref="B28:C28"/>
    <mergeCell ref="B29:C29"/>
    <mergeCell ref="B30:C30"/>
    <mergeCell ref="B31:D31"/>
    <mergeCell ref="B27:C27"/>
    <mergeCell ref="B33:D33"/>
    <mergeCell ref="B34:C34"/>
    <mergeCell ref="B35:C35"/>
    <mergeCell ref="B36:C36"/>
    <mergeCell ref="B37:C37"/>
    <mergeCell ref="B43:C43"/>
    <mergeCell ref="B44:C44"/>
    <mergeCell ref="B38:C38"/>
    <mergeCell ref="B39:D39"/>
    <mergeCell ref="B40:C40"/>
    <mergeCell ref="B41:C41"/>
    <mergeCell ref="B42:C42"/>
  </mergeCells>
  <phoneticPr fontId="9" type="noConversion"/>
  <pageMargins left="0.7" right="0.7" top="0.75" bottom="0.75" header="0.51180555555555496" footer="0.51180555555555496"/>
  <pageSetup paperSize="9" firstPageNumber="0"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50"/>
  <sheetViews>
    <sheetView showGridLines="0" zoomScaleNormal="100" workbookViewId="0"/>
  </sheetViews>
  <sheetFormatPr baseColWidth="10" defaultColWidth="8.83203125" defaultRowHeight="16"/>
  <cols>
    <col min="1" max="1" width="1.83203125" style="1" customWidth="1"/>
    <col min="2" max="2" width="9.5" style="1" customWidth="1"/>
    <col min="3" max="3" width="54.83203125" style="1" customWidth="1"/>
    <col min="4" max="11" width="7.83203125" style="1" customWidth="1"/>
    <col min="12" max="17" width="8.83203125" style="1" customWidth="1"/>
    <col min="18" max="23" width="7.83203125" style="1" customWidth="1"/>
    <col min="24" max="1024" width="8.83203125" style="1" customWidth="1"/>
  </cols>
  <sheetData>
    <row r="1" spans="1:1024">
      <c r="A1" s="52"/>
      <c r="B1" s="52"/>
      <c r="C1" s="52"/>
      <c r="D1" s="52"/>
      <c r="E1" s="52"/>
      <c r="F1" s="52"/>
      <c r="G1" s="52"/>
      <c r="H1" s="52"/>
      <c r="I1" s="52"/>
      <c r="J1" s="52"/>
      <c r="K1" s="52"/>
      <c r="L1" s="52"/>
      <c r="M1" s="52"/>
      <c r="N1" s="52"/>
      <c r="O1" s="52"/>
      <c r="P1" s="52"/>
      <c r="Q1" s="52"/>
      <c r="R1" s="52"/>
      <c r="S1" s="52"/>
      <c r="T1" s="52"/>
      <c r="U1" s="52"/>
      <c r="V1" s="52"/>
      <c r="W1" s="52"/>
      <c r="X1" s="52"/>
      <c r="Y1" s="52"/>
    </row>
    <row r="2" spans="1:1024" ht="19">
      <c r="A2" s="52"/>
      <c r="B2" s="118"/>
      <c r="C2" s="128" t="s">
        <v>263</v>
      </c>
      <c r="D2" s="119"/>
      <c r="E2" s="119"/>
      <c r="F2" s="119"/>
      <c r="G2" s="52"/>
      <c r="H2" s="52"/>
      <c r="I2" s="52"/>
      <c r="J2" s="52"/>
      <c r="K2" s="52"/>
      <c r="L2" s="52"/>
      <c r="M2" s="52"/>
      <c r="N2" s="52"/>
      <c r="O2" s="52"/>
      <c r="P2" s="52"/>
      <c r="Q2" s="52"/>
      <c r="R2" s="52"/>
      <c r="S2" s="52"/>
      <c r="T2" s="52"/>
      <c r="U2" s="52"/>
      <c r="V2" s="52"/>
      <c r="W2" s="52"/>
      <c r="X2" s="52"/>
      <c r="Y2" s="52"/>
    </row>
    <row r="3" spans="1:1024">
      <c r="A3" s="52"/>
      <c r="B3" s="119"/>
      <c r="C3" s="119"/>
      <c r="D3" s="119"/>
      <c r="E3" s="119"/>
      <c r="F3" s="119"/>
      <c r="G3" s="52"/>
      <c r="H3" s="52"/>
      <c r="I3" s="52"/>
      <c r="J3" s="52"/>
      <c r="K3" s="52"/>
      <c r="L3" s="52"/>
      <c r="M3" s="52"/>
      <c r="N3" s="52"/>
      <c r="O3" s="52"/>
      <c r="P3" s="52"/>
      <c r="Q3" s="52"/>
      <c r="R3" s="52"/>
      <c r="S3" s="52"/>
      <c r="T3" s="52"/>
      <c r="U3" s="52"/>
      <c r="V3" s="52"/>
      <c r="W3" s="52"/>
      <c r="X3" s="52"/>
      <c r="Y3" s="52"/>
    </row>
    <row r="4" spans="1:1024" ht="16" customHeight="1">
      <c r="A4" s="52"/>
      <c r="B4" s="120"/>
      <c r="C4" s="120"/>
      <c r="D4" s="120"/>
      <c r="E4" s="120"/>
      <c r="F4" s="120"/>
      <c r="G4" s="52"/>
      <c r="H4" s="52"/>
      <c r="I4" s="52"/>
      <c r="J4" s="52"/>
      <c r="K4" s="52"/>
      <c r="L4" s="52"/>
      <c r="M4" s="52"/>
      <c r="N4" s="52"/>
      <c r="O4" s="52"/>
      <c r="P4" s="52"/>
      <c r="Q4" s="52"/>
      <c r="R4" s="52"/>
      <c r="S4" s="52"/>
      <c r="T4" s="52"/>
      <c r="U4" s="52"/>
      <c r="V4" s="52"/>
      <c r="W4" s="52"/>
      <c r="X4" s="52"/>
      <c r="Y4" s="52"/>
    </row>
    <row r="5" spans="1:1024" s="38" customFormat="1" ht="19" customHeight="1">
      <c r="A5" s="61"/>
      <c r="B5" s="121"/>
      <c r="C5" s="121"/>
      <c r="D5" s="121"/>
      <c r="E5" s="121"/>
      <c r="F5" s="121"/>
      <c r="G5" s="152" t="s">
        <v>255</v>
      </c>
      <c r="H5" s="152"/>
      <c r="I5" s="152"/>
      <c r="J5" s="61"/>
      <c r="K5" s="61"/>
      <c r="L5" s="61"/>
      <c r="M5" s="61"/>
      <c r="N5" s="61"/>
      <c r="O5" s="61"/>
      <c r="P5" s="61"/>
      <c r="Q5" s="61"/>
      <c r="R5" s="61"/>
      <c r="S5" s="61"/>
      <c r="T5" s="61"/>
      <c r="U5" s="152" t="s">
        <v>255</v>
      </c>
      <c r="V5" s="152"/>
      <c r="W5" s="152"/>
      <c r="X5" s="61"/>
      <c r="Y5" s="61"/>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37"/>
      <c r="BT5" s="37"/>
      <c r="BU5" s="37"/>
      <c r="BV5" s="37"/>
      <c r="BW5" s="37"/>
      <c r="BX5" s="37"/>
      <c r="BY5" s="37"/>
      <c r="BZ5" s="37"/>
      <c r="CA5" s="37"/>
      <c r="CB5" s="37"/>
      <c r="CC5" s="37"/>
      <c r="CD5" s="37"/>
      <c r="CE5" s="37"/>
      <c r="CF5" s="37"/>
      <c r="CG5" s="37"/>
      <c r="CH5" s="37"/>
      <c r="CI5" s="37"/>
      <c r="CJ5" s="37"/>
      <c r="CK5" s="37"/>
      <c r="CL5" s="37"/>
      <c r="CM5" s="37"/>
      <c r="CN5" s="37"/>
      <c r="CO5" s="37"/>
      <c r="CP5" s="37"/>
      <c r="CQ5" s="37"/>
      <c r="CR5" s="37"/>
      <c r="CS5" s="37"/>
      <c r="CT5" s="37"/>
      <c r="CU5" s="37"/>
      <c r="CV5" s="37"/>
      <c r="CW5" s="37"/>
      <c r="CX5" s="37"/>
      <c r="CY5" s="37"/>
      <c r="CZ5" s="37"/>
      <c r="DA5" s="37"/>
      <c r="DB5" s="37"/>
      <c r="DC5" s="37"/>
      <c r="DD5" s="37"/>
      <c r="DE5" s="37"/>
      <c r="DF5" s="37"/>
      <c r="DG5" s="37"/>
      <c r="DH5" s="37"/>
      <c r="DI5" s="37"/>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37"/>
      <c r="EL5" s="37"/>
      <c r="EM5" s="37"/>
      <c r="EN5" s="37"/>
      <c r="EO5" s="37"/>
      <c r="EP5" s="37"/>
      <c r="EQ5" s="37"/>
      <c r="ER5" s="37"/>
      <c r="ES5" s="37"/>
      <c r="ET5" s="37"/>
      <c r="EU5" s="37"/>
      <c r="EV5" s="37"/>
      <c r="EW5" s="37"/>
      <c r="EX5" s="37"/>
      <c r="EY5" s="37"/>
      <c r="EZ5" s="37"/>
      <c r="FA5" s="37"/>
      <c r="FB5" s="37"/>
      <c r="FC5" s="37"/>
      <c r="FD5" s="37"/>
      <c r="FE5" s="37"/>
      <c r="FF5" s="37"/>
      <c r="FG5" s="37"/>
      <c r="FH5" s="37"/>
      <c r="FI5" s="37"/>
      <c r="FJ5" s="37"/>
      <c r="FK5" s="37"/>
      <c r="FL5" s="37"/>
      <c r="FM5" s="37"/>
      <c r="FN5" s="37"/>
      <c r="FO5" s="37"/>
      <c r="FP5" s="37"/>
      <c r="FQ5" s="37"/>
      <c r="FR5" s="37"/>
      <c r="FS5" s="37"/>
      <c r="FT5" s="37"/>
      <c r="FU5" s="37"/>
      <c r="FV5" s="37"/>
      <c r="FW5" s="37"/>
      <c r="FX5" s="37"/>
      <c r="FY5" s="37"/>
      <c r="FZ5" s="37"/>
      <c r="GA5" s="37"/>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37"/>
      <c r="HD5" s="37"/>
      <c r="HE5" s="37"/>
      <c r="HF5" s="37"/>
      <c r="HG5" s="37"/>
      <c r="HH5" s="37"/>
      <c r="HI5" s="37"/>
      <c r="HJ5" s="37"/>
      <c r="HK5" s="37"/>
      <c r="HL5" s="37"/>
      <c r="HM5" s="37"/>
      <c r="HN5" s="37"/>
      <c r="HO5" s="37"/>
      <c r="HP5" s="37"/>
      <c r="HQ5" s="37"/>
      <c r="HR5" s="37"/>
      <c r="HS5" s="37"/>
      <c r="HT5" s="37"/>
      <c r="HU5" s="37"/>
      <c r="HV5" s="37"/>
      <c r="HW5" s="37"/>
      <c r="HX5" s="37"/>
      <c r="HY5" s="37"/>
      <c r="HZ5" s="37"/>
      <c r="IA5" s="37"/>
      <c r="IB5" s="37"/>
      <c r="IC5" s="37"/>
      <c r="ID5" s="37"/>
      <c r="IE5" s="37"/>
      <c r="IF5" s="37"/>
      <c r="IG5" s="37"/>
      <c r="IH5" s="37"/>
      <c r="II5" s="37"/>
      <c r="IJ5" s="37"/>
      <c r="IK5" s="37"/>
      <c r="IL5" s="37"/>
      <c r="IM5" s="37"/>
      <c r="IN5" s="37"/>
      <c r="IO5" s="37"/>
      <c r="IP5" s="37"/>
      <c r="IQ5" s="37"/>
      <c r="IR5" s="37"/>
      <c r="IS5" s="37"/>
      <c r="IT5" s="37"/>
      <c r="IU5" s="37"/>
      <c r="IV5" s="37"/>
      <c r="IW5" s="37"/>
      <c r="IX5" s="37"/>
      <c r="IY5" s="37"/>
      <c r="IZ5" s="37"/>
      <c r="JA5" s="37"/>
      <c r="JB5" s="37"/>
      <c r="JC5" s="37"/>
      <c r="JD5" s="37"/>
      <c r="JE5" s="37"/>
      <c r="JF5" s="37"/>
      <c r="JG5" s="37"/>
      <c r="JH5" s="37"/>
      <c r="JI5" s="37"/>
      <c r="JJ5" s="37"/>
      <c r="JK5" s="37"/>
      <c r="JL5" s="37"/>
      <c r="JM5" s="37"/>
      <c r="JN5" s="37"/>
      <c r="JO5" s="37"/>
      <c r="JP5" s="37"/>
      <c r="JQ5" s="37"/>
      <c r="JR5" s="37"/>
      <c r="JS5" s="37"/>
      <c r="JT5" s="37"/>
      <c r="JU5" s="37"/>
      <c r="JV5" s="37"/>
      <c r="JW5" s="37"/>
      <c r="JX5" s="37"/>
      <c r="JY5" s="37"/>
      <c r="JZ5" s="37"/>
      <c r="KA5" s="37"/>
      <c r="KB5" s="37"/>
      <c r="KC5" s="37"/>
      <c r="KD5" s="37"/>
      <c r="KE5" s="37"/>
      <c r="KF5" s="37"/>
      <c r="KG5" s="37"/>
      <c r="KH5" s="37"/>
      <c r="KI5" s="37"/>
      <c r="KJ5" s="37"/>
      <c r="KK5" s="37"/>
      <c r="KL5" s="37"/>
      <c r="KM5" s="37"/>
      <c r="KN5" s="37"/>
      <c r="KO5" s="37"/>
      <c r="KP5" s="37"/>
      <c r="KQ5" s="37"/>
      <c r="KR5" s="37"/>
      <c r="KS5" s="37"/>
      <c r="KT5" s="37"/>
      <c r="KU5" s="37"/>
      <c r="KV5" s="37"/>
      <c r="KW5" s="37"/>
      <c r="KX5" s="37"/>
      <c r="KY5" s="37"/>
      <c r="KZ5" s="37"/>
      <c r="LA5" s="37"/>
      <c r="LB5" s="37"/>
      <c r="LC5" s="37"/>
      <c r="LD5" s="37"/>
      <c r="LE5" s="37"/>
      <c r="LF5" s="37"/>
      <c r="LG5" s="37"/>
      <c r="LH5" s="37"/>
      <c r="LI5" s="37"/>
      <c r="LJ5" s="37"/>
      <c r="LK5" s="37"/>
      <c r="LL5" s="37"/>
      <c r="LM5" s="37"/>
      <c r="LN5" s="37"/>
      <c r="LO5" s="37"/>
      <c r="LP5" s="37"/>
      <c r="LQ5" s="37"/>
      <c r="LR5" s="37"/>
      <c r="LS5" s="37"/>
      <c r="LT5" s="37"/>
      <c r="LU5" s="37"/>
      <c r="LV5" s="37"/>
      <c r="LW5" s="37"/>
      <c r="LX5" s="37"/>
      <c r="LY5" s="37"/>
      <c r="LZ5" s="37"/>
      <c r="MA5" s="37"/>
      <c r="MB5" s="37"/>
      <c r="MC5" s="37"/>
      <c r="MD5" s="37"/>
      <c r="ME5" s="37"/>
      <c r="MF5" s="37"/>
      <c r="MG5" s="37"/>
      <c r="MH5" s="37"/>
      <c r="MI5" s="37"/>
      <c r="MJ5" s="37"/>
      <c r="MK5" s="37"/>
      <c r="ML5" s="37"/>
      <c r="MM5" s="37"/>
      <c r="MN5" s="37"/>
      <c r="MO5" s="37"/>
      <c r="MP5" s="37"/>
      <c r="MQ5" s="37"/>
      <c r="MR5" s="37"/>
      <c r="MS5" s="37"/>
      <c r="MT5" s="37"/>
      <c r="MU5" s="37"/>
      <c r="MV5" s="37"/>
      <c r="MW5" s="37"/>
      <c r="MX5" s="37"/>
      <c r="MY5" s="37"/>
      <c r="MZ5" s="37"/>
      <c r="NA5" s="37"/>
      <c r="NB5" s="37"/>
      <c r="NC5" s="37"/>
      <c r="ND5" s="37"/>
      <c r="NE5" s="37"/>
      <c r="NF5" s="37"/>
      <c r="NG5" s="37"/>
      <c r="NH5" s="37"/>
      <c r="NI5" s="37"/>
      <c r="NJ5" s="37"/>
      <c r="NK5" s="37"/>
      <c r="NL5" s="37"/>
      <c r="NM5" s="37"/>
      <c r="NN5" s="37"/>
      <c r="NO5" s="37"/>
      <c r="NP5" s="37"/>
      <c r="NQ5" s="37"/>
      <c r="NR5" s="37"/>
      <c r="NS5" s="37"/>
      <c r="NT5" s="37"/>
      <c r="NU5" s="37"/>
      <c r="NV5" s="37"/>
      <c r="NW5" s="37"/>
      <c r="NX5" s="37"/>
      <c r="NY5" s="37"/>
      <c r="NZ5" s="37"/>
      <c r="OA5" s="37"/>
      <c r="OB5" s="37"/>
      <c r="OC5" s="37"/>
      <c r="OD5" s="37"/>
      <c r="OE5" s="37"/>
      <c r="OF5" s="37"/>
      <c r="OG5" s="37"/>
      <c r="OH5" s="37"/>
      <c r="OI5" s="37"/>
      <c r="OJ5" s="37"/>
      <c r="OK5" s="37"/>
      <c r="OL5" s="37"/>
      <c r="OM5" s="37"/>
      <c r="ON5" s="37"/>
      <c r="OO5" s="37"/>
      <c r="OP5" s="37"/>
      <c r="OQ5" s="37"/>
      <c r="OR5" s="37"/>
      <c r="OS5" s="37"/>
      <c r="OT5" s="37"/>
      <c r="OU5" s="37"/>
      <c r="OV5" s="37"/>
      <c r="OW5" s="37"/>
      <c r="OX5" s="37"/>
      <c r="OY5" s="37"/>
      <c r="OZ5" s="37"/>
      <c r="PA5" s="37"/>
      <c r="PB5" s="37"/>
      <c r="PC5" s="37"/>
      <c r="PD5" s="37"/>
      <c r="PE5" s="37"/>
      <c r="PF5" s="37"/>
      <c r="PG5" s="37"/>
      <c r="PH5" s="37"/>
      <c r="PI5" s="37"/>
      <c r="PJ5" s="37"/>
      <c r="PK5" s="37"/>
      <c r="PL5" s="37"/>
      <c r="PM5" s="37"/>
      <c r="PN5" s="37"/>
      <c r="PO5" s="37"/>
      <c r="PP5" s="37"/>
      <c r="PQ5" s="37"/>
      <c r="PR5" s="37"/>
      <c r="PS5" s="37"/>
      <c r="PT5" s="37"/>
      <c r="PU5" s="37"/>
      <c r="PV5" s="37"/>
      <c r="PW5" s="37"/>
      <c r="PX5" s="37"/>
      <c r="PY5" s="37"/>
      <c r="PZ5" s="37"/>
      <c r="QA5" s="37"/>
      <c r="QB5" s="37"/>
      <c r="QC5" s="37"/>
      <c r="QD5" s="37"/>
      <c r="QE5" s="37"/>
      <c r="QF5" s="37"/>
      <c r="QG5" s="37"/>
      <c r="QH5" s="37"/>
      <c r="QI5" s="37"/>
      <c r="QJ5" s="37"/>
      <c r="QK5" s="37"/>
      <c r="QL5" s="37"/>
      <c r="QM5" s="37"/>
      <c r="QN5" s="37"/>
      <c r="QO5" s="37"/>
      <c r="QP5" s="37"/>
      <c r="QQ5" s="37"/>
      <c r="QR5" s="37"/>
      <c r="QS5" s="37"/>
      <c r="QT5" s="37"/>
      <c r="QU5" s="37"/>
      <c r="QV5" s="37"/>
      <c r="QW5" s="37"/>
      <c r="QX5" s="37"/>
      <c r="QY5" s="37"/>
      <c r="QZ5" s="37"/>
      <c r="RA5" s="37"/>
      <c r="RB5" s="37"/>
      <c r="RC5" s="37"/>
      <c r="RD5" s="37"/>
      <c r="RE5" s="37"/>
      <c r="RF5" s="37"/>
      <c r="RG5" s="37"/>
      <c r="RH5" s="37"/>
      <c r="RI5" s="37"/>
      <c r="RJ5" s="37"/>
      <c r="RK5" s="37"/>
      <c r="RL5" s="37"/>
      <c r="RM5" s="37"/>
      <c r="RN5" s="37"/>
      <c r="RO5" s="37"/>
      <c r="RP5" s="37"/>
      <c r="RQ5" s="37"/>
      <c r="RR5" s="37"/>
      <c r="RS5" s="37"/>
      <c r="RT5" s="37"/>
      <c r="RU5" s="37"/>
      <c r="RV5" s="37"/>
      <c r="RW5" s="37"/>
      <c r="RX5" s="37"/>
      <c r="RY5" s="37"/>
      <c r="RZ5" s="37"/>
      <c r="SA5" s="37"/>
      <c r="SB5" s="37"/>
      <c r="SC5" s="37"/>
      <c r="SD5" s="37"/>
      <c r="SE5" s="37"/>
      <c r="SF5" s="37"/>
      <c r="SG5" s="37"/>
      <c r="SH5" s="37"/>
      <c r="SI5" s="37"/>
      <c r="SJ5" s="37"/>
      <c r="SK5" s="37"/>
      <c r="SL5" s="37"/>
      <c r="SM5" s="37"/>
      <c r="SN5" s="37"/>
      <c r="SO5" s="37"/>
      <c r="SP5" s="37"/>
      <c r="SQ5" s="37"/>
      <c r="SR5" s="37"/>
      <c r="SS5" s="37"/>
      <c r="ST5" s="37"/>
      <c r="SU5" s="37"/>
      <c r="SV5" s="37"/>
      <c r="SW5" s="37"/>
      <c r="SX5" s="37"/>
      <c r="SY5" s="37"/>
      <c r="SZ5" s="37"/>
      <c r="TA5" s="37"/>
      <c r="TB5" s="37"/>
      <c r="TC5" s="37"/>
      <c r="TD5" s="37"/>
      <c r="TE5" s="37"/>
      <c r="TF5" s="37"/>
      <c r="TG5" s="37"/>
      <c r="TH5" s="37"/>
      <c r="TI5" s="37"/>
      <c r="TJ5" s="37"/>
      <c r="TK5" s="37"/>
      <c r="TL5" s="37"/>
      <c r="TM5" s="37"/>
      <c r="TN5" s="37"/>
      <c r="TO5" s="37"/>
      <c r="TP5" s="37"/>
      <c r="TQ5" s="37"/>
      <c r="TR5" s="37"/>
      <c r="TS5" s="37"/>
      <c r="TT5" s="37"/>
      <c r="TU5" s="37"/>
      <c r="TV5" s="37"/>
      <c r="TW5" s="37"/>
      <c r="TX5" s="37"/>
      <c r="TY5" s="37"/>
      <c r="TZ5" s="37"/>
      <c r="UA5" s="37"/>
      <c r="UB5" s="37"/>
      <c r="UC5" s="37"/>
      <c r="UD5" s="37"/>
      <c r="UE5" s="37"/>
      <c r="UF5" s="37"/>
      <c r="UG5" s="37"/>
      <c r="UH5" s="37"/>
      <c r="UI5" s="37"/>
      <c r="UJ5" s="37"/>
      <c r="UK5" s="37"/>
      <c r="UL5" s="37"/>
      <c r="UM5" s="37"/>
      <c r="UN5" s="37"/>
      <c r="UO5" s="37"/>
      <c r="UP5" s="37"/>
      <c r="UQ5" s="37"/>
      <c r="UR5" s="37"/>
      <c r="US5" s="37"/>
      <c r="UT5" s="37"/>
      <c r="UU5" s="37"/>
      <c r="UV5" s="37"/>
      <c r="UW5" s="37"/>
      <c r="UX5" s="37"/>
      <c r="UY5" s="37"/>
      <c r="UZ5" s="37"/>
      <c r="VA5" s="37"/>
      <c r="VB5" s="37"/>
      <c r="VC5" s="37"/>
      <c r="VD5" s="37"/>
      <c r="VE5" s="37"/>
      <c r="VF5" s="37"/>
      <c r="VG5" s="37"/>
      <c r="VH5" s="37"/>
      <c r="VI5" s="37"/>
      <c r="VJ5" s="37"/>
      <c r="VK5" s="37"/>
      <c r="VL5" s="37"/>
      <c r="VM5" s="37"/>
      <c r="VN5" s="37"/>
      <c r="VO5" s="37"/>
      <c r="VP5" s="37"/>
      <c r="VQ5" s="37"/>
      <c r="VR5" s="37"/>
      <c r="VS5" s="37"/>
      <c r="VT5" s="37"/>
      <c r="VU5" s="37"/>
      <c r="VV5" s="37"/>
      <c r="VW5" s="37"/>
      <c r="VX5" s="37"/>
      <c r="VY5" s="37"/>
      <c r="VZ5" s="37"/>
      <c r="WA5" s="37"/>
      <c r="WB5" s="37"/>
      <c r="WC5" s="37"/>
      <c r="WD5" s="37"/>
      <c r="WE5" s="37"/>
      <c r="WF5" s="37"/>
      <c r="WG5" s="37"/>
      <c r="WH5" s="37"/>
      <c r="WI5" s="37"/>
      <c r="WJ5" s="37"/>
      <c r="WK5" s="37"/>
      <c r="WL5" s="37"/>
      <c r="WM5" s="37"/>
      <c r="WN5" s="37"/>
      <c r="WO5" s="37"/>
      <c r="WP5" s="37"/>
      <c r="WQ5" s="37"/>
      <c r="WR5" s="37"/>
      <c r="WS5" s="37"/>
      <c r="WT5" s="37"/>
      <c r="WU5" s="37"/>
      <c r="WV5" s="37"/>
      <c r="WW5" s="37"/>
      <c r="WX5" s="37"/>
      <c r="WY5" s="37"/>
      <c r="WZ5" s="37"/>
      <c r="XA5" s="37"/>
      <c r="XB5" s="37"/>
      <c r="XC5" s="37"/>
      <c r="XD5" s="37"/>
      <c r="XE5" s="37"/>
      <c r="XF5" s="37"/>
      <c r="XG5" s="37"/>
      <c r="XH5" s="37"/>
      <c r="XI5" s="37"/>
      <c r="XJ5" s="37"/>
      <c r="XK5" s="37"/>
      <c r="XL5" s="37"/>
      <c r="XM5" s="37"/>
      <c r="XN5" s="37"/>
      <c r="XO5" s="37"/>
      <c r="XP5" s="37"/>
      <c r="XQ5" s="37"/>
      <c r="XR5" s="37"/>
      <c r="XS5" s="37"/>
      <c r="XT5" s="37"/>
      <c r="XU5" s="37"/>
      <c r="XV5" s="37"/>
      <c r="XW5" s="37"/>
      <c r="XX5" s="37"/>
      <c r="XY5" s="37"/>
      <c r="XZ5" s="37"/>
      <c r="YA5" s="37"/>
      <c r="YB5" s="37"/>
      <c r="YC5" s="37"/>
      <c r="YD5" s="37"/>
      <c r="YE5" s="37"/>
      <c r="YF5" s="37"/>
      <c r="YG5" s="37"/>
      <c r="YH5" s="37"/>
      <c r="YI5" s="37"/>
      <c r="YJ5" s="37"/>
      <c r="YK5" s="37"/>
      <c r="YL5" s="37"/>
      <c r="YM5" s="37"/>
      <c r="YN5" s="37"/>
      <c r="YO5" s="37"/>
      <c r="YP5" s="37"/>
      <c r="YQ5" s="37"/>
      <c r="YR5" s="37"/>
      <c r="YS5" s="37"/>
      <c r="YT5" s="37"/>
      <c r="YU5" s="37"/>
      <c r="YV5" s="37"/>
      <c r="YW5" s="37"/>
      <c r="YX5" s="37"/>
      <c r="YY5" s="37"/>
      <c r="YZ5" s="37"/>
      <c r="ZA5" s="37"/>
      <c r="ZB5" s="37"/>
      <c r="ZC5" s="37"/>
      <c r="ZD5" s="37"/>
      <c r="ZE5" s="37"/>
      <c r="ZF5" s="37"/>
      <c r="ZG5" s="37"/>
      <c r="ZH5" s="37"/>
      <c r="ZI5" s="37"/>
      <c r="ZJ5" s="37"/>
      <c r="ZK5" s="37"/>
      <c r="ZL5" s="37"/>
      <c r="ZM5" s="37"/>
      <c r="ZN5" s="37"/>
      <c r="ZO5" s="37"/>
      <c r="ZP5" s="37"/>
      <c r="ZQ5" s="37"/>
      <c r="ZR5" s="37"/>
      <c r="ZS5" s="37"/>
      <c r="ZT5" s="37"/>
      <c r="ZU5" s="37"/>
      <c r="ZV5" s="37"/>
      <c r="ZW5" s="37"/>
      <c r="ZX5" s="37"/>
      <c r="ZY5" s="37"/>
      <c r="ZZ5" s="37"/>
      <c r="AAA5" s="37"/>
      <c r="AAB5" s="37"/>
      <c r="AAC5" s="37"/>
      <c r="AAD5" s="37"/>
      <c r="AAE5" s="37"/>
      <c r="AAF5" s="37"/>
      <c r="AAG5" s="37"/>
      <c r="AAH5" s="37"/>
      <c r="AAI5" s="37"/>
      <c r="AAJ5" s="37"/>
      <c r="AAK5" s="37"/>
      <c r="AAL5" s="37"/>
      <c r="AAM5" s="37"/>
      <c r="AAN5" s="37"/>
      <c r="AAO5" s="37"/>
      <c r="AAP5" s="37"/>
      <c r="AAQ5" s="37"/>
      <c r="AAR5" s="37"/>
      <c r="AAS5" s="37"/>
      <c r="AAT5" s="37"/>
      <c r="AAU5" s="37"/>
      <c r="AAV5" s="37"/>
      <c r="AAW5" s="37"/>
      <c r="AAX5" s="37"/>
      <c r="AAY5" s="37"/>
      <c r="AAZ5" s="37"/>
      <c r="ABA5" s="37"/>
      <c r="ABB5" s="37"/>
      <c r="ABC5" s="37"/>
      <c r="ABD5" s="37"/>
      <c r="ABE5" s="37"/>
      <c r="ABF5" s="37"/>
      <c r="ABG5" s="37"/>
      <c r="ABH5" s="37"/>
      <c r="ABI5" s="37"/>
      <c r="ABJ5" s="37"/>
      <c r="ABK5" s="37"/>
      <c r="ABL5" s="37"/>
      <c r="ABM5" s="37"/>
      <c r="ABN5" s="37"/>
      <c r="ABO5" s="37"/>
      <c r="ABP5" s="37"/>
      <c r="ABQ5" s="37"/>
      <c r="ABR5" s="37"/>
      <c r="ABS5" s="37"/>
      <c r="ABT5" s="37"/>
      <c r="ABU5" s="37"/>
      <c r="ABV5" s="37"/>
      <c r="ABW5" s="37"/>
      <c r="ABX5" s="37"/>
      <c r="ABY5" s="37"/>
      <c r="ABZ5" s="37"/>
      <c r="ACA5" s="37"/>
      <c r="ACB5" s="37"/>
      <c r="ACC5" s="37"/>
      <c r="ACD5" s="37"/>
      <c r="ACE5" s="37"/>
      <c r="ACF5" s="37"/>
      <c r="ACG5" s="37"/>
      <c r="ACH5" s="37"/>
      <c r="ACI5" s="37"/>
      <c r="ACJ5" s="37"/>
      <c r="ACK5" s="37"/>
      <c r="ACL5" s="37"/>
      <c r="ACM5" s="37"/>
      <c r="ACN5" s="37"/>
      <c r="ACO5" s="37"/>
      <c r="ACP5" s="37"/>
      <c r="ACQ5" s="37"/>
      <c r="ACR5" s="37"/>
      <c r="ACS5" s="37"/>
      <c r="ACT5" s="37"/>
      <c r="ACU5" s="37"/>
      <c r="ACV5" s="37"/>
      <c r="ACW5" s="37"/>
      <c r="ACX5" s="37"/>
      <c r="ACY5" s="37"/>
      <c r="ACZ5" s="37"/>
      <c r="ADA5" s="37"/>
      <c r="ADB5" s="37"/>
      <c r="ADC5" s="37"/>
      <c r="ADD5" s="37"/>
      <c r="ADE5" s="37"/>
      <c r="ADF5" s="37"/>
      <c r="ADG5" s="37"/>
      <c r="ADH5" s="37"/>
      <c r="ADI5" s="37"/>
      <c r="ADJ5" s="37"/>
      <c r="ADK5" s="37"/>
      <c r="ADL5" s="37"/>
      <c r="ADM5" s="37"/>
      <c r="ADN5" s="37"/>
      <c r="ADO5" s="37"/>
      <c r="ADP5" s="37"/>
      <c r="ADQ5" s="37"/>
      <c r="ADR5" s="37"/>
      <c r="ADS5" s="37"/>
      <c r="ADT5" s="37"/>
      <c r="ADU5" s="37"/>
      <c r="ADV5" s="37"/>
      <c r="ADW5" s="37"/>
      <c r="ADX5" s="37"/>
      <c r="ADY5" s="37"/>
      <c r="ADZ5" s="37"/>
      <c r="AEA5" s="37"/>
      <c r="AEB5" s="37"/>
      <c r="AEC5" s="37"/>
      <c r="AED5" s="37"/>
      <c r="AEE5" s="37"/>
      <c r="AEF5" s="37"/>
      <c r="AEG5" s="37"/>
      <c r="AEH5" s="37"/>
      <c r="AEI5" s="37"/>
      <c r="AEJ5" s="37"/>
      <c r="AEK5" s="37"/>
      <c r="AEL5" s="37"/>
      <c r="AEM5" s="37"/>
      <c r="AEN5" s="37"/>
      <c r="AEO5" s="37"/>
      <c r="AEP5" s="37"/>
      <c r="AEQ5" s="37"/>
      <c r="AER5" s="37"/>
      <c r="AES5" s="37"/>
      <c r="AET5" s="37"/>
      <c r="AEU5" s="37"/>
      <c r="AEV5" s="37"/>
      <c r="AEW5" s="37"/>
      <c r="AEX5" s="37"/>
      <c r="AEY5" s="37"/>
      <c r="AEZ5" s="37"/>
      <c r="AFA5" s="37"/>
      <c r="AFB5" s="37"/>
      <c r="AFC5" s="37"/>
      <c r="AFD5" s="37"/>
      <c r="AFE5" s="37"/>
      <c r="AFF5" s="37"/>
      <c r="AFG5" s="37"/>
      <c r="AFH5" s="37"/>
      <c r="AFI5" s="37"/>
      <c r="AFJ5" s="37"/>
      <c r="AFK5" s="37"/>
      <c r="AFL5" s="37"/>
      <c r="AFM5" s="37"/>
      <c r="AFN5" s="37"/>
      <c r="AFO5" s="37"/>
      <c r="AFP5" s="37"/>
      <c r="AFQ5" s="37"/>
      <c r="AFR5" s="37"/>
      <c r="AFS5" s="37"/>
      <c r="AFT5" s="37"/>
      <c r="AFU5" s="37"/>
      <c r="AFV5" s="37"/>
      <c r="AFW5" s="37"/>
      <c r="AFX5" s="37"/>
      <c r="AFY5" s="37"/>
      <c r="AFZ5" s="37"/>
      <c r="AGA5" s="37"/>
      <c r="AGB5" s="37"/>
      <c r="AGC5" s="37"/>
      <c r="AGD5" s="37"/>
      <c r="AGE5" s="37"/>
      <c r="AGF5" s="37"/>
      <c r="AGG5" s="37"/>
      <c r="AGH5" s="37"/>
      <c r="AGI5" s="37"/>
      <c r="AGJ5" s="37"/>
      <c r="AGK5" s="37"/>
      <c r="AGL5" s="37"/>
      <c r="AGM5" s="37"/>
      <c r="AGN5" s="37"/>
      <c r="AGO5" s="37"/>
      <c r="AGP5" s="37"/>
      <c r="AGQ5" s="37"/>
      <c r="AGR5" s="37"/>
      <c r="AGS5" s="37"/>
      <c r="AGT5" s="37"/>
      <c r="AGU5" s="37"/>
      <c r="AGV5" s="37"/>
      <c r="AGW5" s="37"/>
      <c r="AGX5" s="37"/>
      <c r="AGY5" s="37"/>
      <c r="AGZ5" s="37"/>
      <c r="AHA5" s="37"/>
      <c r="AHB5" s="37"/>
      <c r="AHC5" s="37"/>
      <c r="AHD5" s="37"/>
      <c r="AHE5" s="37"/>
      <c r="AHF5" s="37"/>
      <c r="AHG5" s="37"/>
      <c r="AHH5" s="37"/>
      <c r="AHI5" s="37"/>
      <c r="AHJ5" s="37"/>
      <c r="AHK5" s="37"/>
      <c r="AHL5" s="37"/>
      <c r="AHM5" s="37"/>
      <c r="AHN5" s="37"/>
      <c r="AHO5" s="37"/>
      <c r="AHP5" s="37"/>
      <c r="AHQ5" s="37"/>
      <c r="AHR5" s="37"/>
      <c r="AHS5" s="37"/>
      <c r="AHT5" s="37"/>
      <c r="AHU5" s="37"/>
      <c r="AHV5" s="37"/>
      <c r="AHW5" s="37"/>
      <c r="AHX5" s="37"/>
      <c r="AHY5" s="37"/>
      <c r="AHZ5" s="37"/>
      <c r="AIA5" s="37"/>
      <c r="AIB5" s="37"/>
      <c r="AIC5" s="37"/>
      <c r="AID5" s="37"/>
      <c r="AIE5" s="37"/>
      <c r="AIF5" s="37"/>
      <c r="AIG5" s="37"/>
      <c r="AIH5" s="37"/>
      <c r="AII5" s="37"/>
      <c r="AIJ5" s="37"/>
      <c r="AIK5" s="37"/>
      <c r="AIL5" s="37"/>
      <c r="AIM5" s="37"/>
      <c r="AIN5" s="37"/>
      <c r="AIO5" s="37"/>
      <c r="AIP5" s="37"/>
      <c r="AIQ5" s="37"/>
      <c r="AIR5" s="37"/>
      <c r="AIS5" s="37"/>
      <c r="AIT5" s="37"/>
      <c r="AIU5" s="37"/>
      <c r="AIV5" s="37"/>
      <c r="AIW5" s="37"/>
      <c r="AIX5" s="37"/>
      <c r="AIY5" s="37"/>
      <c r="AIZ5" s="37"/>
      <c r="AJA5" s="37"/>
      <c r="AJB5" s="37"/>
      <c r="AJC5" s="37"/>
      <c r="AJD5" s="37"/>
      <c r="AJE5" s="37"/>
      <c r="AJF5" s="37"/>
      <c r="AJG5" s="37"/>
      <c r="AJH5" s="37"/>
      <c r="AJI5" s="37"/>
      <c r="AJJ5" s="37"/>
      <c r="AJK5" s="37"/>
      <c r="AJL5" s="37"/>
      <c r="AJM5" s="37"/>
      <c r="AJN5" s="37"/>
      <c r="AJO5" s="37"/>
      <c r="AJP5" s="37"/>
      <c r="AJQ5" s="37"/>
      <c r="AJR5" s="37"/>
      <c r="AJS5" s="37"/>
      <c r="AJT5" s="37"/>
      <c r="AJU5" s="37"/>
      <c r="AJV5" s="37"/>
      <c r="AJW5" s="37"/>
      <c r="AJX5" s="37"/>
      <c r="AJY5" s="37"/>
      <c r="AJZ5" s="37"/>
      <c r="AKA5" s="37"/>
      <c r="AKB5" s="37"/>
      <c r="AKC5" s="37"/>
      <c r="AKD5" s="37"/>
      <c r="AKE5" s="37"/>
      <c r="AKF5" s="37"/>
      <c r="AKG5" s="37"/>
      <c r="AKH5" s="37"/>
      <c r="AKI5" s="37"/>
      <c r="AKJ5" s="37"/>
      <c r="AKK5" s="37"/>
      <c r="AKL5" s="37"/>
      <c r="AKM5" s="37"/>
      <c r="AKN5" s="37"/>
      <c r="AKO5" s="37"/>
      <c r="AKP5" s="37"/>
      <c r="AKQ5" s="37"/>
      <c r="AKR5" s="37"/>
      <c r="AKS5" s="37"/>
      <c r="AKT5" s="37"/>
      <c r="AKU5" s="37"/>
      <c r="AKV5" s="37"/>
      <c r="AKW5" s="37"/>
      <c r="AKX5" s="37"/>
      <c r="AKY5" s="37"/>
      <c r="AKZ5" s="37"/>
      <c r="ALA5" s="37"/>
      <c r="ALB5" s="37"/>
      <c r="ALC5" s="37"/>
      <c r="ALD5" s="37"/>
      <c r="ALE5" s="37"/>
      <c r="ALF5" s="37"/>
      <c r="ALG5" s="37"/>
      <c r="ALH5" s="37"/>
      <c r="ALI5" s="37"/>
      <c r="ALJ5" s="37"/>
      <c r="ALK5" s="37"/>
      <c r="ALL5" s="37"/>
      <c r="ALM5" s="37"/>
      <c r="ALN5" s="37"/>
      <c r="ALO5" s="37"/>
      <c r="ALP5" s="37"/>
      <c r="ALQ5" s="37"/>
      <c r="ALR5" s="37"/>
      <c r="ALS5" s="37"/>
      <c r="ALT5" s="37"/>
      <c r="ALU5" s="37"/>
      <c r="ALV5" s="37"/>
      <c r="ALW5" s="37"/>
      <c r="ALX5" s="37"/>
      <c r="ALY5" s="37"/>
      <c r="ALZ5" s="37"/>
      <c r="AMA5" s="37"/>
      <c r="AMB5" s="37"/>
      <c r="AMC5" s="37"/>
      <c r="AMD5" s="37"/>
      <c r="AME5" s="37"/>
      <c r="AMF5" s="37"/>
      <c r="AMG5" s="37"/>
      <c r="AMH5" s="37"/>
      <c r="AMI5" s="37"/>
      <c r="AMJ5" s="37"/>
    </row>
    <row r="6" spans="1:1024">
      <c r="A6" s="52"/>
      <c r="B6" s="122"/>
      <c r="C6" s="122"/>
      <c r="D6" s="122"/>
      <c r="E6" s="122"/>
      <c r="F6" s="122"/>
      <c r="G6" s="52"/>
      <c r="H6" s="52"/>
      <c r="I6" s="52"/>
      <c r="J6" s="52"/>
      <c r="K6" s="52"/>
      <c r="L6" s="52"/>
      <c r="M6" s="52"/>
      <c r="N6" s="52"/>
      <c r="O6" s="52"/>
      <c r="P6" s="52"/>
      <c r="Q6" s="52"/>
      <c r="R6" s="52"/>
      <c r="S6" s="52"/>
      <c r="T6" s="52"/>
      <c r="U6" s="52"/>
      <c r="V6" s="52"/>
      <c r="W6" s="52"/>
      <c r="X6" s="52"/>
      <c r="Y6" s="52"/>
    </row>
    <row r="7" spans="1:1024" ht="16" customHeight="1">
      <c r="A7" s="52"/>
      <c r="B7" s="120"/>
      <c r="C7" s="120"/>
      <c r="D7" s="120"/>
      <c r="E7" s="120"/>
      <c r="F7" s="120"/>
      <c r="G7" s="153">
        <f>AVERAGE(G42:G49)*5</f>
        <v>0</v>
      </c>
      <c r="H7" s="153"/>
      <c r="I7" s="153"/>
      <c r="J7" s="52"/>
      <c r="K7" s="52"/>
      <c r="L7" s="52"/>
      <c r="M7" s="52"/>
      <c r="N7" s="52"/>
      <c r="O7" s="52"/>
      <c r="P7" s="52"/>
      <c r="Q7" s="52"/>
      <c r="R7" s="52"/>
      <c r="S7" s="52"/>
      <c r="T7" s="52"/>
      <c r="U7" s="153">
        <f>AVERAGE(K42:K49)*5</f>
        <v>0</v>
      </c>
      <c r="V7" s="153"/>
      <c r="W7" s="153"/>
      <c r="X7" s="52"/>
      <c r="Y7" s="52"/>
    </row>
    <row r="8" spans="1:1024" ht="91" customHeight="1">
      <c r="A8" s="52"/>
      <c r="B8" s="123"/>
      <c r="C8" s="123"/>
      <c r="D8" s="123"/>
      <c r="E8" s="123"/>
      <c r="F8" s="123"/>
      <c r="G8" s="153"/>
      <c r="H8" s="153"/>
      <c r="I8" s="153"/>
      <c r="J8" s="52"/>
      <c r="K8" s="52"/>
      <c r="L8" s="52"/>
      <c r="M8" s="52"/>
      <c r="N8" s="52"/>
      <c r="O8" s="52"/>
      <c r="P8" s="52"/>
      <c r="Q8" s="52"/>
      <c r="R8" s="52"/>
      <c r="S8" s="52"/>
      <c r="T8" s="52"/>
      <c r="U8" s="153"/>
      <c r="V8" s="153"/>
      <c r="W8" s="153"/>
      <c r="X8" s="52"/>
      <c r="Y8" s="52"/>
    </row>
    <row r="9" spans="1:1024" ht="16.5" customHeight="1">
      <c r="A9" s="52"/>
      <c r="B9" s="122"/>
      <c r="C9" s="122"/>
      <c r="D9" s="122"/>
      <c r="E9" s="122"/>
      <c r="F9" s="122"/>
      <c r="G9" s="153"/>
      <c r="H9" s="153"/>
      <c r="I9" s="153"/>
      <c r="J9" s="52"/>
      <c r="K9" s="52"/>
      <c r="L9" s="52"/>
      <c r="M9" s="52"/>
      <c r="N9" s="52"/>
      <c r="O9" s="52"/>
      <c r="P9" s="52"/>
      <c r="Q9" s="52"/>
      <c r="R9" s="52"/>
      <c r="S9" s="52"/>
      <c r="T9" s="52"/>
      <c r="U9" s="153"/>
      <c r="V9" s="153"/>
      <c r="W9" s="153"/>
      <c r="X9" s="52"/>
      <c r="Y9" s="52"/>
    </row>
    <row r="10" spans="1:1024" ht="17.25" customHeight="1">
      <c r="A10" s="52"/>
      <c r="B10" s="122"/>
      <c r="C10" s="122"/>
      <c r="D10" s="122"/>
      <c r="E10" s="122"/>
      <c r="F10" s="122"/>
      <c r="G10" s="153"/>
      <c r="H10" s="153"/>
      <c r="I10" s="153"/>
      <c r="J10" s="52"/>
      <c r="K10" s="52"/>
      <c r="L10" s="52"/>
      <c r="M10" s="52"/>
      <c r="N10" s="52"/>
      <c r="O10" s="52"/>
      <c r="P10" s="52"/>
      <c r="Q10" s="52"/>
      <c r="R10" s="52"/>
      <c r="S10" s="52"/>
      <c r="T10" s="52"/>
      <c r="U10" s="153"/>
      <c r="V10" s="153"/>
      <c r="W10" s="153"/>
      <c r="X10" s="52"/>
      <c r="Y10" s="52"/>
    </row>
    <row r="11" spans="1:1024" ht="16" customHeight="1">
      <c r="B11" s="154"/>
      <c r="C11" s="154"/>
      <c r="D11" s="154"/>
      <c r="E11" s="154"/>
      <c r="F11" s="154"/>
    </row>
    <row r="12" spans="1:1024">
      <c r="B12" s="3"/>
      <c r="C12" s="3"/>
      <c r="D12" s="3"/>
      <c r="E12" s="3"/>
      <c r="F12" s="3"/>
    </row>
    <row r="13" spans="1:1024">
      <c r="B13" s="4"/>
      <c r="C13" s="4"/>
      <c r="D13" s="4"/>
      <c r="E13" s="4"/>
      <c r="F13" s="5"/>
    </row>
    <row r="14" spans="1:1024">
      <c r="B14" s="2"/>
      <c r="C14" s="2"/>
      <c r="D14" s="2"/>
      <c r="E14" s="2"/>
      <c r="F14" s="2"/>
    </row>
    <row r="15" spans="1:1024" ht="16" customHeight="1">
      <c r="B15" s="154"/>
      <c r="C15" s="154"/>
      <c r="D15" s="154"/>
      <c r="E15" s="154"/>
      <c r="F15" s="154"/>
    </row>
    <row r="16" spans="1:1024">
      <c r="B16" s="3"/>
      <c r="C16" s="3"/>
      <c r="D16" s="3"/>
      <c r="E16" s="3"/>
      <c r="F16" s="3"/>
    </row>
    <row r="17" spans="2:6">
      <c r="B17" s="4"/>
      <c r="C17" s="4"/>
      <c r="D17" s="4"/>
      <c r="E17" s="4"/>
      <c r="F17" s="5"/>
    </row>
    <row r="19" spans="2:6">
      <c r="B19" s="1" t="s">
        <v>2</v>
      </c>
    </row>
    <row r="22" spans="2:6">
      <c r="C22" s="6"/>
    </row>
    <row r="23" spans="2:6">
      <c r="C23" s="6"/>
    </row>
    <row r="24" spans="2:6">
      <c r="C24" s="6"/>
    </row>
    <row r="25" spans="2:6">
      <c r="C25" s="6"/>
    </row>
    <row r="26" spans="2:6">
      <c r="C26" s="6"/>
    </row>
    <row r="27" spans="2:6">
      <c r="C27" s="6"/>
    </row>
    <row r="28" spans="2:6">
      <c r="C28" s="6"/>
    </row>
    <row r="29" spans="2:6">
      <c r="C29" s="6"/>
    </row>
    <row r="30" spans="2:6">
      <c r="C30" s="6"/>
    </row>
    <row r="31" spans="2:6">
      <c r="C31" s="6"/>
    </row>
    <row r="34" spans="3:11" ht="15.75" customHeight="1"/>
    <row r="40" spans="3:11">
      <c r="C40" s="52"/>
      <c r="D40" s="151" t="s">
        <v>3</v>
      </c>
      <c r="E40" s="151"/>
      <c r="F40" s="151"/>
      <c r="G40" s="151"/>
      <c r="H40" s="151" t="s">
        <v>4</v>
      </c>
      <c r="I40" s="151"/>
      <c r="J40" s="151"/>
      <c r="K40" s="151"/>
    </row>
    <row r="41" spans="3:11">
      <c r="C41" s="52"/>
      <c r="D41" s="110" t="s">
        <v>5</v>
      </c>
      <c r="E41" s="110" t="s">
        <v>6</v>
      </c>
      <c r="F41" s="110" t="s">
        <v>7</v>
      </c>
      <c r="G41" s="110" t="s">
        <v>8</v>
      </c>
      <c r="H41" s="110" t="s">
        <v>5</v>
      </c>
      <c r="I41" s="110" t="s">
        <v>6</v>
      </c>
      <c r="J41" s="110" t="s">
        <v>7</v>
      </c>
      <c r="K41" s="110" t="s">
        <v>8</v>
      </c>
    </row>
    <row r="42" spans="3:11">
      <c r="C42" s="111" t="s">
        <v>256</v>
      </c>
      <c r="D42" s="112">
        <f>COUNTIFS('보안요구사항(Android)'!G5:G16,'보안요구사항(Android)'!B88)</f>
        <v>0</v>
      </c>
      <c r="E42" s="112">
        <f>COUNTIFS('보안요구사항(Android)'!G5:G16,'보안요구사항(Android)'!B89)</f>
        <v>0</v>
      </c>
      <c r="F42" s="113">
        <f>COUNTIFS('보안요구사항(Android)'!G5:G16,'보안요구사항(Android)'!B90)</f>
        <v>7</v>
      </c>
      <c r="G42" s="114">
        <f t="shared" ref="G42:G49" si="0">IF(D42+E42=0, 0, D42/(E42+D42))</f>
        <v>0</v>
      </c>
      <c r="H42" s="112">
        <f>COUNTIFS('보안요구사항(iOS)'!G5:G16,'보안요구사항(Android)'!B88)</f>
        <v>0</v>
      </c>
      <c r="I42" s="112">
        <f>COUNTIFS('보안요구사항(iOS)'!G5:G16,'보안요구사항(Android)'!B89)</f>
        <v>0</v>
      </c>
      <c r="J42" s="113">
        <f>COUNTIFS('보안요구사항(iOS)'!G5:G16,'보안요구사항(Android)'!B90)</f>
        <v>7</v>
      </c>
      <c r="K42" s="114">
        <f t="shared" ref="K42:K49" si="1">IF(H42+I42=0, 0, H42/(H42+I42))</f>
        <v>0</v>
      </c>
    </row>
    <row r="43" spans="3:11">
      <c r="C43" s="111" t="s">
        <v>290</v>
      </c>
      <c r="D43" s="112">
        <f>COUNTIFS('보안요구사항(Android)'!G18:G32,'보안요구사항(Android)'!B88)</f>
        <v>0</v>
      </c>
      <c r="E43" s="112">
        <f>COUNTIFS('보안요구사항(Android)'!G18:G32,'보안요구사항(Android)'!B89)</f>
        <v>0</v>
      </c>
      <c r="F43" s="112">
        <f>COUNTIFS('보안요구사항(Android)'!G18:G32,'보안요구사항(Android)'!B90)</f>
        <v>8</v>
      </c>
      <c r="G43" s="114">
        <f t="shared" si="0"/>
        <v>0</v>
      </c>
      <c r="H43" s="112">
        <f>COUNTIFS('보안요구사항(iOS)'!G18:G32,'보안요구사항(Android)'!B88)</f>
        <v>0</v>
      </c>
      <c r="I43" s="112">
        <f>COUNTIFS('보안요구사항(iOS)'!G18:G32,'보안요구사항(Android)'!B89)</f>
        <v>0</v>
      </c>
      <c r="J43" s="112">
        <f>COUNTIFS('보안요구사항(iOS)'!G18:G32,'보안요구사항(Android)'!B90)</f>
        <v>8</v>
      </c>
      <c r="K43" s="114">
        <f t="shared" si="1"/>
        <v>0</v>
      </c>
    </row>
    <row r="44" spans="3:11">
      <c r="C44" s="111" t="s">
        <v>257</v>
      </c>
      <c r="D44" s="112">
        <f>COUNTIFS('보안요구사항(Android)'!G34:G39,'보안요구사항(Android)'!B88)</f>
        <v>0</v>
      </c>
      <c r="E44" s="112">
        <f>COUNTIFS('보안요구사항(Android)'!G34:G39,'보안요구사항(Android)'!B89)</f>
        <v>0</v>
      </c>
      <c r="F44" s="112">
        <f>COUNTIFS('보안요구사항(Android)'!G34:G39,'보안요구사항(Android)'!B90)</f>
        <v>0</v>
      </c>
      <c r="G44" s="114">
        <f t="shared" si="0"/>
        <v>0</v>
      </c>
      <c r="H44" s="112">
        <f>COUNTIFS('보안요구사항(iOS)'!G34:G39,'보안요구사항(Android)'!B88)</f>
        <v>0</v>
      </c>
      <c r="I44" s="112">
        <f>COUNTIFS('보안요구사항(iOS)'!G34:G39,'보안요구사항(Android)'!B89)</f>
        <v>0</v>
      </c>
      <c r="J44" s="112">
        <f>COUNTIFS('보안요구사항(iOS)'!G34:G39,'보안요구사항(Android)'!B90)</f>
        <v>0</v>
      </c>
      <c r="K44" s="114">
        <f t="shared" si="1"/>
        <v>0</v>
      </c>
    </row>
    <row r="45" spans="3:11">
      <c r="C45" s="111" t="s">
        <v>258</v>
      </c>
      <c r="D45" s="112">
        <f>COUNTIFS('보안요구사항(Android)'!G41:G52,'보안요구사항(Android)'!B88)</f>
        <v>0</v>
      </c>
      <c r="E45" s="112">
        <f>COUNTIFS('보안요구사항(Android)'!G41:G52,'보안요구사항(Android)'!B89)</f>
        <v>0</v>
      </c>
      <c r="F45" s="112">
        <f>COUNTIFS('보안요구사항(Android)'!G41:G52,'보안요구사항(Android)'!B90)</f>
        <v>4</v>
      </c>
      <c r="G45" s="114">
        <f t="shared" si="0"/>
        <v>0</v>
      </c>
      <c r="H45" s="112">
        <f>COUNTIFS('보안요구사항(iOS)'!G41:G52,'보안요구사항(Android)'!B88)</f>
        <v>0</v>
      </c>
      <c r="I45" s="112">
        <f>COUNTIFS('보안요구사항(iOS)'!G41:G52,'보안요구사항(Android)'!B89)</f>
        <v>0</v>
      </c>
      <c r="J45" s="112">
        <f>COUNTIFS('보안요구사항(iOS)'!G41:G52,'보안요구사항(Android)'!B90)</f>
        <v>4</v>
      </c>
      <c r="K45" s="114">
        <f t="shared" si="1"/>
        <v>0</v>
      </c>
    </row>
    <row r="46" spans="3:11">
      <c r="C46" s="111" t="s">
        <v>259</v>
      </c>
      <c r="D46" s="112">
        <f>COUNTIFS('보안요구사항(Android)'!G54:G59,'보안요구사항(Android)'!B88)</f>
        <v>0</v>
      </c>
      <c r="E46" s="112">
        <f>COUNTIFS('보안요구사항(Android)'!G54:G59,'보안요구사항(Android)'!B89)</f>
        <v>0</v>
      </c>
      <c r="F46" s="112">
        <f>COUNTIFS('보안요구사항(Android)'!G54:G59,'보안요구사항(Android)'!B90)</f>
        <v>3</v>
      </c>
      <c r="G46" s="114">
        <f t="shared" si="0"/>
        <v>0</v>
      </c>
      <c r="H46" s="112">
        <f>COUNTIFS('보안요구사항(iOS)'!G54:G59,'보안요구사항(Android)'!B88)</f>
        <v>0</v>
      </c>
      <c r="I46" s="112">
        <f>COUNTIFS('보안요구사항(iOS)'!G54:G59,'보안요구사항(Android)'!B89)</f>
        <v>0</v>
      </c>
      <c r="J46" s="112">
        <f>COUNTIFS('보안요구사항(iOS)'!G54:G59,'보안요구사항(Android)'!B90)</f>
        <v>3</v>
      </c>
      <c r="K46" s="114">
        <f t="shared" si="1"/>
        <v>0</v>
      </c>
    </row>
    <row r="47" spans="3:11">
      <c r="C47" s="111" t="s">
        <v>260</v>
      </c>
      <c r="D47" s="112">
        <f>COUNTIFS('보안요구사항(Android)'!G61:G71,'보안요구사항(Android)'!B88)</f>
        <v>0</v>
      </c>
      <c r="E47" s="112">
        <f>COUNTIFS('보안요구사항(Android)'!G61:G71,'보안요구사항(Android)'!B89)</f>
        <v>0</v>
      </c>
      <c r="F47" s="112">
        <f>COUNTIFS('보안요구사항(Android)'!G61:G71,'보안요구사항(Android)'!B90)</f>
        <v>3</v>
      </c>
      <c r="G47" s="114">
        <f t="shared" si="0"/>
        <v>0</v>
      </c>
      <c r="H47" s="112">
        <f>COUNTIFS('보안요구사항(iOS)'!G61:G71,'보안요구사항(Android)'!B88)</f>
        <v>0</v>
      </c>
      <c r="I47" s="112">
        <f>COUNTIFS('보안요구사항(iOS)'!G61:G71,'보안요구사항(Android)'!B89)</f>
        <v>0</v>
      </c>
      <c r="J47" s="112">
        <f>COUNTIFS('보안요구사항(iOS)'!G61:G71,'보안요구사항(Android)'!B90)</f>
        <v>3</v>
      </c>
      <c r="K47" s="114">
        <f t="shared" si="1"/>
        <v>0</v>
      </c>
    </row>
    <row r="48" spans="3:11">
      <c r="C48" s="111" t="s">
        <v>261</v>
      </c>
      <c r="D48" s="112">
        <f>COUNTIFS('보안요구사항(Android)'!G73:G81,'보안요구사항(Android)'!B88)</f>
        <v>0</v>
      </c>
      <c r="E48" s="112">
        <f>COUNTIFS('보안요구사항(Android)'!G73:G81,'보안요구사항(Android)'!B89)</f>
        <v>0</v>
      </c>
      <c r="F48" s="112">
        <f>COUNTIFS('보안요구사항(Android)'!G73:G81,'보안요구사항(Android)'!B90)</f>
        <v>0</v>
      </c>
      <c r="G48" s="114">
        <f t="shared" si="0"/>
        <v>0</v>
      </c>
      <c r="H48" s="112">
        <f>COUNTIFS('보안요구사항(iOS)'!G73:G81,'보안요구사항(Android)'!B88)</f>
        <v>0</v>
      </c>
      <c r="I48" s="112">
        <f>COUNTIFS('보안요구사항(iOS)'!G73:G81,'보안요구사항(Android)'!B89)</f>
        <v>0</v>
      </c>
      <c r="J48" s="112">
        <f>COUNTIFS('보안요구사항(iOS)'!G73:G81,'보안요구사항(Android)'!B90)</f>
        <v>0</v>
      </c>
      <c r="K48" s="114">
        <f t="shared" si="1"/>
        <v>0</v>
      </c>
    </row>
    <row r="49" spans="3:11">
      <c r="C49" s="111" t="s">
        <v>291</v>
      </c>
      <c r="D49" s="112">
        <f>COUNTIFS('안티리버싱(Android)'!F5:F20,'보안요구사항(Android)'!B88)</f>
        <v>0</v>
      </c>
      <c r="E49" s="112">
        <f>COUNTIFS('안티리버싱(Android)'!F5:F20,'보안요구사항(Android)'!B89)</f>
        <v>0</v>
      </c>
      <c r="F49" s="112">
        <f>COUNTIFS('안티리버싱(Android)'!F5:F20,'보안요구사항(Android)'!B90)</f>
        <v>13</v>
      </c>
      <c r="G49" s="114">
        <f t="shared" si="0"/>
        <v>0</v>
      </c>
      <c r="H49" s="112">
        <f>COUNTIFS('안티리버싱(iOS)'!F5:F20,'보안요구사항(Android)'!B88)</f>
        <v>0</v>
      </c>
      <c r="I49" s="112">
        <f>COUNTIFS('안티리버싱(iOS)'!F5:F20,'보안요구사항(Android)'!B89)</f>
        <v>0</v>
      </c>
      <c r="J49" s="112">
        <f>COUNTIFS('안티리버싱(iOS)'!F5:F20,'보안요구사항(Android)'!B90)</f>
        <v>13</v>
      </c>
      <c r="K49" s="114">
        <f t="shared" si="1"/>
        <v>0</v>
      </c>
    </row>
    <row r="50" spans="3:11">
      <c r="C50" s="115" t="s">
        <v>289</v>
      </c>
      <c r="D50" s="116">
        <f>SUM(D42:D49)</f>
        <v>0</v>
      </c>
      <c r="E50" s="116">
        <f t="shared" ref="E50:F50" si="2">SUM(E42:E49)</f>
        <v>0</v>
      </c>
      <c r="F50" s="116">
        <f t="shared" si="2"/>
        <v>38</v>
      </c>
      <c r="G50" s="117">
        <f t="shared" ref="G50" si="3">IF(D50+E50=0, 0, D50/(E50+D50))</f>
        <v>0</v>
      </c>
      <c r="H50" s="116">
        <f>SUM(H42:H49)</f>
        <v>0</v>
      </c>
      <c r="I50" s="116">
        <f t="shared" ref="I50:J50" si="4">SUM(I42:I49)</f>
        <v>0</v>
      </c>
      <c r="J50" s="116">
        <f t="shared" si="4"/>
        <v>38</v>
      </c>
      <c r="K50" s="117">
        <f t="shared" ref="K50" si="5">IF(H50+I50=0, 0, H50/(H50+I50))</f>
        <v>0</v>
      </c>
    </row>
  </sheetData>
  <mergeCells count="8">
    <mergeCell ref="D40:G40"/>
    <mergeCell ref="H40:K40"/>
    <mergeCell ref="G5:I5"/>
    <mergeCell ref="U5:W5"/>
    <mergeCell ref="G7:I10"/>
    <mergeCell ref="U7:W10"/>
    <mergeCell ref="B11:F11"/>
    <mergeCell ref="B15:F15"/>
  </mergeCells>
  <phoneticPr fontId="9" type="noConversion"/>
  <conditionalFormatting sqref="F13">
    <cfRule type="iconSet" priority="2">
      <iconSet>
        <cfvo type="percent" val="0"/>
        <cfvo type="num" val="0.4"/>
        <cfvo type="num" val="0.8"/>
      </iconSet>
    </cfRule>
  </conditionalFormatting>
  <conditionalFormatting sqref="F13">
    <cfRule type="expression" dxfId="7" priority="3">
      <formula>MOD(ROW(),2)=1</formula>
    </cfRule>
  </conditionalFormatting>
  <conditionalFormatting sqref="F17">
    <cfRule type="iconSet" priority="4">
      <iconSet>
        <cfvo type="percent" val="0"/>
        <cfvo type="num" val="0.4"/>
        <cfvo type="num" val="0.8"/>
      </iconSet>
    </cfRule>
  </conditionalFormatting>
  <conditionalFormatting sqref="F17">
    <cfRule type="expression" dxfId="6" priority="5">
      <formula>MOD(ROW(),2)=1</formula>
    </cfRule>
  </conditionalFormatting>
  <pageMargins left="0.7" right="0.7" top="0.75" bottom="0.75" header="0.51180555555555496" footer="0.51180555555555496"/>
  <pageSetup paperSize="9"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94"/>
  <sheetViews>
    <sheetView zoomScaleNormal="100" workbookViewId="0"/>
  </sheetViews>
  <sheetFormatPr baseColWidth="10" defaultColWidth="8.83203125" defaultRowHeight="16"/>
  <cols>
    <col min="1" max="1" width="1.83203125" style="71" customWidth="1"/>
    <col min="2" max="2" width="9.33203125" style="79" bestFit="1" customWidth="1"/>
    <col min="3" max="3" width="20.83203125" style="79" customWidth="1"/>
    <col min="4" max="4" width="80.83203125" style="64" customWidth="1"/>
    <col min="5" max="7" width="8.33203125" style="71" customWidth="1"/>
    <col min="8" max="10" width="40.83203125" style="72" customWidth="1"/>
    <col min="11" max="11" width="20.83203125" style="64" customWidth="1"/>
    <col min="12" max="12" width="11" style="71" customWidth="1"/>
    <col min="13" max="14" width="10.83203125" style="71" customWidth="1"/>
    <col min="15" max="1025" width="11" style="71" customWidth="1"/>
    <col min="1026" max="16384" width="8.83203125" style="72"/>
  </cols>
  <sheetData>
    <row r="1" spans="2:11" ht="19">
      <c r="B1" s="155" t="s">
        <v>265</v>
      </c>
      <c r="C1" s="155"/>
      <c r="D1" s="155"/>
      <c r="E1" s="155"/>
      <c r="F1" s="155"/>
      <c r="G1" s="155"/>
      <c r="H1" s="155"/>
      <c r="I1" s="155"/>
      <c r="J1" s="155"/>
      <c r="K1" s="155"/>
    </row>
    <row r="3" spans="2:11">
      <c r="B3" s="80" t="s">
        <v>9</v>
      </c>
      <c r="C3" s="80" t="s">
        <v>10</v>
      </c>
      <c r="D3" s="81" t="s">
        <v>277</v>
      </c>
      <c r="E3" s="81" t="s">
        <v>11</v>
      </c>
      <c r="F3" s="81" t="s">
        <v>12</v>
      </c>
      <c r="G3" s="81" t="s">
        <v>278</v>
      </c>
      <c r="H3" s="156" t="s">
        <v>280</v>
      </c>
      <c r="I3" s="157"/>
      <c r="J3" s="158"/>
      <c r="K3" s="81" t="s">
        <v>266</v>
      </c>
    </row>
    <row r="4" spans="2:11">
      <c r="B4" s="82" t="s">
        <v>14</v>
      </c>
      <c r="C4" s="82"/>
      <c r="D4" s="83" t="s">
        <v>267</v>
      </c>
      <c r="E4" s="84"/>
      <c r="F4" s="84"/>
      <c r="G4" s="84"/>
      <c r="H4" s="83"/>
      <c r="I4" s="83"/>
      <c r="J4" s="83"/>
      <c r="K4" s="83"/>
    </row>
    <row r="5" spans="2:11" ht="34">
      <c r="B5" s="85" t="s">
        <v>15</v>
      </c>
      <c r="C5" s="85" t="s">
        <v>16</v>
      </c>
      <c r="D5" s="86" t="s">
        <v>305</v>
      </c>
      <c r="E5" s="87" t="s">
        <v>17</v>
      </c>
      <c r="F5" s="88" t="s">
        <v>17</v>
      </c>
      <c r="G5" s="89"/>
      <c r="H5" s="90" t="str">
        <f>HYPERLINK(CONCATENATE( BASE_URL, "0x04b-Mobile-App-Security-Testing.md#architectural-information"), "Architectural Information")</f>
        <v>Architectural Information</v>
      </c>
      <c r="I5" s="90" t="str">
        <f>HYPERLINK(CONCATENATE( BASE_URL, "0x05h-Testing-Platform-Interaction.md#testing-for-insecure-configuration-of-instant-apps-mstg-arch-1-mstg-arch-7"), "Testing for insecure Configuration of Instant Apps (MSTG-ARCH-1, MSTG-ARCH-7)")</f>
        <v>Testing for insecure Configuration of Instant Apps (MSTG-ARCH-1, MSTG-ARCH-7)</v>
      </c>
      <c r="J5" s="91"/>
      <c r="K5" s="92"/>
    </row>
    <row r="6" spans="2:11" ht="34">
      <c r="B6" s="85" t="s">
        <v>18</v>
      </c>
      <c r="C6" s="85" t="s">
        <v>19</v>
      </c>
      <c r="D6" s="86" t="s">
        <v>306</v>
      </c>
      <c r="E6" s="87" t="s">
        <v>17</v>
      </c>
      <c r="F6" s="88" t="s">
        <v>17</v>
      </c>
      <c r="G6" s="89"/>
      <c r="H6" s="90" t="str">
        <f>HYPERLINK(CONCATENATE( BASE_URL, "0x04h-Testing-Code-Quality.md#injection-flaws-mstg-arch-2-and-mstg-platform-2"), "Injection Flaws (MSTG-ARCH-2 and MSTG-PLATFORM-2)")</f>
        <v>Injection Flaws (MSTG-ARCH-2 and MSTG-PLATFORM-2)</v>
      </c>
      <c r="I6" s="93"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93"/>
      <c r="K6" s="92"/>
    </row>
    <row r="7" spans="2:11" ht="32">
      <c r="B7" s="85" t="s">
        <v>20</v>
      </c>
      <c r="C7" s="85" t="s">
        <v>21</v>
      </c>
      <c r="D7" s="86" t="s">
        <v>307</v>
      </c>
      <c r="E7" s="87" t="s">
        <v>17</v>
      </c>
      <c r="F7" s="88" t="s">
        <v>17</v>
      </c>
      <c r="G7" s="89"/>
      <c r="H7" s="90" t="str">
        <f>HYPERLINK(CONCATENATE( BASE_URL, "0x04b-Mobile-App-Security-Testing.md#architectural-information"), "Architectural Information")</f>
        <v>Architectural Information</v>
      </c>
      <c r="I7" s="91"/>
      <c r="J7" s="91"/>
      <c r="K7" s="92"/>
    </row>
    <row r="8" spans="2:11" ht="17">
      <c r="B8" s="85" t="s">
        <v>22</v>
      </c>
      <c r="C8" s="85" t="s">
        <v>23</v>
      </c>
      <c r="D8" s="86" t="s">
        <v>308</v>
      </c>
      <c r="E8" s="87" t="s">
        <v>17</v>
      </c>
      <c r="F8" s="88" t="s">
        <v>17</v>
      </c>
      <c r="G8" s="89"/>
      <c r="H8" s="90" t="str">
        <f>HYPERLINK(CONCATENATE( BASE_URL, "0x04b-Mobile-App-Security-Testing.md#identifying-sensitive-data"), "Identifying Sensitive Data")</f>
        <v>Identifying Sensitive Data</v>
      </c>
      <c r="I8" s="91"/>
      <c r="J8" s="91"/>
      <c r="K8" s="92"/>
    </row>
    <row r="9" spans="2:11" ht="17">
      <c r="B9" s="85" t="s">
        <v>24</v>
      </c>
      <c r="C9" s="85" t="s">
        <v>25</v>
      </c>
      <c r="D9" s="86" t="s">
        <v>309</v>
      </c>
      <c r="E9" s="91"/>
      <c r="F9" s="88" t="s">
        <v>17</v>
      </c>
      <c r="G9" s="89" t="s">
        <v>26</v>
      </c>
      <c r="H9" s="90" t="str">
        <f>HYPERLINK(CONCATENATE( BASE_URL, "0x04b-Mobile-App-Security-Testing.md#environmental-information"), "Environmental Information")</f>
        <v>Environmental Information</v>
      </c>
      <c r="I9" s="91"/>
      <c r="J9" s="91"/>
      <c r="K9" s="92"/>
    </row>
    <row r="10" spans="2:11" ht="32">
      <c r="B10" s="85" t="s">
        <v>27</v>
      </c>
      <c r="C10" s="85" t="s">
        <v>28</v>
      </c>
      <c r="D10" s="86" t="s">
        <v>310</v>
      </c>
      <c r="E10" s="91"/>
      <c r="F10" s="88" t="s">
        <v>17</v>
      </c>
      <c r="G10" s="89" t="s">
        <v>26</v>
      </c>
      <c r="H10" s="93" t="str">
        <f>HYPERLINK(CONCATENATE( BASE_URL, "0x04b-Mobile-App-Security-Testing.md#mapping-the-application"), "Mapping the Application")</f>
        <v>Mapping the Application</v>
      </c>
      <c r="I10" s="91"/>
      <c r="J10" s="91"/>
      <c r="K10" s="92"/>
    </row>
    <row r="11" spans="2:11" ht="52" customHeight="1">
      <c r="B11" s="85" t="s">
        <v>29</v>
      </c>
      <c r="C11" s="85" t="s">
        <v>30</v>
      </c>
      <c r="D11" s="86" t="s">
        <v>311</v>
      </c>
      <c r="E11" s="91"/>
      <c r="F11" s="88" t="s">
        <v>17</v>
      </c>
      <c r="G11" s="89" t="s">
        <v>26</v>
      </c>
      <c r="H11" s="93" t="str">
        <f>HYPERLINK(CONCATENATE(BASE_URL,"0x05h-Testing-Platform-Interaction.md#testing-for-insecure-configuration-of-instant-apps-mstg-arch-1-mstg-arch-7"),"Testing for insecure Configuration of Instant Apps (MSTG-ARCH-1, MSTG-ARCH-7)")</f>
        <v>Testing for insecure Configuration of Instant Apps (MSTG-ARCH-1, MSTG-ARCH-7)</v>
      </c>
      <c r="I11" s="93" t="str">
        <f>HYPERLINK(CONCATENATE( BASE_URL, "0x04b-Mobile-App-Security-Testing.md#principles-of-testing"), "Principles of Testing")</f>
        <v>Principles of Testing</v>
      </c>
      <c r="J11" s="90" t="str">
        <f>HYPERLINK(CONCATENATE( BASE_URL, "0x04b-Mobile-App-Security-Testing.md#penetration-testing-aka-pentesting"), "Penetration Testing (a.k.a. Pentesting)")</f>
        <v>Penetration Testing (a.k.a. Pentesting)</v>
      </c>
      <c r="K11" s="92"/>
    </row>
    <row r="12" spans="2:11" ht="32">
      <c r="B12" s="85" t="s">
        <v>31</v>
      </c>
      <c r="C12" s="85" t="s">
        <v>32</v>
      </c>
      <c r="D12" s="86" t="s">
        <v>312</v>
      </c>
      <c r="E12" s="91"/>
      <c r="F12" s="88" t="s">
        <v>17</v>
      </c>
      <c r="G12" s="89" t="s">
        <v>26</v>
      </c>
      <c r="H12" s="90" t="str">
        <f>HYPERLINK(CONCATENATE( BASE_URL, "0x04g-Testing-Cryptography.md#cryptographic-policy"), "Cryptographic policy")</f>
        <v>Cryptographic policy</v>
      </c>
      <c r="I12" s="91"/>
      <c r="J12" s="91"/>
      <c r="K12" s="92"/>
    </row>
    <row r="13" spans="2:11" ht="35" customHeight="1">
      <c r="B13" s="85" t="s">
        <v>33</v>
      </c>
      <c r="C13" s="85" t="s">
        <v>34</v>
      </c>
      <c r="D13" s="86" t="s">
        <v>313</v>
      </c>
      <c r="E13" s="91"/>
      <c r="F13" s="88" t="s">
        <v>17</v>
      </c>
      <c r="G13" s="89" t="s">
        <v>26</v>
      </c>
      <c r="H13" s="90" t="str">
        <f>HYPERLINK(CONCATENATE( BASE_URL, "0x05h-Testing-Platform-Interaction.md#testing-enforced-updating-mstg-arch-9"), "Testing enforced updating (MSTG-ARCH-9)")</f>
        <v>Testing enforced updating (MSTG-ARCH-9)</v>
      </c>
      <c r="I13" s="91"/>
      <c r="J13" s="91"/>
      <c r="K13" s="92"/>
    </row>
    <row r="14" spans="2:11" ht="17">
      <c r="B14" s="85" t="s">
        <v>35</v>
      </c>
      <c r="C14" s="85" t="s">
        <v>36</v>
      </c>
      <c r="D14" s="86" t="s">
        <v>314</v>
      </c>
      <c r="E14" s="91"/>
      <c r="F14" s="88" t="s">
        <v>17</v>
      </c>
      <c r="G14" s="89" t="s">
        <v>26</v>
      </c>
      <c r="H14" s="90" t="str">
        <f>HYPERLINK(CONCATENATE( BASE_URL, "0x04b-Mobile-App-Security-Testing.md#security-testing-and-the-sdlc"), "Security Testing and the SDLC")</f>
        <v>Security Testing and the SDLC</v>
      </c>
      <c r="I14" s="91"/>
      <c r="J14" s="91"/>
      <c r="K14" s="92"/>
    </row>
    <row r="15" spans="2:11">
      <c r="B15" s="85" t="s">
        <v>301</v>
      </c>
      <c r="C15" s="85" t="s">
        <v>303</v>
      </c>
      <c r="D15" s="86" t="s">
        <v>315</v>
      </c>
      <c r="E15" s="91"/>
      <c r="F15" s="88" t="s">
        <v>17</v>
      </c>
      <c r="G15" s="89" t="s">
        <v>26</v>
      </c>
      <c r="H15" s="90"/>
      <c r="I15" s="91"/>
      <c r="J15" s="91"/>
      <c r="K15" s="92"/>
    </row>
    <row r="16" spans="2:11">
      <c r="B16" s="85" t="s">
        <v>302</v>
      </c>
      <c r="C16" s="85" t="s">
        <v>304</v>
      </c>
      <c r="D16" s="86" t="s">
        <v>316</v>
      </c>
      <c r="E16" s="87" t="s">
        <v>17</v>
      </c>
      <c r="F16" s="88" t="s">
        <v>17</v>
      </c>
      <c r="G16" s="89"/>
      <c r="H16" s="90"/>
      <c r="I16" s="91"/>
      <c r="J16" s="91"/>
      <c r="K16" s="92"/>
    </row>
    <row r="17" spans="2:11">
      <c r="B17" s="95" t="s">
        <v>37</v>
      </c>
      <c r="C17" s="95"/>
      <c r="D17" s="96" t="s">
        <v>268</v>
      </c>
      <c r="E17" s="97"/>
      <c r="F17" s="98"/>
      <c r="G17" s="97"/>
      <c r="H17" s="97"/>
      <c r="I17" s="97"/>
      <c r="J17" s="97"/>
      <c r="K17" s="96"/>
    </row>
    <row r="18" spans="2:11" ht="55" customHeight="1">
      <c r="B18" s="85" t="s">
        <v>38</v>
      </c>
      <c r="C18" s="85" t="s">
        <v>39</v>
      </c>
      <c r="D18" s="86" t="s">
        <v>323</v>
      </c>
      <c r="E18" s="87" t="s">
        <v>17</v>
      </c>
      <c r="F18" s="88" t="s">
        <v>17</v>
      </c>
      <c r="G18" s="89"/>
      <c r="H18" s="93" t="str">
        <f>HYPERLINK(CONCATENATE(BASE_URL,"0x05d-Testing-Data-Storage.md#testing-local-storage-for-sensitive-data-mstg-storage-1-and-mstg-storage-2"),"Testing Local Storage for Sensitive Data (MSTG-STORAGE-1 and MSTG-STORAGE-2)")</f>
        <v>Testing Local Storage for Sensitive Data (MSTG-STORAGE-1 and MSTG-STORAGE-2)</v>
      </c>
      <c r="I18" s="93" t="str">
        <f>HYPERLINK(CONCATENATE(BASE_URL,"0x05e-Testing-Cryptography.md#testing-key-management-mstg-storage-1-mstg-crypto-1-and-mstg-crypto-5"),"Testing Key Management (MSTG-STORAGE-1, MSTG-CRYPTO-1 and MSTG-CRYPTO-5)")</f>
        <v>Testing Key Management (MSTG-STORAGE-1, MSTG-CRYPTO-1 and MSTG-CRYPTO-5)</v>
      </c>
      <c r="J18" s="91"/>
      <c r="K18" s="92"/>
    </row>
    <row r="19" spans="2:11" ht="55" customHeight="1">
      <c r="B19" s="85" t="s">
        <v>40</v>
      </c>
      <c r="C19" s="85" t="s">
        <v>41</v>
      </c>
      <c r="D19" s="86" t="s">
        <v>324</v>
      </c>
      <c r="E19" s="87" t="s">
        <v>17</v>
      </c>
      <c r="F19" s="88" t="s">
        <v>17</v>
      </c>
      <c r="G19" s="89"/>
      <c r="H19" s="93" t="str">
        <f>HYPERLINK(CONCATENATE(BASE_URL,"0x05d-Testing-Data-Storage.md#testing-local-storage-for-sensitive-data-mstg-storage-1-and-mstg-storage-2"),"Testing Local Storage for Sensitive Data (MSTG-STORAGE-1 and MSTG-STORAGE-2)")</f>
        <v>Testing Local Storage for Sensitive Data (MSTG-STORAGE-1 and MSTG-STORAGE-2)</v>
      </c>
      <c r="I19" s="91"/>
      <c r="J19" s="91"/>
      <c r="K19" s="99"/>
    </row>
    <row r="20" spans="2:11" ht="34">
      <c r="B20" s="85" t="s">
        <v>42</v>
      </c>
      <c r="C20" s="85" t="s">
        <v>43</v>
      </c>
      <c r="D20" s="86" t="s">
        <v>325</v>
      </c>
      <c r="E20" s="87" t="s">
        <v>17</v>
      </c>
      <c r="F20" s="88" t="s">
        <v>17</v>
      </c>
      <c r="G20" s="89"/>
      <c r="H20" s="93" t="str">
        <f>HYPERLINK(CONCATENATE(BASE_URL,"0x05d-Testing-Data-Storage.md#testing-logs-for-sensitive-data-mstg-storage-3"),"Testing Logs for Sensitive Data (MSTG-STORAGE-3)")</f>
        <v>Testing Logs for Sensitive Data (MSTG-STORAGE-3)</v>
      </c>
      <c r="I20" s="91"/>
      <c r="J20" s="91"/>
      <c r="K20" s="92"/>
    </row>
    <row r="21" spans="2:11" ht="34">
      <c r="B21" s="85" t="s">
        <v>44</v>
      </c>
      <c r="C21" s="85" t="s">
        <v>45</v>
      </c>
      <c r="D21" s="86" t="s">
        <v>326</v>
      </c>
      <c r="E21" s="87" t="s">
        <v>17</v>
      </c>
      <c r="F21" s="88" t="s">
        <v>17</v>
      </c>
      <c r="G21" s="89"/>
      <c r="H21" s="93" t="str">
        <f>HYPERLINK(CONCATENATE(BASE_URL,"0x05d-Testing-Data-Storage.md#determining-whether-sensitive-data-is-sent-to-third-parties-mstg-storage-4"),"Determining Whether Sensitive Data is Sent to Third Parties (MSTG-STORAGE-4)")</f>
        <v>Determining Whether Sensitive Data is Sent to Third Parties (MSTG-STORAGE-4)</v>
      </c>
      <c r="I21" s="91"/>
      <c r="J21" s="91"/>
      <c r="K21" s="92"/>
    </row>
    <row r="22" spans="2:11" ht="51">
      <c r="B22" s="85" t="s">
        <v>46</v>
      </c>
      <c r="C22" s="85" t="s">
        <v>47</v>
      </c>
      <c r="D22" s="63" t="s">
        <v>327</v>
      </c>
      <c r="E22" s="87" t="s">
        <v>17</v>
      </c>
      <c r="F22" s="88" t="s">
        <v>17</v>
      </c>
      <c r="G22" s="89"/>
      <c r="H22" s="93" t="str">
        <f>HYPERLINK(CONCATENATE(BASE_URL,"0x05d-Testing-Data-Storage.md#determining-whether-the-keyboard-cache-is-disabled-for-text-input-fields-mstg-storage-5"),"Determining Whether the Keyboard Cache Is Disabled for Text Input Fields (MSTG-STORAGE-5)")</f>
        <v>Determining Whether the Keyboard Cache Is Disabled for Text Input Fields (MSTG-STORAGE-5)</v>
      </c>
      <c r="I22" s="91"/>
      <c r="J22" s="91"/>
      <c r="K22" s="92"/>
    </row>
    <row r="23" spans="2:11" ht="51">
      <c r="B23" s="85" t="s">
        <v>48</v>
      </c>
      <c r="C23" s="85" t="s">
        <v>49</v>
      </c>
      <c r="D23" s="63" t="s">
        <v>328</v>
      </c>
      <c r="E23" s="87" t="s">
        <v>17</v>
      </c>
      <c r="F23" s="88" t="s">
        <v>17</v>
      </c>
      <c r="G23" s="89"/>
      <c r="H23" s="93" t="str">
        <f>HYPERLINK(CONCATENATE(BASE_URL,"0x05d-Testing-Data-Storage.md#determining-whether-sensitive-stored-data-has-been-exposed-via-ipc-mechanisms-mstg-storage-6"),"Determining Whether Sensitive Stored Data Has Been Exposed via IPC Mechanisms (MSTG-STORAGE-6)")</f>
        <v>Determining Whether Sensitive Stored Data Has Been Exposed via IPC Mechanisms (MSTG-STORAGE-6)</v>
      </c>
      <c r="I23" s="91"/>
      <c r="J23" s="91"/>
      <c r="K23" s="92"/>
    </row>
    <row r="24" spans="2:11" ht="34">
      <c r="B24" s="85" t="s">
        <v>50</v>
      </c>
      <c r="C24" s="85" t="s">
        <v>51</v>
      </c>
      <c r="D24" s="63" t="s">
        <v>329</v>
      </c>
      <c r="E24" s="87" t="s">
        <v>17</v>
      </c>
      <c r="F24" s="88" t="s">
        <v>17</v>
      </c>
      <c r="G24" s="89"/>
      <c r="H24" s="93" t="str">
        <f>HYPERLINK(CONCATENATE(BASE_URL,"0x05d-Testing-Data-Storage.md#checking-for-sensitive-data-disclosure-through-the-user-interface-mstg-storage-7"),"Checking for Sensitive Data Disclosure Through the User Interface (MSTG-STORAGE-7)")</f>
        <v>Checking for Sensitive Data Disclosure Through the User Interface (MSTG-STORAGE-7)</v>
      </c>
      <c r="I24" s="91"/>
      <c r="J24" s="91"/>
      <c r="K24" s="92"/>
    </row>
    <row r="25" spans="2:11" ht="34">
      <c r="B25" s="85" t="s">
        <v>52</v>
      </c>
      <c r="C25" s="85" t="s">
        <v>53</v>
      </c>
      <c r="D25" s="63" t="s">
        <v>330</v>
      </c>
      <c r="E25" s="91"/>
      <c r="F25" s="88" t="s">
        <v>17</v>
      </c>
      <c r="G25" s="89" t="s">
        <v>26</v>
      </c>
      <c r="H25" s="93" t="str">
        <f>HYPERLINK(CONCATENATE(BASE_URL,"0x05d-Testing-Data-Storage.md#testing-backups-for-sensitive-data-mstg-storage-8"),"Testing Backups for Sensitive Data (MSTG-STORAGE-8)")</f>
        <v>Testing Backups for Sensitive Data (MSTG-STORAGE-8)</v>
      </c>
      <c r="I25" s="91"/>
      <c r="J25" s="91"/>
      <c r="K25" s="92"/>
    </row>
    <row r="26" spans="2:11" ht="58" customHeight="1">
      <c r="B26" s="85" t="s">
        <v>54</v>
      </c>
      <c r="C26" s="85" t="s">
        <v>55</v>
      </c>
      <c r="D26" s="63" t="s">
        <v>331</v>
      </c>
      <c r="E26" s="91"/>
      <c r="F26" s="88" t="s">
        <v>17</v>
      </c>
      <c r="G26" s="89" t="s">
        <v>26</v>
      </c>
      <c r="H26" s="93" t="str">
        <f>HYPERLINK(CONCATENATE(BASE_URL,"0x05d-Testing-Data-Storage.md#finding-sensitive-information-in-auto-generated-screenshots-mstg-storage-9"),"Finding Sensitive Information in Auto-Generated Screenshots (MSTG-STORAGE-9)")</f>
        <v>Finding Sensitive Information in Auto-Generated Screenshots (MSTG-STORAGE-9)</v>
      </c>
      <c r="I26" s="91"/>
      <c r="J26" s="91"/>
      <c r="K26" s="92"/>
    </row>
    <row r="27" spans="2:11" ht="34">
      <c r="B27" s="85" t="s">
        <v>56</v>
      </c>
      <c r="C27" s="85" t="s">
        <v>57</v>
      </c>
      <c r="D27" s="63" t="s">
        <v>332</v>
      </c>
      <c r="E27" s="91"/>
      <c r="F27" s="88" t="s">
        <v>17</v>
      </c>
      <c r="G27" s="89" t="s">
        <v>26</v>
      </c>
      <c r="H27" s="93" t="str">
        <f>HYPERLINK(CONCATENATE(BASE_URL,"0x05d-Testing-Data-Storage.md#checking-memory-for-sensitive-data-mstg-storage-10"),"Checking Memory for Sensitive Data (MSTG-STORAGE-10)")</f>
        <v>Checking Memory for Sensitive Data (MSTG-STORAGE-10)</v>
      </c>
      <c r="I27" s="91"/>
      <c r="J27" s="91"/>
      <c r="K27" s="92"/>
    </row>
    <row r="28" spans="2:11" ht="34">
      <c r="B28" s="85" t="s">
        <v>58</v>
      </c>
      <c r="C28" s="85" t="s">
        <v>59</v>
      </c>
      <c r="D28" s="63" t="s">
        <v>333</v>
      </c>
      <c r="E28" s="91"/>
      <c r="F28" s="88" t="s">
        <v>17</v>
      </c>
      <c r="G28" s="89" t="s">
        <v>26</v>
      </c>
      <c r="H28" s="93" t="str">
        <f>HYPERLINK(CONCATENATE(BASE_URL,"0x05d-Testing-Data-Storage.md#testing-the-device-access-security-policy-mstg-storage-11"),"Testing the Device-Access-Security Policy (MSTG-STORAGE-11)")</f>
        <v>Testing the Device-Access-Security Policy (MSTG-STORAGE-11)</v>
      </c>
      <c r="I28" s="93" t="str">
        <f>HYPERLINK(CONCATENATE(BASE_URL,"0x05f-Testing-Local-Authentication.md#testing-confirm-credentials-mstg-auth-1-and-mstg-storage-11"),"Testing Confirm Credentials (MSTG-AUTH-1 and MSTG-STORAGE-11)")</f>
        <v>Testing Confirm Credentials (MSTG-AUTH-1 and MSTG-STORAGE-11)</v>
      </c>
      <c r="J28" s="91"/>
      <c r="K28" s="92"/>
    </row>
    <row r="29" spans="2:11" ht="32">
      <c r="B29" s="85" t="s">
        <v>60</v>
      </c>
      <c r="C29" s="85" t="s">
        <v>61</v>
      </c>
      <c r="D29" s="86" t="s">
        <v>334</v>
      </c>
      <c r="E29" s="91"/>
      <c r="F29" s="88" t="s">
        <v>17</v>
      </c>
      <c r="G29" s="89" t="s">
        <v>26</v>
      </c>
      <c r="H29" s="93" t="str">
        <f>HYPERLINK(CONCATENATE(BASE_URL,"0x04i-Testing-user-interaction.md#testing-user-education-mstg-storage-12"),"Testing User Education (MSTG-STORAGE-12)")</f>
        <v>Testing User Education (MSTG-STORAGE-12)</v>
      </c>
      <c r="I29" s="91"/>
      <c r="J29" s="91"/>
      <c r="K29" s="92"/>
    </row>
    <row r="30" spans="2:11" ht="32">
      <c r="B30" s="85" t="s">
        <v>317</v>
      </c>
      <c r="C30" s="85" t="s">
        <v>318</v>
      </c>
      <c r="D30" s="86" t="s">
        <v>335</v>
      </c>
      <c r="E30" s="91"/>
      <c r="F30" s="88" t="s">
        <v>17</v>
      </c>
      <c r="G30" s="89" t="s">
        <v>26</v>
      </c>
      <c r="H30" s="93"/>
      <c r="I30" s="91"/>
      <c r="J30" s="91"/>
      <c r="K30" s="92"/>
    </row>
    <row r="31" spans="2:11" ht="32">
      <c r="B31" s="85" t="s">
        <v>319</v>
      </c>
      <c r="C31" s="85" t="s">
        <v>320</v>
      </c>
      <c r="D31" s="86" t="s">
        <v>336</v>
      </c>
      <c r="E31" s="91"/>
      <c r="F31" s="88" t="s">
        <v>17</v>
      </c>
      <c r="G31" s="89" t="s">
        <v>26</v>
      </c>
      <c r="H31" s="93"/>
      <c r="I31" s="91"/>
      <c r="J31" s="91"/>
      <c r="K31" s="92"/>
    </row>
    <row r="32" spans="2:11">
      <c r="B32" s="85" t="s">
        <v>321</v>
      </c>
      <c r="C32" s="85" t="s">
        <v>322</v>
      </c>
      <c r="D32" s="86" t="s">
        <v>337</v>
      </c>
      <c r="E32" s="91"/>
      <c r="F32" s="88" t="s">
        <v>17</v>
      </c>
      <c r="G32" s="89" t="s">
        <v>26</v>
      </c>
      <c r="H32" s="93"/>
      <c r="I32" s="91"/>
      <c r="J32" s="91"/>
      <c r="K32" s="92"/>
    </row>
    <row r="33" spans="2:13">
      <c r="B33" s="95" t="s">
        <v>62</v>
      </c>
      <c r="C33" s="95"/>
      <c r="D33" s="96" t="s">
        <v>269</v>
      </c>
      <c r="E33" s="97"/>
      <c r="F33" s="98"/>
      <c r="G33" s="97"/>
      <c r="H33" s="97"/>
      <c r="I33" s="97"/>
      <c r="J33" s="97"/>
      <c r="K33" s="96"/>
    </row>
    <row r="34" spans="2:13" ht="34">
      <c r="B34" s="85" t="s">
        <v>63</v>
      </c>
      <c r="C34" s="85" t="s">
        <v>64</v>
      </c>
      <c r="D34" s="63" t="s">
        <v>338</v>
      </c>
      <c r="E34" s="87" t="s">
        <v>17</v>
      </c>
      <c r="F34" s="88" t="s">
        <v>17</v>
      </c>
      <c r="G34" s="89"/>
      <c r="H34" s="93" t="str">
        <f>HYPERLINK(CONCATENATE(BASE_URL,"0x05e-Testing-Cryptography.md#testing-key-management-mstg-storage-1-mstg-crypto-1-and-mstg-crypto-5"),"Testing Key Management (MSTG-STORAGE-1, MSTG-CRYPTO-1 and MSTG-CRYPTO-5)")</f>
        <v>Testing Key Management (MSTG-STORAGE-1, MSTG-CRYPTO-1 and MSTG-CRYPTO-5)</v>
      </c>
      <c r="I34" s="93" t="str">
        <f>HYPERLINK(CONCATENATE(BASE_URL,"0x04g-Testing-Cryptography.md#common-configuration-issues-mstg-crypto-1-mstg-crypto-2-and-mstg-crypto-3"),"Common Configuration Issues (MSTG-CRYPTO-1, MSTG-CRYPTO-2 and MSTG-CRYPTO-3)")</f>
        <v>Common Configuration Issues (MSTG-CRYPTO-1, MSTG-CRYPTO-2 and MSTG-CRYPTO-3)</v>
      </c>
      <c r="J34" s="91"/>
      <c r="K34" s="92"/>
    </row>
    <row r="35" spans="2:13" ht="70" customHeight="1">
      <c r="B35" s="85" t="s">
        <v>65</v>
      </c>
      <c r="C35" s="85" t="s">
        <v>66</v>
      </c>
      <c r="D35" s="63" t="s">
        <v>339</v>
      </c>
      <c r="E35" s="87" t="s">
        <v>17</v>
      </c>
      <c r="F35" s="88" t="s">
        <v>17</v>
      </c>
      <c r="G35" s="89"/>
      <c r="H35" s="93" t="str">
        <f>HYPERLINK(CONCATENATE(BASE_URL,"0x04g-Testing-Cryptography.md#common-configuration-issues-mstg-crypto-1-mstg-crypto-2-and-mstg-crypto-3"),"Common Configuration Issues (MSTG-CRYPTO-1, MSTG-CRYPTO-2 and MSTG-CRYPTO-3)")</f>
        <v>Common Configuration Issues (MSTG-CRYPTO-1, MSTG-CRYPTO-2 and MSTG-CRYPTO-3)</v>
      </c>
      <c r="I35" s="93"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5" s="91"/>
      <c r="K35" s="92"/>
    </row>
    <row r="36" spans="2:13" ht="81" customHeight="1">
      <c r="B36" s="85" t="s">
        <v>67</v>
      </c>
      <c r="C36" s="85" t="s">
        <v>68</v>
      </c>
      <c r="D36" s="86" t="s">
        <v>340</v>
      </c>
      <c r="E36" s="87" t="s">
        <v>17</v>
      </c>
      <c r="F36" s="88" t="s">
        <v>17</v>
      </c>
      <c r="G36" s="89"/>
      <c r="H36" s="93"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I36" s="93" t="str">
        <f>HYPERLINK(CONCATENATE(BASE_URL,"0x04g-Testing-Cryptography.md#common-configuration-issues-mstg-crypto-1-mstg-crypto-2-and-mstg-crypto-3"),"Common Configuration Issues (MSTG-CRYPTO-1, MSTG-CRYPTO-2 and MSTG-CRYPTO-3)")</f>
        <v>Common Configuration Issues (MSTG-CRYPTO-1, MSTG-CRYPTO-2 and MSTG-CRYPTO-3)</v>
      </c>
      <c r="J36" s="91"/>
      <c r="K36" s="92"/>
    </row>
    <row r="37" spans="2:13" ht="78" customHeight="1">
      <c r="B37" s="85" t="s">
        <v>69</v>
      </c>
      <c r="C37" s="85" t="s">
        <v>70</v>
      </c>
      <c r="D37" s="63" t="s">
        <v>341</v>
      </c>
      <c r="E37" s="87" t="s">
        <v>17</v>
      </c>
      <c r="F37" s="88" t="s">
        <v>17</v>
      </c>
      <c r="G37" s="89"/>
      <c r="H37" s="93"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7" s="93"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7" s="91"/>
      <c r="K37" s="92"/>
    </row>
    <row r="38" spans="2:13" ht="55" customHeight="1">
      <c r="B38" s="85" t="s">
        <v>71</v>
      </c>
      <c r="C38" s="85" t="s">
        <v>72</v>
      </c>
      <c r="D38" s="63" t="s">
        <v>342</v>
      </c>
      <c r="E38" s="87" t="s">
        <v>17</v>
      </c>
      <c r="F38" s="88" t="s">
        <v>17</v>
      </c>
      <c r="G38" s="89"/>
      <c r="H38" s="93" t="str">
        <f>HYPERLINK(CONCATENATE(BASE_URL,"0x05e-Testing-Cryptography.md#testing-key-management-mstg-storage-1-mstg-crypto-1-and-mstg-crypto-5"),"Testing Key Management (MSTG-STORAGE-1, MSTG-CRYPTO-1 and MSTG-CRYPTO-5)")</f>
        <v>Testing Key Management (MSTG-STORAGE-1, MSTG-CRYPTO-1 and MSTG-CRYPTO-5)</v>
      </c>
      <c r="I38" s="91"/>
      <c r="J38" s="91"/>
      <c r="K38" s="92"/>
    </row>
    <row r="39" spans="2:13" ht="34">
      <c r="B39" s="85" t="s">
        <v>73</v>
      </c>
      <c r="C39" s="85" t="s">
        <v>74</v>
      </c>
      <c r="D39" s="63" t="s">
        <v>343</v>
      </c>
      <c r="E39" s="87" t="s">
        <v>17</v>
      </c>
      <c r="F39" s="88" t="s">
        <v>17</v>
      </c>
      <c r="G39" s="89"/>
      <c r="H39" s="93" t="str">
        <f>HYPERLINK(CONCATENATE(BASE_URL,"0x05e-Testing-Cryptography.md#testing-random-number-generation-mstg-crypto-6"),"Testing Random Number Generation (MSTG-CRYPTO-6)")</f>
        <v>Testing Random Number Generation (MSTG-CRYPTO-6)</v>
      </c>
      <c r="I39" s="91"/>
      <c r="J39" s="91"/>
      <c r="K39" s="92"/>
    </row>
    <row r="40" spans="2:13">
      <c r="B40" s="95" t="s">
        <v>75</v>
      </c>
      <c r="C40" s="95"/>
      <c r="D40" s="96" t="s">
        <v>270</v>
      </c>
      <c r="E40" s="97"/>
      <c r="F40" s="98"/>
      <c r="G40" s="97"/>
      <c r="H40" s="97"/>
      <c r="I40" s="97"/>
      <c r="J40" s="97"/>
      <c r="K40" s="96"/>
    </row>
    <row r="41" spans="2:13" ht="34">
      <c r="B41" s="85" t="s">
        <v>76</v>
      </c>
      <c r="C41" s="85" t="s">
        <v>77</v>
      </c>
      <c r="D41" s="92" t="s">
        <v>346</v>
      </c>
      <c r="E41" s="87" t="s">
        <v>17</v>
      </c>
      <c r="F41" s="88" t="s">
        <v>17</v>
      </c>
      <c r="G41" s="89"/>
      <c r="H41" s="93" t="str">
        <f>HYPERLINK(CONCATENATE(BASE_URL,"0x05f-Testing-Local-Authentication.md#testing-confirm-credentials-mstg-auth-1-and-mstg-storage-11"),"Testing Confirm Credentials (MSTG-AUTH-1 and MSTG-STORAGE-11)")</f>
        <v>Testing Confirm Credentials (MSTG-AUTH-1 and MSTG-STORAGE-11)</v>
      </c>
      <c r="I41" s="93"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41" s="93" t="str">
        <f>HYPERLINK(CONCATENATE(BASE_URL,"0x04e-Testing-Authentication-and-Session-Management.md#testing-oauth-20-flows-mstg-auth-1-and-mstg-auth-3"),"Testing OAuth 2.0 Flows (MSTG-AUTH-1 and MSTG-AUTH-3)")</f>
        <v>Testing OAuth 2.0 Flows (MSTG-AUTH-1 and MSTG-AUTH-3)</v>
      </c>
      <c r="K41" s="92"/>
    </row>
    <row r="42" spans="2:13" ht="34">
      <c r="B42" s="85" t="s">
        <v>78</v>
      </c>
      <c r="C42" s="85" t="s">
        <v>79</v>
      </c>
      <c r="D42" s="92" t="s">
        <v>347</v>
      </c>
      <c r="E42" s="87" t="s">
        <v>17</v>
      </c>
      <c r="F42" s="88" t="s">
        <v>17</v>
      </c>
      <c r="G42" s="89"/>
      <c r="H42" s="93" t="str">
        <f>HYPERLINK(CONCATENATE(BASE_URL,"0x04e-Testing-Authentication-and-Session-Management.md#testing-stateful-session-management-mstg-auth-2"),"Testing Stateful Session Management (MSTG-AUTH-2)")</f>
        <v>Testing Stateful Session Management (MSTG-AUTH-2)</v>
      </c>
      <c r="I42" s="91"/>
      <c r="J42" s="91"/>
      <c r="K42" s="92"/>
    </row>
    <row r="43" spans="2:13" ht="34">
      <c r="B43" s="85" t="s">
        <v>80</v>
      </c>
      <c r="C43" s="85" t="s">
        <v>81</v>
      </c>
      <c r="D43" s="92" t="s">
        <v>348</v>
      </c>
      <c r="E43" s="87" t="s">
        <v>17</v>
      </c>
      <c r="F43" s="88" t="s">
        <v>17</v>
      </c>
      <c r="G43" s="89"/>
      <c r="H43" s="93" t="str">
        <f>HYPERLINK(CONCATENATE(BASE_URL,"0x04e-Testing-Authentication-and-Session-Management.md#testing-stateless-token-based-authentication-mstg-auth-3"),"Testing Stateless (Token-Based) Authentication (MSTG-AUTH-3)")</f>
        <v>Testing Stateless (Token-Based) Authentication (MSTG-AUTH-3)</v>
      </c>
      <c r="I43" s="93" t="str">
        <f>HYPERLINK(CONCATENATE(BASE_URL,"0x04e-Testing-Authentication-and-Session-Management.md#testing-oauth-20-flows-mstg-auth-1-and-mstg-auth-3"),"Testing OAuth 2.0 Flows (MSTG-AUTH-1 and MSTG-AUTH-3)")</f>
        <v>Testing OAuth 2.0 Flows (MSTG-AUTH-1 and MSTG-AUTH-3)</v>
      </c>
      <c r="J43" s="91"/>
      <c r="K43" s="92"/>
      <c r="M43" s="57"/>
    </row>
    <row r="44" spans="2:13" ht="17">
      <c r="B44" s="85" t="s">
        <v>82</v>
      </c>
      <c r="C44" s="85" t="s">
        <v>83</v>
      </c>
      <c r="D44" s="92" t="s">
        <v>349</v>
      </c>
      <c r="E44" s="87"/>
      <c r="F44" s="88"/>
      <c r="G44" s="89"/>
      <c r="H44" s="93" t="str">
        <f>HYPERLINK(CONCATENATE(BASE_URL,"0x04e-Testing-Authentication-and-Session-Management.md#testing-user-logout-mstg-auth-4"),"Testing User Logout (MSTG-AUTH-4)")</f>
        <v>Testing User Logout (MSTG-AUTH-4)</v>
      </c>
      <c r="I44" s="91"/>
      <c r="J44" s="91"/>
      <c r="K44" s="92"/>
      <c r="M44" s="57"/>
    </row>
    <row r="45" spans="2:13" ht="34">
      <c r="B45" s="85" t="s">
        <v>84</v>
      </c>
      <c r="C45" s="85" t="s">
        <v>85</v>
      </c>
      <c r="D45" s="92" t="s">
        <v>350</v>
      </c>
      <c r="E45" s="87" t="s">
        <v>17</v>
      </c>
      <c r="F45" s="88" t="s">
        <v>17</v>
      </c>
      <c r="G45" s="89"/>
      <c r="H45" s="93" t="str">
        <f>HYPERLINK(CONCATENATE(BASE_URL,"0x04e-Testing-Authentication-and-Session-Management.md#testing-best-practices-for-passwords-mstg-auth-5-and-mstg-auth-6"),"Testing Best Practices for Passwords (MSTG-AUTH-5 and MSTG-AUTH-6)")</f>
        <v>Testing Best Practices for Passwords (MSTG-AUTH-5 and MSTG-AUTH-6)</v>
      </c>
      <c r="I45" s="91"/>
      <c r="J45" s="91"/>
      <c r="K45" s="92"/>
    </row>
    <row r="46" spans="2:13" ht="34">
      <c r="B46" s="85" t="s">
        <v>86</v>
      </c>
      <c r="C46" s="85" t="s">
        <v>87</v>
      </c>
      <c r="D46" s="92" t="s">
        <v>351</v>
      </c>
      <c r="E46" s="87" t="s">
        <v>17</v>
      </c>
      <c r="F46" s="88" t="s">
        <v>17</v>
      </c>
      <c r="G46" s="89"/>
      <c r="H46" s="93" t="str">
        <f>HYPERLINK(CONCATENATE(BASE_URL,"0x04e-Testing-Authentication-and-Session-Management.md#testing-best-practices-for-passwords-mstg-auth-5-and-mstg-auth-6"),"Testing Best Practices for Passwords (MSTG-AUTH-5 and MSTG-AUTH-6)")</f>
        <v>Testing Best Practices for Passwords (MSTG-AUTH-5 and MSTG-AUTH-6)</v>
      </c>
      <c r="I46" s="93" t="str">
        <f>HYPERLINK(CONCATENATE(BASE_URL,"0x04e-Testing-Authentication-and-Session-Management.md#dynamic-testing-mstg-auth-6"),"Dynamic Testing (MSTG-AUTH-6)")</f>
        <v>Dynamic Testing (MSTG-AUTH-6)</v>
      </c>
      <c r="J46" s="91"/>
      <c r="K46" s="92"/>
    </row>
    <row r="47" spans="2:13" ht="32">
      <c r="B47" s="85" t="s">
        <v>88</v>
      </c>
      <c r="C47" s="85" t="s">
        <v>89</v>
      </c>
      <c r="D47" s="92" t="s">
        <v>352</v>
      </c>
      <c r="E47" s="87" t="s">
        <v>17</v>
      </c>
      <c r="F47" s="88" t="s">
        <v>17</v>
      </c>
      <c r="G47" s="89"/>
      <c r="H47" s="93" t="str">
        <f>HYPERLINK(CONCATENATE(BASE_URL,"0x04e-Testing-Authentication-and-Session-Management.md#testing-session-timeout-mstg-auth-7"),"Testing Session Timeout (MSTG-AUTH-7)")</f>
        <v>Testing Session Timeout (MSTG-AUTH-7)</v>
      </c>
      <c r="I47" s="100"/>
      <c r="J47" s="100"/>
      <c r="K47" s="100"/>
    </row>
    <row r="48" spans="2:13" ht="34">
      <c r="B48" s="85" t="s">
        <v>90</v>
      </c>
      <c r="C48" s="85" t="s">
        <v>91</v>
      </c>
      <c r="D48" s="92" t="s">
        <v>353</v>
      </c>
      <c r="E48" s="91"/>
      <c r="F48" s="88" t="s">
        <v>17</v>
      </c>
      <c r="G48" s="89" t="s">
        <v>26</v>
      </c>
      <c r="H48" s="93" t="str">
        <f>HYPERLINK(CONCATENATE(BASE_URL,"0x05f-Testing-Local-Authentication.md#testing-biometric-authentication-mstg-auth-8"),"Testing Biometric Authentication (MSTG-AUTH-8)")</f>
        <v>Testing Biometric Authentication (MSTG-AUTH-8)</v>
      </c>
      <c r="I48" s="91"/>
      <c r="J48" s="91"/>
      <c r="K48" s="92"/>
    </row>
    <row r="49" spans="2:11" ht="51">
      <c r="B49" s="85" t="s">
        <v>92</v>
      </c>
      <c r="C49" s="85" t="s">
        <v>93</v>
      </c>
      <c r="D49" s="92" t="s">
        <v>354</v>
      </c>
      <c r="E49" s="91"/>
      <c r="F49" s="88" t="s">
        <v>17</v>
      </c>
      <c r="G49" s="89" t="s">
        <v>26</v>
      </c>
      <c r="H49" s="93"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91"/>
      <c r="J49" s="91"/>
      <c r="K49" s="92"/>
    </row>
    <row r="50" spans="2:11" ht="51">
      <c r="B50" s="85" t="s">
        <v>94</v>
      </c>
      <c r="C50" s="85" t="s">
        <v>95</v>
      </c>
      <c r="D50" s="92" t="s">
        <v>355</v>
      </c>
      <c r="E50" s="91"/>
      <c r="F50" s="88" t="s">
        <v>17</v>
      </c>
      <c r="G50" s="89" t="s">
        <v>26</v>
      </c>
      <c r="H50" s="93"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50" s="91"/>
      <c r="J50" s="91"/>
      <c r="K50" s="92"/>
    </row>
    <row r="51" spans="2:11" ht="34">
      <c r="B51" s="85" t="s">
        <v>96</v>
      </c>
      <c r="C51" s="85" t="s">
        <v>97</v>
      </c>
      <c r="D51" s="92" t="s">
        <v>356</v>
      </c>
      <c r="E51" s="91"/>
      <c r="F51" s="88" t="s">
        <v>17</v>
      </c>
      <c r="G51" s="89" t="s">
        <v>26</v>
      </c>
      <c r="H51" s="90" t="str">
        <f>HYPERLINK(CONCATENATE(BASE_URL,"0x04e-Testing-Authentication-and-Session-Management.md#testing-login-activity-and-device-blocking-mstg-auth-11"),"Testing Login Activity and Device Blocking (MSTG-AUTH-11)")</f>
        <v>Testing Login Activity and Device Blocking (MSTG-AUTH-11)</v>
      </c>
      <c r="I51" s="91"/>
      <c r="J51" s="91"/>
      <c r="K51" s="92"/>
    </row>
    <row r="52" spans="2:11">
      <c r="B52" s="85" t="s">
        <v>344</v>
      </c>
      <c r="C52" s="85" t="s">
        <v>345</v>
      </c>
      <c r="D52" s="92" t="s">
        <v>357</v>
      </c>
      <c r="E52" s="87" t="s">
        <v>17</v>
      </c>
      <c r="F52" s="88" t="s">
        <v>17</v>
      </c>
      <c r="G52" s="89"/>
      <c r="H52" s="90"/>
      <c r="I52" s="91"/>
      <c r="J52" s="91"/>
      <c r="K52" s="92"/>
    </row>
    <row r="53" spans="2:11">
      <c r="B53" s="95" t="s">
        <v>98</v>
      </c>
      <c r="C53" s="95"/>
      <c r="D53" s="96" t="s">
        <v>271</v>
      </c>
      <c r="E53" s="97"/>
      <c r="F53" s="98"/>
      <c r="G53" s="97"/>
      <c r="H53" s="97"/>
      <c r="I53" s="97"/>
      <c r="J53" s="97"/>
      <c r="K53" s="96"/>
    </row>
    <row r="54" spans="2:11" ht="34">
      <c r="B54" s="85" t="s">
        <v>99</v>
      </c>
      <c r="C54" s="85" t="s">
        <v>100</v>
      </c>
      <c r="D54" s="63" t="s">
        <v>358</v>
      </c>
      <c r="E54" s="87" t="s">
        <v>17</v>
      </c>
      <c r="F54" s="88" t="s">
        <v>17</v>
      </c>
      <c r="G54" s="89"/>
      <c r="H54" s="93"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4" s="91"/>
      <c r="J54" s="91"/>
      <c r="K54" s="92"/>
    </row>
    <row r="55" spans="2:11" ht="34">
      <c r="B55" s="85" t="s">
        <v>101</v>
      </c>
      <c r="C55" s="85" t="s">
        <v>102</v>
      </c>
      <c r="D55" s="92" t="s">
        <v>359</v>
      </c>
      <c r="E55" s="87" t="s">
        <v>17</v>
      </c>
      <c r="F55" s="88" t="s">
        <v>17</v>
      </c>
      <c r="G55" s="89"/>
      <c r="H55" s="93"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5" s="91"/>
      <c r="J55" s="91"/>
      <c r="K55" s="92"/>
    </row>
    <row r="56" spans="2:11" ht="34">
      <c r="B56" s="85" t="s">
        <v>103</v>
      </c>
      <c r="C56" s="85" t="s">
        <v>104</v>
      </c>
      <c r="D56" s="92" t="s">
        <v>360</v>
      </c>
      <c r="E56" s="87" t="s">
        <v>17</v>
      </c>
      <c r="F56" s="88" t="s">
        <v>17</v>
      </c>
      <c r="G56" s="89"/>
      <c r="H56" s="93" t="str">
        <f>HYPERLINK(CONCATENATE(BASE_URL,"0x05g-Testing-Network-Communication.md#testing-endpoint-identify-verification-mstg-network-3"),"Testing Endpoint Identify Verification (MSTG-NETWORK-3)")</f>
        <v>Testing Endpoint Identify Verification (MSTG-NETWORK-3)</v>
      </c>
      <c r="I56" s="93"/>
      <c r="J56" s="93"/>
      <c r="K56" s="90"/>
    </row>
    <row r="57" spans="2:11" ht="54" customHeight="1">
      <c r="B57" s="85" t="s">
        <v>105</v>
      </c>
      <c r="C57" s="85" t="s">
        <v>106</v>
      </c>
      <c r="D57" s="92" t="s">
        <v>361</v>
      </c>
      <c r="E57" s="91"/>
      <c r="F57" s="88" t="s">
        <v>17</v>
      </c>
      <c r="G57" s="89" t="s">
        <v>26</v>
      </c>
      <c r="H57" s="93" t="str">
        <f>HYPERLINK(CONCATENATE(BASE_URL,"0x05g-Testing-Network-Communication.md#testing-custom-certificate-stores-and-certificate-pinning-mstg-network-4"),"Testing Custom Certificate Stores and Certificate Pinning (MSTG-NETWORK-4)")</f>
        <v>Testing Custom Certificate Stores and Certificate Pinning (MSTG-NETWORK-4)</v>
      </c>
      <c r="I57" s="93" t="str">
        <f>HYPERLINK(CONCATENATE(BASE_URL,"0x05g-Testing-Network-Communication.md#testing-the-network-security-configuration-settings-mstg-network-4"),"Testing the Network Security Configuration Settings (MSTG-NETWORK-4)")</f>
        <v>Testing the Network Security Configuration Settings (MSTG-NETWORK-4)</v>
      </c>
      <c r="J57" s="91"/>
      <c r="K57" s="92"/>
    </row>
    <row r="58" spans="2:11" ht="51">
      <c r="B58" s="85" t="s">
        <v>107</v>
      </c>
      <c r="C58" s="85" t="s">
        <v>108</v>
      </c>
      <c r="D58" s="92" t="s">
        <v>362</v>
      </c>
      <c r="E58" s="91"/>
      <c r="F58" s="88" t="s">
        <v>17</v>
      </c>
      <c r="G58" s="89" t="s">
        <v>26</v>
      </c>
      <c r="H58" s="93"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8" s="91"/>
      <c r="J58" s="91"/>
      <c r="K58" s="92"/>
    </row>
    <row r="59" spans="2:11" ht="34">
      <c r="B59" s="85" t="s">
        <v>109</v>
      </c>
      <c r="C59" s="85" t="s">
        <v>110</v>
      </c>
      <c r="D59" s="92" t="s">
        <v>363</v>
      </c>
      <c r="E59" s="91"/>
      <c r="F59" s="88" t="s">
        <v>17</v>
      </c>
      <c r="G59" s="89" t="s">
        <v>26</v>
      </c>
      <c r="H59" s="93" t="str">
        <f>HYPERLINK(CONCATENATE(BASE_URL,"0x05g-Testing-Network-Communication.md#testing-the-security-provider-mstg-network-6"),"Testing the Security Provider (MSTG-NETWORK-6)")</f>
        <v>Testing the Security Provider (MSTG-NETWORK-6)</v>
      </c>
      <c r="I59" s="91"/>
      <c r="J59" s="91"/>
      <c r="K59" s="92"/>
    </row>
    <row r="60" spans="2:11">
      <c r="B60" s="95" t="s">
        <v>111</v>
      </c>
      <c r="C60" s="95"/>
      <c r="D60" s="96" t="s">
        <v>272</v>
      </c>
      <c r="E60" s="97"/>
      <c r="F60" s="98"/>
      <c r="G60" s="97"/>
      <c r="H60" s="97"/>
      <c r="I60" s="97"/>
      <c r="J60" s="97"/>
      <c r="K60" s="96"/>
    </row>
    <row r="61" spans="2:11" ht="17">
      <c r="B61" s="85" t="s">
        <v>112</v>
      </c>
      <c r="C61" s="85" t="s">
        <v>113</v>
      </c>
      <c r="D61" s="63" t="s">
        <v>370</v>
      </c>
      <c r="E61" s="87" t="s">
        <v>17</v>
      </c>
      <c r="F61" s="88" t="s">
        <v>17</v>
      </c>
      <c r="G61" s="89"/>
      <c r="H61" s="93" t="str">
        <f>HYPERLINK(CONCATENATE(BASE_URL,"0x05h-Testing-Platform-Interaction.md#testing-app-permissions-mstg-platform-1"),"Testing App Permissions (MSTG-PLATFORM-1)")</f>
        <v>Testing App Permissions (MSTG-PLATFORM-1)</v>
      </c>
      <c r="I61" s="91"/>
      <c r="J61" s="91"/>
      <c r="K61" s="92"/>
    </row>
    <row r="62" spans="2:11" ht="48">
      <c r="B62" s="85" t="s">
        <v>114</v>
      </c>
      <c r="C62" s="85" t="s">
        <v>115</v>
      </c>
      <c r="D62" s="92" t="s">
        <v>371</v>
      </c>
      <c r="E62" s="87" t="s">
        <v>17</v>
      </c>
      <c r="F62" s="88" t="s">
        <v>17</v>
      </c>
      <c r="G62" s="89"/>
      <c r="H62" s="93" t="str">
        <f>HYPERLINK(CONCATENATE(BASE_URL,"0x04h-Testing-Code-Quality.md#testing-for-injection-flaws-mstg-platform-2"),"Testing for Injection Flaws (MSTG-PLATFORM-2)")</f>
        <v>Testing for Injection Flaws (MSTG-PLATFORM-2)</v>
      </c>
      <c r="I62" s="93" t="str">
        <f>HYPERLINK(CONCATENATE(BASE_URL,"0x04h-Testing-Code-Quality.md#testing-for-fragment-injection-mstg-platform-2"),"Testing for Fragment Injection (MSTG-PLATFORM-2)")</f>
        <v>Testing for Fragment Injection (MSTG-PLATFORM-2)</v>
      </c>
      <c r="J62" s="91"/>
      <c r="K62" s="92"/>
    </row>
    <row r="63" spans="2:11" ht="34">
      <c r="B63" s="85" t="s">
        <v>116</v>
      </c>
      <c r="C63" s="85" t="s">
        <v>117</v>
      </c>
      <c r="D63" s="63" t="s">
        <v>372</v>
      </c>
      <c r="E63" s="87" t="s">
        <v>17</v>
      </c>
      <c r="F63" s="88" t="s">
        <v>17</v>
      </c>
      <c r="G63" s="89"/>
      <c r="H63" s="93" t="str">
        <f>HYPERLINK(CONCATENATE(BASE_URL,"0x05h-Testing-Platform-Interaction.md#testing-custom-url-schemes-mstg-platform-3"),"Testing Custom URL Schemes (MSTG-PLATFORM-3)")</f>
        <v>Testing Custom URL Schemes (MSTG-PLATFORM-3)</v>
      </c>
      <c r="I63" s="91"/>
      <c r="J63" s="91"/>
      <c r="K63" s="92"/>
    </row>
    <row r="64" spans="2:11" ht="54" customHeight="1">
      <c r="B64" s="85" t="s">
        <v>118</v>
      </c>
      <c r="C64" s="85" t="s">
        <v>119</v>
      </c>
      <c r="D64" s="63" t="s">
        <v>373</v>
      </c>
      <c r="E64" s="87" t="s">
        <v>17</v>
      </c>
      <c r="F64" s="88" t="s">
        <v>17</v>
      </c>
      <c r="G64" s="89"/>
      <c r="H64" s="93" t="str">
        <f>HYPERLINK(CONCATENATE(BASE_URL,"0x05h-Testing-Platform-Interaction.md#testing-for-sensitive-functionality-exposure-through-ipc-mstg-platform-4"),"Testing for Sensitive Functionality Exposure Through IPC (MSTG-PLATFORM-4)")</f>
        <v>Testing for Sensitive Functionality Exposure Through IPC (MSTG-PLATFORM-4)</v>
      </c>
      <c r="I64" s="91"/>
      <c r="J64" s="91"/>
      <c r="K64" s="92"/>
    </row>
    <row r="65" spans="2:12" ht="34">
      <c r="B65" s="85" t="s">
        <v>120</v>
      </c>
      <c r="C65" s="85" t="s">
        <v>121</v>
      </c>
      <c r="D65" s="63" t="s">
        <v>374</v>
      </c>
      <c r="E65" s="87" t="s">
        <v>17</v>
      </c>
      <c r="F65" s="88" t="s">
        <v>17</v>
      </c>
      <c r="G65" s="89"/>
      <c r="H65" s="93" t="str">
        <f>HYPERLINK(CONCATENATE(BASE_URL,"0x05h-Testing-Platform-Interaction.md#testing-javascript-execution-in-webviews-mstg-platform-5"),"Testing JavaScript Execution in WebViews (MSTG-PLATFORM-5)")</f>
        <v>Testing JavaScript Execution in WebViews (MSTG-PLATFORM-5)</v>
      </c>
      <c r="I65" s="91"/>
      <c r="J65" s="91"/>
      <c r="K65" s="92"/>
    </row>
    <row r="66" spans="2:12" ht="34">
      <c r="B66" s="85" t="s">
        <v>122</v>
      </c>
      <c r="C66" s="85" t="s">
        <v>123</v>
      </c>
      <c r="D66" s="92" t="s">
        <v>375</v>
      </c>
      <c r="E66" s="87" t="s">
        <v>17</v>
      </c>
      <c r="F66" s="88" t="s">
        <v>17</v>
      </c>
      <c r="G66" s="89"/>
      <c r="H66" s="93" t="str">
        <f>HYPERLINK(CONCATENATE(BASE_URL,"0x05h-Testing-Platform-Interaction.md#testing-webview-protocol-handlers-mstg-platform-6"),"Testing WebView Protocol Handlers (MSTG-PLATFORM-6)")</f>
        <v>Testing WebView Protocol Handlers (MSTG-PLATFORM-6)</v>
      </c>
      <c r="I66" s="91"/>
      <c r="J66" s="91"/>
      <c r="K66" s="92"/>
    </row>
    <row r="67" spans="2:12" ht="51">
      <c r="B67" s="85" t="s">
        <v>124</v>
      </c>
      <c r="C67" s="85" t="s">
        <v>125</v>
      </c>
      <c r="D67" s="92" t="s">
        <v>376</v>
      </c>
      <c r="E67" s="87" t="s">
        <v>17</v>
      </c>
      <c r="F67" s="88" t="s">
        <v>17</v>
      </c>
      <c r="G67" s="89"/>
      <c r="H67" s="93" t="str">
        <f>HYPERLINK(CONCATENATE(BASE_URL,"0x05h-Testing-Platform-Interaction.md#determining-whether-java-objects-are-exposed-through-webviews-mstg-platform-7"),"Determining Whether Java Objects Are Exposed Through WebViews (MSTG-PLATFORM-7)")</f>
        <v>Determining Whether Java Objects Are Exposed Through WebViews (MSTG-PLATFORM-7)</v>
      </c>
      <c r="I67" s="91"/>
      <c r="J67" s="91"/>
      <c r="K67" s="92"/>
    </row>
    <row r="68" spans="2:12" ht="34">
      <c r="B68" s="85" t="s">
        <v>126</v>
      </c>
      <c r="C68" s="85" t="s">
        <v>127</v>
      </c>
      <c r="D68" s="63" t="s">
        <v>377</v>
      </c>
      <c r="E68" s="87" t="s">
        <v>17</v>
      </c>
      <c r="F68" s="88" t="s">
        <v>17</v>
      </c>
      <c r="G68" s="89"/>
      <c r="H68" s="93" t="str">
        <f>HYPERLINK(CONCATENATE(BASE_URL,"0x05h-Testing-Platform-Interaction.md#testing-object-persistence-mstg-platform-8"),"Testing Object Persistence (MSTG-PLATFORM-8)")</f>
        <v>Testing Object Persistence (MSTG-PLATFORM-8)</v>
      </c>
      <c r="I68" s="91"/>
      <c r="J68" s="91"/>
      <c r="K68" s="92"/>
    </row>
    <row r="69" spans="2:12">
      <c r="B69" s="85" t="s">
        <v>364</v>
      </c>
      <c r="C69" s="85" t="s">
        <v>365</v>
      </c>
      <c r="D69" s="63" t="s">
        <v>378</v>
      </c>
      <c r="E69" s="131"/>
      <c r="F69" s="88" t="s">
        <v>17</v>
      </c>
      <c r="G69" s="89" t="s">
        <v>26</v>
      </c>
      <c r="H69" s="93"/>
      <c r="I69" s="91"/>
      <c r="J69" s="91"/>
      <c r="K69" s="92"/>
    </row>
    <row r="70" spans="2:12" ht="32">
      <c r="B70" s="85" t="s">
        <v>366</v>
      </c>
      <c r="C70" s="85" t="s">
        <v>367</v>
      </c>
      <c r="D70" s="63" t="s">
        <v>379</v>
      </c>
      <c r="E70" s="131"/>
      <c r="F70" s="88" t="s">
        <v>17</v>
      </c>
      <c r="G70" s="89" t="s">
        <v>26</v>
      </c>
      <c r="H70" s="93"/>
      <c r="I70" s="91"/>
      <c r="J70" s="91"/>
      <c r="K70" s="92"/>
    </row>
    <row r="71" spans="2:12" ht="32">
      <c r="B71" s="85" t="s">
        <v>368</v>
      </c>
      <c r="C71" s="85" t="s">
        <v>369</v>
      </c>
      <c r="D71" s="63" t="s">
        <v>380</v>
      </c>
      <c r="E71" s="131"/>
      <c r="F71" s="88" t="s">
        <v>17</v>
      </c>
      <c r="G71" s="89" t="s">
        <v>26</v>
      </c>
      <c r="H71" s="93"/>
      <c r="I71" s="91"/>
      <c r="J71" s="91"/>
      <c r="K71" s="92"/>
    </row>
    <row r="72" spans="2:12">
      <c r="B72" s="95" t="s">
        <v>128</v>
      </c>
      <c r="C72" s="95"/>
      <c r="D72" s="96" t="s">
        <v>273</v>
      </c>
      <c r="E72" s="97"/>
      <c r="F72" s="98"/>
      <c r="G72" s="97"/>
      <c r="H72" s="97"/>
      <c r="I72" s="97"/>
      <c r="J72" s="97"/>
      <c r="K72" s="96"/>
    </row>
    <row r="73" spans="2:12" ht="34">
      <c r="B73" s="85" t="s">
        <v>129</v>
      </c>
      <c r="C73" s="85" t="s">
        <v>130</v>
      </c>
      <c r="D73" s="63" t="s">
        <v>381</v>
      </c>
      <c r="E73" s="87" t="s">
        <v>17</v>
      </c>
      <c r="F73" s="88" t="s">
        <v>17</v>
      </c>
      <c r="G73" s="89"/>
      <c r="H73" s="93" t="str">
        <f>HYPERLINK(CONCATENATE(BASE_URL,"0x05i-Testing-Code-Quality-and-Build-Settings.md#making-sure-that-the-app-is-properly-signed-mstg-code-1"),"Making Sure That the App is Properly Signed (MSTG-CODE-1)")</f>
        <v>Making Sure That the App is Properly Signed (MSTG-CODE-1)</v>
      </c>
      <c r="I73" s="91"/>
      <c r="J73" s="91"/>
      <c r="K73" s="92"/>
    </row>
    <row r="74" spans="2:12" ht="34">
      <c r="B74" s="85" t="s">
        <v>131</v>
      </c>
      <c r="C74" s="85" t="s">
        <v>132</v>
      </c>
      <c r="D74" s="63" t="s">
        <v>382</v>
      </c>
      <c r="E74" s="87" t="s">
        <v>17</v>
      </c>
      <c r="F74" s="88" t="s">
        <v>17</v>
      </c>
      <c r="G74" s="89"/>
      <c r="H74" s="93" t="str">
        <f>HYPERLINK(CONCATENATE(BASE_URL,"0x05i-Testing-Code-Quality-and-Build-Settings.md#testing-whether-the-app-is-debuggable-mstg-code-2"),"Testing Whether the App is Debuggable (MSTG-CODE-2)")</f>
        <v>Testing Whether the App is Debuggable (MSTG-CODE-2)</v>
      </c>
      <c r="I74" s="91"/>
      <c r="J74" s="91"/>
      <c r="K74" s="92"/>
    </row>
    <row r="75" spans="2:12" ht="34">
      <c r="B75" s="85" t="s">
        <v>133</v>
      </c>
      <c r="C75" s="85" t="s">
        <v>134</v>
      </c>
      <c r="D75" s="63" t="s">
        <v>383</v>
      </c>
      <c r="E75" s="87" t="s">
        <v>17</v>
      </c>
      <c r="F75" s="88" t="s">
        <v>17</v>
      </c>
      <c r="G75" s="89"/>
      <c r="H75" s="93" t="str">
        <f>HYPERLINK(CONCATENATE(BASE_URL,"0x05i-Testing-Code-Quality-and-Build-Settings.md#testing-for-debugging-symbols-mstg-code-3"),"Testing for Debugging Symbols (MSTG-CODE-3)")</f>
        <v>Testing for Debugging Symbols (MSTG-CODE-3)</v>
      </c>
      <c r="I75" s="91"/>
      <c r="J75" s="91"/>
      <c r="K75" s="92"/>
    </row>
    <row r="76" spans="2:12" ht="34">
      <c r="B76" s="85" t="s">
        <v>135</v>
      </c>
      <c r="C76" s="85" t="s">
        <v>136</v>
      </c>
      <c r="D76" s="63" t="s">
        <v>384</v>
      </c>
      <c r="E76" s="87" t="s">
        <v>17</v>
      </c>
      <c r="F76" s="88" t="s">
        <v>17</v>
      </c>
      <c r="G76" s="89"/>
      <c r="H76" s="93" t="str">
        <f>HYPERLINK(CONCATENATE(BASE_URL,"0x05i-Testing-Code-Quality-and-Build-Settings.md#testing-for-debugging-code-and-verbose-error-logging-mstg-code-4"),"Testing for Debugging Code and Verbose Error Logging (MSTG-CODE-4)")</f>
        <v>Testing for Debugging Code and Verbose Error Logging (MSTG-CODE-4)</v>
      </c>
      <c r="I76" s="91"/>
      <c r="J76" s="91"/>
      <c r="K76" s="92"/>
    </row>
    <row r="77" spans="2:12" ht="34">
      <c r="B77" s="85" t="s">
        <v>137</v>
      </c>
      <c r="C77" s="85" t="s">
        <v>138</v>
      </c>
      <c r="D77" s="86" t="s">
        <v>385</v>
      </c>
      <c r="E77" s="87" t="s">
        <v>17</v>
      </c>
      <c r="F77" s="88" t="s">
        <v>17</v>
      </c>
      <c r="G77" s="89"/>
      <c r="H77" s="90" t="str">
        <f>HYPERLINK(CONCATENATE(BASE_URL,"0x05i-Testing-Code-Quality-and-Build-Settings.md#checking-for-weaknesses-in-third-party-libraries-mstg-code-5"),"Checking for Weaknesses in Third Party Libraries (MSTG-CODE-5)")</f>
        <v>Checking for Weaknesses in Third Party Libraries (MSTG-CODE-5)</v>
      </c>
      <c r="I77" s="91"/>
      <c r="J77" s="91"/>
      <c r="K77" s="92"/>
    </row>
    <row r="78" spans="2:12" ht="34">
      <c r="B78" s="85" t="s">
        <v>139</v>
      </c>
      <c r="C78" s="85" t="s">
        <v>140</v>
      </c>
      <c r="D78" s="63" t="s">
        <v>386</v>
      </c>
      <c r="E78" s="87" t="s">
        <v>17</v>
      </c>
      <c r="F78" s="88" t="s">
        <v>17</v>
      </c>
      <c r="G78" s="89"/>
      <c r="H78" s="93" t="str">
        <f>HYPERLINK(CONCATENATE(BASE_URL,"0x05i-Testing-Code-Quality-and-Build-Settings.md#testing-exception-handling-mstg-code-6-and-mstg-code-7"),"Testing Exception Handling (MSTG-CODE-6 and MSTG-CODE-7)")</f>
        <v>Testing Exception Handling (MSTG-CODE-6 and MSTG-CODE-7)</v>
      </c>
      <c r="I78" s="91"/>
      <c r="J78" s="91"/>
      <c r="K78" s="92"/>
    </row>
    <row r="79" spans="2:12" ht="34">
      <c r="B79" s="85" t="s">
        <v>141</v>
      </c>
      <c r="C79" s="85" t="s">
        <v>142</v>
      </c>
      <c r="D79" s="63" t="s">
        <v>387</v>
      </c>
      <c r="E79" s="87" t="s">
        <v>17</v>
      </c>
      <c r="F79" s="88" t="s">
        <v>17</v>
      </c>
      <c r="G79" s="89"/>
      <c r="H79" s="93" t="str">
        <f>HYPERLINK(CONCATENATE(BASE_URL,"0x05i-Testing-Code-Quality-and-Build-Settings.md#testing-exception-handling-mstg-code-6-and-mstg-code-7"),"Testing Exception Handling (MSTG-CODE-6 and MSTG-CODE-7)")</f>
        <v>Testing Exception Handling (MSTG-CODE-6 and MSTG-CODE-7)</v>
      </c>
      <c r="I79" s="91"/>
      <c r="J79" s="91"/>
      <c r="K79" s="92"/>
    </row>
    <row r="80" spans="2:12" ht="17">
      <c r="B80" s="85" t="s">
        <v>143</v>
      </c>
      <c r="C80" s="85" t="s">
        <v>144</v>
      </c>
      <c r="D80" s="63" t="s">
        <v>388</v>
      </c>
      <c r="E80" s="87" t="s">
        <v>17</v>
      </c>
      <c r="F80" s="88" t="s">
        <v>17</v>
      </c>
      <c r="G80" s="89"/>
      <c r="H80" s="93" t="str">
        <f>HYPERLINK(CONCATENATE(BASE_URL,"0x04h-Testing-Code-Quality.md#memory-corruption-bugs-mstg-code-8"),"Memory Corruption Bugs (MSTG-CODE-8)")</f>
        <v>Memory Corruption Bugs (MSTG-CODE-8)</v>
      </c>
      <c r="I80" s="91"/>
      <c r="J80" s="91"/>
      <c r="K80" s="101"/>
      <c r="L80" s="73"/>
    </row>
    <row r="81" spans="2:11" ht="34">
      <c r="B81" s="85" t="s">
        <v>145</v>
      </c>
      <c r="C81" s="85" t="s">
        <v>146</v>
      </c>
      <c r="D81" s="86" t="s">
        <v>389</v>
      </c>
      <c r="E81" s="87" t="s">
        <v>17</v>
      </c>
      <c r="F81" s="88" t="s">
        <v>17</v>
      </c>
      <c r="G81" s="89"/>
      <c r="H81" s="93" t="str">
        <f>HYPERLINK(CONCATENATE(BASE_URL,"0x05i-Testing-Code-Quality-and-Build-Settings.md#make-sure-that-free-security-features-are-activated-mstg-code-9"),"Make Sure That Free Security Features Are Activated (MSTG-CODE-9)")</f>
        <v>Make Sure That Free Security Features Are Activated (MSTG-CODE-9)</v>
      </c>
      <c r="I81" s="91"/>
      <c r="J81" s="91"/>
      <c r="K81" s="92"/>
    </row>
    <row r="82" spans="2:11">
      <c r="B82" s="46"/>
      <c r="C82" s="47"/>
      <c r="D82" s="58"/>
      <c r="E82" s="49"/>
      <c r="F82" s="49"/>
      <c r="G82" s="49"/>
      <c r="H82" s="49"/>
      <c r="I82" s="50"/>
      <c r="J82" s="50"/>
      <c r="K82" s="59"/>
    </row>
    <row r="83" spans="2:11">
      <c r="B83" s="74"/>
      <c r="C83" s="74"/>
      <c r="D83" s="60"/>
      <c r="E83" s="75"/>
      <c r="F83" s="75"/>
      <c r="G83" s="75"/>
      <c r="H83" s="76"/>
      <c r="I83" s="76"/>
      <c r="J83" s="76"/>
      <c r="K83" s="60"/>
    </row>
    <row r="84" spans="2:11">
      <c r="B84" s="74"/>
      <c r="C84" s="74"/>
      <c r="D84" s="56"/>
      <c r="E84" s="75"/>
      <c r="F84" s="75"/>
      <c r="G84" s="75"/>
      <c r="H84" s="76"/>
      <c r="I84" s="76"/>
      <c r="J84" s="76"/>
      <c r="K84" s="60"/>
    </row>
    <row r="85" spans="2:11">
      <c r="B85" s="74"/>
      <c r="C85" s="74"/>
      <c r="D85" s="60"/>
      <c r="E85" s="75"/>
      <c r="F85" s="75"/>
      <c r="G85" s="75"/>
      <c r="H85" s="76"/>
      <c r="I85" s="76"/>
      <c r="J85" s="76"/>
      <c r="K85" s="60"/>
    </row>
    <row r="86" spans="2:11">
      <c r="B86" s="77" t="s">
        <v>274</v>
      </c>
      <c r="C86" s="78"/>
      <c r="D86" s="60"/>
      <c r="E86" s="75"/>
      <c r="F86" s="75"/>
      <c r="G86" s="75"/>
      <c r="H86" s="76"/>
      <c r="I86" s="76"/>
      <c r="J86" s="76"/>
      <c r="K86" s="60"/>
    </row>
    <row r="87" spans="2:11">
      <c r="B87" s="65" t="s">
        <v>275</v>
      </c>
      <c r="C87" s="65"/>
      <c r="D87" s="66" t="s">
        <v>276</v>
      </c>
      <c r="E87" s="75"/>
      <c r="F87" s="75"/>
      <c r="G87" s="75"/>
      <c r="H87" s="76"/>
      <c r="I87" s="76"/>
      <c r="J87" s="76"/>
      <c r="K87" s="60"/>
    </row>
    <row r="88" spans="2:11">
      <c r="B88" s="67" t="s">
        <v>147</v>
      </c>
      <c r="C88" s="62"/>
      <c r="D88" s="63" t="s">
        <v>294</v>
      </c>
      <c r="E88" s="75"/>
      <c r="F88" s="75"/>
      <c r="G88" s="75"/>
      <c r="H88" s="76"/>
      <c r="I88" s="76"/>
      <c r="J88" s="76"/>
      <c r="K88" s="60"/>
    </row>
    <row r="89" spans="2:11">
      <c r="B89" s="67" t="s">
        <v>148</v>
      </c>
      <c r="C89" s="62"/>
      <c r="D89" s="63" t="s">
        <v>295</v>
      </c>
      <c r="E89" s="75"/>
      <c r="F89" s="75"/>
      <c r="G89" s="75"/>
      <c r="H89" s="76"/>
      <c r="I89" s="76"/>
      <c r="J89" s="76"/>
      <c r="K89" s="60"/>
    </row>
    <row r="90" spans="2:11">
      <c r="B90" s="67" t="s">
        <v>26</v>
      </c>
      <c r="C90" s="62"/>
      <c r="D90" s="63" t="s">
        <v>296</v>
      </c>
      <c r="E90" s="75"/>
      <c r="F90" s="75"/>
      <c r="G90" s="75"/>
      <c r="H90" s="76"/>
      <c r="I90" s="76"/>
      <c r="J90" s="76"/>
      <c r="K90" s="60"/>
    </row>
    <row r="91" spans="2:11">
      <c r="B91" s="74"/>
      <c r="C91" s="74"/>
      <c r="D91" s="60"/>
      <c r="E91" s="75"/>
      <c r="F91" s="75"/>
      <c r="G91" s="75"/>
      <c r="H91" s="76"/>
      <c r="I91" s="76"/>
      <c r="J91" s="76"/>
      <c r="K91" s="60"/>
    </row>
    <row r="92" spans="2:11">
      <c r="B92" s="74"/>
      <c r="C92" s="74"/>
      <c r="D92" s="60"/>
      <c r="E92" s="75"/>
      <c r="F92" s="75"/>
      <c r="G92" s="75"/>
      <c r="H92" s="76"/>
      <c r="I92" s="76"/>
      <c r="J92" s="76"/>
      <c r="K92" s="60"/>
    </row>
    <row r="93" spans="2:11">
      <c r="B93" s="74"/>
      <c r="C93" s="74"/>
      <c r="D93" s="60"/>
      <c r="E93" s="75"/>
      <c r="F93" s="75"/>
      <c r="G93" s="75"/>
      <c r="H93" s="76"/>
      <c r="I93" s="76"/>
      <c r="J93" s="76"/>
      <c r="K93" s="60"/>
    </row>
    <row r="94" spans="2:11">
      <c r="B94" s="74"/>
      <c r="C94" s="74"/>
      <c r="D94" s="60"/>
      <c r="E94" s="75"/>
      <c r="F94" s="75"/>
      <c r="G94" s="75"/>
      <c r="H94" s="76"/>
      <c r="I94" s="76"/>
      <c r="J94" s="76"/>
      <c r="K94" s="60"/>
    </row>
  </sheetData>
  <mergeCells count="2">
    <mergeCell ref="B1:K1"/>
    <mergeCell ref="H3:J3"/>
  </mergeCells>
  <phoneticPr fontId="9" type="noConversion"/>
  <dataValidations count="2">
    <dataValidation type="list" allowBlank="1" showInputMessage="1" showErrorMessage="1" sqref="G83:G1090 I83:K1090" xr:uid="{00000000-0002-0000-0200-000000000000}">
      <formula1>"Yes,No,N/A"</formula1>
      <formula2>0</formula2>
    </dataValidation>
    <dataValidation type="list" allowBlank="1" showInputMessage="1" showErrorMessage="1" sqref="G73:G81 G5:G16 G34:G39 G18:G32 G54:G59 G61:G71 G41:G52" xr:uid="{00000000-0002-0000-0200-000001000000}">
      <formula1>"Pass,Fail,N/A"</formula1>
      <formula2>0</formula2>
    </dataValidation>
  </dataValidations>
  <pageMargins left="0.75" right="0.75" top="1" bottom="1" header="0.51180555555555496" footer="0.51180555555555496"/>
  <pageSetup paperSize="9" firstPageNumber="0" orientation="portrait" horizontalDpi="300" verticalDpi="300"/>
  <ignoredErrors>
    <ignoredError sqref="H6"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31"/>
  <sheetViews>
    <sheetView zoomScaleNormal="100" workbookViewId="0"/>
  </sheetViews>
  <sheetFormatPr baseColWidth="10" defaultColWidth="8.83203125" defaultRowHeight="16"/>
  <cols>
    <col min="1" max="1" width="1.83203125" style="71" customWidth="1"/>
    <col min="2" max="2" width="9.33203125" style="79" customWidth="1"/>
    <col min="3" max="3" width="20.83203125" style="79" customWidth="1"/>
    <col min="4" max="4" width="80.83203125" style="64" customWidth="1"/>
    <col min="5" max="6" width="8.33203125" style="71" customWidth="1"/>
    <col min="7" max="7" width="40.83203125" style="72" customWidth="1"/>
    <col min="8" max="8" width="20.83203125" style="64" customWidth="1"/>
    <col min="9" max="1025" width="11" style="71" customWidth="1"/>
    <col min="1026" max="16384" width="8.83203125" style="72"/>
  </cols>
  <sheetData>
    <row r="1" spans="2:8" ht="19">
      <c r="B1" s="159" t="s">
        <v>281</v>
      </c>
      <c r="C1" s="159"/>
      <c r="D1" s="159"/>
      <c r="E1" s="159"/>
      <c r="F1" s="159"/>
      <c r="G1" s="159"/>
      <c r="H1" s="159"/>
    </row>
    <row r="2" spans="2:8">
      <c r="B2" s="74"/>
      <c r="C2" s="74"/>
      <c r="D2" s="60"/>
      <c r="E2" s="75"/>
      <c r="F2" s="75"/>
      <c r="G2" s="76"/>
      <c r="H2" s="60"/>
    </row>
    <row r="3" spans="2:8">
      <c r="B3" s="80" t="s">
        <v>9</v>
      </c>
      <c r="C3" s="80" t="s">
        <v>10</v>
      </c>
      <c r="D3" s="81" t="s">
        <v>288</v>
      </c>
      <c r="E3" s="81" t="s">
        <v>282</v>
      </c>
      <c r="F3" s="81" t="s">
        <v>278</v>
      </c>
      <c r="G3" s="81" t="s">
        <v>280</v>
      </c>
      <c r="H3" s="81" t="s">
        <v>266</v>
      </c>
    </row>
    <row r="4" spans="2:8">
      <c r="B4" s="95" t="s">
        <v>285</v>
      </c>
      <c r="C4" s="95"/>
      <c r="D4" s="96" t="s">
        <v>283</v>
      </c>
      <c r="E4" s="97"/>
      <c r="F4" s="97"/>
      <c r="G4" s="97"/>
      <c r="H4" s="96"/>
    </row>
    <row r="5" spans="2:8" ht="17">
      <c r="B5" s="85" t="s">
        <v>149</v>
      </c>
      <c r="C5" s="85" t="s">
        <v>150</v>
      </c>
      <c r="D5" s="92" t="s">
        <v>393</v>
      </c>
      <c r="E5" s="107" t="s">
        <v>17</v>
      </c>
      <c r="F5" s="89" t="s">
        <v>26</v>
      </c>
      <c r="G5" s="93" t="str">
        <f>HYPERLINK(CONCATENATE(BASE_URL,"0x05j-Testing-Resiliency-Against-Reverse-Engineering.md#testing-root-detection-mstg-resilience-1"),"Testing Root Detection (MSTG-RESILIENCE-1)")</f>
        <v>Testing Root Detection (MSTG-RESILIENCE-1)</v>
      </c>
      <c r="H5" s="92"/>
    </row>
    <row r="6" spans="2:8" ht="34">
      <c r="B6" s="85" t="s">
        <v>151</v>
      </c>
      <c r="C6" s="85" t="s">
        <v>152</v>
      </c>
      <c r="D6" s="92" t="s">
        <v>394</v>
      </c>
      <c r="E6" s="107" t="s">
        <v>17</v>
      </c>
      <c r="F6" s="89" t="s">
        <v>26</v>
      </c>
      <c r="G6" s="93" t="str">
        <f>HYPERLINK(CONCATENATE(BASE_URL,"0x05j-Testing-Resiliency-Against-Reverse-Engineering.md#testing-anti-debugging-detection-mstg-resilience-2"),"Testing Anti-Debugging Detection (MSTG-RESILIENCE-2)")</f>
        <v>Testing Anti-Debugging Detection (MSTG-RESILIENCE-2)</v>
      </c>
      <c r="H6" s="92"/>
    </row>
    <row r="7" spans="2:8" ht="34">
      <c r="B7" s="85" t="s">
        <v>153</v>
      </c>
      <c r="C7" s="85" t="s">
        <v>154</v>
      </c>
      <c r="D7" s="63" t="s">
        <v>395</v>
      </c>
      <c r="E7" s="107" t="s">
        <v>17</v>
      </c>
      <c r="F7" s="89" t="s">
        <v>26</v>
      </c>
      <c r="G7" s="93" t="str">
        <f>HYPERLINK(CONCATENATE(BASE_URL,"0x05j-Testing-Resiliency-Against-Reverse-Engineering.md#testing-file-integrity-checks-mstg-resilience-3"),"Testing File Integrity Checks (MSTG-RESILIENCE-3)")</f>
        <v>Testing File Integrity Checks (MSTG-RESILIENCE-3)</v>
      </c>
      <c r="H7" s="92"/>
    </row>
    <row r="8" spans="2:8" ht="34">
      <c r="B8" s="85" t="s">
        <v>155</v>
      </c>
      <c r="C8" s="85" t="s">
        <v>156</v>
      </c>
      <c r="D8" s="63" t="s">
        <v>396</v>
      </c>
      <c r="E8" s="107" t="s">
        <v>17</v>
      </c>
      <c r="F8" s="89" t="s">
        <v>26</v>
      </c>
      <c r="G8" s="93" t="str">
        <f>HYPERLINK(CONCATENATE(BASE_URL,"0x05j-Testing-Resiliency-Against-Reverse-Engineering.md#testing-reverse-engineering-tools-detection-mstg-resilience-4"),"Testing Reverse Engineering Tools Detection (MSTG-RESILIENCE-4)")</f>
        <v>Testing Reverse Engineering Tools Detection (MSTG-RESILIENCE-4)</v>
      </c>
      <c r="H8" s="92"/>
    </row>
    <row r="9" spans="2:8" ht="34">
      <c r="B9" s="85" t="s">
        <v>157</v>
      </c>
      <c r="C9" s="85" t="s">
        <v>158</v>
      </c>
      <c r="D9" s="63" t="s">
        <v>397</v>
      </c>
      <c r="E9" s="107" t="s">
        <v>17</v>
      </c>
      <c r="F9" s="89" t="s">
        <v>26</v>
      </c>
      <c r="G9" s="93" t="str">
        <f>HYPERLINK(CONCATENATE(BASE_URL,"0x05j-Testing-Resiliency-Against-Reverse-Engineering.md#testing-emulator-detection-mstg-resilience-5"),"Testing Emulator Detection (MSTG-RESILIENCE-5)")</f>
        <v>Testing Emulator Detection (MSTG-RESILIENCE-5)</v>
      </c>
      <c r="H9" s="92"/>
    </row>
    <row r="10" spans="2:8" ht="34">
      <c r="B10" s="85" t="s">
        <v>159</v>
      </c>
      <c r="C10" s="85" t="s">
        <v>160</v>
      </c>
      <c r="D10" s="63" t="s">
        <v>398</v>
      </c>
      <c r="E10" s="107" t="s">
        <v>17</v>
      </c>
      <c r="F10" s="89" t="s">
        <v>26</v>
      </c>
      <c r="G10" s="93" t="str">
        <f>HYPERLINK(CONCATENATE(BASE_URL,"0x05j-Testing-Resiliency-Against-Reverse-Engineering.md#testing-run-time-integrity-checks-mstg-resilience-6"),"Testing Run Time Integrity Checks (MSTG-RESILIENCE-6)")</f>
        <v>Testing Run Time Integrity Checks (MSTG-RESILIENCE-6)</v>
      </c>
      <c r="H10" s="92"/>
    </row>
    <row r="11" spans="2:8" ht="32">
      <c r="B11" s="85" t="s">
        <v>161</v>
      </c>
      <c r="C11" s="85" t="s">
        <v>162</v>
      </c>
      <c r="D11" s="92" t="s">
        <v>399</v>
      </c>
      <c r="E11" s="107" t="s">
        <v>17</v>
      </c>
      <c r="F11" s="89" t="s">
        <v>26</v>
      </c>
      <c r="G11" s="108" t="s">
        <v>163</v>
      </c>
      <c r="H11" s="92"/>
    </row>
    <row r="12" spans="2:8" ht="17">
      <c r="B12" s="85" t="s">
        <v>164</v>
      </c>
      <c r="C12" s="85" t="s">
        <v>165</v>
      </c>
      <c r="D12" s="63" t="s">
        <v>400</v>
      </c>
      <c r="E12" s="107" t="s">
        <v>17</v>
      </c>
      <c r="F12" s="89" t="s">
        <v>26</v>
      </c>
      <c r="G12" s="109" t="s">
        <v>166</v>
      </c>
      <c r="H12" s="92"/>
    </row>
    <row r="13" spans="2:8" ht="17">
      <c r="B13" s="85" t="s">
        <v>167</v>
      </c>
      <c r="C13" s="85" t="s">
        <v>168</v>
      </c>
      <c r="D13" s="63" t="s">
        <v>401</v>
      </c>
      <c r="E13" s="107" t="s">
        <v>17</v>
      </c>
      <c r="F13" s="89" t="s">
        <v>26</v>
      </c>
      <c r="G13" s="93" t="str">
        <f>HYPERLINK(CONCATENATE(BASE_URL,"0x05j-Testing-Resiliency-Against-Reverse-Engineering.md#testing-obfuscation-mstg-resilience-9"),"Testing Obfuscation (MSTG-RESILIENCE-9)")</f>
        <v>Testing Obfuscation (MSTG-RESILIENCE-9)</v>
      </c>
      <c r="H13" s="92"/>
    </row>
    <row r="14" spans="2:8">
      <c r="B14" s="95" t="s">
        <v>286</v>
      </c>
      <c r="C14" s="95"/>
      <c r="D14" s="96" t="s">
        <v>284</v>
      </c>
      <c r="E14" s="97"/>
      <c r="F14" s="97"/>
      <c r="G14" s="97"/>
      <c r="H14" s="96"/>
    </row>
    <row r="15" spans="2:8" ht="32">
      <c r="B15" s="85" t="s">
        <v>169</v>
      </c>
      <c r="C15" s="85" t="s">
        <v>170</v>
      </c>
      <c r="D15" s="92" t="s">
        <v>402</v>
      </c>
      <c r="E15" s="107" t="s">
        <v>17</v>
      </c>
      <c r="F15" s="89" t="s">
        <v>26</v>
      </c>
      <c r="G15" s="93" t="str">
        <f>HYPERLINK(CONCATENATE(BASE_URL,"0x05j-Testing-Resiliency-Against-Reverse-Engineering.md#testing-device-binding-mstg-resilience-10"),"Testing Device Binding (MSTG-RESILIENCE-10)")</f>
        <v>Testing Device Binding (MSTG-RESILIENCE-10)</v>
      </c>
      <c r="H15" s="92"/>
    </row>
    <row r="16" spans="2:8">
      <c r="B16" s="95" t="s">
        <v>287</v>
      </c>
      <c r="C16" s="95"/>
      <c r="D16" s="96" t="s">
        <v>297</v>
      </c>
      <c r="E16" s="97"/>
      <c r="F16" s="97"/>
      <c r="G16" s="97"/>
      <c r="H16" s="96"/>
    </row>
    <row r="17" spans="2:8" ht="48">
      <c r="B17" s="85" t="s">
        <v>171</v>
      </c>
      <c r="C17" s="85" t="s">
        <v>172</v>
      </c>
      <c r="D17" s="92" t="s">
        <v>403</v>
      </c>
      <c r="E17" s="107" t="s">
        <v>17</v>
      </c>
      <c r="F17" s="89" t="s">
        <v>26</v>
      </c>
      <c r="G17" s="93" t="str">
        <f>HYPERLINK(CONCATENATE(BASE_URL,"0x05j-Testing-Resiliency-Against-Reverse-Engineering.md#testing-obfuscation-mstg-resilience-9"),"Testing Obfuscation (MSTG-RESILIENCE-9)")</f>
        <v>Testing Obfuscation (MSTG-RESILIENCE-9)</v>
      </c>
      <c r="H17" s="92"/>
    </row>
    <row r="18" spans="2:8" ht="64">
      <c r="B18" s="85" t="s">
        <v>173</v>
      </c>
      <c r="C18" s="85" t="s">
        <v>174</v>
      </c>
      <c r="D18" s="92" t="s">
        <v>404</v>
      </c>
      <c r="E18" s="107" t="s">
        <v>17</v>
      </c>
      <c r="F18" s="89" t="s">
        <v>26</v>
      </c>
      <c r="G18" s="109" t="s">
        <v>163</v>
      </c>
      <c r="H18" s="92"/>
    </row>
    <row r="19" spans="2:8" ht="18">
      <c r="B19" s="95" t="s">
        <v>392</v>
      </c>
      <c r="C19" s="95"/>
      <c r="D19" s="134" t="s">
        <v>406</v>
      </c>
      <c r="E19" s="97"/>
      <c r="F19" s="97"/>
      <c r="G19" s="97"/>
      <c r="H19" s="96"/>
    </row>
    <row r="20" spans="2:8" ht="32">
      <c r="B20" s="85" t="s">
        <v>390</v>
      </c>
      <c r="C20" s="85" t="s">
        <v>391</v>
      </c>
      <c r="D20" s="132" t="s">
        <v>405</v>
      </c>
      <c r="E20" s="107" t="s">
        <v>17</v>
      </c>
      <c r="F20" s="89" t="s">
        <v>26</v>
      </c>
      <c r="G20" s="109" t="s">
        <v>163</v>
      </c>
      <c r="H20" s="133"/>
    </row>
    <row r="21" spans="2:8">
      <c r="B21" s="46"/>
      <c r="C21" s="47"/>
      <c r="D21" s="58"/>
      <c r="E21" s="49"/>
      <c r="F21" s="49"/>
      <c r="G21" s="106"/>
      <c r="H21" s="59"/>
    </row>
    <row r="22" spans="2:8">
      <c r="B22" s="74"/>
      <c r="C22" s="74"/>
      <c r="D22" s="60"/>
      <c r="E22" s="75"/>
      <c r="F22" s="75"/>
      <c r="G22" s="76"/>
      <c r="H22" s="60"/>
    </row>
    <row r="23" spans="2:8">
      <c r="B23" s="74"/>
      <c r="C23" s="74"/>
      <c r="D23" s="60"/>
      <c r="E23" s="75"/>
      <c r="F23" s="75"/>
      <c r="G23" s="76"/>
      <c r="H23" s="60"/>
    </row>
    <row r="24" spans="2:8">
      <c r="B24" s="77" t="s">
        <v>274</v>
      </c>
      <c r="C24" s="78"/>
      <c r="D24" s="60"/>
      <c r="E24" s="75"/>
      <c r="F24" s="75"/>
      <c r="G24" s="76"/>
      <c r="H24" s="60"/>
    </row>
    <row r="25" spans="2:8">
      <c r="B25" s="65" t="s">
        <v>275</v>
      </c>
      <c r="C25" s="65"/>
      <c r="D25" s="66" t="s">
        <v>276</v>
      </c>
      <c r="E25" s="75"/>
      <c r="F25" s="75"/>
      <c r="G25" s="76"/>
      <c r="H25" s="60"/>
    </row>
    <row r="26" spans="2:8">
      <c r="B26" s="67" t="s">
        <v>147</v>
      </c>
      <c r="C26" s="62"/>
      <c r="D26" s="63" t="str">
        <f>'보안요구사항(Android)'!D88</f>
        <v>요구사항이 모바일 앱에 적용되며 모범 사례에 따라 구현되어 있는 경우</v>
      </c>
      <c r="E26" s="75"/>
      <c r="F26" s="75"/>
      <c r="G26" s="76"/>
      <c r="H26" s="60"/>
    </row>
    <row r="27" spans="2:8">
      <c r="B27" s="67" t="s">
        <v>148</v>
      </c>
      <c r="C27" s="62"/>
      <c r="D27" s="63" t="str">
        <f>'보안요구사항(Android)'!D89</f>
        <v>요구사항이 모바일 앱에는 적용되지만 모든 요구사항을 충족하지 못하는 경우</v>
      </c>
      <c r="E27" s="75"/>
      <c r="F27" s="75"/>
      <c r="G27" s="76"/>
      <c r="H27" s="60"/>
    </row>
    <row r="28" spans="2:8">
      <c r="B28" s="67" t="s">
        <v>26</v>
      </c>
      <c r="C28" s="62"/>
      <c r="D28" s="63" t="str">
        <f>'보안요구사항(Android)'!D90</f>
        <v>요구사항이 모바일 앱에 해당 사항이 없는 경우</v>
      </c>
      <c r="E28" s="75"/>
      <c r="F28" s="75"/>
      <c r="G28" s="76"/>
      <c r="H28" s="60"/>
    </row>
    <row r="29" spans="2:8">
      <c r="B29" s="74"/>
      <c r="C29" s="74"/>
      <c r="D29" s="60"/>
      <c r="E29" s="75"/>
      <c r="F29" s="75"/>
      <c r="G29" s="76"/>
      <c r="H29" s="60"/>
    </row>
    <row r="30" spans="2:8">
      <c r="B30" s="74"/>
      <c r="C30" s="74"/>
      <c r="D30" s="60"/>
      <c r="E30" s="75"/>
      <c r="F30" s="75"/>
      <c r="G30" s="76"/>
      <c r="H30" s="60"/>
    </row>
    <row r="31" spans="2:8">
      <c r="B31" s="74"/>
      <c r="C31" s="74"/>
      <c r="D31" s="60"/>
      <c r="E31" s="75"/>
      <c r="F31" s="75"/>
      <c r="G31" s="76"/>
      <c r="H31" s="60"/>
    </row>
  </sheetData>
  <mergeCells count="1">
    <mergeCell ref="B1:H1"/>
  </mergeCells>
  <phoneticPr fontId="9" type="noConversion"/>
  <dataValidations count="1">
    <dataValidation type="list" allowBlank="1" showInputMessage="1" showErrorMessage="1" sqref="F5:F13 F15 F17:F18 F20" xr:uid="{00000000-0002-0000-0300-000000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94"/>
  <sheetViews>
    <sheetView zoomScaleNormal="100" workbookViewId="0"/>
  </sheetViews>
  <sheetFormatPr baseColWidth="10" defaultColWidth="8.83203125" defaultRowHeight="16"/>
  <cols>
    <col min="1" max="1" width="1.83203125" style="72" customWidth="1"/>
    <col min="2" max="2" width="9.33203125" style="103" customWidth="1"/>
    <col min="3" max="3" width="20.83203125" style="103" customWidth="1"/>
    <col min="4" max="4" width="80.83203125" style="102" customWidth="1"/>
    <col min="5" max="7" width="8.33203125" style="72" customWidth="1"/>
    <col min="8" max="10" width="40.83203125" style="72" customWidth="1"/>
    <col min="11" max="11" width="20.83203125" style="102" customWidth="1"/>
    <col min="12" max="12" width="11" style="72" customWidth="1"/>
    <col min="13" max="14" width="10.83203125" style="72" customWidth="1"/>
    <col min="15" max="1025" width="11" style="72" customWidth="1"/>
    <col min="1026" max="16384" width="8.83203125" style="72"/>
  </cols>
  <sheetData>
    <row r="1" spans="2:11" ht="19">
      <c r="B1" s="161" t="s">
        <v>279</v>
      </c>
      <c r="C1" s="161"/>
      <c r="D1" s="161"/>
      <c r="E1" s="161"/>
      <c r="F1" s="161"/>
      <c r="G1" s="161"/>
      <c r="H1" s="161"/>
      <c r="I1" s="161"/>
      <c r="J1" s="161"/>
      <c r="K1" s="161"/>
    </row>
    <row r="3" spans="2:11">
      <c r="B3" s="80" t="s">
        <v>9</v>
      </c>
      <c r="C3" s="80" t="s">
        <v>10</v>
      </c>
      <c r="D3" s="81" t="s">
        <v>277</v>
      </c>
      <c r="E3" s="81" t="s">
        <v>11</v>
      </c>
      <c r="F3" s="81" t="s">
        <v>12</v>
      </c>
      <c r="G3" s="81" t="s">
        <v>278</v>
      </c>
      <c r="H3" s="160" t="s">
        <v>280</v>
      </c>
      <c r="I3" s="160"/>
      <c r="J3" s="160"/>
      <c r="K3" s="81" t="s">
        <v>266</v>
      </c>
    </row>
    <row r="4" spans="2:11">
      <c r="B4" s="82" t="s">
        <v>14</v>
      </c>
      <c r="C4" s="82"/>
      <c r="D4" s="83" t="str">
        <f>'보안요구사항(Android)'!D4</f>
        <v>아키텍처, 디자인 및 위협 모델링</v>
      </c>
      <c r="E4" s="84"/>
      <c r="F4" s="84"/>
      <c r="G4" s="84"/>
      <c r="H4" s="83"/>
      <c r="I4" s="83"/>
      <c r="J4" s="83"/>
      <c r="K4" s="83"/>
    </row>
    <row r="5" spans="2:11" ht="17">
      <c r="B5" s="85" t="s">
        <v>15</v>
      </c>
      <c r="C5" s="85" t="s">
        <v>16</v>
      </c>
      <c r="D5" s="86" t="str">
        <f>'보안요구사항(Android)'!D5</f>
        <v>모든 앱 구성 요소가 필요한 것으로 식별되어야 한다.</v>
      </c>
      <c r="E5" s="87" t="s">
        <v>17</v>
      </c>
      <c r="F5" s="88" t="s">
        <v>17</v>
      </c>
      <c r="G5" s="89"/>
      <c r="H5" s="90" t="str">
        <f>HYPERLINK(CONCATENATE( BASE_URL, "0x04b-Mobile-App-Security-Testing.md#architectural-information"), "Architectural Information")</f>
        <v>Architectural Information</v>
      </c>
      <c r="I5" s="91"/>
      <c r="J5" s="91"/>
      <c r="K5" s="92"/>
    </row>
    <row r="6" spans="2:11" ht="34">
      <c r="B6" s="85" t="s">
        <v>18</v>
      </c>
      <c r="C6" s="85" t="s">
        <v>19</v>
      </c>
      <c r="D6" s="86" t="str">
        <f>'보안요구사항(Android)'!D6</f>
        <v>보안 통제는 클라이언트측에서만 적용되는 것이 아니라 각각의 원격 엔드 포인트에서도 적용되어야 한다.</v>
      </c>
      <c r="E6" s="87" t="s">
        <v>17</v>
      </c>
      <c r="F6" s="88" t="s">
        <v>17</v>
      </c>
      <c r="G6" s="89"/>
      <c r="H6" s="90" t="str">
        <f>HYPERLINK(CONCATENATE( BASE_URL, "0x04h-Testing-Code-Quality.md#injection-flaws-mstg-arch-2-and-mstg-platform-2"), "Injection Flaws (MSTG-ARCH-2 and MSTG-PLATFORM-2)")</f>
        <v>Injection Flaws (MSTG-ARCH-2 and MSTG-PLATFORM-2)</v>
      </c>
      <c r="I6" s="93"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93"/>
      <c r="K6" s="92"/>
    </row>
    <row r="7" spans="2:11" ht="32">
      <c r="B7" s="85" t="s">
        <v>20</v>
      </c>
      <c r="C7" s="85" t="s">
        <v>21</v>
      </c>
      <c r="D7" s="86" t="str">
        <f>'보안요구사항(Android)'!D7</f>
        <v>모바일 앱과 연결되는 모든 원격 서비스에 수준 높은 아키텍처가 정의되어야 하고 해당 아키텍처에서 보안이 지원되어야 한다.</v>
      </c>
      <c r="E7" s="87" t="s">
        <v>17</v>
      </c>
      <c r="F7" s="88" t="s">
        <v>17</v>
      </c>
      <c r="G7" s="89"/>
      <c r="H7" s="90" t="str">
        <f>HYPERLINK(CONCATENATE( BASE_URL, "0x04b-Mobile-App-Security-Testing.md#architectural-information"), "Architectural Information")</f>
        <v>Architectural Information</v>
      </c>
      <c r="I7" s="91"/>
      <c r="J7" s="91"/>
      <c r="K7" s="92"/>
    </row>
    <row r="8" spans="2:11" ht="17">
      <c r="B8" s="85" t="s">
        <v>22</v>
      </c>
      <c r="C8" s="85" t="s">
        <v>23</v>
      </c>
      <c r="D8" s="86" t="str">
        <f>'보안요구사항(Android)'!D8</f>
        <v>모바일 앱의 컨텍스트에서 민감한 것으로 간주되는 데이터가 명확하게 식별되어야 한다.</v>
      </c>
      <c r="E8" s="87" t="s">
        <v>17</v>
      </c>
      <c r="F8" s="88" t="s">
        <v>17</v>
      </c>
      <c r="G8" s="89"/>
      <c r="H8" s="90" t="str">
        <f>HYPERLINK(CONCATENATE( BASE_URL, "0x04b-Mobile-App-Security-Testing.md#identifying-sensitive-data"), "Identifying Sensitive Data")</f>
        <v>Identifying Sensitive Data</v>
      </c>
      <c r="I8" s="91"/>
      <c r="J8" s="91"/>
      <c r="K8" s="92"/>
    </row>
    <row r="9" spans="2:11" ht="17">
      <c r="B9" s="85" t="s">
        <v>24</v>
      </c>
      <c r="C9" s="85" t="s">
        <v>25</v>
      </c>
      <c r="D9" s="86" t="str">
        <f>'보안요구사항(Android)'!D9</f>
        <v>모든 앱 구성 요소는 비즈니스 기능과 보안 기능이 적용되어야 한다.</v>
      </c>
      <c r="E9" s="91"/>
      <c r="F9" s="88" t="s">
        <v>17</v>
      </c>
      <c r="G9" s="89" t="s">
        <v>26</v>
      </c>
      <c r="H9" s="90" t="str">
        <f>HYPERLINK(CONCATENATE( BASE_URL, "0x04b-Mobile-App-Security-Testing.md#environmental-information"), "Environmental Information")</f>
        <v>Environmental Information</v>
      </c>
      <c r="I9" s="91"/>
      <c r="J9" s="91"/>
      <c r="K9" s="92"/>
    </row>
    <row r="10" spans="2:11" ht="32">
      <c r="B10" s="85" t="s">
        <v>27</v>
      </c>
      <c r="C10" s="85" t="s">
        <v>28</v>
      </c>
      <c r="D10" s="86" t="str">
        <f>'보안요구사항(Android)'!D10</f>
        <v>모바일 앱과 연관된 원격 서비스의 위협 모델을 만들어 잠재적인 위협에 대한 대책을 적용하여야 한다.</v>
      </c>
      <c r="E10" s="91"/>
      <c r="F10" s="88" t="s">
        <v>17</v>
      </c>
      <c r="G10" s="89" t="s">
        <v>26</v>
      </c>
      <c r="H10" s="90" t="str">
        <f>HYPERLINK(CONCATENATE( BASE_URL, "0x04b-Mobile-App-Security-Testing.md#mapping-the-application"), "Mapping the Application")</f>
        <v>Mapping the Application</v>
      </c>
      <c r="I10" s="91"/>
      <c r="J10" s="91"/>
      <c r="K10" s="92"/>
    </row>
    <row r="11" spans="2:11" ht="17">
      <c r="B11" s="85" t="s">
        <v>29</v>
      </c>
      <c r="C11" s="85" t="s">
        <v>30</v>
      </c>
      <c r="D11" s="86" t="str">
        <f>'보안요구사항(Android)'!D11</f>
        <v>모든 보안 통제는 중앙 집중식으로 구현되어야 한다.</v>
      </c>
      <c r="E11" s="91"/>
      <c r="F11" s="88" t="s">
        <v>17</v>
      </c>
      <c r="G11" s="89" t="s">
        <v>26</v>
      </c>
      <c r="H11" s="90" t="str">
        <f>HYPERLINK(CONCATENATE( BASE_URL, "0x04b-Mobile-App-Security-Testing.md#principles-of-testing"), "Principles of Testing")</f>
        <v>Principles of Testing</v>
      </c>
      <c r="I11" s="93" t="str">
        <f>HYPERLINK(CONCATENATE( BASE_URL, "0x04b-Mobile-App-Security-Testing.md#penetration-testing-aka-pentesting"), "Penetration Testing (a.k.a. Pentesting)")</f>
        <v>Penetration Testing (a.k.a. Pentesting)</v>
      </c>
      <c r="J11" s="93"/>
      <c r="K11" s="92"/>
    </row>
    <row r="12" spans="2:11" ht="32">
      <c r="B12" s="85" t="s">
        <v>31</v>
      </c>
      <c r="C12" s="85" t="s">
        <v>32</v>
      </c>
      <c r="D12" s="86" t="str">
        <f>'보안요구사항(Android)'!D12</f>
        <v>암호화 키(있는 경우)를 관리하는 방법에 대한 명시적인 정책이 있으며 암호화 키의 수명주기가 적용되어야 한다. (NIST SP 800-57 등과 같은 키 관리 표준을 준수하는 것이 좋음)</v>
      </c>
      <c r="E12" s="91"/>
      <c r="F12" s="88" t="s">
        <v>17</v>
      </c>
      <c r="G12" s="89" t="s">
        <v>26</v>
      </c>
      <c r="H12" s="90" t="str">
        <f>HYPERLINK(CONCATENATE( BASE_URL, "0x04g-Testing-Cryptography.md#cryptographic-policy"), "Cryptographic policy")</f>
        <v>Cryptographic policy</v>
      </c>
      <c r="I12" s="91"/>
      <c r="J12" s="91"/>
      <c r="K12" s="92"/>
    </row>
    <row r="13" spans="2:11" ht="17">
      <c r="B13" s="85" t="s">
        <v>33</v>
      </c>
      <c r="C13" s="85" t="s">
        <v>34</v>
      </c>
      <c r="D13" s="86" t="str">
        <f>'보안요구사항(Android)'!D13</f>
        <v>모바일 앱의 업데이트를 강제화하는 메커니즘이 존재하여야 하다.</v>
      </c>
      <c r="E13" s="91"/>
      <c r="F13" s="88" t="s">
        <v>17</v>
      </c>
      <c r="G13" s="89" t="s">
        <v>26</v>
      </c>
      <c r="H13" s="90" t="str">
        <f>HYPERLINK(CONCATENATE( BASE_URL, "0x06h-Testing-Platform-Interaction.md#testing-enforced-updating-mstg-arch-9"), "Testing enforced updating (MSTG-ARCH-9)")</f>
        <v>Testing enforced updating (MSTG-ARCH-9)</v>
      </c>
      <c r="I13" s="91"/>
      <c r="J13" s="91"/>
      <c r="K13" s="92"/>
    </row>
    <row r="14" spans="2:11" ht="17">
      <c r="B14" s="85" t="s">
        <v>35</v>
      </c>
      <c r="C14" s="85" t="s">
        <v>36</v>
      </c>
      <c r="D14" s="86" t="str">
        <f>'보안요구사항(Android)'!D14</f>
        <v>소프트웨어 개발 수명주기의 모든 부분에서 보안을 적용하여야 한다.</v>
      </c>
      <c r="E14" s="91"/>
      <c r="F14" s="88" t="s">
        <v>17</v>
      </c>
      <c r="G14" s="89" t="s">
        <v>26</v>
      </c>
      <c r="H14" s="90" t="str">
        <f>HYPERLINK(CONCATENATE( BASE_URL, "0x04b-Mobile-App-Security-Testing.md#security-testing-and-the-sdlc"), "Security Testing and the SDLC")</f>
        <v>Security Testing and the SDLC</v>
      </c>
      <c r="I14" s="91"/>
      <c r="J14" s="91"/>
      <c r="K14" s="92"/>
    </row>
    <row r="15" spans="2:11">
      <c r="B15" s="85" t="s">
        <v>301</v>
      </c>
      <c r="C15" s="85" t="s">
        <v>303</v>
      </c>
      <c r="D15" s="86" t="str">
        <f>'보안요구사항(Android)'!D15</f>
        <v>책임 있는 공개 정책이 시행되고 있으며 효과적으로 적용되어야 한다.</v>
      </c>
      <c r="E15" s="91"/>
      <c r="F15" s="88" t="s">
        <v>17</v>
      </c>
      <c r="G15" s="89" t="s">
        <v>26</v>
      </c>
      <c r="H15" s="90"/>
      <c r="I15" s="91"/>
      <c r="J15" s="91"/>
      <c r="K15" s="92"/>
    </row>
    <row r="16" spans="2:11">
      <c r="B16" s="85" t="s">
        <v>302</v>
      </c>
      <c r="C16" s="85" t="s">
        <v>304</v>
      </c>
      <c r="D16" s="86" t="str">
        <f>'보안요구사항(Android)'!D16</f>
        <v>앱은 개인정보 보호법 및 규정을 준수해야 한다.</v>
      </c>
      <c r="E16" s="87" t="s">
        <v>17</v>
      </c>
      <c r="F16" s="88" t="s">
        <v>17</v>
      </c>
      <c r="G16" s="89"/>
      <c r="H16" s="90"/>
      <c r="I16" s="91"/>
      <c r="J16" s="91"/>
      <c r="K16" s="92"/>
    </row>
    <row r="17" spans="2:12">
      <c r="B17" s="95" t="s">
        <v>37</v>
      </c>
      <c r="C17" s="95"/>
      <c r="D17" s="83" t="str">
        <f>'보안요구사항(Android)'!D17</f>
        <v>데이터 저장 및 개인 정보</v>
      </c>
      <c r="E17" s="97"/>
      <c r="F17" s="98"/>
      <c r="G17" s="97"/>
      <c r="H17" s="97"/>
      <c r="I17" s="97"/>
      <c r="J17" s="97"/>
      <c r="K17" s="96"/>
    </row>
    <row r="18" spans="2:12" ht="34">
      <c r="B18" s="85" t="s">
        <v>38</v>
      </c>
      <c r="C18" s="85" t="s">
        <v>39</v>
      </c>
      <c r="D18" s="86" t="str">
        <f>'보안요구사항(Android)'!D18</f>
        <v>개인 식별 정보(PII), 사용자 자격 증명 암호화 키 같은 중요한 데이터를 저장할 경우 시스템 자격 증명 저장소를 적절하게 사용하여야 한다.</v>
      </c>
      <c r="E18" s="87" t="s">
        <v>17</v>
      </c>
      <c r="F18" s="88" t="s">
        <v>17</v>
      </c>
      <c r="G18" s="89"/>
      <c r="H18" s="93" t="str">
        <f>HYPERLINK(CONCATENATE(BASE_URL,"0x06d-Testing-Data-Storage.md#testing-local-data-storage-mstg-storage-1-and-mstg-storage-2"),"Testing Local Data Storage (MSTG-STORAGE-1 and MSTG-STORAGE-2)")</f>
        <v>Testing Local Data Storage (MSTG-STORAGE-1 and MSTG-STORAGE-2)</v>
      </c>
      <c r="I18" s="91"/>
      <c r="J18" s="91"/>
      <c r="K18" s="92"/>
    </row>
    <row r="19" spans="2:12" ht="34">
      <c r="B19" s="85" t="s">
        <v>40</v>
      </c>
      <c r="C19" s="85" t="s">
        <v>41</v>
      </c>
      <c r="D19" s="86" t="str">
        <f>'보안요구사항(Android)'!D19</f>
        <v>민감한 데이터는 앱 컨테이너 또는 시스템 자격 증명 저장 시설 외부에 저장하지 않아야 한다.</v>
      </c>
      <c r="E19" s="87" t="s">
        <v>17</v>
      </c>
      <c r="F19" s="88" t="s">
        <v>17</v>
      </c>
      <c r="G19" s="89"/>
      <c r="H19" s="93" t="str">
        <f>HYPERLINK(CONCATENATE(BASE_URL,"0x06d-Testing-Data-Storage.md#testing-local-data-storage-mstg-storage-1-and-mstg-storage-2"),"Testing Local Data Storage (MSTG-STORAGE-1 and MSTG-STORAGE-2)")</f>
        <v>Testing Local Data Storage (MSTG-STORAGE-1 and MSTG-STORAGE-2)</v>
      </c>
      <c r="I19" s="91"/>
      <c r="J19" s="91"/>
      <c r="K19" s="92"/>
    </row>
    <row r="20" spans="2:12" ht="34">
      <c r="B20" s="85" t="s">
        <v>42</v>
      </c>
      <c r="C20" s="85" t="s">
        <v>43</v>
      </c>
      <c r="D20" s="86" t="str">
        <f>'보안요구사항(Android)'!D20</f>
        <v>민감한 데이터는 응용 프로그램 로그에 기록하지 않아야 한다.</v>
      </c>
      <c r="E20" s="87" t="s">
        <v>17</v>
      </c>
      <c r="F20" s="88" t="s">
        <v>17</v>
      </c>
      <c r="G20" s="89"/>
      <c r="H20" s="93" t="str">
        <f>HYPERLINK(CONCATENATE(BASE_URL,"0x06d-Testing-Data-Storage.md#checking-logs-for-sensitive-data-mstg-storage-3"),"Checking Logs for Sensitive Data (MSTG-STORAGE-3)")</f>
        <v>Checking Logs for Sensitive Data (MSTG-STORAGE-3)</v>
      </c>
      <c r="I20" s="91"/>
      <c r="J20" s="91"/>
      <c r="K20" s="92"/>
    </row>
    <row r="21" spans="2:12" ht="34">
      <c r="B21" s="85" t="s">
        <v>44</v>
      </c>
      <c r="C21" s="85" t="s">
        <v>45</v>
      </c>
      <c r="D21" s="86" t="str">
        <f>'보안요구사항(Android)'!D21</f>
        <v>민감한 데이터는 아키텍처에서 필요한 부분이 아닌 한 제3자와 공유하지 않아야 한다.</v>
      </c>
      <c r="E21" s="87" t="s">
        <v>17</v>
      </c>
      <c r="F21" s="88" t="s">
        <v>17</v>
      </c>
      <c r="G21" s="89"/>
      <c r="H21" s="93" t="str">
        <f>HYPERLINK(CONCATENATE(BASE_URL,"0x06d-Testing-Data-Storage.md#determining-whether-sensitive-data-is-sent-to-third-parties-mstg-storage-4"),"Determining Whether Sensitive Data Is Sent to Third Parties (MSTG-STORAGE-4)")</f>
        <v>Determining Whether Sensitive Data Is Sent to Third Parties (MSTG-STORAGE-4)</v>
      </c>
      <c r="I21" s="91"/>
      <c r="J21" s="91"/>
      <c r="K21" s="92"/>
    </row>
    <row r="22" spans="2:12" ht="34">
      <c r="B22" s="85" t="s">
        <v>46</v>
      </c>
      <c r="C22" s="85" t="s">
        <v>47</v>
      </c>
      <c r="D22" s="86" t="str">
        <f>'보안요구사항(Android)'!D22</f>
        <v>민감한 데이터를 처리하는 텍스트 입력에서 키보드 캐시가 비활성화 되어야 한다.</v>
      </c>
      <c r="E22" s="87" t="s">
        <v>17</v>
      </c>
      <c r="F22" s="88" t="s">
        <v>17</v>
      </c>
      <c r="G22" s="89"/>
      <c r="H22" s="93" t="str">
        <f>HYPERLINK(CONCATENATE(BASE_URL,"0x06d-Testing-Data-Storage.md#finding-sensitive-data-in-the-keyboard-cache-mstg-storage-5"),"Finding Sensitive Data in the Keyboard Cache (MSTG-STORAGE-5)")</f>
        <v>Finding Sensitive Data in the Keyboard Cache (MSTG-STORAGE-5)</v>
      </c>
      <c r="I22" s="91"/>
      <c r="J22" s="91"/>
      <c r="K22" s="92"/>
    </row>
    <row r="23" spans="2:12" ht="51">
      <c r="B23" s="85" t="s">
        <v>48</v>
      </c>
      <c r="C23" s="85" t="s">
        <v>49</v>
      </c>
      <c r="D23" s="86" t="str">
        <f>'보안요구사항(Android)'!D23</f>
        <v>민감한 데이터는 IPC 메커니즘을 통해 노출되지 않아야 한다.</v>
      </c>
      <c r="E23" s="87" t="s">
        <v>17</v>
      </c>
      <c r="F23" s="88" t="s">
        <v>17</v>
      </c>
      <c r="G23" s="89"/>
      <c r="H23" s="93" t="str">
        <f>HYPERLINK(CONCATENATE(BASE_URL,"0x06d-Testing-Data-Storage.md#determining-whether-sensitive-data-is-exposed-via-ipc-mechanisms-mstg-storage-6"),"Determining Whether Sensitive Data Is Exposed via IPC Mechanisms (MSTG-STORAGE-6)")</f>
        <v>Determining Whether Sensitive Data Is Exposed via IPC Mechanisms (MSTG-STORAGE-6)</v>
      </c>
      <c r="I23" s="91"/>
      <c r="J23" s="91"/>
      <c r="K23" s="92"/>
    </row>
    <row r="24" spans="2:12" ht="34">
      <c r="B24" s="85" t="s">
        <v>50</v>
      </c>
      <c r="C24" s="85" t="s">
        <v>51</v>
      </c>
      <c r="D24" s="86" t="str">
        <f>'보안요구사항(Android)'!D24</f>
        <v>비밀번호 또는 핀과 같은 민감한 데이터는 사용자 인터페이스를 통해 노출되지 않아야 한다.</v>
      </c>
      <c r="E24" s="87" t="s">
        <v>17</v>
      </c>
      <c r="F24" s="88" t="s">
        <v>17</v>
      </c>
      <c r="G24" s="89"/>
      <c r="H24" s="94" t="str">
        <f>HYPERLINK(CONCATENATE(BASE_URL,"0x06d-Testing-Data-Storage.md#checking-for-sensitive-data-disclosed-through-the-user-interface-mstg-storage-7"),"Checking for Sensitive Data Disclosed Through the User Interface (MSTG-STORAGE-7)")</f>
        <v>Checking for Sensitive Data Disclosed Through the User Interface (MSTG-STORAGE-7)</v>
      </c>
      <c r="I24" s="91"/>
      <c r="J24" s="91"/>
      <c r="K24" s="92"/>
    </row>
    <row r="25" spans="2:12" ht="34">
      <c r="B25" s="85" t="s">
        <v>52</v>
      </c>
      <c r="C25" s="85" t="s">
        <v>53</v>
      </c>
      <c r="D25" s="86" t="str">
        <f>'보안요구사항(Android)'!D25</f>
        <v>민감한 데이터는 모바일 운영체제에서 생성된 백업에 포함되지 않아야 한다.</v>
      </c>
      <c r="E25" s="91"/>
      <c r="F25" s="88" t="s">
        <v>17</v>
      </c>
      <c r="G25" s="89" t="s">
        <v>26</v>
      </c>
      <c r="H25" s="93" t="str">
        <f>HYPERLINK(CONCATENATE(BASE_URL,"0x06d-Testing-Data-Storage.md#testing-backups-for-sensitive-data-mstg-storage-8"),"Testing Backups for Sensitive Data (MSTG-STORAGE-8)")</f>
        <v>Testing Backups for Sensitive Data (MSTG-STORAGE-8)</v>
      </c>
      <c r="I25" s="91"/>
      <c r="J25" s="91"/>
      <c r="K25" s="92"/>
    </row>
    <row r="26" spans="2:12" ht="34">
      <c r="B26" s="85" t="s">
        <v>54</v>
      </c>
      <c r="C26" s="85" t="s">
        <v>55</v>
      </c>
      <c r="D26" s="86" t="str">
        <f>'보안요구사항(Android)'!D26</f>
        <v>민감한 데이터는 앱이 백그라운드로 이동할 때 뷰에서 제거되어야 한다.</v>
      </c>
      <c r="E26" s="91"/>
      <c r="F26" s="88" t="s">
        <v>17</v>
      </c>
      <c r="G26" s="89" t="s">
        <v>26</v>
      </c>
      <c r="H26" s="93" t="str">
        <f>HYPERLINK(CONCATENATE(BASE_URL,"0x06d-Testing-Data-Storage.md#testing-auto-generated-screenshots-for-sensitive-information-mstg-storage-9"),"Testing Auto-Generated Screenshots for Sensitive Information (MSTG-STORAGE-9)")</f>
        <v>Testing Auto-Generated Screenshots for Sensitive Information (MSTG-STORAGE-9)</v>
      </c>
      <c r="I26" s="91"/>
      <c r="J26" s="91"/>
      <c r="K26" s="92"/>
    </row>
    <row r="27" spans="2:12" ht="34">
      <c r="B27" s="85" t="s">
        <v>56</v>
      </c>
      <c r="C27" s="85" t="s">
        <v>57</v>
      </c>
      <c r="D27" s="86" t="str">
        <f>'보안요구사항(Android)'!D27</f>
        <v>민감한 데이터는 앱이 필요한 것보다 더 긴 시간 동안 메모리에 유지되지 않아야 하며, 사용 후에는 메모리에서 명시적으로 삭제하여야 한다.</v>
      </c>
      <c r="E27" s="91"/>
      <c r="F27" s="88" t="s">
        <v>17</v>
      </c>
      <c r="G27" s="89" t="s">
        <v>26</v>
      </c>
      <c r="H27" s="93" t="str">
        <f>HYPERLINK(CONCATENATE(BASE_URL,"0x06d-Testing-Data-Storage.md#testing-memory-for-sensitive-data-mstg-storage-10"),"Testing Memory for Sensitive Data (MSTG-STORAGE-10)")</f>
        <v>Testing Memory for Sensitive Data (MSTG-STORAGE-10)</v>
      </c>
      <c r="I27" s="91"/>
      <c r="J27" s="91"/>
      <c r="K27" s="92"/>
    </row>
    <row r="28" spans="2:12" ht="34">
      <c r="B28" s="85" t="s">
        <v>58</v>
      </c>
      <c r="C28" s="85" t="s">
        <v>59</v>
      </c>
      <c r="D28" s="86" t="str">
        <f>'보안요구사항(Android)'!D28</f>
        <v>앱은 사용자에게 장치 암호를 설정하도록 요구하는 것과 같은 최소한의 장치 액세스 보안 정책을 설정하도록 하여야 한다.</v>
      </c>
      <c r="E28" s="91"/>
      <c r="F28" s="88" t="s">
        <v>17</v>
      </c>
      <c r="G28" s="89" t="s">
        <v>26</v>
      </c>
      <c r="H28" s="93" t="str">
        <f>HYPERLINK(CONCATENATE(BASE_URL,"0x06f-Testing-Local-Authentication.md#testing-local-authentication-mstg-auth-8-and-mstg-storage-11"),"Testing Local Authentication (MSTG-AUTH-8 and MSTG-STORAGE-11)")</f>
        <v>Testing Local Authentication (MSTG-AUTH-8 and MSTG-STORAGE-11)</v>
      </c>
      <c r="I28" s="91"/>
      <c r="J28" s="91"/>
      <c r="K28" s="92"/>
    </row>
    <row r="29" spans="2:12" ht="32">
      <c r="B29" s="85" t="s">
        <v>60</v>
      </c>
      <c r="C29" s="85" t="s">
        <v>61</v>
      </c>
      <c r="D29" s="86" t="str">
        <f>'보안요구사항(Android)'!D29</f>
        <v>앱은 처리되는 개인 식별 정보가 처리되는 방식과 사용자가 앱 사용시 준수해야하는 보안 모범 사례에 대해 통지하여야 한다.</v>
      </c>
      <c r="E29" s="91"/>
      <c r="F29" s="88" t="s">
        <v>17</v>
      </c>
      <c r="G29" s="89" t="s">
        <v>26</v>
      </c>
      <c r="H29" s="90" t="str">
        <f>HYPERLINK(CONCATENATE(BASE_URL,"0x04i-Testing-user-interaction.md#testing-user-education-mstg-storage-12"),"Testing User Education (MSTG-STORAGE-12)")</f>
        <v>Testing User Education (MSTG-STORAGE-12)</v>
      </c>
      <c r="I29" s="91"/>
      <c r="J29" s="91"/>
      <c r="K29" s="92"/>
      <c r="L29" s="71"/>
    </row>
    <row r="30" spans="2:12" ht="32">
      <c r="B30" s="85" t="s">
        <v>317</v>
      </c>
      <c r="C30" s="85" t="s">
        <v>318</v>
      </c>
      <c r="D30" s="86" t="str">
        <f>'보안요구사항(Android)'!D30</f>
        <v>민감한 데이터는 모바일 장치 로컬에 저장해서는 안된다. 대신 필요한 경우 원격 엔드포인트에서 데이터를 검색하고 메모리에만 보관하여야 한다.</v>
      </c>
      <c r="E30" s="91"/>
      <c r="F30" s="88" t="s">
        <v>17</v>
      </c>
      <c r="G30" s="89" t="s">
        <v>26</v>
      </c>
      <c r="H30" s="90"/>
      <c r="I30" s="91"/>
      <c r="J30" s="91"/>
      <c r="K30" s="92"/>
      <c r="L30" s="71"/>
    </row>
    <row r="31" spans="2:12" ht="32">
      <c r="B31" s="85" t="s">
        <v>319</v>
      </c>
      <c r="C31" s="85" t="s">
        <v>320</v>
      </c>
      <c r="D31" s="86" t="str">
        <f>'보안요구사항(Android)'!D31</f>
        <v>민감한 데이터를 여전히 로컬에 저장해야하는 경우라면, 인증이 필요한 하드웨어 지원 저장소에서 파생된 키를 사용하여 암호화하여야 한다.</v>
      </c>
      <c r="E31" s="91"/>
      <c r="F31" s="88" t="s">
        <v>17</v>
      </c>
      <c r="G31" s="89" t="s">
        <v>26</v>
      </c>
      <c r="H31" s="90"/>
      <c r="I31" s="91"/>
      <c r="J31" s="91"/>
      <c r="K31" s="92"/>
      <c r="L31" s="71"/>
    </row>
    <row r="32" spans="2:12">
      <c r="B32" s="85" t="s">
        <v>321</v>
      </c>
      <c r="C32" s="85" t="s">
        <v>322</v>
      </c>
      <c r="D32" s="86" t="str">
        <f>'보안요구사항(Android)'!D32</f>
        <v>과도한 인증 시도 실패 후에는 앱의 로컬 저장소를 지워야 한다.</v>
      </c>
      <c r="E32" s="91"/>
      <c r="F32" s="88" t="s">
        <v>17</v>
      </c>
      <c r="G32" s="89" t="s">
        <v>26</v>
      </c>
      <c r="H32" s="90"/>
      <c r="I32" s="91"/>
      <c r="J32" s="91"/>
      <c r="K32" s="92"/>
      <c r="L32" s="71"/>
    </row>
    <row r="33" spans="2:13">
      <c r="B33" s="95" t="s">
        <v>62</v>
      </c>
      <c r="C33" s="95"/>
      <c r="D33" s="83" t="str">
        <f>'보안요구사항(Android)'!D33</f>
        <v>암호화</v>
      </c>
      <c r="E33" s="97"/>
      <c r="F33" s="98"/>
      <c r="G33" s="97"/>
      <c r="H33" s="97"/>
      <c r="I33" s="97"/>
      <c r="J33" s="97"/>
      <c r="K33" s="96"/>
    </row>
    <row r="34" spans="2:13" ht="34">
      <c r="B34" s="85" t="s">
        <v>63</v>
      </c>
      <c r="C34" s="85" t="s">
        <v>64</v>
      </c>
      <c r="D34" s="63" t="str">
        <f>'보안요구사항(Android)'!D34</f>
        <v>앱은 암호화의 유일한 방법으로 하드 코드 된 키를 사용하는 암호화에 의존하지 않아야 한다.</v>
      </c>
      <c r="E34" s="87" t="s">
        <v>17</v>
      </c>
      <c r="F34" s="88" t="s">
        <v>17</v>
      </c>
      <c r="G34" s="89"/>
      <c r="H34" s="93" t="str">
        <f>HYPERLINK(CONCATENATE(BASE_URL,"0x06e-Testing-Cryptography.md#testing-key-management-mstg-crypto-1-and-mstg-crypto-5"),"Testing Key Management (MSTG-CRYPTO-1 and MSTG-CRYPTO-5)")</f>
        <v>Testing Key Management (MSTG-CRYPTO-1 and MSTG-CRYPTO-5)</v>
      </c>
      <c r="I34" s="91"/>
      <c r="J34" s="91"/>
      <c r="K34" s="92"/>
    </row>
    <row r="35" spans="2:13" ht="51">
      <c r="B35" s="85" t="s">
        <v>65</v>
      </c>
      <c r="C35" s="85" t="s">
        <v>66</v>
      </c>
      <c r="D35" s="63" t="str">
        <f>'보안요구사항(Android)'!D35</f>
        <v>앱은 검증된 암호화 알고리즘으로 구현하여야 한다.</v>
      </c>
      <c r="E35" s="87" t="s">
        <v>17</v>
      </c>
      <c r="F35" s="88" t="s">
        <v>17</v>
      </c>
      <c r="G35" s="89"/>
      <c r="H35" s="93"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5" s="91"/>
      <c r="J35" s="91"/>
      <c r="K35" s="92"/>
    </row>
    <row r="36" spans="2:13" ht="51">
      <c r="B36" s="85" t="s">
        <v>67</v>
      </c>
      <c r="C36" s="85" t="s">
        <v>68</v>
      </c>
      <c r="D36" s="63" t="str">
        <f>'보안요구사항(Android)'!D36</f>
        <v>앱은 업계 모범 사례를 준수하는 매개 변수로 구성된 특정 유스케이스에 적합한 암호화 알고리즘을 사용하여야 한다.</v>
      </c>
      <c r="E36" s="87" t="s">
        <v>17</v>
      </c>
      <c r="F36" s="88" t="s">
        <v>17</v>
      </c>
      <c r="G36" s="89"/>
      <c r="H36" s="93"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6" s="91"/>
      <c r="J36" s="91"/>
      <c r="K36" s="92"/>
    </row>
    <row r="37" spans="2:13" ht="34">
      <c r="B37" s="85" t="s">
        <v>69</v>
      </c>
      <c r="C37" s="85" t="s">
        <v>70</v>
      </c>
      <c r="D37" s="63" t="str">
        <f>'보안요구사항(Android)'!D37</f>
        <v>앱은 보안적인 목적으로 더 이상 사용되지 않고 사라질 암호화 프로토콜과 알고리즘을 사용하지 않아야 한다.</v>
      </c>
      <c r="E37" s="87" t="s">
        <v>17</v>
      </c>
      <c r="F37" s="88" t="s">
        <v>17</v>
      </c>
      <c r="G37" s="89"/>
      <c r="H37" s="93"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7" s="91"/>
      <c r="J37" s="91"/>
      <c r="K37" s="92"/>
    </row>
    <row r="38" spans="2:13" ht="34">
      <c r="B38" s="85" t="s">
        <v>71</v>
      </c>
      <c r="C38" s="85" t="s">
        <v>72</v>
      </c>
      <c r="D38" s="63" t="str">
        <f>'보안요구사항(Android)'!D38</f>
        <v>앱은 여러 목적으로 동일한 암호화 키를 재사용하지 않아야 한다.</v>
      </c>
      <c r="E38" s="87" t="s">
        <v>17</v>
      </c>
      <c r="F38" s="88" t="s">
        <v>17</v>
      </c>
      <c r="G38" s="89"/>
      <c r="H38" s="93" t="str">
        <f>HYPERLINK(CONCATENATE(BASE_URL,"0x06e-Testing-Cryptography.md#testing-key-management-mstg-crypto-1-and-mstg-crypto-5"),"Testing Key Management (MSTG-CRYPTO-1 and MSTG-CRYPTO-5)")</f>
        <v>Testing Key Management (MSTG-CRYPTO-1 and MSTG-CRYPTO-5)</v>
      </c>
      <c r="I38" s="91"/>
      <c r="J38" s="91"/>
      <c r="K38" s="92"/>
    </row>
    <row r="39" spans="2:13" ht="34">
      <c r="B39" s="85" t="s">
        <v>73</v>
      </c>
      <c r="C39" s="85" t="s">
        <v>74</v>
      </c>
      <c r="D39" s="63" t="str">
        <f>'보안요구사항(Android)'!D39</f>
        <v>모든 난수 값은 충분히 안전한 난수 생성기를 사용하여 생성하여야 한다.</v>
      </c>
      <c r="E39" s="87" t="s">
        <v>17</v>
      </c>
      <c r="F39" s="88" t="s">
        <v>17</v>
      </c>
      <c r="G39" s="89"/>
      <c r="H39" s="93" t="str">
        <f>HYPERLINK(CONCATENATE(BASE_URL,"0x06e-Testing-Cryptography.md#testing-random-number-generation-mstg-crypto-6")," Testing Random Number Generation (MSTG-CRYPTO-6)")</f>
        <v xml:space="preserve"> Testing Random Number Generation (MSTG-CRYPTO-6)</v>
      </c>
      <c r="I39" s="91"/>
      <c r="J39" s="91"/>
      <c r="K39" s="92"/>
    </row>
    <row r="40" spans="2:13">
      <c r="B40" s="95" t="s">
        <v>75</v>
      </c>
      <c r="C40" s="95"/>
      <c r="D40" s="83" t="str">
        <f>'보안요구사항(Android)'!D40</f>
        <v>인증 및 세션 관리</v>
      </c>
      <c r="E40" s="97"/>
      <c r="F40" s="98"/>
      <c r="G40" s="97"/>
      <c r="H40" s="97"/>
      <c r="I40" s="97"/>
      <c r="J40" s="97"/>
      <c r="K40" s="96"/>
    </row>
    <row r="41" spans="2:13" ht="34">
      <c r="B41" s="85" t="s">
        <v>76</v>
      </c>
      <c r="C41" s="85" t="s">
        <v>77</v>
      </c>
      <c r="D41" s="92" t="str">
        <f>'보안요구사항(Android)'!D41</f>
        <v>앱이 사용자에게 원격 서비스에 대한 액세스를 제공하는 경우 사용자 이름과 암호로의 인증 방식은 원격 엔드 포인트에서 수행되어야 한다.</v>
      </c>
      <c r="E41" s="87" t="s">
        <v>17</v>
      </c>
      <c r="F41" s="88" t="s">
        <v>17</v>
      </c>
      <c r="G41" s="89"/>
      <c r="H41" s="93"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I41" s="93" t="str">
        <f>HYPERLINK(CONCATENATE(BASE_URL,"0x04e-Testing-Authentication-and-Session-Management.md#testing-oauth-20-flows-mstg-auth-1-and-mstg-auth-3"),"Testing OAuth 2.0 Flows (MSTG-AUTH-1 and MSTG-AUTH-3)")</f>
        <v>Testing OAuth 2.0 Flows (MSTG-AUTH-1 and MSTG-AUTH-3)</v>
      </c>
      <c r="J41" s="93"/>
      <c r="K41" s="92"/>
    </row>
    <row r="42" spans="2:13" ht="34">
      <c r="B42" s="85" t="s">
        <v>78</v>
      </c>
      <c r="C42" s="85" t="s">
        <v>79</v>
      </c>
      <c r="D42" s="92" t="str">
        <f>'보안요구사항(Android)'!D42</f>
        <v>상태 저장 세션 관리를 사용하는 경우 원격 엔드 포인트는 무작위로 생성된 세션 식별자를 사용하여 사용자의 자격 증명을 보내지 않고 클라이언트 요청을 인증하여야 한다.</v>
      </c>
      <c r="E42" s="87" t="s">
        <v>17</v>
      </c>
      <c r="F42" s="88" t="s">
        <v>17</v>
      </c>
      <c r="G42" s="89"/>
      <c r="H42" s="93" t="str">
        <f>HYPERLINK(CONCATENATE(BASE_URL,"0x04e-Testing-Authentication-and-Session-Management.md#testing-stateful-session-management-mstg-auth-2"),"Testing Stateful Session Management (MSTG-AUTH-2)")</f>
        <v>Testing Stateful Session Management (MSTG-AUTH-2)</v>
      </c>
      <c r="I42" s="91"/>
      <c r="J42" s="91"/>
      <c r="K42" s="92"/>
    </row>
    <row r="43" spans="2:13" ht="34">
      <c r="B43" s="85" t="s">
        <v>80</v>
      </c>
      <c r="C43" s="85" t="s">
        <v>81</v>
      </c>
      <c r="D43" s="92" t="str">
        <f>'보안요구사항(Android)'!D43</f>
        <v>상태 비 저장 토큰 기반 인증을 사용하는 경우 서버는 보안 알고리즘을 사용하여 서명된 토큰을 제공하여야 한다.</v>
      </c>
      <c r="E43" s="87" t="s">
        <v>17</v>
      </c>
      <c r="F43" s="88" t="s">
        <v>17</v>
      </c>
      <c r="G43" s="89"/>
      <c r="H43" s="93" t="str">
        <f>HYPERLINK(CONCATENATE(BASE_URL,"0x04e-Testing-Authentication-and-Session-Management.md#testing-stateless-token-based-authentication-mstg-auth-3"),"Testing Stateless (Token-Based) Authentication (MSTG-AUTH-3)")</f>
        <v>Testing Stateless (Token-Based) Authentication (MSTG-AUTH-3)</v>
      </c>
      <c r="I43" s="93" t="str">
        <f>HYPERLINK(CONCATENATE(BASE_URL,"0x04e-Testing-Authentication-and-Session-Management.md#testing-oauth-20-flows-mstg-auth-1-and-mstg-auth-3"),"Testing OAuth 2.0 Flows (MSTG-AUTH-1 and MSTG-AUTH-3)")</f>
        <v>Testing OAuth 2.0 Flows (MSTG-AUTH-1 and MSTG-AUTH-3)</v>
      </c>
      <c r="J43" s="93"/>
      <c r="K43" s="92"/>
    </row>
    <row r="44" spans="2:13" ht="17">
      <c r="B44" s="85" t="s">
        <v>82</v>
      </c>
      <c r="C44" s="85" t="s">
        <v>83</v>
      </c>
      <c r="D44" s="92" t="str">
        <f>'보안요구사항(Android)'!D44</f>
        <v>사용자가 로그아웃하면 원격 엔드 포인트는 기존의 세션을 종료하여야 한다.</v>
      </c>
      <c r="E44" s="87"/>
      <c r="F44" s="88"/>
      <c r="G44" s="89"/>
      <c r="H44" s="93" t="str">
        <f>HYPERLINK(CONCATENATE(BASE_URL,"0x04e-Testing-Authentication-and-Session-Management.md#testing-user-logout-mstg-auth-4"),"Testing User Logout (MSTG-AUTH-4)")</f>
        <v>Testing User Logout (MSTG-AUTH-4)</v>
      </c>
      <c r="I44" s="91"/>
      <c r="J44" s="91"/>
      <c r="K44" s="92"/>
      <c r="M44" s="57"/>
    </row>
    <row r="45" spans="2:13" ht="34">
      <c r="B45" s="85" t="s">
        <v>84</v>
      </c>
      <c r="C45" s="85" t="s">
        <v>85</v>
      </c>
      <c r="D45" s="92" t="str">
        <f>'보안요구사항(Android)'!D45</f>
        <v>비밀번호 정책이 존재하며 원격 엔드 포인트에서 검증되어야 한다.</v>
      </c>
      <c r="E45" s="87" t="s">
        <v>17</v>
      </c>
      <c r="F45" s="88" t="s">
        <v>17</v>
      </c>
      <c r="G45" s="89"/>
      <c r="H45" s="93" t="str">
        <f>HYPERLINK(CONCATENATE(BASE_URL,"0x04e-Testing-Authentication-and-Session-Management.md#testing-best-practices-for-passwords-mstg-auth-5-and-mstg-auth-6"),"Testing Best Practices for Passwords (MSTG-AUTH-5 and MSTG-AUTH-6)")</f>
        <v>Testing Best Practices for Passwords (MSTG-AUTH-5 and MSTG-AUTH-6)</v>
      </c>
      <c r="I45" s="91"/>
      <c r="J45" s="91"/>
      <c r="K45" s="92"/>
      <c r="M45" s="57"/>
    </row>
    <row r="46" spans="2:13" ht="34">
      <c r="B46" s="85" t="s">
        <v>86</v>
      </c>
      <c r="C46" s="85" t="s">
        <v>87</v>
      </c>
      <c r="D46" s="92" t="str">
        <f>'보안요구사항(Android)'!D46</f>
        <v>원격 엔드 포인트는 과도한 인증 시도에 대한 보호 메커니즘을 구현하여야 한다.</v>
      </c>
      <c r="E46" s="87" t="s">
        <v>17</v>
      </c>
      <c r="F46" s="88" t="s">
        <v>17</v>
      </c>
      <c r="G46" s="89"/>
      <c r="H46" s="93" t="str">
        <f>HYPERLINK(CONCATENATE(BASE_URL,"0x04e-Testing-Authentication-and-Session-Management.md#testing-best-practices-for-passwords-mstg-auth-5-and-mstg-auth-6"),"Testing Best Practices for Passwords (MSTG-AUTH-5 and MSTG-AUTH-6)")</f>
        <v>Testing Best Practices for Passwords (MSTG-AUTH-5 and MSTG-AUTH-6)</v>
      </c>
      <c r="I46" s="93" t="str">
        <f>HYPERLINK(CONCATENATE(BASE_URL,"0x04e-Testing-Authentication-and-Session-Management.md#dynamic-testing-mstg-auth-6"),"Dynamic Testing (MSTG-AUTH-6)")</f>
        <v>Dynamic Testing (MSTG-AUTH-6)</v>
      </c>
      <c r="J46" s="93"/>
      <c r="K46" s="92"/>
    </row>
    <row r="47" spans="2:13" ht="32">
      <c r="B47" s="85" t="s">
        <v>88</v>
      </c>
      <c r="C47" s="85" t="s">
        <v>89</v>
      </c>
      <c r="D47" s="92" t="str">
        <f>'보안요구사항(Android)'!D47</f>
        <v>사전 정의 된 비 활동 기간 및 액세스 토큰이 만료 된 후 원격 엔드 포인트에서 세션이 무효화되어야 한다.</v>
      </c>
      <c r="E47" s="87" t="s">
        <v>17</v>
      </c>
      <c r="F47" s="88" t="s">
        <v>17</v>
      </c>
      <c r="G47" s="89"/>
      <c r="H47" s="93" t="str">
        <f>HYPERLINK(CONCATENATE(BASE_URL,"0x04e-Testing-Authentication-and-Session-Management.md#testing-session-timeout-mstg-auth-7"),"Testing Session Timeout (MSTG-AUTH-7)")</f>
        <v>Testing Session Timeout (MSTG-AUTH-7)</v>
      </c>
      <c r="I47" s="100"/>
      <c r="J47" s="100"/>
      <c r="K47" s="100"/>
    </row>
    <row r="48" spans="2:13" ht="34">
      <c r="B48" s="85" t="s">
        <v>90</v>
      </c>
      <c r="C48" s="85" t="s">
        <v>91</v>
      </c>
      <c r="D48" s="92" t="str">
        <f>'보안요구사항(Android)'!D48</f>
        <v>생체 인식 인증이 사용되는 경우 이벤트 바인딩(예: 단순히 "true"또는 "false"를 반환하는 API 사용) 되어서는 안된다. 대신 키 체인 및 키 스토어 잠금 해제를 할 때만 사용하여야 한다.</v>
      </c>
      <c r="E48" s="91"/>
      <c r="F48" s="88" t="s">
        <v>17</v>
      </c>
      <c r="G48" s="89" t="s">
        <v>26</v>
      </c>
      <c r="H48" s="93" t="str">
        <f>HYPERLINK(CONCATENATE(BASE_URL,"0x06f-Testing-Local-Authentication.md#testing-local-authentication-mstg-auth-8-and-mstg-storage-11"),"Testing Local Authentication (MSTG-AUTH-8 and MSTG-STORAGE-11)")</f>
        <v>Testing Local Authentication (MSTG-AUTH-8 and MSTG-STORAGE-11)</v>
      </c>
      <c r="I48" s="93"/>
      <c r="J48" s="93"/>
      <c r="K48" s="92"/>
    </row>
    <row r="49" spans="2:11" ht="51">
      <c r="B49" s="85" t="s">
        <v>92</v>
      </c>
      <c r="C49" s="85" t="s">
        <v>93</v>
      </c>
      <c r="D49" s="92" t="str">
        <f>'보안요구사항(Android)'!D49</f>
        <v>2단계 인증 요소는 원격 엔드 포인트에 존재하여야 하며, 2FA 요구 사항이 지속적으로 적용되어야 한다.</v>
      </c>
      <c r="E49" s="91"/>
      <c r="F49" s="88" t="s">
        <v>17</v>
      </c>
      <c r="G49" s="89" t="s">
        <v>26</v>
      </c>
      <c r="H49" s="93"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91"/>
      <c r="J49" s="91"/>
      <c r="K49" s="92"/>
    </row>
    <row r="50" spans="2:11" ht="51">
      <c r="B50" s="85" t="s">
        <v>94</v>
      </c>
      <c r="C50" s="85" t="s">
        <v>95</v>
      </c>
      <c r="D50" s="92" t="str">
        <f>'보안요구사항(Android)'!D50</f>
        <v>민감한 트랜잭션에는 단계별 인증을 적용하여야 한다.</v>
      </c>
      <c r="E50" s="91"/>
      <c r="F50" s="88" t="s">
        <v>17</v>
      </c>
      <c r="G50" s="89" t="s">
        <v>26</v>
      </c>
      <c r="H50" s="93"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50" s="91"/>
      <c r="J50" s="91"/>
      <c r="K50" s="92"/>
    </row>
    <row r="51" spans="2:11" ht="34">
      <c r="B51" s="85" t="s">
        <v>96</v>
      </c>
      <c r="C51" s="85" t="s">
        <v>97</v>
      </c>
      <c r="D51" s="92" t="str">
        <f>'보안요구사항(Android)'!D51</f>
        <v>앱은 사용자에게 사용자 계정의 모든 민감한 활동을 알려야 한다. 사용자는 장치 목록을 보거나, 상태 정보(IP 주소, 위치 등)를 보고 특정 장치를 차단할 수 있어야 한다.</v>
      </c>
      <c r="E51" s="91"/>
      <c r="F51" s="88" t="s">
        <v>17</v>
      </c>
      <c r="G51" s="89" t="s">
        <v>26</v>
      </c>
      <c r="H51" s="90" t="str">
        <f>HYPERLINK(CONCATENATE( BASE_URL, "0x04e-Testing-Authentication-and-Session-Management.md#testing-login-activity-and-device-blocking-mstg-auth-11"), "Testing Login Activity and Device Blocking (MSTG-AUTH-11)")</f>
        <v>Testing Login Activity and Device Blocking (MSTG-AUTH-11)</v>
      </c>
      <c r="I51" s="91"/>
      <c r="J51" s="91"/>
      <c r="K51" s="92"/>
    </row>
    <row r="52" spans="2:11">
      <c r="B52" s="85" t="s">
        <v>344</v>
      </c>
      <c r="C52" s="85" t="s">
        <v>345</v>
      </c>
      <c r="D52" s="92" t="str">
        <f>'보안요구사항(Android)'!D52</f>
        <v>인증 모델은 원격 엔드포인트에서 정의되고 시행되어야 한다.</v>
      </c>
      <c r="E52" s="87" t="s">
        <v>17</v>
      </c>
      <c r="F52" s="88" t="s">
        <v>17</v>
      </c>
      <c r="G52" s="89"/>
      <c r="H52" s="90"/>
      <c r="I52" s="91"/>
      <c r="J52" s="91"/>
      <c r="K52" s="92"/>
    </row>
    <row r="53" spans="2:11">
      <c r="B53" s="95" t="s">
        <v>98</v>
      </c>
      <c r="C53" s="95"/>
      <c r="D53" s="83" t="str">
        <f>'보안요구사항(Android)'!D53</f>
        <v>네트워크 통신</v>
      </c>
      <c r="E53" s="97"/>
      <c r="F53" s="98"/>
      <c r="G53" s="97"/>
      <c r="H53" s="97"/>
      <c r="I53" s="97"/>
      <c r="J53" s="97"/>
      <c r="K53" s="96"/>
    </row>
    <row r="54" spans="2:11" ht="34">
      <c r="B54" s="85" t="s">
        <v>99</v>
      </c>
      <c r="C54" s="85" t="s">
        <v>100</v>
      </c>
      <c r="D54" s="63" t="str">
        <f>'보안요구사항(Android)'!D54</f>
        <v>데이터는 TLS를 사용하여 네트워크에서 암호화되어야 한다. 보안 채널은 앱 전체에 일관되게 사용하여야 한다.</v>
      </c>
      <c r="E54" s="87" t="s">
        <v>17</v>
      </c>
      <c r="F54" s="88" t="s">
        <v>17</v>
      </c>
      <c r="G54" s="89"/>
      <c r="H54" s="93"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4" s="93"/>
      <c r="J54" s="93"/>
      <c r="K54" s="90"/>
    </row>
    <row r="55" spans="2:11" ht="34">
      <c r="B55" s="85" t="s">
        <v>101</v>
      </c>
      <c r="C55" s="85" t="s">
        <v>102</v>
      </c>
      <c r="D55" s="63" t="str">
        <f>'보안요구사항(Android)'!D55</f>
        <v>TLS 설정은 현재 모범 사례와 일치하여야 하며, 모바일 운영 체제가 권장 표준을 지원하지 않는 경우 가능한 한 가장 가까운 모범 사례와 일치하여야 한다.</v>
      </c>
      <c r="E55" s="87" t="s">
        <v>17</v>
      </c>
      <c r="F55" s="88" t="s">
        <v>17</v>
      </c>
      <c r="G55" s="89"/>
      <c r="H55" s="93"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5" s="93" t="str">
        <f>HYPERLINK(CONCATENATE(BASE_URL,"0x06g-Testing-Network-Communication.md#app-transport-security-mstg-network-2"),"App Transport Security (MSTG-NETWORK-2)")</f>
        <v>App Transport Security (MSTG-NETWORK-2)</v>
      </c>
      <c r="J55" s="93"/>
      <c r="K55" s="90"/>
    </row>
    <row r="56" spans="2:11" ht="51">
      <c r="B56" s="85" t="s">
        <v>103</v>
      </c>
      <c r="C56" s="85" t="s">
        <v>104</v>
      </c>
      <c r="D56" s="63" t="str">
        <f>'보안요구사항(Android)'!D56</f>
        <v>보안 채널이 설정되면 앱은 원격 앤드 포인트의 X.509 인증서를 검증하여야 한다. 신뢰할 수 있는 CA가 서명한 인증서만 허용하여야 한다.</v>
      </c>
      <c r="E56" s="87" t="s">
        <v>17</v>
      </c>
      <c r="F56" s="88" t="s">
        <v>17</v>
      </c>
      <c r="G56" s="89"/>
      <c r="H56" s="93"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6" s="91"/>
      <c r="J56" s="91"/>
      <c r="K56" s="90"/>
    </row>
    <row r="57" spans="2:11" ht="51">
      <c r="B57" s="85" t="s">
        <v>105</v>
      </c>
      <c r="C57" s="85" t="s">
        <v>106</v>
      </c>
      <c r="D57" s="63" t="str">
        <f>'보안요구사항(Android)'!D57</f>
        <v>앱은 자체 인증서 저장소를 사용하거나 앤드 포인트 인증서 또는 공개 키를 피닝하여야 한다. 그 후 신뢰할 수 있는 CA가 서명한 경우에도 다른 인증서 또는 키를 제공하는 앤드 포인트와의 연결을 거부할 수 있어야 한다.</v>
      </c>
      <c r="E57" s="91"/>
      <c r="F57" s="88" t="s">
        <v>17</v>
      </c>
      <c r="G57" s="89" t="s">
        <v>26</v>
      </c>
      <c r="H57" s="93"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7" s="91"/>
      <c r="J57" s="91"/>
      <c r="K57" s="92"/>
    </row>
    <row r="58" spans="2:11" ht="51">
      <c r="B58" s="85" t="s">
        <v>107</v>
      </c>
      <c r="C58" s="85" t="s">
        <v>108</v>
      </c>
      <c r="D58" s="63" t="str">
        <f>'보안요구사항(Android)'!D58</f>
        <v>앱은 등록 및 계정 복구와 같은 중요한 작업을 처리할 때 안전하지 않은 단일 통신 채널(이메일 또는 SMS)에 의존하지 않아야 한다.</v>
      </c>
      <c r="E58" s="91"/>
      <c r="F58" s="88" t="s">
        <v>17</v>
      </c>
      <c r="G58" s="89" t="s">
        <v>26</v>
      </c>
      <c r="H58" s="93"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8" s="91"/>
      <c r="J58" s="91"/>
      <c r="K58" s="92"/>
    </row>
    <row r="59" spans="2:11" ht="34">
      <c r="B59" s="85" t="s">
        <v>109</v>
      </c>
      <c r="C59" s="85" t="s">
        <v>110</v>
      </c>
      <c r="D59" s="63" t="str">
        <f>'보안요구사항(Android)'!D59</f>
        <v>앱은 최신 연결 라이브러리 및 보안 라이브러리에만 의존하여야 한다.</v>
      </c>
      <c r="E59" s="91"/>
      <c r="F59" s="88" t="s">
        <v>17</v>
      </c>
      <c r="G59" s="89" t="s">
        <v>26</v>
      </c>
      <c r="H59" s="93" t="str">
        <f>HYPERLINK(CONCATENATE( BASE_URL, "0x06i-Testing-Code-Quality-and-Build-Settings.md#checking-for-weaknesses-in-third-party-libraries-mstg-code-5"), "Checking for Weaknesses in Third Party Libraries (MSTG-CODE-5)")</f>
        <v>Checking for Weaknesses in Third Party Libraries (MSTG-CODE-5)</v>
      </c>
      <c r="I59" s="91"/>
      <c r="J59" s="91"/>
      <c r="K59" s="92"/>
    </row>
    <row r="60" spans="2:11">
      <c r="B60" s="95" t="s">
        <v>111</v>
      </c>
      <c r="C60" s="95"/>
      <c r="D60" s="83" t="str">
        <f>'보안요구사항(Android)'!D60</f>
        <v>플랫폼 상호 작용</v>
      </c>
      <c r="E60" s="97"/>
      <c r="F60" s="98"/>
      <c r="G60" s="97"/>
      <c r="H60" s="97"/>
      <c r="I60" s="97"/>
      <c r="J60" s="97"/>
      <c r="K60" s="96"/>
    </row>
    <row r="61" spans="2:11" ht="17">
      <c r="B61" s="85" t="s">
        <v>112</v>
      </c>
      <c r="C61" s="85" t="s">
        <v>113</v>
      </c>
      <c r="D61" s="63" t="str">
        <f>'보안요구사항(Android)'!D61</f>
        <v>앱은 필요한 최소한의 권한만 요구하여야 한다.</v>
      </c>
      <c r="E61" s="87" t="s">
        <v>17</v>
      </c>
      <c r="F61" s="88" t="s">
        <v>17</v>
      </c>
      <c r="G61" s="89"/>
      <c r="H61" s="93" t="str">
        <f>HYPERLINK(CONCATENATE(BASE_URL,"0x06h-Testing-Platform-Interaction.md#testing-app-permissions-mstg-platform-1"),"Testing App Permissions (MSTG-PLATFORM-1)")</f>
        <v>Testing App Permissions (MSTG-PLATFORM-1)</v>
      </c>
      <c r="I61" s="91"/>
      <c r="J61" s="91"/>
      <c r="K61" s="92"/>
    </row>
    <row r="62" spans="2:11" ht="48">
      <c r="B62" s="85" t="s">
        <v>114</v>
      </c>
      <c r="C62" s="85" t="s">
        <v>115</v>
      </c>
      <c r="D62" s="63" t="str">
        <f>'보안요구사항(Android)'!D62</f>
        <v>외부 소스 및 사용자의 모든 입력에 대해 검증하고 필요한 경우 적절하게 처리하여야 한다. 여기에는 UI를 통해 수신된 데이터, 인텐트, 사용자 정의 URL 및 네트워크 소스와 같은 IPC 메커니즘이 포함된다.</v>
      </c>
      <c r="E62" s="87" t="s">
        <v>17</v>
      </c>
      <c r="F62" s="88" t="s">
        <v>17</v>
      </c>
      <c r="G62" s="89"/>
      <c r="H62" s="93" t="str">
        <f>HYPERLINK(CONCATENATE(BASE_URL,"0x04h-Testing-Code-Quality.md#injection-flaws-mstg-arch-2-and-mstg-platform-2"),"Injection Flaws (MSTG-ARCH-2 and MSTG-PLATFORM-2)")</f>
        <v>Injection Flaws (MSTG-ARCH-2 and MSTG-PLATFORM-2)</v>
      </c>
      <c r="I62" s="91"/>
      <c r="J62" s="91"/>
      <c r="K62" s="92"/>
    </row>
    <row r="63" spans="2:11" ht="34">
      <c r="B63" s="85" t="s">
        <v>116</v>
      </c>
      <c r="C63" s="85" t="s">
        <v>117</v>
      </c>
      <c r="D63" s="63" t="str">
        <f>'보안요구사항(Android)'!D63</f>
        <v>앱은 메커니즘이 제대로 보호되지 않는 한 사용자 정의 URL 체계를 통해 민감한 기능을 내보내지 않아야 한다.</v>
      </c>
      <c r="E63" s="87" t="s">
        <v>17</v>
      </c>
      <c r="F63" s="88" t="s">
        <v>17</v>
      </c>
      <c r="G63" s="89"/>
      <c r="H63" s="93" t="str">
        <f>HYPERLINK(CONCATENATE(BASE_URL,"0x06h-Testing-Platform-Interaction.md#testing-custom-url-schemes-mstg-platform-3"),"Testing Custom URL Schemes (MSTG-PLATFORM-3)")</f>
        <v>Testing Custom URL Schemes (MSTG-PLATFORM-3)</v>
      </c>
      <c r="I63" s="91"/>
      <c r="J63" s="91"/>
      <c r="K63" s="92"/>
    </row>
    <row r="64" spans="2:11" ht="34">
      <c r="B64" s="85" t="s">
        <v>118</v>
      </c>
      <c r="C64" s="85" t="s">
        <v>119</v>
      </c>
      <c r="D64" s="63" t="str">
        <f>'보안요구사항(Android)'!D64</f>
        <v>엡은 메커니즘이 제대로 보호되지 않는 한 IPC 메터니즘을 통해 민감한 기능을 내보내지 않아야 한다.</v>
      </c>
      <c r="E64" s="87" t="s">
        <v>17</v>
      </c>
      <c r="F64" s="88" t="s">
        <v>17</v>
      </c>
      <c r="G64" s="89"/>
      <c r="H64" s="90" t="str">
        <f>HYPERLINK(CONCATENATE( BASE_URL, "0x06h-Testing-Platform-Interaction.md#testing-for-sensitive-functionality-exposure-through-ipc-mstg-platform-4"), "Testing for Sensitive Functionality Exposure Through IPC (MSTG-PLATFORM-4)")</f>
        <v>Testing for Sensitive Functionality Exposure Through IPC (MSTG-PLATFORM-4)</v>
      </c>
      <c r="I64" s="91"/>
      <c r="J64" s="91"/>
      <c r="K64" s="92"/>
    </row>
    <row r="65" spans="2:11" ht="17">
      <c r="B65" s="85" t="s">
        <v>120</v>
      </c>
      <c r="C65" s="85" t="s">
        <v>121</v>
      </c>
      <c r="D65" s="63" t="str">
        <f>'보안요구사항(Android)'!D65</f>
        <v>명시적으로 필요한 경우가 아니면 웹뷰에서 자바스크립트를 사용하지 않아야 한다.</v>
      </c>
      <c r="E65" s="87" t="s">
        <v>17</v>
      </c>
      <c r="F65" s="88" t="s">
        <v>17</v>
      </c>
      <c r="G65" s="89"/>
      <c r="H65" s="93" t="str">
        <f>HYPERLINK(CONCATENATE(BASE_URL,"0x06h-Testing-Platform-Interaction.md#testing-ios-webviews-mstg-platform-5"),"Testing iOS WebViews (MSTG-PLATFORM-5)")</f>
        <v>Testing iOS WebViews (MSTG-PLATFORM-5)</v>
      </c>
      <c r="I65" s="91"/>
      <c r="J65" s="91"/>
      <c r="K65" s="92"/>
    </row>
    <row r="66" spans="2:11" ht="34">
      <c r="B66" s="85" t="s">
        <v>122</v>
      </c>
      <c r="C66" s="85" t="s">
        <v>123</v>
      </c>
      <c r="D66" s="63" t="str">
        <f>'보안요구사항(Android)'!D66</f>
        <v>웹뷰는 필요 최소한의 프로토콜 핸들러 세트만 허용하도록 구성되어야 한다. (이상적으로는 https만 지원) file, tel 및 app-id와 같은 잠재적으로 위험한 핸들러는 비활성화하여야 한다.</v>
      </c>
      <c r="E66" s="87" t="s">
        <v>17</v>
      </c>
      <c r="F66" s="88" t="s">
        <v>17</v>
      </c>
      <c r="G66" s="89"/>
      <c r="H66" s="93" t="str">
        <f>HYPERLINK(CONCATENATE(BASE_URL,"0x06h-Testing-Platform-Interaction.md#testing-webview-protocol-handlers-mstg-platform-6"),"Testing WebView Protocol Handlers (MSTG-PLATFORM-6)")</f>
        <v>Testing WebView Protocol Handlers (MSTG-PLATFORM-6)</v>
      </c>
      <c r="I66" s="91"/>
      <c r="J66" s="91"/>
      <c r="K66" s="92"/>
    </row>
    <row r="67" spans="2:11" ht="51">
      <c r="B67" s="85" t="s">
        <v>124</v>
      </c>
      <c r="C67" s="85" t="s">
        <v>125</v>
      </c>
      <c r="D67" s="63" t="str">
        <f>'보안요구사항(Android)'!D67</f>
        <v>앱의 네이티브 메소드가 웹뷰에 노출되는 경우 웹뷰가 앱 패키지에 포함된 자바스크립트만 렌더링하는지 검증하여야 한다.</v>
      </c>
      <c r="E67" s="87" t="s">
        <v>17</v>
      </c>
      <c r="F67" s="88" t="s">
        <v>17</v>
      </c>
      <c r="G67" s="89"/>
      <c r="H67" s="93" t="str">
        <f>HYPERLINK(CONCATENATE(BASE_URL,"0x06h-Testing-Platform-Interaction.md#determining-whether-native-methods-are-exposed-through-webviews-mstg-platform-7"),"Determining Whether Native Methods Are Exposed Through WebViews (MSTG-PLATFORM-7)")</f>
        <v>Determining Whether Native Methods Are Exposed Through WebViews (MSTG-PLATFORM-7)</v>
      </c>
      <c r="I67" s="91"/>
      <c r="J67" s="91"/>
      <c r="K67" s="92"/>
    </row>
    <row r="68" spans="2:11" ht="34">
      <c r="B68" s="85" t="s">
        <v>126</v>
      </c>
      <c r="C68" s="85" t="s">
        <v>127</v>
      </c>
      <c r="D68" s="63" t="str">
        <f>'보안요구사항(Android)'!D68</f>
        <v>객체 역직렬화는 안전한 직렬화 API를 사용하여 구현하여야 한다.</v>
      </c>
      <c r="E68" s="87" t="s">
        <v>17</v>
      </c>
      <c r="F68" s="88" t="s">
        <v>17</v>
      </c>
      <c r="G68" s="89"/>
      <c r="H68" s="93" t="str">
        <f>HYPERLINK(CONCATENATE(BASE_URL,"0x06h-Testing-Platform-Interaction.md#testing-object-persistence-mstg-platform-8"),"Testing Object Persistence (MSTG-PLATFORM-8)")</f>
        <v>Testing Object Persistence (MSTG-PLATFORM-8)</v>
      </c>
      <c r="I68" s="91"/>
      <c r="J68" s="91"/>
      <c r="K68" s="92"/>
    </row>
    <row r="69" spans="2:11">
      <c r="B69" s="85" t="s">
        <v>364</v>
      </c>
      <c r="C69" s="85" t="s">
        <v>365</v>
      </c>
      <c r="D69" s="63" t="str">
        <f>'보안요구사항(Android)'!D69</f>
        <v>애플리케이션은 화면 오버레이 공격으로부터 자신을 보호하여야 한다. (Android 만 해당)</v>
      </c>
      <c r="E69" s="131"/>
      <c r="F69" s="88" t="s">
        <v>17</v>
      </c>
      <c r="G69" s="89" t="s">
        <v>26</v>
      </c>
      <c r="H69" s="93"/>
      <c r="I69" s="91"/>
      <c r="J69" s="91"/>
      <c r="K69" s="92"/>
    </row>
    <row r="70" spans="2:11" ht="32">
      <c r="B70" s="85" t="s">
        <v>366</v>
      </c>
      <c r="C70" s="85" t="s">
        <v>367</v>
      </c>
      <c r="D70" s="63" t="str">
        <f>'보안요구사항(Android)'!D70</f>
        <v>WebView를 종효하기 전에 WebView의 캐시, 스토리지 및 로드된 리소스(JavaScript 등)를 지워야 한다.</v>
      </c>
      <c r="E70" s="131"/>
      <c r="F70" s="88" t="s">
        <v>17</v>
      </c>
      <c r="G70" s="89" t="s">
        <v>26</v>
      </c>
      <c r="H70" s="93"/>
      <c r="I70" s="91"/>
      <c r="J70" s="91"/>
      <c r="K70" s="92"/>
    </row>
    <row r="71" spans="2:11" ht="32">
      <c r="B71" s="85" t="s">
        <v>368</v>
      </c>
      <c r="C71" s="85" t="s">
        <v>369</v>
      </c>
      <c r="D71" s="63" t="str">
        <f>'보안요구사항(Android)'!D71</f>
        <v>민감한 데이터가 입력될 때마다 앱에서 사용자 지정 타사 키보드 사용을 방지하는지 확인하여야 한다.</v>
      </c>
      <c r="E71" s="131"/>
      <c r="F71" s="88" t="s">
        <v>17</v>
      </c>
      <c r="G71" s="89" t="s">
        <v>26</v>
      </c>
      <c r="H71" s="93"/>
      <c r="I71" s="91"/>
      <c r="J71" s="91"/>
      <c r="K71" s="92"/>
    </row>
    <row r="72" spans="2:11">
      <c r="B72" s="95" t="s">
        <v>128</v>
      </c>
      <c r="C72" s="95"/>
      <c r="D72" s="83" t="str">
        <f>'보안요구사항(Android)'!D72</f>
        <v>코드 품질 및 빌드 설정</v>
      </c>
      <c r="E72" s="97"/>
      <c r="F72" s="98"/>
      <c r="G72" s="97"/>
      <c r="H72" s="97"/>
      <c r="I72" s="97"/>
      <c r="J72" s="97"/>
      <c r="K72" s="96"/>
    </row>
    <row r="73" spans="2:11" ht="34">
      <c r="B73" s="85" t="s">
        <v>129</v>
      </c>
      <c r="C73" s="85" t="s">
        <v>130</v>
      </c>
      <c r="D73" s="63" t="str">
        <f>'보안요구사항(Android)'!D73</f>
        <v>앱이 유효한 인증서로 서명 및 프로비저닝되어야 하며, 개인 키가 올바르게 보호되어야 한다.</v>
      </c>
      <c r="E73" s="87" t="s">
        <v>17</v>
      </c>
      <c r="F73" s="88" t="s">
        <v>17</v>
      </c>
      <c r="G73" s="89"/>
      <c r="H73" s="93" t="str">
        <f>HYPERLINK(CONCATENATE(BASE_URL,"0x06i-Testing-Code-Quality-and-Build-Settings.md#making-sure-that-the-app-is-properly-signed-mstg-code-1"),"Making Sure that the App Is Properly Signed (MSTG-CODE-1)")</f>
        <v>Making Sure that the App Is Properly Signed (MSTG-CODE-1)</v>
      </c>
      <c r="I73" s="91"/>
      <c r="J73" s="91"/>
      <c r="K73" s="92"/>
    </row>
    <row r="74" spans="2:11" ht="34">
      <c r="B74" s="85" t="s">
        <v>131</v>
      </c>
      <c r="C74" s="85" t="s">
        <v>132</v>
      </c>
      <c r="D74" s="63" t="str">
        <f>'보안요구사항(Android)'!D74</f>
        <v>앱은 릴리 모드로 빌드되어 있어야 한다. (디버그 불가)</v>
      </c>
      <c r="E74" s="87" t="s">
        <v>17</v>
      </c>
      <c r="F74" s="88" t="s">
        <v>17</v>
      </c>
      <c r="G74" s="89"/>
      <c r="H74" s="93" t="str">
        <f>HYPERLINK(CONCATENATE(BASE_URL,"0x06i-Testing-Code-Quality-and-Build-Settings.md#determining-whether-the-app-is-debuggable-mstg-code-2"),"Determining Whether the App is Debuggable (MSTG-CODE-2)")</f>
        <v>Determining Whether the App is Debuggable (MSTG-CODE-2)</v>
      </c>
      <c r="I74" s="91"/>
      <c r="J74" s="91"/>
      <c r="K74" s="92"/>
    </row>
    <row r="75" spans="2:11" ht="17">
      <c r="B75" s="85" t="s">
        <v>133</v>
      </c>
      <c r="C75" s="85" t="s">
        <v>134</v>
      </c>
      <c r="D75" s="63" t="str">
        <f>'보안요구사항(Android)'!D75</f>
        <v>네이티브 바이너리에서 디버그 기호가 제거되어야 한다.</v>
      </c>
      <c r="E75" s="87" t="s">
        <v>17</v>
      </c>
      <c r="F75" s="88" t="s">
        <v>17</v>
      </c>
      <c r="G75" s="89"/>
      <c r="H75" s="93" t="str">
        <f>HYPERLINK(CONCATENATE(BASE_URL,"0x06i-Testing-Code-Quality-and-Build-Settings.md#finding-debugging-symbols-mstg-code-3"),"Finding Debugging Symbols (MSTG-CODE-3)")</f>
        <v>Finding Debugging Symbols (MSTG-CODE-3)</v>
      </c>
      <c r="I75" s="91"/>
      <c r="J75" s="91"/>
      <c r="K75" s="92"/>
    </row>
    <row r="76" spans="2:11" ht="34">
      <c r="B76" s="85" t="s">
        <v>135</v>
      </c>
      <c r="C76" s="85" t="s">
        <v>136</v>
      </c>
      <c r="D76" s="63" t="str">
        <f>'보안요구사항(Android)'!D76</f>
        <v>디버깅 코드 및 개발자 지원 코드(예 : 테스트 코드, 백도어, 숨겨진 설정)가 제거되어야 한다. 앱은 자세한(verbose) 오류나 디버깅 메시지를 기록하지 않아야 한다.</v>
      </c>
      <c r="E76" s="87" t="s">
        <v>17</v>
      </c>
      <c r="F76" s="88" t="s">
        <v>17</v>
      </c>
      <c r="G76" s="89"/>
      <c r="H76" s="93" t="str">
        <f>HYPERLINK(CONCATENATE(BASE_URL,"0x06i-Testing-Code-Quality-and-Build-Settings.md#finding-debugging-code-and-verbose-error-logging-mstg-code-4"),"Finding Debugging Code and Verbose Error Logging (MSTG-CODE-4)")</f>
        <v>Finding Debugging Code and Verbose Error Logging (MSTG-CODE-4)</v>
      </c>
      <c r="I76" s="91"/>
      <c r="J76" s="91"/>
      <c r="K76" s="92"/>
    </row>
    <row r="77" spans="2:11" ht="34">
      <c r="B77" s="85" t="s">
        <v>137</v>
      </c>
      <c r="C77" s="85" t="s">
        <v>138</v>
      </c>
      <c r="D77" s="63" t="str">
        <f>'보안요구사항(Android)'!D77</f>
        <v>앱에서 사용되는 라이브러리 및 프레임워크 등은 모든 타사 구성 요소를 식별하고 알려진 취약점이 있는지 확인하여야 한다.</v>
      </c>
      <c r="E77" s="87" t="s">
        <v>17</v>
      </c>
      <c r="F77" s="88" t="s">
        <v>17</v>
      </c>
      <c r="G77" s="89"/>
      <c r="H77" s="90" t="str">
        <f>HYPERLINK(CONCATENATE(BASE_URL,"0x06i-Testing-Code-Quality-and-Build-Settings.md#checking-for-weaknesses-in-third-party-libraries-mstg-code-5"),"Checking for Weaknesses in Third Party Libraries (MSTG-CODE-5)")</f>
        <v>Checking for Weaknesses in Third Party Libraries (MSTG-CODE-5)</v>
      </c>
      <c r="I77" s="91"/>
      <c r="J77" s="91"/>
      <c r="K77" s="92"/>
    </row>
    <row r="78" spans="2:11" ht="35" customHeight="1">
      <c r="B78" s="85" t="s">
        <v>139</v>
      </c>
      <c r="C78" s="85" t="s">
        <v>140</v>
      </c>
      <c r="D78" s="63" t="str">
        <f>'보안요구사항(Android)'!D78</f>
        <v>앱은 가능한 모든 예외를 포착하고 처리하여야 한다.</v>
      </c>
      <c r="E78" s="87" t="s">
        <v>17</v>
      </c>
      <c r="F78" s="88" t="s">
        <v>17</v>
      </c>
      <c r="G78" s="89"/>
      <c r="H78" s="93" t="str">
        <f>HYPERLINK(CONCATENATE(BASE_URL,"0x06i-Testing-Code-Quality-and-Build-Settings.md#testing-exception-handling-mstg-code-6"),"Testing Exception Handling (MSTG-CODE-6)")</f>
        <v>Testing Exception Handling (MSTG-CODE-6)</v>
      </c>
      <c r="I78" s="91"/>
      <c r="J78" s="91"/>
      <c r="K78" s="92"/>
    </row>
    <row r="79" spans="2:11" ht="38" customHeight="1">
      <c r="B79" s="85" t="s">
        <v>141</v>
      </c>
      <c r="C79" s="85" t="s">
        <v>142</v>
      </c>
      <c r="D79" s="63" t="str">
        <f>'보안요구사항(Android)'!D79</f>
        <v>보안 통제의 오류 처리 로직은 기본적으로 액세스를 거부하여야 한다.</v>
      </c>
      <c r="E79" s="87" t="s">
        <v>17</v>
      </c>
      <c r="F79" s="88" t="s">
        <v>17</v>
      </c>
      <c r="G79" s="89"/>
      <c r="H79" s="93" t="str">
        <f>HYPERLINK(CONCATENATE(BASE_URL,"0x06i-Testing-Code-Quality-and-Build-Settings.md#testing-exception-handling-mstg-code-6"),"Testing Exception Handling (MSTG-CODE-6)")</f>
        <v>Testing Exception Handling (MSTG-CODE-6)</v>
      </c>
      <c r="I79" s="91"/>
      <c r="J79" s="91"/>
      <c r="K79" s="92"/>
    </row>
    <row r="80" spans="2:11" ht="17">
      <c r="B80" s="85" t="s">
        <v>143</v>
      </c>
      <c r="C80" s="85" t="s">
        <v>144</v>
      </c>
      <c r="D80" s="63" t="str">
        <f>'보안요구사항(Android)'!D80</f>
        <v>관리되지 않는 코드에서 메모리는 할당, 해제 및 안전하게 사용되어야 한다.</v>
      </c>
      <c r="E80" s="87" t="s">
        <v>17</v>
      </c>
      <c r="F80" s="88" t="s">
        <v>17</v>
      </c>
      <c r="G80" s="89"/>
      <c r="H80" s="93" t="str">
        <f>HYPERLINK(CONCATENATE(BASE_URL,"0x06i-Testing-Code-Quality-and-Build-Settings.md#memory-corruption-bugs-mstg-code-8"),"Memory Corruption Bugs (MSTG-CODE-8)")</f>
        <v>Memory Corruption Bugs (MSTG-CODE-8)</v>
      </c>
      <c r="I80" s="91"/>
      <c r="J80" s="91"/>
      <c r="K80" s="92"/>
    </row>
    <row r="81" spans="2:11" ht="34">
      <c r="B81" s="85" t="s">
        <v>145</v>
      </c>
      <c r="C81" s="85" t="s">
        <v>146</v>
      </c>
      <c r="D81" s="63" t="str">
        <f>'보안요구사항(Android)'!D81</f>
        <v>바이트 코드의 경량화, 스택 보호, PIE 지원 및 자동 참조 카운팅과 같은 툴체인에서 제공하는 무료 보안 기능이 활성화되어야 한다.</v>
      </c>
      <c r="E81" s="87" t="s">
        <v>17</v>
      </c>
      <c r="F81" s="88" t="s">
        <v>17</v>
      </c>
      <c r="G81" s="89"/>
      <c r="H81" s="93" t="str">
        <f>HYPERLINK(CONCATENATE(BASE_URL,"0x06i-Testing-Code-Quality-and-Build-Settings.md#make-sure-that-free-security-features-are-activated-mstg-code-9"),"Make Sure That Free Security Features Are Activated (MSTG-CODE-9)")</f>
        <v>Make Sure That Free Security Features Are Activated (MSTG-CODE-9)</v>
      </c>
      <c r="I81" s="91"/>
      <c r="J81" s="91"/>
      <c r="K81" s="92"/>
    </row>
    <row r="82" spans="2:11">
      <c r="B82" s="46"/>
      <c r="C82" s="47"/>
      <c r="D82" s="58"/>
      <c r="E82" s="49"/>
      <c r="F82" s="49"/>
      <c r="G82" s="49"/>
      <c r="H82" s="49"/>
      <c r="I82" s="50"/>
      <c r="J82" s="70"/>
      <c r="K82" s="104"/>
    </row>
    <row r="83" spans="2:11">
      <c r="B83" s="105"/>
      <c r="C83" s="105"/>
      <c r="D83" s="55"/>
      <c r="E83" s="76"/>
      <c r="F83" s="76"/>
      <c r="G83" s="76"/>
      <c r="H83" s="76"/>
      <c r="I83" s="76"/>
      <c r="J83" s="76"/>
      <c r="K83" s="55"/>
    </row>
    <row r="84" spans="2:11">
      <c r="B84" s="105"/>
      <c r="C84" s="105"/>
      <c r="D84" s="55"/>
      <c r="E84" s="76"/>
      <c r="F84" s="76"/>
      <c r="G84" s="76"/>
      <c r="H84" s="76"/>
      <c r="I84" s="76"/>
      <c r="J84" s="76"/>
      <c r="K84" s="55"/>
    </row>
    <row r="85" spans="2:11">
      <c r="B85" s="105"/>
      <c r="C85" s="105"/>
      <c r="D85" s="55"/>
      <c r="E85" s="76"/>
      <c r="F85" s="76"/>
      <c r="G85" s="76"/>
      <c r="H85" s="76"/>
      <c r="I85" s="76"/>
      <c r="J85" s="76"/>
      <c r="K85" s="55"/>
    </row>
    <row r="86" spans="2:11">
      <c r="B86" s="77" t="s">
        <v>274</v>
      </c>
      <c r="C86" s="78"/>
      <c r="D86" s="60"/>
      <c r="E86" s="76"/>
      <c r="F86" s="76"/>
      <c r="G86" s="76"/>
      <c r="H86" s="76"/>
      <c r="I86" s="76"/>
      <c r="J86" s="76"/>
      <c r="K86" s="55"/>
    </row>
    <row r="87" spans="2:11">
      <c r="B87" s="65" t="s">
        <v>275</v>
      </c>
      <c r="C87" s="65"/>
      <c r="D87" s="66" t="s">
        <v>276</v>
      </c>
      <c r="E87" s="76"/>
      <c r="F87" s="76"/>
      <c r="G87" s="76"/>
      <c r="H87" s="76"/>
      <c r="I87" s="76"/>
      <c r="J87" s="76"/>
      <c r="K87" s="55"/>
    </row>
    <row r="88" spans="2:11">
      <c r="B88" s="67" t="s">
        <v>147</v>
      </c>
      <c r="C88" s="62"/>
      <c r="D88" s="63" t="str">
        <f>'보안요구사항(Android)'!D88</f>
        <v>요구사항이 모바일 앱에 적용되며 모범 사례에 따라 구현되어 있는 경우</v>
      </c>
      <c r="E88" s="76"/>
      <c r="F88" s="76"/>
      <c r="G88" s="76"/>
      <c r="H88" s="76"/>
      <c r="I88" s="76"/>
      <c r="J88" s="76"/>
      <c r="K88" s="55"/>
    </row>
    <row r="89" spans="2:11">
      <c r="B89" s="67" t="s">
        <v>148</v>
      </c>
      <c r="C89" s="62"/>
      <c r="D89" s="63" t="str">
        <f>'보안요구사항(Android)'!D89</f>
        <v>요구사항이 모바일 앱에는 적용되지만 모든 요구사항을 충족하지 못하는 경우</v>
      </c>
      <c r="E89" s="76"/>
      <c r="F89" s="76"/>
      <c r="G89" s="76"/>
      <c r="H89" s="76"/>
      <c r="I89" s="76"/>
      <c r="J89" s="76"/>
      <c r="K89" s="55"/>
    </row>
    <row r="90" spans="2:11">
      <c r="B90" s="67" t="s">
        <v>26</v>
      </c>
      <c r="C90" s="62"/>
      <c r="D90" s="63" t="str">
        <f>'보안요구사항(Android)'!D90</f>
        <v>요구사항이 모바일 앱에 해당 사항이 없는 경우</v>
      </c>
      <c r="E90" s="76"/>
      <c r="F90" s="76"/>
      <c r="G90" s="76"/>
      <c r="H90" s="76"/>
      <c r="I90" s="76"/>
      <c r="J90" s="76"/>
      <c r="K90" s="55"/>
    </row>
    <row r="91" spans="2:11">
      <c r="B91" s="105"/>
      <c r="C91" s="105"/>
      <c r="D91" s="55"/>
      <c r="E91" s="76"/>
      <c r="F91" s="76"/>
      <c r="G91" s="76"/>
      <c r="H91" s="76"/>
      <c r="I91" s="76"/>
      <c r="J91" s="76"/>
      <c r="K91" s="55"/>
    </row>
    <row r="92" spans="2:11">
      <c r="B92" s="105"/>
      <c r="C92" s="105"/>
      <c r="D92" s="55"/>
      <c r="E92" s="76"/>
      <c r="F92" s="76"/>
      <c r="G92" s="76"/>
      <c r="H92" s="76"/>
      <c r="I92" s="76"/>
      <c r="J92" s="76"/>
      <c r="K92" s="55"/>
    </row>
    <row r="93" spans="2:11">
      <c r="B93" s="105"/>
      <c r="C93" s="105"/>
      <c r="D93" s="55"/>
      <c r="E93" s="76"/>
      <c r="F93" s="76"/>
      <c r="G93" s="76"/>
      <c r="H93" s="76"/>
      <c r="I93" s="76"/>
      <c r="J93" s="76"/>
      <c r="K93" s="55"/>
    </row>
    <row r="94" spans="2:11">
      <c r="B94" s="105"/>
      <c r="C94" s="105"/>
      <c r="D94" s="55"/>
      <c r="E94" s="76"/>
      <c r="F94" s="76"/>
      <c r="G94" s="76"/>
      <c r="H94" s="76"/>
      <c r="I94" s="76"/>
      <c r="J94" s="76"/>
      <c r="K94" s="55"/>
    </row>
  </sheetData>
  <mergeCells count="2">
    <mergeCell ref="H3:J3"/>
    <mergeCell ref="B1:K1"/>
  </mergeCells>
  <phoneticPr fontId="9" type="noConversion"/>
  <conditionalFormatting sqref="M1:M1048576">
    <cfRule type="containsText" dxfId="5" priority="2" operator="containsText" text="0x05">
      <formula>NOT(ISERROR(SEARCH("0x05",M1)))</formula>
    </cfRule>
  </conditionalFormatting>
  <conditionalFormatting sqref="H2:H28 H33:H1048576">
    <cfRule type="containsText" dxfId="4" priority="3" operator="containsText" text="0x05">
      <formula>NOT(ISERROR(SEARCH("0x05",H2)))</formula>
    </cfRule>
  </conditionalFormatting>
  <conditionalFormatting sqref="J6">
    <cfRule type="containsText" dxfId="3" priority="4" operator="containsText" text="0x05">
      <formula>NOT(ISERROR(SEARCH("0x05",J6)))</formula>
    </cfRule>
  </conditionalFormatting>
  <conditionalFormatting sqref="I6">
    <cfRule type="containsText" dxfId="2" priority="5" operator="containsText" text="0x05">
      <formula>NOT(ISERROR(SEARCH("0x05",I6)))</formula>
    </cfRule>
  </conditionalFormatting>
  <dataValidations count="2">
    <dataValidation type="list" allowBlank="1" showInputMessage="1" showErrorMessage="1" sqref="G83:G1090 I83:K1090" xr:uid="{00000000-0002-0000-0400-000000000000}">
      <formula1>"Yes,No,N/A"</formula1>
      <formula2>0</formula2>
    </dataValidation>
    <dataValidation type="list" allowBlank="1" showInputMessage="1" showErrorMessage="1" sqref="G5:G16 G73:G81 G34:G39 G41:G52 G54:G59 G61:G71 G18:G32" xr:uid="{00000000-0002-0000-0400-000001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H34"/>
  <sheetViews>
    <sheetView zoomScaleNormal="100" workbookViewId="0">
      <selection activeCell="H10" sqref="H10"/>
    </sheetView>
  </sheetViews>
  <sheetFormatPr baseColWidth="10" defaultColWidth="8.83203125" defaultRowHeight="16"/>
  <cols>
    <col min="1" max="1" width="1.83203125" style="69" customWidth="1"/>
    <col min="2" max="2" width="9.33203125" style="124" customWidth="1"/>
    <col min="3" max="3" width="20.83203125" style="124" customWidth="1"/>
    <col min="4" max="4" width="80.83203125" style="68" customWidth="1"/>
    <col min="5" max="6" width="8.33203125" style="69" customWidth="1"/>
    <col min="7" max="7" width="57.33203125" style="69" bestFit="1" customWidth="1"/>
    <col min="8" max="8" width="20.83203125" style="68" customWidth="1"/>
    <col min="9" max="1025" width="11" style="69" customWidth="1"/>
    <col min="1026" max="16384" width="8.83203125" style="69"/>
  </cols>
  <sheetData>
    <row r="1" spans="2:8" ht="19">
      <c r="B1" s="162" t="s">
        <v>292</v>
      </c>
      <c r="C1" s="162"/>
      <c r="D1" s="162"/>
      <c r="E1" s="162"/>
      <c r="F1" s="162"/>
      <c r="G1" s="162"/>
      <c r="H1" s="162"/>
    </row>
    <row r="2" spans="2:8">
      <c r="G2" s="125"/>
      <c r="H2" s="45"/>
    </row>
    <row r="3" spans="2:8">
      <c r="B3" s="80" t="s">
        <v>9</v>
      </c>
      <c r="C3" s="80" t="s">
        <v>10</v>
      </c>
      <c r="D3" s="81" t="s">
        <v>288</v>
      </c>
      <c r="E3" s="81" t="s">
        <v>282</v>
      </c>
      <c r="F3" s="81" t="s">
        <v>278</v>
      </c>
      <c r="G3" s="81" t="s">
        <v>280</v>
      </c>
      <c r="H3" s="81" t="s">
        <v>266</v>
      </c>
    </row>
    <row r="4" spans="2:8">
      <c r="B4" s="95" t="s">
        <v>285</v>
      </c>
      <c r="C4" s="95"/>
      <c r="D4" s="96" t="str">
        <f>'안티리버싱(Android)'!D4</f>
        <v>동적 분석 및 변조 방지</v>
      </c>
      <c r="E4" s="97"/>
      <c r="F4" s="97"/>
      <c r="G4" s="97"/>
      <c r="H4" s="96"/>
    </row>
    <row r="5" spans="2:8" ht="17">
      <c r="B5" s="85" t="s">
        <v>149</v>
      </c>
      <c r="C5" s="85" t="s">
        <v>150</v>
      </c>
      <c r="D5" s="92" t="str">
        <f>'안티리버싱(Android)'!D5</f>
        <v>앱은 사용자에게 경고하거나 앱을 종료하여 루팅 또는 탈옥 된 기기의 존재를 감지하여야 한다.</v>
      </c>
      <c r="E5" s="107" t="s">
        <v>17</v>
      </c>
      <c r="F5" s="89" t="s">
        <v>26</v>
      </c>
      <c r="G5" s="93" t="str">
        <f>HYPERLINK(CONCATENATE(BASE_URL,"0x06j-Testing-Resiliency-Against-Reverse-Engineering.md#jailbreak-detection-mstg-resilience-1"),"Jailbreak Detection (MSTG-RESILIENCE-1)")</f>
        <v>Jailbreak Detection (MSTG-RESILIENCE-1)</v>
      </c>
      <c r="H5" s="92"/>
    </row>
    <row r="6" spans="2:8" ht="32">
      <c r="B6" s="85" t="s">
        <v>151</v>
      </c>
      <c r="C6" s="85" t="s">
        <v>152</v>
      </c>
      <c r="D6" s="92" t="str">
        <f>'안티리버싱(Android)'!D6</f>
        <v>앱은 디버깅을 방지하거나 디버거 연결을 감지하여야 한다. 사용 가능한 모든 디버깅 프로토콜이 포함되어야 한다.</v>
      </c>
      <c r="E6" s="107" t="s">
        <v>17</v>
      </c>
      <c r="F6" s="89" t="s">
        <v>26</v>
      </c>
      <c r="G6" s="93" t="str">
        <f>HYPERLINK(CONCATENATE(BASE_URL,"0x06j-Testing-Resiliency-Against-Reverse-Engineering.md#anti-debugging-checks-mstg-resilience-2"),"Anti-Debugging Checks (MSTG-RESILIENCE-2)")</f>
        <v>Anti-Debugging Checks (MSTG-RESILIENCE-2)</v>
      </c>
      <c r="H6" s="92"/>
    </row>
    <row r="7" spans="2:8" ht="34">
      <c r="B7" s="85" t="s">
        <v>153</v>
      </c>
      <c r="C7" s="85" t="s">
        <v>154</v>
      </c>
      <c r="D7" s="92" t="str">
        <f>'안티리버싱(Android)'!D7</f>
        <v>앱은 자체 샌드박스에서 실행 파일 및 중요한 데이터의 변조를 감지하여야 한다.</v>
      </c>
      <c r="E7" s="107" t="s">
        <v>17</v>
      </c>
      <c r="F7" s="89" t="s">
        <v>26</v>
      </c>
      <c r="G7" s="93" t="str">
        <f>HYPERLINK(CONCATENATE(BASE_URL,"0x06j-Testing-Resiliency-Against-Reverse-Engineering.md#file-integrity-checks-mstg-resilience-3-and-mstg-resilience-11"),"File Integrity Checks (MSTG-RESILIENCE-3 and MSTG-RESILIENCE-11)")</f>
        <v>File Integrity Checks (MSTG-RESILIENCE-3 and MSTG-RESILIENCE-11)</v>
      </c>
      <c r="H7" s="92"/>
    </row>
    <row r="8" spans="2:8">
      <c r="B8" s="85" t="s">
        <v>155</v>
      </c>
      <c r="C8" s="85" t="s">
        <v>156</v>
      </c>
      <c r="D8" s="92" t="str">
        <f>'안티리버싱(Android)'!D8</f>
        <v>앱은 장치에 널리 사용되는 리버스 엔지니어링 도구 및 프레임워크의 존재를 감지하여야 한다.</v>
      </c>
      <c r="E8" s="107" t="s">
        <v>17</v>
      </c>
      <c r="F8" s="89" t="s">
        <v>26</v>
      </c>
      <c r="G8" s="138" t="s">
        <v>414</v>
      </c>
      <c r="H8" s="92"/>
    </row>
    <row r="9" spans="2:8">
      <c r="B9" s="85" t="s">
        <v>157</v>
      </c>
      <c r="C9" s="85" t="s">
        <v>158</v>
      </c>
      <c r="D9" s="92" t="str">
        <f>'안티리버싱(Android)'!D9</f>
        <v>앱은 에뮬레이터에서 실행되고 있는지 여부를 감지하고 대응하여야 한다.</v>
      </c>
      <c r="E9" s="107" t="s">
        <v>17</v>
      </c>
      <c r="F9" s="89" t="s">
        <v>26</v>
      </c>
      <c r="G9" s="138" t="s">
        <v>415</v>
      </c>
      <c r="H9" s="92"/>
    </row>
    <row r="10" spans="2:8">
      <c r="B10" s="85" t="s">
        <v>159</v>
      </c>
      <c r="C10" s="85" t="s">
        <v>160</v>
      </c>
      <c r="D10" s="92" t="str">
        <f>'안티리버싱(Android)'!D10</f>
        <v>앱은 자체 메모리 공간에서 코드와 데이터 변조를 감지하여야 한다.</v>
      </c>
      <c r="E10" s="107" t="s">
        <v>17</v>
      </c>
      <c r="F10" s="89" t="s">
        <v>26</v>
      </c>
      <c r="G10" s="137"/>
      <c r="H10" s="92"/>
    </row>
    <row r="11" spans="2:8" ht="32">
      <c r="B11" s="85" t="s">
        <v>161</v>
      </c>
      <c r="C11" s="85" t="s">
        <v>162</v>
      </c>
      <c r="D11" s="92" t="str">
        <f>'안티리버싱(Android)'!D11</f>
        <v>앱은 각 방어 유형(8.1~8.6)에서 여러 메커니즘을 구현하여야 한다. 복원력은 사용된 메커니즘의 독창성의 양 및 다양성과 비례합니다.</v>
      </c>
      <c r="E11" s="107" t="s">
        <v>17</v>
      </c>
      <c r="F11" s="89" t="s">
        <v>26</v>
      </c>
      <c r="G11" s="139" t="s">
        <v>166</v>
      </c>
      <c r="H11" s="92"/>
    </row>
    <row r="12" spans="2:8" ht="17">
      <c r="B12" s="85" t="s">
        <v>164</v>
      </c>
      <c r="C12" s="85" t="s">
        <v>165</v>
      </c>
      <c r="D12" s="92" t="str">
        <f>'안티리버싱(Android)'!D12</f>
        <v>감지 메커니즘은 지연 응답과 스텔스 응답을 포함하여 다양한 종류 응답을 트리거하여야 한다.</v>
      </c>
      <c r="E12" s="107" t="s">
        <v>17</v>
      </c>
      <c r="F12" s="89" t="s">
        <v>26</v>
      </c>
      <c r="G12" s="139" t="s">
        <v>166</v>
      </c>
      <c r="H12" s="92"/>
    </row>
    <row r="13" spans="2:8">
      <c r="B13" s="85" t="s">
        <v>167</v>
      </c>
      <c r="C13" s="85" t="s">
        <v>168</v>
      </c>
      <c r="D13" s="92" t="str">
        <f>'안티리버싱(Android)'!D13</f>
        <v>프로그램 난독화가 적용되고, 동적 분석을 통한 역 난독처리를 방해하여야 한다.</v>
      </c>
      <c r="E13" s="107" t="s">
        <v>17</v>
      </c>
      <c r="F13" s="89" t="s">
        <v>26</v>
      </c>
      <c r="G13" s="138" t="s">
        <v>416</v>
      </c>
      <c r="H13" s="92"/>
    </row>
    <row r="14" spans="2:8">
      <c r="B14" s="95" t="s">
        <v>286</v>
      </c>
      <c r="C14" s="95"/>
      <c r="D14" s="96" t="str">
        <f>'안티리버싱(Android)'!D14</f>
        <v>장치 바인딩</v>
      </c>
      <c r="E14" s="97"/>
      <c r="F14" s="97"/>
      <c r="G14" s="97"/>
      <c r="H14" s="96"/>
    </row>
    <row r="15" spans="2:8" ht="39" customHeight="1">
      <c r="B15" s="85" t="s">
        <v>169</v>
      </c>
      <c r="C15" s="85" t="s">
        <v>170</v>
      </c>
      <c r="D15" s="92" t="str">
        <f>'안티리버싱(Android)'!D15</f>
        <v>앱은 장치 고유의 여러 속성에서 파생되는 장치 지문을 사용하여 '장치 바인딩' 기능을 구현하여야 한다.</v>
      </c>
      <c r="E15" s="107" t="s">
        <v>17</v>
      </c>
      <c r="F15" s="89" t="s">
        <v>26</v>
      </c>
      <c r="G15" s="93" t="str">
        <f>HYPERLINK(CONCATENATE(BASE_URL,"0x06j-Testing-Resiliency-Against-Reverse-Engineering.md#device-binding-mstg-resilience-10"),"Device Binding (MSTG-RESILIENCE-10)")</f>
        <v>Device Binding (MSTG-RESILIENCE-10)</v>
      </c>
      <c r="H15" s="92"/>
    </row>
    <row r="16" spans="2:8">
      <c r="B16" s="95" t="s">
        <v>287</v>
      </c>
      <c r="C16" s="95"/>
      <c r="D16" s="96" t="str">
        <f>'안티리버싱(Android)'!D16</f>
        <v>이해 방해(Impede Comprehension)</v>
      </c>
      <c r="E16" s="97"/>
      <c r="F16" s="97"/>
      <c r="G16" s="97"/>
      <c r="H16" s="96"/>
    </row>
    <row r="17" spans="2:8" ht="48">
      <c r="B17" s="85" t="s">
        <v>171</v>
      </c>
      <c r="C17" s="85" t="s">
        <v>172</v>
      </c>
      <c r="D17" s="92" t="str">
        <f>'안티리버싱(Android)'!D17</f>
        <v>앱에 속하는 모든 실행 파일 및 라이브러리는 파일 수준에서 암호화되거나 실행 파일 내의 중요한 코드 및 데이터 세그먼트가 암호화되거나 압축되어야 한다. 간단한 정적 분석은 중요한 코드나 데이터가 노출되지 않아야 한다.</v>
      </c>
      <c r="E17" s="107" t="s">
        <v>17</v>
      </c>
      <c r="F17" s="89" t="s">
        <v>26</v>
      </c>
      <c r="G17" s="90" t="str">
        <f>HYPERLINK(CONCATENATE(BASE_URL,"0x06j-Testing-Resiliency-Against-Reverse-Engineering.md#file-integrity-checks-mstg-resilience-3-and-mstg-resilience-11"),"File Integrity Checks (MSTG-RESILIENCE-3 and MSTG-RESILIENCE-11)")</f>
        <v>File Integrity Checks (MSTG-RESILIENCE-3 and MSTG-RESILIENCE-11)</v>
      </c>
      <c r="H17" s="92"/>
    </row>
    <row r="18" spans="2:8" ht="64">
      <c r="B18" s="85" t="s">
        <v>173</v>
      </c>
      <c r="C18" s="85" t="s">
        <v>174</v>
      </c>
      <c r="D18" s="92" t="str">
        <f>'안티리버싱(Android)'!D18</f>
        <v>난독화의 목표가 민감한 계산을 보호하는 것이라면, 현재 공개된 연구를 고려하여 특정 작업에 적합하고 수동 및 자동화된 역 난독화 방법에 대해 강력한 난독화 체계가 사용되어야 한다. 난독화의 효과는 수동 테스트를 통해 검할 필요가 있다. 하드웨어 기반 격리 기능이 난독화 처리보다 우선시 된다.</v>
      </c>
      <c r="E18" s="107" t="s">
        <v>17</v>
      </c>
      <c r="F18" s="89" t="s">
        <v>26</v>
      </c>
      <c r="G18" s="109" t="s">
        <v>166</v>
      </c>
      <c r="H18" s="92"/>
    </row>
    <row r="19" spans="2:8" ht="19">
      <c r="B19" s="95" t="s">
        <v>392</v>
      </c>
      <c r="C19" s="95"/>
      <c r="D19" s="134" t="str">
        <f>'안티리버싱(Android)'!D19</f>
        <v>도청 방해(Impede Eavesdropping)</v>
      </c>
      <c r="E19" s="97"/>
      <c r="F19" s="97"/>
      <c r="G19" s="97"/>
      <c r="H19" s="96"/>
    </row>
    <row r="20" spans="2:8" ht="32">
      <c r="B20" s="85" t="s">
        <v>390</v>
      </c>
      <c r="C20" s="85" t="s">
        <v>391</v>
      </c>
      <c r="D20" s="132" t="str">
        <f>'안티리버싱(Android)'!D20</f>
        <v>심층 방어로서, 통신 당사자를 확실하게 강화하는 것 외에도, 애플리케이션 레벨 페이로드 암호화를 적용하여 도청을 더욱 방해할 수 있다.</v>
      </c>
      <c r="E20" s="107" t="s">
        <v>17</v>
      </c>
      <c r="F20" s="89" t="s">
        <v>26</v>
      </c>
      <c r="G20" s="109" t="s">
        <v>166</v>
      </c>
      <c r="H20" s="133"/>
    </row>
    <row r="21" spans="2:8">
      <c r="B21" s="46"/>
      <c r="C21" s="47"/>
      <c r="D21" s="48"/>
      <c r="E21" s="49"/>
      <c r="F21" s="49"/>
      <c r="G21" s="106"/>
      <c r="H21" s="51"/>
    </row>
    <row r="22" spans="2:8">
      <c r="B22" s="126"/>
      <c r="C22" s="126"/>
      <c r="D22" s="45"/>
      <c r="E22" s="125"/>
      <c r="F22" s="125"/>
      <c r="G22" s="125"/>
      <c r="H22" s="45"/>
    </row>
    <row r="23" spans="2:8">
      <c r="B23" s="126"/>
      <c r="C23" s="126"/>
      <c r="D23" s="45"/>
      <c r="E23" s="125"/>
      <c r="F23" s="125"/>
      <c r="G23" s="125"/>
      <c r="H23" s="45"/>
    </row>
    <row r="24" spans="2:8">
      <c r="B24" s="77" t="s">
        <v>274</v>
      </c>
      <c r="C24" s="127"/>
      <c r="D24" s="45"/>
      <c r="E24" s="125"/>
      <c r="F24" s="125"/>
      <c r="G24" s="125"/>
      <c r="H24" s="45"/>
    </row>
    <row r="25" spans="2:8">
      <c r="B25" s="65" t="s">
        <v>275</v>
      </c>
      <c r="C25" s="53"/>
      <c r="D25" s="66" t="s">
        <v>276</v>
      </c>
      <c r="E25" s="125"/>
      <c r="F25" s="125"/>
      <c r="G25" s="125"/>
      <c r="H25" s="45"/>
    </row>
    <row r="26" spans="2:8">
      <c r="B26" s="67" t="s">
        <v>147</v>
      </c>
      <c r="C26" s="54"/>
      <c r="D26" s="63" t="str">
        <f>'보안요구사항(Android)'!D88</f>
        <v>요구사항이 모바일 앱에 적용되며 모범 사례에 따라 구현되어 있는 경우</v>
      </c>
      <c r="E26" s="125"/>
      <c r="F26" s="125"/>
      <c r="G26" s="125"/>
      <c r="H26" s="45"/>
    </row>
    <row r="27" spans="2:8">
      <c r="B27" s="67" t="s">
        <v>148</v>
      </c>
      <c r="C27" s="54"/>
      <c r="D27" s="63" t="str">
        <f>'보안요구사항(Android)'!D89</f>
        <v>요구사항이 모바일 앱에는 적용되지만 모든 요구사항을 충족하지 못하는 경우</v>
      </c>
      <c r="E27" s="125"/>
      <c r="F27" s="125"/>
      <c r="G27" s="125"/>
      <c r="H27" s="45"/>
    </row>
    <row r="28" spans="2:8">
      <c r="B28" s="67" t="s">
        <v>26</v>
      </c>
      <c r="C28" s="54"/>
      <c r="D28" s="63" t="str">
        <f>'보안요구사항(Android)'!D90</f>
        <v>요구사항이 모바일 앱에 해당 사항이 없는 경우</v>
      </c>
      <c r="E28" s="125"/>
      <c r="F28" s="125"/>
      <c r="G28" s="125"/>
      <c r="H28" s="45"/>
    </row>
    <row r="29" spans="2:8">
      <c r="B29" s="126"/>
      <c r="C29" s="126"/>
      <c r="D29" s="45"/>
      <c r="E29" s="125"/>
      <c r="F29" s="125"/>
      <c r="G29" s="125"/>
      <c r="H29" s="45"/>
    </row>
    <row r="30" spans="2:8">
      <c r="B30" s="126"/>
      <c r="C30" s="126"/>
      <c r="D30" s="45"/>
      <c r="E30" s="125"/>
      <c r="F30" s="125"/>
      <c r="G30" s="125"/>
      <c r="H30" s="45"/>
    </row>
    <row r="31" spans="2:8">
      <c r="B31" s="126"/>
      <c r="C31" s="126"/>
      <c r="D31" s="45"/>
      <c r="E31" s="125"/>
      <c r="F31" s="125"/>
      <c r="G31" s="125"/>
      <c r="H31" s="45"/>
    </row>
    <row r="32" spans="2:8">
      <c r="B32" s="126"/>
      <c r="C32" s="126"/>
      <c r="D32" s="45"/>
      <c r="E32" s="125"/>
      <c r="F32" s="125"/>
    </row>
    <row r="33" spans="2:6">
      <c r="B33" s="126"/>
      <c r="C33" s="126"/>
      <c r="D33" s="45"/>
      <c r="E33" s="125"/>
      <c r="F33" s="125"/>
    </row>
    <row r="34" spans="2:6">
      <c r="B34" s="126"/>
      <c r="C34" s="126"/>
      <c r="D34" s="45"/>
      <c r="E34" s="125"/>
      <c r="F34" s="125"/>
    </row>
  </sheetData>
  <mergeCells count="1">
    <mergeCell ref="B1:H1"/>
  </mergeCells>
  <phoneticPr fontId="9" type="noConversion"/>
  <conditionalFormatting sqref="G17">
    <cfRule type="containsText" dxfId="1" priority="8" operator="containsText" text="0x05">
      <formula>NOT(ISERROR(SEARCH("0x05",G17)))</formula>
    </cfRule>
  </conditionalFormatting>
  <conditionalFormatting sqref="G18 G20">
    <cfRule type="containsText" dxfId="0" priority="9" operator="containsText" text="0x05">
      <formula>NOT(ISERROR(SEARCH("0x05",G18)))</formula>
    </cfRule>
  </conditionalFormatting>
  <dataValidations count="1">
    <dataValidation type="list" allowBlank="1" showInputMessage="1" showErrorMessage="1" sqref="F5:F13 F15 F17:F18 F20" xr:uid="{446A6C96-0480-418C-9EC4-299864EE253E}">
      <formula1>"Pass,Fail,N/A"</formula1>
      <formula2>0</formula2>
    </dataValidation>
  </dataValidations>
  <hyperlinks>
    <hyperlink ref="G8" r:id="rId1" location="testing-reverse-engineering-tools-detection-mstg-resilience-4" display="https://github.com/OWASP/owasp-mstg/blob/1.2/Document/0x06j-Testing-Resiliency-Against-Reverse-Engineering.md - testing-reverse-engineering-tools-detection-mstg-resilience-4" xr:uid="{79BF0C86-D9BF-3D46-BCE7-4A46B385050D}"/>
    <hyperlink ref="G9" r:id="rId2" location="testing-emulator-detection-mstg-resilience-5" display="https://github.com/OWASP/owasp-mstg/blob/1.2/Document/0x06j-Testing-Resiliency-Against-Reverse-Engineering.md - testing-emulator-detection-mstg-resilience-5" xr:uid="{BBA20099-062B-A844-8A1D-59F3DEA4EE7E}"/>
    <hyperlink ref="G13" r:id="rId3" location="testing-obfuscation-mstg-resilience-9" display="https://github.com/OWASP/owasp-mstg/blob/1.2/Document/0x06j-Testing-Resiliency-Against-Reverse-Engineering.md - testing-obfuscation-mstg-resilience-9" xr:uid="{B1F20E04-BE32-3D49-A50F-7BDC93A18C95}"/>
  </hyperlinks>
  <pageMargins left="0.75" right="0.75" top="1" bottom="1"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7"/>
  <sheetViews>
    <sheetView showGridLines="0" zoomScaleNormal="100" workbookViewId="0">
      <selection sqref="A1:B1"/>
    </sheetView>
  </sheetViews>
  <sheetFormatPr baseColWidth="10" defaultColWidth="8.83203125" defaultRowHeight="16"/>
  <cols>
    <col min="1" max="1" width="33.33203125" customWidth="1"/>
    <col min="2" max="2" width="11" customWidth="1"/>
    <col min="3" max="3" width="13.6640625" customWidth="1"/>
    <col min="4" max="4" width="11" customWidth="1"/>
    <col min="5" max="5" width="119.6640625" customWidth="1"/>
    <col min="6" max="1025" width="11" customWidth="1"/>
  </cols>
  <sheetData>
    <row r="1" spans="1:5">
      <c r="A1" s="163" t="s">
        <v>175</v>
      </c>
      <c r="B1" s="163"/>
      <c r="C1" s="9"/>
      <c r="D1" s="7"/>
      <c r="E1" s="7"/>
    </row>
    <row r="2" spans="1:5">
      <c r="A2" s="10" t="s">
        <v>176</v>
      </c>
      <c r="B2" s="10" t="s">
        <v>1</v>
      </c>
      <c r="C2" s="10" t="s">
        <v>177</v>
      </c>
      <c r="D2" s="10" t="s">
        <v>178</v>
      </c>
      <c r="E2" s="10" t="s">
        <v>13</v>
      </c>
    </row>
    <row r="3" spans="1:5">
      <c r="A3" s="11" t="s">
        <v>179</v>
      </c>
      <c r="B3" s="12">
        <v>0.1</v>
      </c>
      <c r="C3" s="12"/>
      <c r="D3" s="13">
        <v>42765</v>
      </c>
      <c r="E3" s="14" t="s">
        <v>180</v>
      </c>
    </row>
    <row r="4" spans="1:5">
      <c r="A4" s="14" t="s">
        <v>181</v>
      </c>
      <c r="B4" s="12">
        <v>0.2</v>
      </c>
      <c r="C4" s="12"/>
      <c r="D4" s="13">
        <v>42766</v>
      </c>
      <c r="E4" s="14" t="s">
        <v>182</v>
      </c>
    </row>
    <row r="5" spans="1:5">
      <c r="A5" s="14" t="s">
        <v>183</v>
      </c>
      <c r="B5" s="12">
        <v>0.3</v>
      </c>
      <c r="C5" s="12"/>
      <c r="D5" s="13">
        <v>42778</v>
      </c>
      <c r="E5" s="14" t="s">
        <v>184</v>
      </c>
    </row>
    <row r="6" spans="1:5">
      <c r="A6" s="14" t="s">
        <v>185</v>
      </c>
      <c r="B6" s="12" t="s">
        <v>186</v>
      </c>
      <c r="C6" s="12"/>
      <c r="D6" s="13">
        <v>42780</v>
      </c>
      <c r="E6" s="14" t="s">
        <v>187</v>
      </c>
    </row>
    <row r="7" spans="1:5">
      <c r="A7" s="14" t="s">
        <v>181</v>
      </c>
      <c r="B7" s="15" t="s">
        <v>188</v>
      </c>
      <c r="C7" s="15"/>
      <c r="D7" s="13">
        <v>42781</v>
      </c>
      <c r="E7" s="14" t="s">
        <v>189</v>
      </c>
    </row>
    <row r="8" spans="1:5">
      <c r="A8" s="14" t="s">
        <v>185</v>
      </c>
      <c r="B8" s="15" t="s">
        <v>190</v>
      </c>
      <c r="C8" s="15"/>
      <c r="D8" s="13">
        <v>42829</v>
      </c>
      <c r="E8" s="14" t="s">
        <v>191</v>
      </c>
    </row>
    <row r="9" spans="1:5">
      <c r="A9" s="14" t="s">
        <v>181</v>
      </c>
      <c r="B9" s="15" t="s">
        <v>190</v>
      </c>
      <c r="C9" s="15"/>
      <c r="D9" s="13">
        <v>42919</v>
      </c>
      <c r="E9" s="14" t="s">
        <v>192</v>
      </c>
    </row>
    <row r="10" spans="1:5">
      <c r="A10" s="14" t="s">
        <v>181</v>
      </c>
      <c r="B10" s="15" t="s">
        <v>193</v>
      </c>
      <c r="C10" s="15"/>
      <c r="D10" s="13">
        <v>42963</v>
      </c>
      <c r="E10" s="14" t="s">
        <v>194</v>
      </c>
    </row>
    <row r="11" spans="1:5">
      <c r="A11" s="14" t="s">
        <v>181</v>
      </c>
      <c r="B11" s="15" t="s">
        <v>195</v>
      </c>
      <c r="C11" s="15"/>
      <c r="D11" s="13">
        <v>43113</v>
      </c>
      <c r="E11" s="14" t="s">
        <v>196</v>
      </c>
    </row>
    <row r="12" spans="1:5">
      <c r="A12" s="14" t="s">
        <v>181</v>
      </c>
      <c r="B12" s="15">
        <v>1.1000000000000001</v>
      </c>
      <c r="C12" s="15"/>
      <c r="D12" s="13">
        <v>43289</v>
      </c>
      <c r="E12" s="14" t="s">
        <v>197</v>
      </c>
    </row>
    <row r="13" spans="1:5">
      <c r="A13" s="14" t="s">
        <v>198</v>
      </c>
      <c r="B13" s="16" t="s">
        <v>199</v>
      </c>
      <c r="C13" s="17"/>
      <c r="D13" s="13">
        <v>43464</v>
      </c>
      <c r="E13" s="18" t="s">
        <v>200</v>
      </c>
    </row>
    <row r="14" spans="1:5">
      <c r="A14" s="14" t="s">
        <v>201</v>
      </c>
      <c r="B14" s="16" t="s">
        <v>202</v>
      </c>
      <c r="C14" s="17"/>
      <c r="D14" s="13">
        <v>43469</v>
      </c>
      <c r="E14" s="18" t="s">
        <v>200</v>
      </c>
    </row>
    <row r="15" spans="1:5" ht="409" customHeight="1">
      <c r="A15" s="19" t="s">
        <v>203</v>
      </c>
      <c r="B15" s="15" t="s">
        <v>204</v>
      </c>
      <c r="C15" s="15" t="s">
        <v>205</v>
      </c>
      <c r="D15" s="13">
        <v>43471</v>
      </c>
      <c r="E15" s="20" t="s">
        <v>206</v>
      </c>
    </row>
    <row r="16" spans="1:5">
      <c r="A16" s="14" t="s">
        <v>198</v>
      </c>
      <c r="B16" s="16" t="s">
        <v>207</v>
      </c>
      <c r="C16" s="15" t="s">
        <v>205</v>
      </c>
      <c r="D16" s="21">
        <v>43475</v>
      </c>
      <c r="E16" s="18" t="s">
        <v>208</v>
      </c>
    </row>
    <row r="17" spans="1:5" ht="85">
      <c r="A17" s="19" t="s">
        <v>203</v>
      </c>
      <c r="B17" s="16" t="s">
        <v>209</v>
      </c>
      <c r="C17" s="15" t="s">
        <v>205</v>
      </c>
      <c r="D17" s="13">
        <v>43476</v>
      </c>
      <c r="E17" s="19" t="s">
        <v>210</v>
      </c>
    </row>
    <row r="18" spans="1:5" ht="51">
      <c r="A18" s="19" t="s">
        <v>203</v>
      </c>
      <c r="B18" s="16" t="s">
        <v>211</v>
      </c>
      <c r="C18" s="15" t="s">
        <v>205</v>
      </c>
      <c r="D18" s="13">
        <v>43478</v>
      </c>
      <c r="E18" s="19" t="s">
        <v>212</v>
      </c>
    </row>
    <row r="19" spans="1:5" ht="51">
      <c r="A19" s="19" t="s">
        <v>203</v>
      </c>
      <c r="B19" s="16" t="s">
        <v>213</v>
      </c>
      <c r="C19" s="15" t="s">
        <v>205</v>
      </c>
      <c r="D19" s="13">
        <v>43478</v>
      </c>
      <c r="E19" s="19" t="s">
        <v>214</v>
      </c>
    </row>
    <row r="20" spans="1:5" ht="119">
      <c r="A20" s="19" t="s">
        <v>198</v>
      </c>
      <c r="B20" s="16" t="s">
        <v>215</v>
      </c>
      <c r="C20" s="15" t="s">
        <v>0</v>
      </c>
      <c r="D20" s="13">
        <v>43641</v>
      </c>
      <c r="E20" s="20" t="s">
        <v>216</v>
      </c>
    </row>
    <row r="21" spans="1:5" ht="17">
      <c r="A21" s="19" t="s">
        <v>198</v>
      </c>
      <c r="B21" s="16" t="s">
        <v>217</v>
      </c>
      <c r="C21" s="15" t="s">
        <v>0</v>
      </c>
      <c r="D21" s="13">
        <v>43642</v>
      </c>
      <c r="E21" s="19" t="s">
        <v>218</v>
      </c>
    </row>
    <row r="22" spans="1:5" ht="51">
      <c r="A22" s="19" t="s">
        <v>198</v>
      </c>
      <c r="B22" s="16" t="s">
        <v>219</v>
      </c>
      <c r="C22" s="15" t="s">
        <v>0</v>
      </c>
      <c r="D22" s="13">
        <v>43649</v>
      </c>
      <c r="E22" s="19" t="s">
        <v>220</v>
      </c>
    </row>
    <row r="23" spans="1:5" ht="17">
      <c r="A23" s="19" t="s">
        <v>198</v>
      </c>
      <c r="B23" s="16" t="s">
        <v>219</v>
      </c>
      <c r="C23" s="15" t="s">
        <v>0</v>
      </c>
      <c r="D23" s="13">
        <v>43672</v>
      </c>
      <c r="E23" s="19" t="s">
        <v>221</v>
      </c>
    </row>
    <row r="24" spans="1:5" ht="17">
      <c r="A24" s="19" t="s">
        <v>198</v>
      </c>
      <c r="B24" s="16" t="s">
        <v>219</v>
      </c>
      <c r="C24" s="15" t="s">
        <v>0</v>
      </c>
      <c r="D24" s="13">
        <v>43674</v>
      </c>
      <c r="E24" s="19" t="s">
        <v>222</v>
      </c>
    </row>
    <row r="25" spans="1:5" ht="51">
      <c r="A25" s="19" t="s">
        <v>198</v>
      </c>
      <c r="B25" s="16" t="s">
        <v>223</v>
      </c>
      <c r="C25" s="15" t="s">
        <v>0</v>
      </c>
      <c r="D25" s="13">
        <v>43685</v>
      </c>
      <c r="E25" s="19" t="s">
        <v>224</v>
      </c>
    </row>
    <row r="26" spans="1:5" ht="51">
      <c r="A26" s="19" t="s">
        <v>225</v>
      </c>
      <c r="B26" s="16" t="s">
        <v>223</v>
      </c>
      <c r="C26" s="15" t="s">
        <v>0</v>
      </c>
      <c r="D26" s="13">
        <v>43719</v>
      </c>
      <c r="E26" s="19" t="s">
        <v>226</v>
      </c>
    </row>
    <row r="27" spans="1:5" ht="255">
      <c r="A27" s="135" t="s">
        <v>407</v>
      </c>
      <c r="B27" s="16" t="s">
        <v>408</v>
      </c>
      <c r="C27" s="12">
        <v>1.2</v>
      </c>
      <c r="D27" s="136">
        <v>43950</v>
      </c>
      <c r="E27" s="135" t="s">
        <v>413</v>
      </c>
    </row>
  </sheetData>
  <mergeCells count="1">
    <mergeCell ref="A1:B1"/>
  </mergeCells>
  <phoneticPr fontId="9" type="noConversion"/>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C8DA6-9952-E446-AA11-F4BD3A4D6EA4}">
  <dimension ref="A1:E4"/>
  <sheetViews>
    <sheetView showGridLines="0" zoomScaleNormal="100" workbookViewId="0">
      <selection sqref="A1:B1"/>
    </sheetView>
  </sheetViews>
  <sheetFormatPr baseColWidth="10" defaultColWidth="8.83203125" defaultRowHeight="16"/>
  <cols>
    <col min="1" max="1" width="33.33203125" customWidth="1"/>
    <col min="2" max="2" width="11" style="8" customWidth="1"/>
    <col min="3" max="3" width="13.6640625" customWidth="1"/>
    <col min="4" max="4" width="13.33203125" style="44" bestFit="1" customWidth="1"/>
    <col min="5" max="5" width="119.6640625" customWidth="1"/>
    <col min="6" max="1025" width="11" customWidth="1"/>
  </cols>
  <sheetData>
    <row r="1" spans="1:5">
      <c r="A1" s="163" t="s">
        <v>175</v>
      </c>
      <c r="B1" s="163"/>
      <c r="C1" s="39"/>
      <c r="D1" s="42"/>
      <c r="E1" s="22"/>
    </row>
    <row r="2" spans="1:5">
      <c r="A2" s="10" t="s">
        <v>176</v>
      </c>
      <c r="B2" s="10" t="s">
        <v>1</v>
      </c>
      <c r="C2" s="10" t="s">
        <v>177</v>
      </c>
      <c r="D2" s="10" t="s">
        <v>178</v>
      </c>
      <c r="E2" s="10" t="s">
        <v>13</v>
      </c>
    </row>
    <row r="3" spans="1:5" ht="34">
      <c r="A3" s="40" t="s">
        <v>299</v>
      </c>
      <c r="B3" s="41" t="s">
        <v>264</v>
      </c>
      <c r="C3" s="41" t="s">
        <v>298</v>
      </c>
      <c r="D3" s="43">
        <v>43770</v>
      </c>
      <c r="E3" s="129" t="s">
        <v>300</v>
      </c>
    </row>
    <row r="4" spans="1:5" ht="34">
      <c r="A4" s="40" t="s">
        <v>409</v>
      </c>
      <c r="B4" s="41" t="s">
        <v>410</v>
      </c>
      <c r="C4" s="41" t="s">
        <v>411</v>
      </c>
      <c r="D4" s="43">
        <v>43950</v>
      </c>
      <c r="E4" s="129" t="s">
        <v>412</v>
      </c>
    </row>
  </sheetData>
  <mergeCells count="1">
    <mergeCell ref="A1:B1"/>
  </mergeCells>
  <phoneticPr fontId="9" type="noConversion"/>
  <pageMargins left="0.75" right="0.75" top="1" bottom="1"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18</TotalTime>
  <Application>Microsoft Macintosh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개요</vt:lpstr>
      <vt:lpstr>요약</vt:lpstr>
      <vt:lpstr>보안요구사항(Android)</vt:lpstr>
      <vt:lpstr>안티리버싱(Android)</vt:lpstr>
      <vt:lpstr>보안요구사항(iOS)</vt:lpstr>
      <vt:lpstr>안티리버싱(iOS)</vt:lpstr>
      <vt:lpstr>Version history</vt:lpstr>
      <vt:lpstr>Version history (Korean)</vt:lpstr>
      <vt:lpstr>'보안요구사항(Android)'!_FilterDatabase</vt:lpstr>
      <vt:lpstr>BASE_URL</vt:lpstr>
      <vt:lpstr>MASVS_VERSION</vt:lpstr>
      <vt:lpstr>MSTG_VERSION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Alexander Antukh</dc:creator>
  <dc:description/>
  <cp:lastModifiedBy>Sven Schleier</cp:lastModifiedBy>
  <cp:revision>2</cp:revision>
  <dcterms:created xsi:type="dcterms:W3CDTF">2017-01-25T17:37:15Z</dcterms:created>
  <dcterms:modified xsi:type="dcterms:W3CDTF">2020-08-11T22:08:27Z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Opera Software</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