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8578B111-F4C6-BF41-A2EF-F6070499BAA0}" xr6:coauthVersionLast="45" xr6:coauthVersionMax="45" xr10:uidLastSave="{00000000-0000-0000-0000-000000000000}"/>
  <bookViews>
    <workbookView xWindow="0" yWindow="460" windowWidth="28800" windowHeight="1754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Android'!$B$3:$I$81</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l="1"/>
  <c r="I57" i="10" l="1"/>
  <c r="G17" i="3"/>
  <c r="I43" i="1"/>
  <c r="H76" i="1"/>
  <c r="H64" i="1"/>
  <c r="H55" i="1"/>
  <c r="H45" i="1"/>
  <c r="H36" i="1"/>
  <c r="H24" i="1"/>
  <c r="H13" i="1"/>
  <c r="H5" i="1"/>
  <c r="G6" i="11"/>
  <c r="I41" i="10"/>
  <c r="I5" i="10"/>
  <c r="H74" i="10"/>
  <c r="H62" i="10"/>
  <c r="H51" i="10"/>
  <c r="H43" i="10"/>
  <c r="H34" i="10"/>
  <c r="H22" i="10"/>
  <c r="H11" i="10"/>
  <c r="H46" i="1"/>
  <c r="H35" i="10"/>
  <c r="G15" i="3"/>
  <c r="I41" i="1"/>
  <c r="H75" i="1"/>
  <c r="H63" i="1"/>
  <c r="H54" i="1"/>
  <c r="H44" i="1"/>
  <c r="H35" i="1"/>
  <c r="H23" i="1"/>
  <c r="H12" i="1"/>
  <c r="G17" i="11"/>
  <c r="G5" i="11"/>
  <c r="I37" i="10"/>
  <c r="H81" i="10"/>
  <c r="H73" i="10"/>
  <c r="H61" i="10"/>
  <c r="H50" i="10"/>
  <c r="H42" i="10"/>
  <c r="H29" i="10"/>
  <c r="H21" i="10"/>
  <c r="H10" i="10"/>
  <c r="H5" i="10"/>
  <c r="I46" i="1"/>
  <c r="H75" i="10"/>
  <c r="G7" i="3"/>
  <c r="I11" i="1"/>
  <c r="H74" i="1"/>
  <c r="H62" i="1"/>
  <c r="H51" i="1"/>
  <c r="H43" i="1"/>
  <c r="H34" i="1"/>
  <c r="H22" i="1"/>
  <c r="H11" i="1"/>
  <c r="G15" i="11"/>
  <c r="J41" i="10"/>
  <c r="I36" i="10"/>
  <c r="H80" i="10"/>
  <c r="H68" i="10"/>
  <c r="H59" i="10"/>
  <c r="H49" i="10"/>
  <c r="H41" i="10"/>
  <c r="H28" i="10"/>
  <c r="H20" i="10"/>
  <c r="H9" i="10"/>
  <c r="H13" i="10"/>
  <c r="H77" i="1"/>
  <c r="I11" i="10"/>
  <c r="H12" i="10"/>
  <c r="G6" i="3"/>
  <c r="H81" i="1"/>
  <c r="H73" i="1"/>
  <c r="H61" i="1"/>
  <c r="H50" i="1"/>
  <c r="H42" i="1"/>
  <c r="H29" i="1"/>
  <c r="H21" i="1"/>
  <c r="H10" i="1"/>
  <c r="G13" i="11"/>
  <c r="J11" i="10"/>
  <c r="I35" i="10"/>
  <c r="H79" i="10"/>
  <c r="H67" i="10"/>
  <c r="H58" i="10"/>
  <c r="H48" i="10"/>
  <c r="H39" i="10"/>
  <c r="H27" i="10"/>
  <c r="H19" i="10"/>
  <c r="H8" i="10"/>
  <c r="H24" i="10"/>
  <c r="H56" i="1"/>
  <c r="H14" i="1"/>
  <c r="H63" i="10"/>
  <c r="G5" i="3"/>
  <c r="H80" i="1"/>
  <c r="H68" i="1"/>
  <c r="H59" i="1"/>
  <c r="H49" i="1"/>
  <c r="H41" i="1"/>
  <c r="H28" i="1"/>
  <c r="H20" i="1"/>
  <c r="H9" i="1"/>
  <c r="G10" i="11"/>
  <c r="I6" i="10"/>
  <c r="I34" i="10"/>
  <c r="H78" i="10"/>
  <c r="H66" i="10"/>
  <c r="H57" i="10"/>
  <c r="H47" i="10"/>
  <c r="H38" i="10"/>
  <c r="H26" i="10"/>
  <c r="H18" i="10"/>
  <c r="H7" i="10"/>
  <c r="H55" i="10"/>
  <c r="H25" i="1"/>
  <c r="I43" i="10"/>
  <c r="H54" i="10"/>
  <c r="I6" i="1"/>
  <c r="H79" i="1"/>
  <c r="H67" i="1"/>
  <c r="H58" i="1"/>
  <c r="H48" i="1"/>
  <c r="H39" i="1"/>
  <c r="H27" i="1"/>
  <c r="H19" i="1"/>
  <c r="H8" i="1"/>
  <c r="G9" i="11"/>
  <c r="I62" i="10"/>
  <c r="I28" i="10"/>
  <c r="H77" i="10"/>
  <c r="H65" i="10"/>
  <c r="H56" i="10"/>
  <c r="H46" i="10"/>
  <c r="H37" i="10"/>
  <c r="H25" i="10"/>
  <c r="H14" i="10"/>
  <c r="H6" i="10"/>
  <c r="H36" i="10"/>
  <c r="H37" i="1"/>
  <c r="G7" i="11"/>
  <c r="H44" i="10"/>
  <c r="I55" i="1"/>
  <c r="H78" i="1"/>
  <c r="H66" i="1"/>
  <c r="H57" i="1"/>
  <c r="H47" i="1"/>
  <c r="H38" i="1"/>
  <c r="H26" i="1"/>
  <c r="H18" i="1"/>
  <c r="H7" i="1"/>
  <c r="G8" i="11"/>
  <c r="I46" i="10"/>
  <c r="I18" i="10"/>
  <c r="H76" i="10"/>
  <c r="H64" i="10"/>
  <c r="H45" i="10"/>
  <c r="H65" i="1"/>
  <c r="H6" i="1"/>
  <c r="H23" i="10"/>
  <c r="H45" i="7"/>
  <c r="I45" i="7"/>
  <c r="H47" i="7"/>
  <c r="I47" i="7"/>
  <c r="H49" i="7"/>
  <c r="I49" i="7"/>
  <c r="D45" i="7"/>
  <c r="E45" i="7"/>
  <c r="G45" i="7" s="1"/>
  <c r="D47" i="7"/>
  <c r="E47" i="7"/>
  <c r="D49" i="7"/>
  <c r="E49" i="7"/>
  <c r="F49" i="7"/>
  <c r="J49" i="7"/>
  <c r="J47" i="7"/>
  <c r="J45" i="7"/>
  <c r="F47" i="7"/>
  <c r="F45" i="7"/>
  <c r="G44" i="7" l="1"/>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<sst xmlns="http://schemas.openxmlformats.org/spreadsheetml/2006/main" count="1061" uniqueCount="388">
  <si>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</si>
  <si>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</si>
  <si>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</si>
  <si>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</si>
  <si>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</si>
  <si>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</si>
  <si>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</si>
  <si>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</si>
  <si>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</si>
  <si>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</si>
  <si>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</si>
  <si>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</si>
  <si>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</si>
  <si>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</si>
  <si>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</si>
  <si>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</si>
  <si>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</si>
  <si>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</si>
  <si>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</si>
  <si>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</si>
  <si>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</si>
  <si>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</si>
  <si>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</si>
  <si>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</si>
  <si>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</si>
  <si>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</si>
  <si>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</si>
  <si>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</si>
  <si>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</si>
  <si>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</si>
  <si>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</si>
  <si>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</si>
  <si>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</si>
  <si>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</si>
  <si>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</si>
  <si>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</si>
  <si>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</si>
  <si>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</si>
  <si>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</si>
  <si>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</si>
  <si>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</si>
  <si>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</si>
  <si>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</si>
  <si>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</si>
  <si>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</si>
  <si>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</si>
  <si>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</si>
  <si>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</si>
  <si>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</si>
  <si>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</si>
  <si>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</si>
  <si>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</si>
  <si>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</si>
  <si>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</si>
  <si>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</si>
  <si>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</si>
  <si>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</si>
  <si>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</si>
  <si>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</si>
  <si>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</si>
  <si>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</si>
  <si>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</si>
  <si>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</si>
  <si>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</si>
  <si>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</si>
  <si>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</si>
  <si>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</si>
  <si>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</si>
  <si>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</si>
  <si>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</si>
  <si>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</si>
  <si>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</si>
  <si>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</si>
  <si>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</si>
  <si>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</si>
  <si>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</si>
  <si>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</si>
  <si>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</si>
  <si>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</si>
  <si>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</si>
  <si>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</si>
  <si>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</si>
  <si>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</si>
  <si>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</si>
  <si>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</si>
  <si>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</si>
  <si>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</si>
  <si>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</si>
  <si>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</si>
  <si>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</si>
  <si>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</si>
  <si>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</si>
  <si>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</si>
  <si>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</si>
  <si>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</si>
  <si>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</si>
  <si>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</si>
  <si>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</si>
  <si>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</si>
  <si>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</si>
  <si>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</si>
  <si>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</si>
  <si>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</si>
  <si>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</si>
  <si>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</si>
  <si>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</si>
  <si>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</si>
  <si>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</si>
  <si>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</si>
  <si>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</si>
  <si>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</si>
  <si>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</si>
  <si>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</si>
  <si>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</si>
  <si>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</si>
  <si>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</si>
  <si>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</si>
  <si>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</si>
  <si>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</si>
  <si>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</si>
  <si>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</si>
  <si>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</si>
  <si>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</si>
  <si>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</si>
  <si>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</si>
  <si>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</si>
  <si>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No se comparte información sensible con servicios externos salvo que sea una necesidad de la arquitectura.</t>
  </si>
  <si>
    <t>No se expone información sensible como contraseñas y números de tarjetas de crédito a través de la interfaz o capturas de pantalla.</t>
  </si>
  <si>
    <t>La aplicación obliga a que exista una política mínima de seguridad en el dispositivo, como que el usuario deba configurar un código de acceso.</t>
  </si>
  <si>
    <t>La aplicación utiliza implementaciones de criptografía probadas.</t>
  </si>
  <si>
    <t>La aplicación no reutiliza una misma clave criptográfica para varios propósitos.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</si>
  <si>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</si>
  <si>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</si>
  <si>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</si>
  <si>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</si>
  <si>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</si>
  <si>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</si>
  <si>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</si>
  <si>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información es enviada cifrada utilizando TLS. El canal seguro es usado consistentemente en la aplicación.</t>
  </si>
  <si>
    <t>La aplicación sólo depende de bibliotecas de conectividad y seguridad actualizadas.</t>
  </si>
  <si>
    <t>JavaScript se encuentra deshabilitado en los WebViews salvo que sea necesario.</t>
  </si>
  <si>
    <t>Los controles de seguridad deniegan el acceso por defecto.</t>
  </si>
  <si>
    <t>La aplicación detecta y responde a la presencia de un dispositivo rooteado, ya sea alertando al usuario o finalizando la ejecución de la aplicación.</t>
  </si>
  <si>
    <t>La aplicación detecta y responde ante modificaciones de código o datos en su propio espacio de memoria.</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</si>
  <si>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</si>
  <si>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</si>
  <si>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</si>
  <si>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</si>
  <si>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</si>
  <si>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</si>
  <si>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</si>
  <si>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</si>
  <si>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</si>
  <si>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</si>
  <si>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</si>
  <si>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</si>
  <si>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</si>
  <si>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</si>
  <si>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</si>
  <si>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</si>
  <si>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</si>
  <si>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</si>
  <si>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</si>
  <si>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</si>
  <si>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</si>
  <si>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</si>
  <si>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</si>
  <si>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</si>
  <si>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</si>
  <si>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</si>
  <si>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</si>
  <si>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</si>
  <si>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</si>
  <si>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</si>
  <si>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</si>
  <si>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</si>
  <si>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</si>
  <si>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</si>
  <si>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</si>
  <si>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</si>
  <si>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</si>
  <si>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</si>
  <si>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</si>
  <si>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</si>
  <si>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</si>
  <si>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</si>
  <si>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</si>
  <si>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</si>
  <si>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</si>
  <si>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</si>
  <si>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</si>
  <si>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</si>
  <si>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</si>
  <si>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</si>
  <si>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</si>
  <si>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</si>
  <si>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</si>
  <si>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</si>
  <si>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</si>
  <si>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</si>
  <si>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</si>
  <si>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</si>
  <si>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</si>
  <si>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</si>
  <si>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</si>
  <si>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</si>
  <si>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</si>
  <si>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</si>
  <si>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</si>
  <si>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</si>
  <si>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</si>
  <si>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</si>
  <si>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</si>
  <si>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</si>
  <si>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</si>
  <si>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</si>
  <si>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</si>
  <si>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</si>
  <si>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</si>
  <si>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</si>
  <si>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</si>
  <si>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</si>
  <si>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</si>
  <si>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</si>
  <si>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</si>
  <si>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</si>
  <si>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</si>
  <si>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</si>
  <si>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</si>
  <si>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</si>
  <si>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</si>
  <si>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</si>
  <si>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</si>
  <si>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</si>
  <si>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</si>
  <si>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</si>
  <si>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</si>
  <si>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</si>
  <si>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</si>
  <si>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</si>
  <si>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</si>
  <si>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</si>
  <si>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</si>
  <si>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</si>
  <si>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</si>
  <si>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</si>
  <si>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</si>
  <si>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</si>
  <si>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</si>
  <si>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</si>
  <si>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</si>
  <si>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</si>
  <si>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</si>
  <si>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</si>
  <si>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</si>
  <si>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</si>
  <si>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</si>
  <si>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</si>
  <si>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</si>
  <si>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</si>
  <si>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</si>
  <si>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</si>
  <si>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</si>
  <si>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</si>
  <si>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</si>
  <si>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</si>
  <si>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</si>
  <si>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</si>
  <si>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</si>
  <si>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</si>
  <si>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</si>
  <si>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</si>
  <si>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</si>
  <si>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</si>
  <si>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</si>
  <si>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</si>
  <si>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</si>
  <si>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</si>
  <si>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</si>
  <si>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</si>
  <si>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</si>
  <si>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</si>
  <si>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</si>
  <si>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</si>
  <si>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</si>
  <si>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</si>
  <si>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</si>
  <si>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</si>
  <si>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</si>
  <si>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</si>
  <si>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</si>
  <si>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</si>
  <si>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</si>
  <si>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</si>
  <si>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</si>
  <si>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</si>
  <si>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</si>
  <si>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Procédure de Test</t>
  </si>
  <si>
    <t xml:space="preserve"> -</t>
  </si>
  <si>
    <t>1.11</t>
  </si>
  <si>
    <t>1.12</t>
  </si>
  <si>
    <t>MSTG-ARCH-11</t>
  </si>
  <si>
    <t>MSTG-ARCH-12</t>
  </si>
  <si>
    <t>Todos los controles de seguridad poseen una implementados centralizada.</t>
  </si>
  <si>
    <t>Existe una política explícita sobre el uso de claves criptográficas (si se usan) a través de todo su ciclo de vida. Idealmente siguiendo un estándar de gestión de claves como el NIST SP 800-57.</t>
  </si>
  <si>
    <t>Existe un mecanismo para forzar las actualizaciones de la aplicación móvil.</t>
  </si>
  <si>
    <t>La implementación de medidas de seguridad es una parte esencial durante todo el ciclo de vida del desarrollo de software de la aplicación.</t>
  </si>
  <si>
    <t>Existe una política de divualgación responsable y es llevada a cabo adecuadamente.</t>
  </si>
  <si>
    <t>La aplicación debería de cumplir con las leyes y regulaciones de privacidad.</t>
  </si>
  <si>
    <t>2.13</t>
  </si>
  <si>
    <t>2.14</t>
  </si>
  <si>
    <t>2.15</t>
  </si>
  <si>
    <t>MSTG-STORAGE-13</t>
  </si>
  <si>
    <t>MSTG-STORAGE-14</t>
  </si>
  <si>
    <t>MSTG-STORAGE-15</t>
  </si>
  <si>
    <t>Las funcionalidades de almacenamiento de credenciales del sistema deben de ser utilizadas para almacenar información sensible, tal como información personal, credenciales de usuario o claves criptográficas.</t>
  </si>
  <si>
    <t>No se escribe información sensible en los registros (logs) de la aplicación.</t>
  </si>
  <si>
    <t>Se desactiva la caché del teclado en los campos de texto que contienen información sensible.</t>
  </si>
  <si>
    <t>No se expone información sensible mediante mecanismos de comunicación entre procesos (IPC).</t>
  </si>
  <si>
    <t>No se incluye información sensible en las copias de seguridad generadas por el sistema operativo.</t>
  </si>
  <si>
    <t>La aplicación elimina toda información sensible de la vista cuando la aplicación pasa a un segundo plano.</t>
  </si>
  <si>
    <t>La aplicación no conserva ninguna información sensible en memoria más de lo necesario y la memoria se limpia trás su uso.</t>
  </si>
  <si>
    <t>No se guarda ningún tipo de información sensible de forma local en el dispositivo móvil. En su lugar, esa información debería ser obtenida desde un sistema remoto sólo cuando es necesario y únicamente residir en memoria.</t>
  </si>
  <si>
    <t>En caso de ser necesario guardar información sensible de forma local, ésta debe de ser cifrada usando una clave derivada del hardware de almacenamiento seguro, el cual debe requerir autenticación previa.</t>
  </si>
  <si>
    <t>El almacenamiento local de la aplicación debe de ser borrado trás un número excesivo de intentos fallidos de autenticación.</t>
  </si>
  <si>
    <t>La aplicación no depende únicamente de criptografía simétrica cuyas claves se encuentran directamente en el código fuente de la misma.</t>
  </si>
  <si>
    <t>La aplicación utiliza primitivas de seguridad que son apropiadas para el caso particular y su configuración y parámetros siguen las mejores prácticas de la industria.</t>
  </si>
  <si>
    <t>La aplicación no utiliza protocolos o algoritmos criptográficos ampliamente considerados obsoletos para su uso en seguridad.</t>
  </si>
  <si>
    <t>Los valores aleatorios son generados utilizando un generador de números aleatorios suficientemente seguro.</t>
  </si>
  <si>
    <t>4.12</t>
  </si>
  <si>
    <t>MSTG-AUTH-12</t>
  </si>
  <si>
    <t>La autenticación biométrica, si la hay, no está asociada a eventos (p. ej. usando una API que simplemente retorna "true" o "false"), sino basada en el desbloqueo del keychain/keystore (almacenamiento seguro).</t>
  </si>
  <si>
    <t>El sistema remoto implementa un mecanismo de segundo factor de autenticación (2FA) y lo impone consistentemente.</t>
  </si>
  <si>
    <t>Para realizar transacciones críticas se requiere una autenticación adicional (step-up).</t>
  </si>
  <si>
    <t>La aplicación informa al usuario acerca de todas las actividades sensibles en su cuenta. El usuario es capaz de ver una lista de los dispositivos conectados, información contextual (dirección IP, localización, etc.), y es capaz de bloquear ciertos dispositivos.</t>
  </si>
  <si>
    <t>Los modelos de autorización deberían de ser definidos e impuestos por el sistema remoto.</t>
  </si>
  <si>
    <t>Las configuraciones del protocolo TLS siguen las mejores prácticas de la industria, o lo hacen lo mejor posible en caso de que el sistema operativo del dispositivo no soporte los estándares recomendados.</t>
  </si>
  <si>
    <t>La aplicación verifica el certificado X.509 del sistema remoto al establecer el canal seguro y sólo se aceptan certificados firmados por una CA de confianza.</t>
  </si>
  <si>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</si>
  <si>
    <t>La aplicación no depende de un único canal de comunicaciones inseguro (email o SMS) para operaciones críticas como registro de usuarios o recuperación de cuentas.</t>
  </si>
  <si>
    <t>6.9</t>
  </si>
  <si>
    <t>6.10</t>
  </si>
  <si>
    <t>6.11</t>
  </si>
  <si>
    <t>MSTG-PLATFORM-9</t>
  </si>
  <si>
    <t>MSTG-PLATFORM-10</t>
  </si>
  <si>
    <t>MSTG-PLATFORM-11</t>
  </si>
  <si>
    <t>La aplicación requiere la cantidad de permisos mínimamente necesaria.</t>
  </si>
  <si>
    <t>Todo dato ingresado por el usuario o cualquier fuente externa debe ser validado y, si es necesario, saneado. Esto incluye información recibida por la UI o mecanismos IPC como los Intents, URLs y datos provenientes de la red.</t>
  </si>
  <si>
    <t>La aplicación no expone ninguna funcionalidad sensible a través esquemas de URL salvo que dichos mecanismos estén debidamente protegidos.</t>
  </si>
  <si>
    <t>La aplicación no expone ninguna funcionalidad sensible a través de mecanismos IPC salvo que dichos mecanismos estén debidamente protegidos.</t>
  </si>
  <si>
    <t>Las WebViews se configuran para permitir el mínimo de los esquemas (idealmente, sólo https). Esquemas peligrosos como file, tel y app-id están deshabilitados.</t>
  </si>
  <si>
    <t>Si objetos nativos son expuestos en WebViews, debe verificarse que cualquier componente JavaScript se carga exclusivamente desde el contenedor de la aplicación.</t>
  </si>
  <si>
    <t>La serialización de objetos, si se realiza, debe implementarse utilizando API seguras.</t>
  </si>
  <si>
    <t>La aplicación se protege contra ataques de tipo screen overlay. (sólo Android)</t>
  </si>
  <si>
    <t>La caché, el almacenamiento y los recursos cargados (JavaScript, etc.) de las WebViews deben de borrarse antes de destruir la WebView.</t>
  </si>
  <si>
    <t>Verificar que la aplicación impide el uso de teclados de terceros siempre que se introduzca información sensible.</t>
  </si>
  <si>
    <t>La aplicación es firmada y provista con un certificado válido, cuya clave privada está debidamente protegida.</t>
  </si>
  <si>
    <t>La aplicación fue publicada en modo release y con las configuraciones apropiadas para el mismo (por ejemplo, non-debuggable).</t>
  </si>
  <si>
    <t>Los símbolos de depuración fueron eliminados de los binarios nativos.</t>
  </si>
  <si>
    <t>Cualquier código de depuración y/o de asistencia al desarrollador (p. ej. código de test, backdoors, configuraciones ocultas) debe ser eliminado. La aplicación no hace logs detallados de errores ni de mensajes de depuración.</t>
  </si>
  <si>
    <t>Todos los componentes de terceros se encuentran identificados y revisados en cuanto a vulnerabilidades conocidas.</t>
  </si>
  <si>
    <t>La aplicación captura y gestiona debidamente las posibles excepciones.</t>
  </si>
  <si>
    <t>En código no administrado, la memoria es solicitada, utilizada y liberada de manera correcta.</t>
  </si>
  <si>
    <t>Las funcionalidades de seguridad gratuitas de las herramientas, tales como minificación del byte-code, protección de la pila, soporte PIE y conteo automático de referencias, se encuentran activadas.</t>
  </si>
  <si>
    <t>8.13</t>
  </si>
  <si>
    <t>MSTG-RESILIENCE-13</t>
  </si>
  <si>
    <t>La aplicación impide la depuración o detecta y responde a la misma. Se deben cubrir todos los protocolos de depuración.</t>
  </si>
  <si>
    <t>La aplicación detecta y responde a cualquier modificación de ejecutables y datos críticos de la propia aplicación.</t>
  </si>
  <si>
    <t>La aplicación detecta la presencia de herramientas de ingeniería inversa o frameworks comunmente utilizados.</t>
  </si>
  <si>
    <t>La aplicación detecta y responde a ser ejecutada en un emulador.</t>
  </si>
  <si>
    <t>La aplicación implementa múltiples mecanismos de detección para los puntos del 8.1 al 8.6. Nótese que, a mayor cantidad y diversidad de mecanismos usados, mayor será la resistencia.</t>
  </si>
  <si>
    <t>Los mecanismos de detección provocan distintos tipos de respuestas, incluyendo respuestas retardadas y silenciosas.</t>
  </si>
  <si>
    <t>La ofuscación se aplica a las defensas del programa, lo que a su vez impide la desofuscación mediante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</si>
  <si>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</si>
  <si>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</si>
  <si>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</si>
  <si>
    <t>A modo de defensa en profundidad, además de incluir un refuerzo (hardening) sólido de la comunicación, puede implementarse el cifrado de datos (payloads) a nivel de aplicación como medida adicional contra ataques de eavesdropping.</t>
  </si>
  <si>
    <t>Impedir el Eavesdropping</t>
    <phoneticPr fontId="41"/>
  </si>
  <si>
    <t>Koki Takeyama</t>
    <phoneticPr fontId="42"/>
  </si>
  <si>
    <t>1.1.3.1</t>
    <phoneticPr fontId="42"/>
  </si>
  <si>
    <t>MASVS version</t>
  </si>
  <si>
    <t>1.1.4</t>
    <phoneticPr fontId="4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</si>
  <si>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2"/>
  </si>
  <si>
    <t>Testing Reverse Engineering Tools Detection (MSTG-RESILIENCE-4)</t>
  </si>
  <si>
    <t>Testing Emulator Detection (MSTG-RESILIENCE-5)</t>
  </si>
  <si>
    <t>Testing Obfuscation (MSTG-RESILIENCE-9)</t>
  </si>
  <si>
    <t>Versión del MSTG</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</si>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</sst>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7">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
      <sz val="6"/>
      <name val="Calibri"/>
      <family val="3"/>
      <charset val="128"/>
      <scheme val="minor"/>
    </font>
    <font>
      <sz val="6"/>
      <name val="ＭＳ Ｐゴシック"/>
      <family val="3"/>
      <charset val="128"/>
    </font>
    <font>
      <sz val="12"/>
      <name val="Calibri"/>
      <family val="2"/>
      <charset val="1"/>
    </font>
    <font>
      <b/>
      <sz val="12"/>
      <color rgb="FF000000"/>
      <name val="Calibri"/>
      <family val="2"/>
      <charset val="1"/>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theme="0" tint="-0.24994659260841701"/>
      </right>
      <top/>
      <bottom/>
      <diagonal/>
    </border>
    <border>
      <left style="thin">
        <color theme="0" tint="-0.24994659260841701"/>
      </left>
      <right style="thin">
        <color auto="1"/>
      </right>
      <top/>
      <bottom/>
      <diagonal/>
    </border>
    <border>
      <left style="thin">
        <color theme="0" tint="-0.34998626667073579"/>
      </left>
      <right style="thin">
        <color auto="1"/>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69">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21" fillId="0" borderId="2" xfId="0" applyFont="1" applyBorder="1" applyAlignment="1">
      <alignment vertical="top"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6" fillId="0" borderId="2" xfId="0" applyFont="1" applyBorder="1" applyAlignment="1">
      <alignment vertical="top"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3" fillId="0" borderId="36" xfId="9" applyFill="1" applyBorder="1" applyAlignment="1" applyProtection="1">
      <alignment vertical="center"/>
    </xf>
    <xf numFmtId="0" fontId="21" fillId="0" borderId="38" xfId="0" applyFont="1" applyBorder="1" applyAlignment="1">
      <alignment vertical="top"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23" fillId="0" borderId="38" xfId="0" applyFont="1" applyBorder="1" applyAlignment="1">
      <alignment vertical="top"/>
    </xf>
    <xf numFmtId="0" fontId="6" fillId="0" borderId="36" xfId="0" applyFont="1" applyFill="1" applyBorder="1" applyAlignment="1" applyProtection="1">
      <alignment horizontal="left" vertical="center"/>
    </xf>
    <xf numFmtId="0" fontId="22" fillId="0" borderId="0" xfId="0" applyFont="1" applyAlignment="1">
      <alignment horizontal="left" vertical="top"/>
    </xf>
    <xf numFmtId="0" fontId="0" fillId="0" borderId="0" xfId="0" applyAlignment="1">
      <alignment vertical="top"/>
    </xf>
    <xf numFmtId="0" fontId="23" fillId="0" borderId="0" xfId="0" applyFont="1" applyAlignment="1">
      <alignment vertical="top"/>
    </xf>
    <xf numFmtId="0" fontId="23" fillId="0" borderId="0" xfId="0" applyFont="1" applyAlignment="1">
      <alignment vertical="top" wrapText="1"/>
    </xf>
    <xf numFmtId="0" fontId="18" fillId="2" borderId="34" xfId="0" applyFont="1" applyFill="1" applyBorder="1" applyAlignment="1">
      <alignment horizontal="center" vertical="top" wrapText="1"/>
    </xf>
    <xf numFmtId="0" fontId="18" fillId="2" borderId="32" xfId="0" applyFont="1" applyFill="1" applyBorder="1" applyAlignment="1">
      <alignment horizontal="center" vertical="top" wrapText="1"/>
    </xf>
    <xf numFmtId="0" fontId="31" fillId="2" borderId="32" xfId="0" applyFont="1" applyFill="1" applyBorder="1" applyAlignment="1">
      <alignment vertical="top" wrapText="1"/>
    </xf>
    <xf numFmtId="0" fontId="31" fillId="2" borderId="32" xfId="0" applyFont="1" applyFill="1" applyBorder="1" applyAlignment="1">
      <alignment horizontal="center" vertical="top" wrapText="1"/>
    </xf>
    <xf numFmtId="0" fontId="31" fillId="2" borderId="33" xfId="0" applyFont="1" applyFill="1" applyBorder="1" applyAlignment="1">
      <alignment horizontal="center"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horizontal="center" vertical="top" wrapText="1"/>
    </xf>
    <xf numFmtId="0" fontId="32" fillId="3" borderId="0" xfId="0" applyFont="1" applyFill="1" applyBorder="1" applyAlignment="1">
      <alignment vertical="top" wrapText="1"/>
    </xf>
    <xf numFmtId="0" fontId="19" fillId="3" borderId="7" xfId="0" applyFont="1" applyFill="1" applyBorder="1" applyAlignment="1">
      <alignment horizontal="center" vertical="top" wrapText="1"/>
    </xf>
    <xf numFmtId="0" fontId="18" fillId="4" borderId="35" xfId="0" quotePrefix="1" applyFont="1" applyFill="1" applyBorder="1" applyAlignment="1">
      <alignment horizontal="center" vertical="top" wrapText="1"/>
    </xf>
    <xf numFmtId="0" fontId="18" fillId="4" borderId="0" xfId="0" quotePrefix="1" applyFont="1" applyFill="1" applyBorder="1" applyAlignment="1">
      <alignment horizontal="center" vertical="top" wrapText="1"/>
    </xf>
    <xf numFmtId="0" fontId="17" fillId="0" borderId="0" xfId="0" applyFont="1" applyBorder="1" applyAlignment="1">
      <alignment vertical="top" wrapText="1"/>
    </xf>
    <xf numFmtId="0" fontId="17" fillId="7" borderId="0" xfId="0" applyFont="1" applyFill="1" applyBorder="1" applyAlignment="1">
      <alignment horizontal="center" vertical="top" wrapText="1"/>
    </xf>
    <xf numFmtId="0" fontId="17" fillId="6" borderId="0" xfId="0" applyFont="1" applyFill="1" applyBorder="1" applyAlignment="1">
      <alignment horizontal="center" vertical="top" wrapText="1"/>
    </xf>
    <xf numFmtId="0" fontId="3" fillId="0" borderId="0" xfId="9" applyBorder="1" applyAlignment="1">
      <alignment horizontal="left" vertical="top"/>
    </xf>
    <xf numFmtId="0" fontId="3" fillId="0" borderId="0" xfId="9" applyBorder="1" applyAlignment="1">
      <alignment vertical="top" wrapText="1"/>
    </xf>
    <xf numFmtId="0" fontId="0" fillId="0" borderId="0" xfId="0" applyBorder="1" applyAlignment="1">
      <alignment vertical="top"/>
    </xf>
    <xf numFmtId="0" fontId="17" fillId="0" borderId="0" xfId="0" applyFont="1" applyFill="1" applyBorder="1" applyAlignment="1">
      <alignment vertical="top" wrapText="1"/>
    </xf>
    <xf numFmtId="0" fontId="20" fillId="3" borderId="35" xfId="0" applyFont="1" applyFill="1" applyBorder="1" applyAlignment="1">
      <alignment horizontal="center" vertical="top" wrapText="1"/>
    </xf>
    <xf numFmtId="0" fontId="20" fillId="3" borderId="0" xfId="0" applyFont="1" applyFill="1" applyBorder="1" applyAlignment="1">
      <alignment horizontal="center" vertical="top" wrapText="1"/>
    </xf>
    <xf numFmtId="0" fontId="33" fillId="3" borderId="0" xfId="0" applyFont="1" applyFill="1" applyBorder="1" applyAlignment="1">
      <alignment vertical="top" wrapText="1"/>
    </xf>
    <xf numFmtId="0" fontId="20" fillId="3" borderId="0" xfId="0" applyFont="1" applyFill="1" applyBorder="1" applyAlignment="1">
      <alignment vertical="top" wrapText="1"/>
    </xf>
    <xf numFmtId="0" fontId="20" fillId="3" borderId="7" xfId="0" applyFont="1" applyFill="1" applyBorder="1" applyAlignment="1">
      <alignment vertical="top" wrapText="1"/>
    </xf>
    <xf numFmtId="0" fontId="18" fillId="4" borderId="35" xfId="0" applyFont="1" applyFill="1" applyBorder="1" applyAlignment="1">
      <alignment horizontal="center" vertical="top" wrapText="1"/>
    </xf>
    <xf numFmtId="0" fontId="18" fillId="4" borderId="0" xfId="0" applyFont="1" applyFill="1" applyBorder="1" applyAlignment="1">
      <alignment horizontal="center" vertical="top" wrapText="1"/>
    </xf>
    <xf numFmtId="0" fontId="3" fillId="0" borderId="0" xfId="9" quotePrefix="1" applyBorder="1" applyAlignment="1">
      <alignment vertical="top" wrapText="1"/>
    </xf>
    <xf numFmtId="0" fontId="3" fillId="0" borderId="0" xfId="9" applyBorder="1" applyAlignment="1">
      <alignment vertical="top"/>
    </xf>
    <xf numFmtId="0" fontId="25" fillId="0" borderId="0" xfId="9" applyFont="1" applyBorder="1" applyAlignment="1">
      <alignment horizontal="left" vertical="top" wrapText="1"/>
    </xf>
    <xf numFmtId="0" fontId="3" fillId="0" borderId="0" xfId="9" applyBorder="1" applyAlignment="1">
      <alignment horizontal="left" vertical="top" wrapText="1"/>
    </xf>
    <xf numFmtId="0" fontId="18" fillId="2" borderId="21" xfId="0" applyFont="1" applyFill="1" applyBorder="1" applyAlignment="1">
      <alignment horizontal="center" vertical="top" wrapText="1"/>
    </xf>
    <xf numFmtId="0" fontId="18" fillId="2" borderId="20" xfId="0" applyFont="1" applyFill="1" applyBorder="1" applyAlignment="1">
      <alignment horizontal="center" vertical="top" wrapText="1"/>
    </xf>
    <xf numFmtId="0" fontId="18" fillId="2" borderId="20" xfId="0" applyFont="1" applyFill="1" applyBorder="1" applyAlignment="1">
      <alignment vertical="top" wrapText="1"/>
    </xf>
    <xf numFmtId="0" fontId="18" fillId="2" borderId="22" xfId="0" applyFont="1" applyFill="1" applyBorder="1" applyAlignment="1">
      <alignment horizontal="center" vertical="top" wrapText="1"/>
    </xf>
    <xf numFmtId="0" fontId="21" fillId="0" borderId="0" xfId="0" applyFont="1" applyAlignment="1">
      <alignment vertical="top"/>
    </xf>
    <xf numFmtId="0" fontId="21" fillId="0" borderId="0" xfId="0" applyFont="1" applyAlignment="1">
      <alignment vertical="top" wrapText="1"/>
    </xf>
    <xf numFmtId="0" fontId="35" fillId="0" borderId="0" xfId="0" applyFont="1" applyAlignment="1">
      <alignment horizontal="left" vertical="top"/>
    </xf>
    <xf numFmtId="0" fontId="31" fillId="2" borderId="1" xfId="0" applyFont="1" applyFill="1" applyBorder="1" applyAlignment="1">
      <alignment vertical="top" wrapText="1"/>
    </xf>
    <xf numFmtId="0" fontId="1"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0" fillId="0" borderId="0" xfId="0" applyAlignment="1">
      <alignment vertical="top" wrapText="1"/>
    </xf>
    <xf numFmtId="0" fontId="17" fillId="0" borderId="0" xfId="0" applyFont="1" applyFill="1" applyBorder="1" applyAlignment="1">
      <alignment horizontal="center" vertical="top" wrapText="1"/>
    </xf>
    <xf numFmtId="0" fontId="17" fillId="0" borderId="40" xfId="0" applyFont="1" applyBorder="1" applyAlignment="1">
      <alignment horizontal="center" vertical="top" wrapText="1"/>
    </xf>
    <xf numFmtId="0" fontId="17" fillId="0" borderId="41" xfId="0" applyFont="1" applyBorder="1" applyAlignment="1">
      <alignment vertical="top" wrapText="1"/>
    </xf>
    <xf numFmtId="0" fontId="10" fillId="0" borderId="0" xfId="0" applyFont="1" applyAlignment="1">
      <alignment vertical="top"/>
    </xf>
    <xf numFmtId="0" fontId="31" fillId="2" borderId="34" xfId="0" applyFont="1" applyFill="1" applyBorder="1" applyAlignment="1">
      <alignment horizontal="center" vertical="top" wrapText="1"/>
    </xf>
    <xf numFmtId="0" fontId="17" fillId="5" borderId="0" xfId="0" applyFont="1" applyFill="1" applyBorder="1" applyAlignment="1">
      <alignment horizontal="center" vertical="top" wrapText="1"/>
    </xf>
    <xf numFmtId="0" fontId="39" fillId="2" borderId="32"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0" fontId="22" fillId="0" borderId="0" xfId="0" applyFont="1" applyAlignment="1">
      <alignment vertical="top"/>
    </xf>
    <xf numFmtId="0" fontId="34" fillId="0" borderId="0" xfId="0" applyFont="1" applyAlignment="1">
      <alignment vertical="top"/>
    </xf>
    <xf numFmtId="0" fontId="17" fillId="0" borderId="42" xfId="0" applyFont="1" applyBorder="1" applyAlignment="1">
      <alignment vertical="top" wrapText="1"/>
    </xf>
    <xf numFmtId="0" fontId="23" fillId="0" borderId="38" xfId="0" quotePrefix="1" applyFont="1" applyBorder="1" applyAlignment="1">
      <alignment horizontal="center" vertical="top"/>
    </xf>
    <xf numFmtId="0" fontId="29" fillId="0" borderId="0" xfId="0" applyFont="1" applyBorder="1" applyAlignment="1">
      <alignment horizontal="left" vertical="top"/>
    </xf>
    <xf numFmtId="0" fontId="28" fillId="0" borderId="2" xfId="0" applyFont="1" applyBorder="1" applyAlignment="1">
      <alignment vertical="top"/>
    </xf>
    <xf numFmtId="0" fontId="44" fillId="0" borderId="38" xfId="0" applyFont="1" applyBorder="1" applyAlignment="1">
      <alignment vertical="top"/>
    </xf>
    <xf numFmtId="0" fontId="24" fillId="0" borderId="2" xfId="0" applyFont="1" applyBorder="1" applyAlignment="1">
      <alignment vertical="top"/>
    </xf>
    <xf numFmtId="0" fontId="0" fillId="0" borderId="2" xfId="0" applyBorder="1" applyAlignment="1">
      <alignment horizontal="center" vertical="top"/>
    </xf>
    <xf numFmtId="0" fontId="0" fillId="0" borderId="38" xfId="0" applyBorder="1" applyAlignment="1">
      <alignment horizontal="center" vertical="top"/>
    </xf>
    <xf numFmtId="0" fontId="23" fillId="0" borderId="2" xfId="0" applyFont="1" applyBorder="1" applyAlignment="1">
      <alignment horizontal="center" vertical="top"/>
    </xf>
    <xf numFmtId="0" fontId="23" fillId="0" borderId="38" xfId="0" applyFont="1" applyBorder="1" applyAlignment="1">
      <alignment horizontal="center" vertical="top"/>
    </xf>
    <xf numFmtId="0" fontId="38" fillId="0" borderId="0" xfId="0" applyFont="1" applyAlignment="1">
      <alignment horizontal="left" vertical="top"/>
    </xf>
    <xf numFmtId="14" fontId="0" fillId="0" borderId="38" xfId="0" applyNumberFormat="1" applyBorder="1" applyAlignment="1">
      <alignment vertical="top"/>
    </xf>
    <xf numFmtId="0" fontId="0" fillId="0" borderId="38" xfId="0" applyBorder="1" applyAlignment="1">
      <alignment vertical="top" wrapText="1"/>
    </xf>
    <xf numFmtId="0" fontId="43" fillId="0" borderId="38" xfId="0" applyFont="1" applyBorder="1" applyAlignment="1">
      <alignment horizontal="center" vertical="top"/>
    </xf>
    <xf numFmtId="0" fontId="6" fillId="0" borderId="10" xfId="0" applyFont="1" applyFill="1" applyBorder="1" applyAlignment="1" applyProtection="1">
      <alignment horizontal="left" vertical="center"/>
    </xf>
    <xf numFmtId="0" fontId="45" fillId="0" borderId="0" xfId="0" applyFont="1"/>
    <xf numFmtId="0" fontId="3" fillId="0" borderId="0" xfId="9"/>
    <xf numFmtId="0" fontId="46" fillId="0" borderId="0" xfId="0" applyFont="1" applyAlignment="1">
      <alignment horizontal="center" vertical="top" wrapText="1"/>
    </xf>
    <xf numFmtId="0" fontId="6" fillId="0" borderId="13" xfId="0" applyFont="1" applyBorder="1" applyAlignment="1" applyProtection="1">
      <alignment horizontal="left" vertical="center"/>
    </xf>
    <xf numFmtId="0" fontId="6"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top" wrapText="1"/>
    </xf>
    <xf numFmtId="0" fontId="31" fillId="2" borderId="32" xfId="0" applyFont="1" applyFill="1" applyBorder="1" applyAlignment="1">
      <alignment horizontal="center" vertical="top" wrapText="1"/>
    </xf>
    <xf numFmtId="0" fontId="29" fillId="0" borderId="20" xfId="0" applyFont="1" applyBorder="1" applyAlignment="1">
      <alignment horizontal="left" vertical="top"/>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xr:uid="{00000000-0005-0000-0000-00003E000000}"/>
  </cellStyles>
  <dxfs count="5">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zoomScalePageLayoutView="120" workbookViewId="0">
      <selection activeCell="D13" sqref="D13"/>
    </sheetView>
  </sheetViews>
  <sheetFormatPr baseColWidth="10" defaultColWidth="8.6640625" defaultRowHeight="16"/>
  <cols>
    <col min="1" max="1" width="2.1640625" customWidth="1"/>
    <col min="3" max="3" width="13.6640625" customWidth="1"/>
    <col min="4" max="4" width="92.5" customWidth="1"/>
  </cols>
  <sheetData>
    <row r="1" spans="2:4" ht="8" customHeight="1"/>
    <row r="2" spans="2:4">
      <c r="B2" s="128" t="s">
        <v>151</v>
      </c>
      <c r="C2" s="129"/>
      <c r="D2" s="130"/>
    </row>
    <row r="3" spans="2:4">
      <c r="B3" s="131"/>
      <c r="C3" s="132"/>
      <c r="D3" s="133"/>
    </row>
    <row r="4" spans="2:4">
      <c r="B4" s="131"/>
      <c r="C4" s="132"/>
      <c r="D4" s="133"/>
    </row>
    <row r="5" spans="2:4">
      <c r="B5" s="131"/>
      <c r="C5" s="132"/>
      <c r="D5" s="133"/>
    </row>
    <row r="6" spans="2:4">
      <c r="B6" s="131"/>
      <c r="C6" s="132"/>
      <c r="D6" s="133"/>
    </row>
    <row r="7" spans="2:4">
      <c r="B7" s="131"/>
      <c r="C7" s="132"/>
      <c r="D7" s="133"/>
    </row>
    <row r="8" spans="2:4" hidden="1">
      <c r="B8" s="134"/>
      <c r="C8" s="135"/>
      <c r="D8" s="136"/>
    </row>
    <row r="9" spans="2:4">
      <c r="B9" s="137" t="s">
        <v>69</v>
      </c>
      <c r="C9" s="125"/>
      <c r="D9" s="126"/>
    </row>
    <row r="10" spans="2:4">
      <c r="B10" s="33" t="s">
        <v>152</v>
      </c>
      <c r="C10" s="34"/>
      <c r="D10" s="36"/>
    </row>
    <row r="11" spans="2:4">
      <c r="B11" s="142" t="s">
        <v>190</v>
      </c>
      <c r="C11" s="142"/>
      <c r="D11" s="43">
        <v>1.2</v>
      </c>
    </row>
    <row r="12" spans="2:4">
      <c r="B12" s="143" t="s">
        <v>194</v>
      </c>
      <c r="C12" s="143"/>
      <c r="D12" s="37" t="str">
        <f>HYPERLINK(CONCATENATE(
"https://github.com/OWASP/owasp-masvs/blob/",
MASVS_VERSION,
"/Document/"))</f>
        <v>https://github.com/OWASP/owasp-masvs/blob/1.2/Document/</v>
      </c>
    </row>
    <row r="13" spans="2:4">
      <c r="B13" s="142" t="s">
        <v>386</v>
      </c>
      <c r="C13" s="142"/>
      <c r="D13" s="114" t="s">
        <v>387</v>
      </c>
    </row>
    <row r="14" spans="2:4" ht="17">
      <c r="B14" s="141" t="s">
        <v>189</v>
      </c>
      <c r="C14" s="141"/>
      <c r="D14" s="35" t="str">
        <f>HYPERLINK(CONCATENATE(
"https://github.com/OWASP/owasp-mstg/blob/",
MSTG_VERSION,
"/Document/"))</f>
        <v>https://github.com/OWASP/owasp-mstg/blob/1.1.3-excel/Document/</v>
      </c>
    </row>
    <row r="15" spans="2:4" ht="40.25" customHeight="1">
      <c r="B15" s="138" t="s">
        <v>191</v>
      </c>
      <c r="C15" s="139"/>
      <c r="D15" s="140"/>
    </row>
    <row r="16" spans="2:4">
      <c r="B16" s="123" t="s">
        <v>153</v>
      </c>
      <c r="C16" s="124"/>
      <c r="D16" s="12"/>
    </row>
    <row r="17" spans="2:4">
      <c r="B17" s="118" t="s">
        <v>154</v>
      </c>
      <c r="C17" s="127"/>
      <c r="D17" s="12"/>
    </row>
    <row r="18" spans="2:4">
      <c r="B18" s="123" t="s">
        <v>155</v>
      </c>
      <c r="C18" s="124"/>
      <c r="D18" s="12"/>
    </row>
    <row r="19" spans="2:4">
      <c r="B19" s="123" t="s">
        <v>156</v>
      </c>
      <c r="C19" s="124"/>
      <c r="D19" s="12"/>
    </row>
    <row r="20" spans="2:4">
      <c r="B20" s="123" t="s">
        <v>157</v>
      </c>
      <c r="C20" s="124"/>
      <c r="D20" s="12"/>
    </row>
    <row r="21" spans="2:4">
      <c r="B21" s="123" t="s">
        <v>158</v>
      </c>
      <c r="C21" s="124"/>
      <c r="D21" s="12"/>
    </row>
    <row r="22" spans="2:4" ht="70.5" customHeight="1">
      <c r="B22" s="123" t="s">
        <v>159</v>
      </c>
      <c r="C22" s="124"/>
      <c r="D22" s="12" t="s">
        <v>160</v>
      </c>
    </row>
    <row r="23" spans="2:4">
      <c r="B23" s="125"/>
      <c r="C23" s="125"/>
      <c r="D23" s="126"/>
    </row>
    <row r="24" spans="2:4">
      <c r="B24" s="1" t="s">
        <v>161</v>
      </c>
      <c r="C24" s="2"/>
      <c r="D24" s="3"/>
    </row>
    <row r="25" spans="2:4">
      <c r="B25" s="4" t="s">
        <v>162</v>
      </c>
      <c r="C25" s="5"/>
      <c r="D25" s="12"/>
    </row>
    <row r="26" spans="2:4">
      <c r="B26" s="123" t="s">
        <v>163</v>
      </c>
      <c r="C26" s="124"/>
      <c r="D26" s="12"/>
    </row>
    <row r="27" spans="2:4">
      <c r="B27" s="123" t="s">
        <v>164</v>
      </c>
      <c r="C27" s="124"/>
      <c r="D27" s="12"/>
    </row>
    <row r="28" spans="2:4">
      <c r="B28" s="123" t="s">
        <v>165</v>
      </c>
      <c r="C28" s="124"/>
      <c r="D28" s="12"/>
    </row>
    <row r="29" spans="2:4">
      <c r="B29" s="123" t="s">
        <v>167</v>
      </c>
      <c r="C29" s="124"/>
      <c r="D29" s="12"/>
    </row>
    <row r="30" spans="2:4">
      <c r="B30" s="125"/>
      <c r="C30" s="125"/>
      <c r="D30" s="126"/>
    </row>
    <row r="31" spans="2:4">
      <c r="B31" s="1" t="s">
        <v>66</v>
      </c>
      <c r="C31" s="2"/>
      <c r="D31" s="3"/>
    </row>
    <row r="32" spans="2:4">
      <c r="B32" s="26" t="s">
        <v>162</v>
      </c>
      <c r="C32" s="27"/>
      <c r="D32" s="12"/>
    </row>
    <row r="33" spans="2:4">
      <c r="B33" s="123" t="s">
        <v>166</v>
      </c>
      <c r="C33" s="124"/>
      <c r="D33" s="12"/>
    </row>
    <row r="34" spans="2:4">
      <c r="B34" s="123" t="s">
        <v>164</v>
      </c>
      <c r="C34" s="124"/>
      <c r="D34" s="12"/>
    </row>
    <row r="35" spans="2:4">
      <c r="B35" s="123" t="s">
        <v>165</v>
      </c>
      <c r="C35" s="124"/>
      <c r="D35" s="12"/>
    </row>
    <row r="36" spans="2:4">
      <c r="B36" s="123" t="s">
        <v>168</v>
      </c>
      <c r="C36" s="124"/>
      <c r="D36" s="12"/>
    </row>
    <row r="37" spans="2:4">
      <c r="B37" s="125"/>
      <c r="C37" s="125"/>
      <c r="D37" s="126"/>
    </row>
    <row r="38" spans="2:4">
      <c r="B38" s="1" t="s">
        <v>169</v>
      </c>
      <c r="C38" s="2"/>
      <c r="D38" s="3"/>
    </row>
    <row r="39" spans="2:4">
      <c r="B39" s="120"/>
      <c r="C39" s="121"/>
      <c r="D39" s="122"/>
    </row>
    <row r="40" spans="2:4">
      <c r="B40" s="118" t="s">
        <v>170</v>
      </c>
      <c r="C40" s="119"/>
      <c r="D40" s="24"/>
    </row>
    <row r="41" spans="2:4">
      <c r="B41" s="118" t="s">
        <v>171</v>
      </c>
      <c r="C41" s="119"/>
      <c r="D41" s="24"/>
    </row>
    <row r="42" spans="2:4">
      <c r="B42" s="118" t="s">
        <v>172</v>
      </c>
      <c r="C42" s="119"/>
      <c r="D42" s="24"/>
    </row>
    <row r="43" spans="2:4">
      <c r="B43" s="118" t="s">
        <v>173</v>
      </c>
      <c r="C43" s="119"/>
      <c r="D43" s="25"/>
    </row>
    <row r="44" spans="2:4">
      <c r="B44" s="118" t="s">
        <v>174</v>
      </c>
      <c r="C44" s="119"/>
      <c r="D44" s="24"/>
    </row>
    <row r="45" spans="2:4">
      <c r="B45" s="120"/>
      <c r="C45" s="121"/>
      <c r="D45" s="122"/>
    </row>
    <row r="46" spans="2:4">
      <c r="B46" s="118" t="s">
        <v>170</v>
      </c>
      <c r="C46" s="119"/>
      <c r="D46" s="24"/>
    </row>
    <row r="47" spans="2:4">
      <c r="B47" s="118" t="s">
        <v>171</v>
      </c>
      <c r="C47" s="119"/>
      <c r="D47" s="24"/>
    </row>
    <row r="48" spans="2:4">
      <c r="B48" s="118" t="s">
        <v>172</v>
      </c>
      <c r="C48" s="119"/>
      <c r="D48" s="24"/>
    </row>
    <row r="49" spans="2:4">
      <c r="B49" s="118" t="s">
        <v>173</v>
      </c>
      <c r="C49" s="119"/>
      <c r="D49" s="25"/>
    </row>
    <row r="50" spans="2:4">
      <c r="B50" s="118" t="s">
        <v>174</v>
      </c>
      <c r="C50" s="119"/>
      <c r="D50" s="2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4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Normal="100" zoomScalePageLayoutView="150" workbookViewId="0"/>
  </sheetViews>
  <sheetFormatPr baseColWidth="10" defaultColWidth="8.6640625" defaultRowHeight="14"/>
  <cols>
    <col min="1" max="1" width="1.6640625" style="6" customWidth="1"/>
    <col min="2" max="2" width="9.5" style="6" customWidth="1"/>
    <col min="3" max="3" width="54.6640625" style="6" customWidth="1"/>
    <col min="4" max="4" width="6" style="6" customWidth="1"/>
    <col min="5" max="5" width="4.6640625" style="6" customWidth="1"/>
    <col min="6" max="6" width="5.6640625" style="6" customWidth="1"/>
    <col min="7" max="7" width="10.1640625" style="6" customWidth="1"/>
    <col min="8" max="16384" width="8.6640625" style="6"/>
  </cols>
  <sheetData>
    <row r="1" spans="2:24" ht="15" thickBot="1"/>
    <row r="2" spans="2:24" ht="15" thickBot="1">
      <c r="B2" s="7"/>
      <c r="C2" s="22" t="s">
        <v>68</v>
      </c>
      <c r="D2" s="8"/>
      <c r="E2" s="8"/>
      <c r="F2" s="8"/>
    </row>
    <row r="3" spans="2:24">
      <c r="B3" s="8"/>
      <c r="C3" s="8"/>
      <c r="D3" s="8"/>
      <c r="E3" s="8"/>
      <c r="F3" s="8"/>
    </row>
    <row r="4" spans="2:24">
      <c r="B4" s="144"/>
      <c r="C4" s="144"/>
      <c r="D4" s="144"/>
      <c r="E4" s="144"/>
      <c r="F4" s="144"/>
    </row>
    <row r="5" spans="2:24" ht="16.25" customHeight="1" thickBot="1">
      <c r="B5" s="20"/>
      <c r="C5" s="20"/>
      <c r="D5" s="20"/>
      <c r="E5" s="20"/>
      <c r="F5" s="20"/>
    </row>
    <row r="6" spans="2:24" ht="19.25" customHeight="1" thickBot="1">
      <c r="B6" s="21"/>
      <c r="C6" s="21"/>
      <c r="D6" s="21"/>
      <c r="E6" s="21"/>
      <c r="F6" s="21"/>
      <c r="G6" s="154" t="s">
        <v>109</v>
      </c>
      <c r="H6" s="155"/>
      <c r="I6" s="156"/>
      <c r="V6" s="157" t="s">
        <v>110</v>
      </c>
      <c r="W6" s="158"/>
      <c r="X6" s="159"/>
    </row>
    <row r="7" spans="2:24" ht="15" thickBot="1">
      <c r="B7" s="13"/>
      <c r="C7" s="13"/>
      <c r="D7" s="13"/>
      <c r="E7" s="13"/>
      <c r="F7" s="13"/>
    </row>
    <row r="8" spans="2:24" ht="16.25" customHeight="1">
      <c r="B8" s="20"/>
      <c r="C8" s="20"/>
      <c r="D8" s="20"/>
      <c r="E8" s="20"/>
      <c r="F8" s="20"/>
      <c r="G8" s="145">
        <f>AVERAGE(G43:G50)*5</f>
        <v>0</v>
      </c>
      <c r="H8" s="146"/>
      <c r="I8" s="147"/>
      <c r="V8" s="145">
        <f>AVERAGE(K43:K50)*5</f>
        <v>0</v>
      </c>
      <c r="W8" s="146"/>
      <c r="X8" s="147"/>
    </row>
    <row r="9" spans="2:24" ht="91.25" customHeight="1">
      <c r="B9" s="21"/>
      <c r="C9" s="21"/>
      <c r="D9" s="21"/>
      <c r="E9" s="21"/>
      <c r="F9" s="21"/>
      <c r="G9" s="148"/>
      <c r="H9" s="149"/>
      <c r="I9" s="150"/>
      <c r="V9" s="148"/>
      <c r="W9" s="149"/>
      <c r="X9" s="150"/>
    </row>
    <row r="10" spans="2:24" ht="16.5" customHeight="1">
      <c r="B10" s="13"/>
      <c r="C10" s="13"/>
      <c r="D10" s="13"/>
      <c r="E10" s="13"/>
      <c r="F10" s="13"/>
      <c r="G10" s="148"/>
      <c r="H10" s="149"/>
      <c r="I10" s="150"/>
      <c r="V10" s="148"/>
      <c r="W10" s="149"/>
      <c r="X10" s="150"/>
    </row>
    <row r="11" spans="2:24" ht="17.25" customHeight="1" thickBot="1">
      <c r="B11" s="13"/>
      <c r="C11" s="13"/>
      <c r="D11" s="13"/>
      <c r="E11" s="13"/>
      <c r="F11" s="13"/>
      <c r="G11" s="151"/>
      <c r="H11" s="152"/>
      <c r="I11" s="153"/>
      <c r="V11" s="151"/>
      <c r="W11" s="152"/>
      <c r="X11" s="153"/>
    </row>
    <row r="12" spans="2:24" ht="16.25" customHeight="1">
      <c r="B12" s="160"/>
      <c r="C12" s="160"/>
      <c r="D12" s="160"/>
      <c r="E12" s="160"/>
      <c r="F12" s="160"/>
    </row>
    <row r="13" spans="2:24">
      <c r="B13" s="14"/>
      <c r="C13" s="14"/>
      <c r="D13" s="14"/>
      <c r="E13" s="14"/>
      <c r="F13" s="14"/>
    </row>
    <row r="14" spans="2:24">
      <c r="B14" s="15"/>
      <c r="C14" s="15"/>
      <c r="D14" s="15"/>
      <c r="E14" s="15"/>
      <c r="F14" s="16"/>
    </row>
    <row r="15" spans="2:24">
      <c r="B15" s="13"/>
      <c r="C15" s="13"/>
      <c r="D15" s="13"/>
      <c r="E15" s="13"/>
      <c r="F15" s="13"/>
    </row>
    <row r="16" spans="2:24" ht="16.25" customHeight="1">
      <c r="B16" s="160"/>
      <c r="C16" s="160"/>
      <c r="D16" s="160"/>
      <c r="E16" s="160"/>
      <c r="F16" s="160"/>
    </row>
    <row r="17" spans="2:6">
      <c r="B17" s="14"/>
      <c r="C17" s="14"/>
      <c r="D17" s="14"/>
      <c r="E17" s="14"/>
      <c r="F17" s="14"/>
    </row>
    <row r="18" spans="2:6">
      <c r="B18" s="15"/>
      <c r="C18" s="15"/>
      <c r="D18" s="15"/>
      <c r="E18" s="15"/>
      <c r="F18" s="16"/>
    </row>
    <row r="20" spans="2:6">
      <c r="B20" s="6" t="s">
        <v>67</v>
      </c>
    </row>
    <row r="23" spans="2:6">
      <c r="C23" s="18"/>
    </row>
    <row r="24" spans="2:6">
      <c r="C24" s="18"/>
    </row>
    <row r="25" spans="2:6">
      <c r="C25" s="18"/>
    </row>
    <row r="26" spans="2:6">
      <c r="C26" s="18"/>
    </row>
    <row r="27" spans="2:6">
      <c r="C27" s="18"/>
    </row>
    <row r="28" spans="2:6">
      <c r="C28" s="18"/>
    </row>
    <row r="29" spans="2:6">
      <c r="C29" s="18"/>
    </row>
    <row r="30" spans="2:6">
      <c r="C30" s="18"/>
    </row>
    <row r="31" spans="2:6">
      <c r="C31" s="18"/>
    </row>
    <row r="32" spans="2:6">
      <c r="C32" s="18"/>
    </row>
    <row r="35" spans="3:11" ht="15.75" customHeight="1"/>
    <row r="41" spans="3:11">
      <c r="D41" s="161" t="s">
        <v>77</v>
      </c>
      <c r="E41" s="162"/>
      <c r="F41" s="162"/>
      <c r="G41" s="163"/>
      <c r="H41" s="161" t="s">
        <v>78</v>
      </c>
      <c r="I41" s="162"/>
      <c r="J41" s="162"/>
      <c r="K41" s="163"/>
    </row>
    <row r="42" spans="3:11">
      <c r="D42" s="17" t="s">
        <v>73</v>
      </c>
      <c r="E42" s="17" t="s">
        <v>74</v>
      </c>
      <c r="F42" s="17" t="s">
        <v>75</v>
      </c>
      <c r="G42" s="17" t="s">
        <v>76</v>
      </c>
      <c r="H42" s="17" t="s">
        <v>73</v>
      </c>
      <c r="I42" s="17" t="s">
        <v>74</v>
      </c>
      <c r="J42" s="17" t="s">
        <v>75</v>
      </c>
      <c r="K42" s="17" t="s">
        <v>76</v>
      </c>
    </row>
    <row r="43" spans="3:11">
      <c r="C43" s="11" t="s">
        <v>101</v>
      </c>
      <c r="D43" s="9">
        <f>COUNTIFS('Security Requirements - Android'!G5:G16,'Security Requirements - Android'!B88)</f>
        <v>0</v>
      </c>
      <c r="E43" s="9">
        <f>COUNTIFS('Security Requirements - Android'!G5:G16,'Security Requirements - Android'!B89)</f>
        <v>0</v>
      </c>
      <c r="F43" s="10">
        <f>COUNTIFS('Security Requirements - Android'!G5:G16,'Security Requirements - Android'!B90)</f>
        <v>7</v>
      </c>
      <c r="G43" s="19">
        <f t="shared" ref="G43:G49" si="0">IF(D43+E43=0, 0, D43/(E43+D43))</f>
        <v>0</v>
      </c>
      <c r="H43" s="9">
        <f>COUNTIFS('Security Requirements - iOS'!G5:G16,'Security Requirements - Android'!B88)</f>
        <v>0</v>
      </c>
      <c r="I43" s="9">
        <f>COUNTIFS('Security Requirements - iOS'!G5:G16,'Security Requirements - Android'!B89)</f>
        <v>0</v>
      </c>
      <c r="J43" s="10">
        <f>COUNTIFS('Security Requirements - iOS'!G5:G16,'Security Requirements - Android'!B90)</f>
        <v>7</v>
      </c>
      <c r="K43" s="19">
        <f t="shared" ref="K43:K49" si="1">IF(H43+I43=0, 0, H43/(H43+I43))</f>
        <v>0</v>
      </c>
    </row>
    <row r="44" spans="3:11">
      <c r="C44" s="11" t="s">
        <v>102</v>
      </c>
      <c r="D44" s="9">
        <f>COUNTIFS('Security Requirements - Android'!G18:G32,'Security Requirements - Android'!B88)</f>
        <v>0</v>
      </c>
      <c r="E44" s="9">
        <f>COUNTIFS('Security Requirements - Android'!G18:G32,'Security Requirements - Android'!B89)</f>
        <v>0</v>
      </c>
      <c r="F44" s="9">
        <f>COUNTIFS('Security Requirements - Android'!G18:G32,'Security Requirements - Android'!B90)</f>
        <v>8</v>
      </c>
      <c r="G44" s="19">
        <f t="shared" si="0"/>
        <v>0</v>
      </c>
      <c r="H44" s="9">
        <f>COUNTIFS('Security Requirements - iOS'!G18:G32,'Security Requirements - Android'!B88)</f>
        <v>0</v>
      </c>
      <c r="I44" s="9">
        <f>COUNTIFS('Security Requirements - iOS'!G18:G32,'Security Requirements - Android'!B89)</f>
        <v>0</v>
      </c>
      <c r="J44" s="9">
        <f>COUNTIFS('Security Requirements - iOS'!G18:G32,'Security Requirements - Android'!B90)</f>
        <v>8</v>
      </c>
      <c r="K44" s="19">
        <f t="shared" si="1"/>
        <v>0</v>
      </c>
    </row>
    <row r="45" spans="3:11">
      <c r="C45" s="11" t="s">
        <v>103</v>
      </c>
      <c r="D45" s="9">
        <f>COUNTIFS('Security Requirements - Android'!G34:G39,'Security Requirements - Android'!B88)</f>
        <v>0</v>
      </c>
      <c r="E45" s="9">
        <f>COUNTIFS('Security Requirements - Android'!G34:G39,'Security Requirements - Android'!B89)</f>
        <v>0</v>
      </c>
      <c r="F45" s="9">
        <f>COUNTIFS('Security Requirements - Android'!G34:G39,'Security Requirements - Android'!B90)</f>
        <v>0</v>
      </c>
      <c r="G45" s="19">
        <f t="shared" si="0"/>
        <v>0</v>
      </c>
      <c r="H45" s="9">
        <f>COUNTIFS('Security Requirements - iOS'!G34:G39,'Security Requirements - Android'!B88)</f>
        <v>0</v>
      </c>
      <c r="I45" s="9">
        <f>COUNTIFS('Security Requirements - iOS'!G34:G39,'Security Requirements - Android'!B89)</f>
        <v>0</v>
      </c>
      <c r="J45" s="9">
        <f>COUNTIFS('Security Requirements - iOS'!G34:G39,'Security Requirements - Android'!B90)</f>
        <v>0</v>
      </c>
      <c r="K45" s="19">
        <f t="shared" si="1"/>
        <v>0</v>
      </c>
    </row>
    <row r="46" spans="3:11">
      <c r="C46" s="11" t="s">
        <v>104</v>
      </c>
      <c r="D46" s="9">
        <f>COUNTIFS('Security Requirements - Android'!G41:G52,'Security Requirements - Android'!B88)</f>
        <v>0</v>
      </c>
      <c r="E46" s="9">
        <f>COUNTIFS('Security Requirements - Android'!G41:G52,'Security Requirements - Android'!B89)</f>
        <v>0</v>
      </c>
      <c r="F46" s="9">
        <f>COUNTIFS('Security Requirements - Android'!G41:G52,'Security Requirements - Android'!B90)</f>
        <v>4</v>
      </c>
      <c r="G46" s="19">
        <f t="shared" si="0"/>
        <v>0</v>
      </c>
      <c r="H46" s="9">
        <f>COUNTIFS('Security Requirements - iOS'!G41:G52,'Security Requirements - Android'!B88)</f>
        <v>0</v>
      </c>
      <c r="I46" s="9">
        <f>COUNTIFS('Security Requirements - iOS'!G41:G52,'Security Requirements - Android'!B89)</f>
        <v>0</v>
      </c>
      <c r="J46" s="9">
        <f>COUNTIFS('Security Requirements - iOS'!G41:G52,'Security Requirements - Android'!B90)</f>
        <v>4</v>
      </c>
      <c r="K46" s="19">
        <f t="shared" si="1"/>
        <v>0</v>
      </c>
    </row>
    <row r="47" spans="3:11">
      <c r="C47" s="11" t="s">
        <v>105</v>
      </c>
      <c r="D47" s="9">
        <f>COUNTIFS('Security Requirements - Android'!G54:G59,'Security Requirements - Android'!B88)</f>
        <v>0</v>
      </c>
      <c r="E47" s="9">
        <f>COUNTIFS('Security Requirements - Android'!G54:G59,'Security Requirements - Android'!B89)</f>
        <v>0</v>
      </c>
      <c r="F47" s="9">
        <f>COUNTIFS('Security Requirements - Android'!G54:G59,'Security Requirements - Android'!B90)</f>
        <v>3</v>
      </c>
      <c r="G47" s="19">
        <f t="shared" si="0"/>
        <v>0</v>
      </c>
      <c r="H47" s="9">
        <f>COUNTIFS('Security Requirements - iOS'!G54:G59,'Security Requirements - Android'!B88)</f>
        <v>0</v>
      </c>
      <c r="I47" s="9">
        <f>COUNTIFS('Security Requirements - iOS'!G54:G59,'Security Requirements - Android'!B89)</f>
        <v>0</v>
      </c>
      <c r="J47" s="9">
        <f>COUNTIFS('Security Requirements - iOS'!G54:G59,'Security Requirements - Android'!B90)</f>
        <v>3</v>
      </c>
      <c r="K47" s="19">
        <f t="shared" si="1"/>
        <v>0</v>
      </c>
    </row>
    <row r="48" spans="3:11">
      <c r="C48" s="11" t="s">
        <v>106</v>
      </c>
      <c r="D48" s="9">
        <f>COUNTIFS('Security Requirements - Android'!G61:G71,'Security Requirements - Android'!B88)</f>
        <v>0</v>
      </c>
      <c r="E48" s="9">
        <f>COUNTIFS('Security Requirements - Android'!G61:G71,'Security Requirements - Android'!B89)</f>
        <v>0</v>
      </c>
      <c r="F48" s="9">
        <f>COUNTIFS('Security Requirements - Android'!G61:G71,'Security Requirements - Android'!B90)</f>
        <v>3</v>
      </c>
      <c r="G48" s="19">
        <f t="shared" si="0"/>
        <v>0</v>
      </c>
      <c r="H48" s="9">
        <f>COUNTIFS('Security Requirements - iOS'!G61:G71,'Security Requirements - Android'!B88)</f>
        <v>0</v>
      </c>
      <c r="I48" s="9">
        <f>COUNTIFS('Security Requirements - iOS'!G61:G71,'Security Requirements - Android'!B89)</f>
        <v>0</v>
      </c>
      <c r="J48" s="9">
        <f>COUNTIFS('Security Requirements - iOS'!G61:G71,'Security Requirements - Android'!B90)</f>
        <v>3</v>
      </c>
      <c r="K48" s="19">
        <f t="shared" si="1"/>
        <v>0</v>
      </c>
    </row>
    <row r="49" spans="3:11">
      <c r="C49" s="11" t="s">
        <v>107</v>
      </c>
      <c r="D49" s="9">
        <f>COUNTIFS('Security Requirements - Android'!G73:G81,'Security Requirements - Android'!B88)</f>
        <v>0</v>
      </c>
      <c r="E49" s="9">
        <f>COUNTIFS('Security Requirements - Android'!G73:G81,'Security Requirements - Android'!B89)</f>
        <v>0</v>
      </c>
      <c r="F49" s="9">
        <f>COUNTIFS('Security Requirements - Android'!G73:G81,'Security Requirements - Android'!B90)</f>
        <v>0</v>
      </c>
      <c r="G49" s="19">
        <f t="shared" si="0"/>
        <v>0</v>
      </c>
      <c r="H49" s="9">
        <f>COUNTIFS('Security Requirements - iOS'!G73:G81,'Security Requirements - Android'!B88)</f>
        <v>0</v>
      </c>
      <c r="I49" s="9">
        <f>COUNTIFS('Security Requirements - iOS'!G73:G81,'Security Requirements - Android'!B89)</f>
        <v>0</v>
      </c>
      <c r="J49" s="9">
        <f>COUNTIFS('Security Requirements - iOS'!G73:G81,'Security Requirements - Android'!B90)</f>
        <v>0</v>
      </c>
      <c r="K49" s="19">
        <f t="shared" si="1"/>
        <v>0</v>
      </c>
    </row>
    <row r="50" spans="3:11">
      <c r="C50" s="11" t="s">
        <v>108</v>
      </c>
      <c r="D50" s="9">
        <f>COUNTIFS('Anti-RE - Android'!F5:F20,'Security Requirements - Android'!B88)</f>
        <v>0</v>
      </c>
      <c r="E50" s="9">
        <f>COUNTIFS('Anti-RE - Android'!F5:F20,'Security Requirements - Android'!B89)</f>
        <v>0</v>
      </c>
      <c r="F50" s="9">
        <f>COUNTIFS('Anti-RE - Android'!F5:F20,'Security Requirements - Android'!B90)</f>
        <v>13</v>
      </c>
      <c r="G50" s="19">
        <f>IF(D50+E50=0, 0, D50/(E50+D50))</f>
        <v>0</v>
      </c>
      <c r="H50" s="9">
        <f>COUNTIFS('Anti-RE - iOS'!F5:F20,'Security Requirements - Android'!B88)</f>
        <v>0</v>
      </c>
      <c r="I50" s="9">
        <f>COUNTIFS('Anti-RE - iOS'!F5:F20,'Security Requirements - Android'!B89)</f>
        <v>0</v>
      </c>
      <c r="J50" s="9">
        <f>COUNTIFS('Anti-RE - iOS'!F5:F20,'Security Requirements - Android'!B90)</f>
        <v>13</v>
      </c>
      <c r="K50" s="19">
        <f>IF(H50+I50=0, 0, H50/(H50+I50))</f>
        <v>0</v>
      </c>
    </row>
  </sheetData>
  <mergeCells count="9">
    <mergeCell ref="B12:F12"/>
    <mergeCell ref="B16:F16"/>
    <mergeCell ref="D41:G41"/>
    <mergeCell ref="H41:K41"/>
    <mergeCell ref="B4:F4"/>
    <mergeCell ref="G8:I11"/>
    <mergeCell ref="G6:I6"/>
    <mergeCell ref="V6:X6"/>
    <mergeCell ref="V8:X11"/>
  </mergeCells>
  <phoneticPr fontId="41"/>
  <conditionalFormatting sqref="F14">
    <cfRule type="iconSet" priority="3">
      <iconSet>
        <cfvo type="percent" val="0"/>
        <cfvo type="num" val="0.4"/>
        <cfvo type="num" val="0.8"/>
      </iconSet>
    </cfRule>
  </conditionalFormatting>
  <conditionalFormatting sqref="F14">
    <cfRule type="expression" dxfId="4"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3"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94"/>
  <sheetViews>
    <sheetView zoomScaleNormal="100" zoomScalePageLayoutView="130" workbookViewId="0"/>
  </sheetViews>
  <sheetFormatPr baseColWidth="10" defaultColWidth="11" defaultRowHeight="16"/>
  <cols>
    <col min="1" max="1" width="1.6640625" style="45" customWidth="1"/>
    <col min="2" max="2" width="8" style="45" customWidth="1"/>
    <col min="3" max="3" width="18.1640625" style="45" customWidth="1"/>
    <col min="4" max="4" width="96.6640625" style="88" customWidth="1"/>
    <col min="5" max="7" width="11" style="45"/>
    <col min="8" max="8" width="101.5" style="45" customWidth="1"/>
    <col min="9" max="9" width="83.5" style="45" customWidth="1"/>
    <col min="10" max="10" width="71.1640625" style="45" customWidth="1"/>
    <col min="11" max="11" width="30.6640625" style="45" customWidth="1"/>
    <col min="12" max="13" width="10.6640625" style="45" customWidth="1"/>
    <col min="14" max="16384" width="11" style="45"/>
  </cols>
  <sheetData>
    <row r="1" spans="2:11" ht="19">
      <c r="B1" s="164" t="s">
        <v>148</v>
      </c>
      <c r="C1" s="164"/>
      <c r="D1" s="165"/>
      <c r="E1" s="165"/>
      <c r="F1" s="165"/>
      <c r="G1" s="165"/>
      <c r="H1" s="165"/>
      <c r="I1" s="165"/>
    </row>
    <row r="2" spans="2:11">
      <c r="B2" s="46"/>
      <c r="C2" s="46"/>
      <c r="D2" s="47"/>
      <c r="E2" s="46"/>
      <c r="F2" s="46"/>
      <c r="G2" s="46"/>
      <c r="H2" s="46"/>
      <c r="I2" s="46"/>
      <c r="J2" s="46"/>
      <c r="K2" s="46"/>
    </row>
    <row r="3" spans="2:11">
      <c r="B3" s="48" t="s">
        <v>0</v>
      </c>
      <c r="C3" s="49" t="s">
        <v>221</v>
      </c>
      <c r="D3" s="50" t="s">
        <v>111</v>
      </c>
      <c r="E3" s="51" t="s">
        <v>182</v>
      </c>
      <c r="F3" s="51" t="s">
        <v>183</v>
      </c>
      <c r="G3" s="51" t="s">
        <v>184</v>
      </c>
      <c r="H3" s="167" t="s">
        <v>185</v>
      </c>
      <c r="I3" s="167"/>
      <c r="J3" s="167"/>
      <c r="K3" s="52" t="s">
        <v>186</v>
      </c>
    </row>
    <row r="4" spans="2:11">
      <c r="B4" s="53" t="s">
        <v>1</v>
      </c>
      <c r="C4" s="54"/>
      <c r="D4" s="55" t="s">
        <v>112</v>
      </c>
      <c r="E4" s="54"/>
      <c r="F4" s="54"/>
      <c r="G4" s="54"/>
      <c r="H4" s="166"/>
      <c r="I4" s="166"/>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6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59"/>
      <c r="K5" s="91"/>
    </row>
    <row r="6" spans="2:11" ht="30" customHeight="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91"/>
    </row>
    <row r="7" spans="2:11" ht="30.75" customHeight="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91"/>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91"/>
    </row>
    <row r="9" spans="2:11" ht="32">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91"/>
    </row>
    <row r="10" spans="2:11" ht="32">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91"/>
    </row>
    <row r="11" spans="2:11" ht="17">
      <c r="B11" s="57" t="s">
        <v>4</v>
      </c>
      <c r="C11" s="58" t="s">
        <v>227</v>
      </c>
      <c r="D11" s="59" t="s">
        <v>303</v>
      </c>
      <c r="E11" s="65"/>
      <c r="F11" s="61" t="s">
        <v>3</v>
      </c>
      <c r="G11" s="90" t="s">
        <v>64</v>
      </c>
      <c r="H11" s="6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63" t="str">
        <f>HYPERLINK(CONCATENATE(
BASE_URL,
"0x04b-Mobile-App-Security-Testing.md#principles-of-testing"),
"Principles of Testing")</f>
        <v>Principles of Testing</v>
      </c>
      <c r="J11" s="62" t="str">
        <f>HYPERLINK(CONCATENATE(
BASE_URL,
"0x04b-Mobile-App-Security-Testing.md#penetration-testing-aka-pentesting"),
"Penetration Testing (a.k.a. Pentesting)")</f>
        <v>Penetration Testing (a.k.a. Pentesting)</v>
      </c>
      <c r="K11" s="91"/>
    </row>
    <row r="12" spans="2:11" ht="32">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91"/>
    </row>
    <row r="13" spans="2:11">
      <c r="B13" s="57" t="s">
        <v>217</v>
      </c>
      <c r="C13" s="58" t="s">
        <v>229</v>
      </c>
      <c r="D13" s="59" t="s">
        <v>305</v>
      </c>
      <c r="E13" s="59"/>
      <c r="F13" s="61" t="s">
        <v>3</v>
      </c>
      <c r="G13" s="90" t="s">
        <v>64</v>
      </c>
      <c r="H13" s="62" t="str">
        <f>HYPERLINK(CONCATENATE(
BASE_URL,
"0x05h-Testing-Platform-Interaction.md#testing-enforced-updating-mstg-arch-9"),
"Testing enforced updating (MSTG-ARCH-9)")</f>
        <v>Testing enforced updating (MSTG-ARCH-9)</v>
      </c>
      <c r="I13" s="59"/>
      <c r="J13" s="59"/>
      <c r="K13" s="91"/>
    </row>
    <row r="14" spans="2:11" ht="32">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91"/>
    </row>
    <row r="15" spans="2:11">
      <c r="B15" s="57" t="s">
        <v>299</v>
      </c>
      <c r="C15" s="58" t="s">
        <v>301</v>
      </c>
      <c r="D15" s="59" t="s">
        <v>307</v>
      </c>
      <c r="E15" s="59"/>
      <c r="F15" s="61" t="s">
        <v>3</v>
      </c>
      <c r="G15" s="90" t="s">
        <v>64</v>
      </c>
      <c r="H15" s="62"/>
      <c r="I15" s="59"/>
      <c r="J15" s="59"/>
      <c r="K15" s="91"/>
    </row>
    <row r="16" spans="2:11">
      <c r="B16" s="57" t="s">
        <v>300</v>
      </c>
      <c r="C16" s="58" t="s">
        <v>302</v>
      </c>
      <c r="D16" s="59" t="s">
        <v>308</v>
      </c>
      <c r="E16" s="60" t="s">
        <v>3</v>
      </c>
      <c r="F16" s="61" t="s">
        <v>3</v>
      </c>
      <c r="G16" s="90"/>
      <c r="H16" s="62"/>
      <c r="I16" s="59"/>
      <c r="J16" s="59"/>
      <c r="K16" s="91"/>
    </row>
    <row r="17" spans="2:11">
      <c r="B17" s="66" t="s">
        <v>6</v>
      </c>
      <c r="C17" s="67"/>
      <c r="D17" s="68" t="s">
        <v>113</v>
      </c>
      <c r="E17" s="69"/>
      <c r="F17" s="67"/>
      <c r="G17" s="69"/>
      <c r="H17" s="69"/>
      <c r="I17" s="69"/>
      <c r="J17" s="69"/>
      <c r="K17" s="70"/>
    </row>
    <row r="18" spans="2:11" ht="32">
      <c r="B18" s="71" t="s">
        <v>7</v>
      </c>
      <c r="C18" s="72" t="s">
        <v>232</v>
      </c>
      <c r="D18" s="59" t="s">
        <v>315</v>
      </c>
      <c r="E18" s="60" t="s">
        <v>3</v>
      </c>
      <c r="F18" s="61" t="s">
        <v>3</v>
      </c>
      <c r="G18" s="90"/>
      <c r="H18" s="73" t="str">
        <f>HYPERLINK(CONCATENATE(BASE_URL,"0x05d-Testing-Data-Storage.md#testing-local-storage-for-sensitive-data-mstg-storage-1-and-mstg-storage-2"),"Testing Local Storage for Sensitive Data (MSTG-STORAGE-1 and MSTG-STORAGE-2)")</f>
        <v>Testing Local Storage for Sensitive Data (MSTG-STORAGE-1 and MSTG-STORAGE-2)</v>
      </c>
      <c r="I18" s="74" t="str">
        <f>HYPERLINK(CONCATENATE(BASE_URL,"0x05e-Testing-Cryptography.md#testing-key-management-mstg-storage-1-mstg-crypto-1-and-mstg-crypto-5"),"Testing Key Management (MSTG-STORAGE-1, MSTG-CRYPTO-1 and MSTG-CRYPTO-5)")</f>
        <v>Testing Key Management (MSTG-STORAGE-1, MSTG-CRYPTO-1 and MSTG-CRYPTO-5)</v>
      </c>
      <c r="J18" s="59"/>
      <c r="K18" s="91"/>
    </row>
    <row r="19" spans="2:11" ht="32">
      <c r="B19" s="71" t="s">
        <v>39</v>
      </c>
      <c r="C19" s="72" t="s">
        <v>233</v>
      </c>
      <c r="D19" s="59" t="s">
        <v>199</v>
      </c>
      <c r="E19" s="60" t="s">
        <v>3</v>
      </c>
      <c r="F19" s="61" t="s">
        <v>3</v>
      </c>
      <c r="G19" s="90"/>
      <c r="H19" s="63" t="str">
        <f>HYPERLINK(CONCATENATE(BASE_URL,"0x05d-Testing-Data-Storage.md#testing-local-storage-for-sensitive-data-mstg-storage-1-and-mstg-storage-2"),"Testing Local Storage for Sensitive Data (MSTG-STORAGE-1 and MSTG-STORAGE-2)")</f>
        <v>Testing Local Storage for Sensitive Data (MSTG-STORAGE-1 and MSTG-STORAGE-2)</v>
      </c>
      <c r="I19" s="59"/>
      <c r="J19" s="59"/>
      <c r="K19" s="91"/>
    </row>
    <row r="20" spans="2:11">
      <c r="B20" s="71" t="s">
        <v>40</v>
      </c>
      <c r="C20" s="72" t="s">
        <v>234</v>
      </c>
      <c r="D20" s="59" t="s">
        <v>316</v>
      </c>
      <c r="E20" s="60" t="s">
        <v>3</v>
      </c>
      <c r="F20" s="61" t="s">
        <v>3</v>
      </c>
      <c r="G20" s="90"/>
      <c r="H20" s="74" t="str">
        <f>HYPERLINK(CONCATENATE(BASE_URL,"0x05d-Testing-Data-Storage.md#testing-logs-for-sensitive-data-mstg-storage-3"),"Testing Logs for Sensitive Data (MSTG-STORAGE-3)")</f>
        <v>Testing Logs for Sensitive Data (MSTG-STORAGE-3)</v>
      </c>
      <c r="I20" s="59"/>
      <c r="J20" s="59"/>
      <c r="K20" s="91"/>
    </row>
    <row r="21" spans="2:11" ht="17">
      <c r="B21" s="71" t="s">
        <v>8</v>
      </c>
      <c r="C21" s="72" t="s">
        <v>235</v>
      </c>
      <c r="D21" s="59" t="s">
        <v>126</v>
      </c>
      <c r="E21" s="60" t="s">
        <v>3</v>
      </c>
      <c r="F21" s="61" t="s">
        <v>3</v>
      </c>
      <c r="G21" s="90"/>
      <c r="H21" s="6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59"/>
      <c r="J21" s="59"/>
      <c r="K21" s="91"/>
    </row>
    <row r="22" spans="2:11" ht="17">
      <c r="B22" s="71" t="s">
        <v>41</v>
      </c>
      <c r="C22" s="72" t="s">
        <v>236</v>
      </c>
      <c r="D22" s="59" t="s">
        <v>317</v>
      </c>
      <c r="E22" s="60" t="s">
        <v>3</v>
      </c>
      <c r="F22" s="61" t="s">
        <v>3</v>
      </c>
      <c r="G22" s="90"/>
      <c r="H22" s="6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59"/>
      <c r="J22" s="59"/>
      <c r="K22" s="91"/>
    </row>
    <row r="23" spans="2:11" ht="17">
      <c r="B23" s="71" t="s">
        <v>9</v>
      </c>
      <c r="C23" s="72" t="s">
        <v>237</v>
      </c>
      <c r="D23" s="59" t="s">
        <v>318</v>
      </c>
      <c r="E23" s="60" t="s">
        <v>3</v>
      </c>
      <c r="F23" s="61" t="s">
        <v>3</v>
      </c>
      <c r="G23" s="90"/>
      <c r="H23" s="6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59"/>
      <c r="J23" s="59"/>
      <c r="K23" s="91"/>
    </row>
    <row r="24" spans="2:11" ht="32">
      <c r="B24" s="71" t="s">
        <v>10</v>
      </c>
      <c r="C24" s="72" t="s">
        <v>238</v>
      </c>
      <c r="D24" s="59" t="s">
        <v>127</v>
      </c>
      <c r="E24" s="60" t="s">
        <v>3</v>
      </c>
      <c r="F24" s="61" t="s">
        <v>3</v>
      </c>
      <c r="G24" s="90"/>
      <c r="H24" s="74"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59"/>
      <c r="J24" s="59"/>
      <c r="K24" s="91"/>
    </row>
    <row r="25" spans="2:11">
      <c r="B25" s="71" t="s">
        <v>11</v>
      </c>
      <c r="C25" s="72" t="s">
        <v>239</v>
      </c>
      <c r="D25" s="59" t="s">
        <v>319</v>
      </c>
      <c r="E25" s="59"/>
      <c r="F25" s="61" t="s">
        <v>3</v>
      </c>
      <c r="G25" s="90" t="s">
        <v>64</v>
      </c>
      <c r="H25" s="74" t="str">
        <f>HYPERLINK(CONCATENATE(BASE_URL,"0x05d-Testing-Data-Storage.md#testing-backups-for-sensitive-data-mstg-storage-8"),"Testing Backups for Sensitive Data (MSTG-STORAGE-8)")</f>
        <v>Testing Backups for Sensitive Data (MSTG-STORAGE-8)</v>
      </c>
      <c r="I25" s="59"/>
      <c r="J25" s="59"/>
      <c r="K25" s="91"/>
    </row>
    <row r="26" spans="2:11">
      <c r="B26" s="71" t="s">
        <v>12</v>
      </c>
      <c r="C26" s="72" t="s">
        <v>240</v>
      </c>
      <c r="D26" s="59" t="s">
        <v>320</v>
      </c>
      <c r="E26" s="59"/>
      <c r="F26" s="61" t="s">
        <v>3</v>
      </c>
      <c r="G26" s="90" t="s">
        <v>64</v>
      </c>
      <c r="H26" s="74"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59"/>
      <c r="J26" s="59"/>
      <c r="K26" s="91"/>
    </row>
    <row r="27" spans="2:11" ht="33" customHeight="1">
      <c r="B27" s="71" t="s">
        <v>42</v>
      </c>
      <c r="C27" s="72" t="s">
        <v>241</v>
      </c>
      <c r="D27" s="59" t="s">
        <v>321</v>
      </c>
      <c r="E27" s="59"/>
      <c r="F27" s="61" t="s">
        <v>3</v>
      </c>
      <c r="G27" s="90" t="s">
        <v>64</v>
      </c>
      <c r="H27" s="74" t="str">
        <f>HYPERLINK(CONCATENATE(BASE_URL,"0x05d-Testing-Data-Storage.md#checking-memory-for-sensitive-data-mstg-storage-10"),"Checking Memory for Sensitive Data (MSTG-STORAGE-10)")</f>
        <v>Checking Memory for Sensitive Data (MSTG-STORAGE-10)</v>
      </c>
      <c r="I27" s="59"/>
      <c r="J27" s="59"/>
      <c r="K27" s="91"/>
    </row>
    <row r="28" spans="2:11" ht="32">
      <c r="B28" s="71" t="s">
        <v>43</v>
      </c>
      <c r="C28" s="72" t="s">
        <v>242</v>
      </c>
      <c r="D28" s="59" t="s">
        <v>128</v>
      </c>
      <c r="E28" s="59"/>
      <c r="F28" s="61" t="s">
        <v>3</v>
      </c>
      <c r="G28" s="90" t="s">
        <v>64</v>
      </c>
      <c r="H28" s="74" t="str">
        <f>HYPERLINK(CONCATENATE(BASE_URL,"0x05d-Testing-Data-Storage.md#testing-the-device-access-security-policy-mstg-storage-11"),"Testing the Device-Access-Security Policy (MSTG-STORAGE-11)")</f>
        <v>Testing the Device-Access-Security Policy (MSTG-STORAGE-11)</v>
      </c>
      <c r="I28" s="63" t="str">
        <f>HYPERLINK(CONCATENATE(BASE_URL,"0x05f-Testing-Local-Authentication.md#testing-confirm-credentials-mstg-auth-1-and-mstg-storage-11"),"Testing Confirm Credentials (MSTG-AUTH-1 and MSTG-STORAGE-11)")</f>
        <v>Testing Confirm Credentials (MSTG-AUTH-1 and MSTG-STORAGE-11)</v>
      </c>
      <c r="J28" s="59"/>
      <c r="K28" s="91"/>
    </row>
    <row r="29" spans="2:11" ht="32">
      <c r="B29" s="71" t="s">
        <v>13</v>
      </c>
      <c r="C29" s="72" t="s">
        <v>243</v>
      </c>
      <c r="D29" s="59" t="s">
        <v>200</v>
      </c>
      <c r="E29" s="59"/>
      <c r="F29" s="61" t="s">
        <v>3</v>
      </c>
      <c r="G29" s="90" t="s">
        <v>64</v>
      </c>
      <c r="H29" s="74" t="str">
        <f>HYPERLINK(CONCATENATE(BASE_URL,"0x04i-Testing-user-interaction.md#testing-user-education-mstg-storage-12"),"Testing User Education (MSTG-STORAGE-12)")</f>
        <v>Testing User Education (MSTG-STORAGE-12)</v>
      </c>
      <c r="I29" s="59"/>
      <c r="J29" s="59"/>
      <c r="K29" s="91"/>
    </row>
    <row r="30" spans="2:11" ht="32">
      <c r="B30" s="71" t="s">
        <v>309</v>
      </c>
      <c r="C30" s="72" t="s">
        <v>312</v>
      </c>
      <c r="D30" s="59" t="s">
        <v>322</v>
      </c>
      <c r="E30" s="59"/>
      <c r="F30" s="61" t="s">
        <v>3</v>
      </c>
      <c r="G30" s="90" t="s">
        <v>64</v>
      </c>
      <c r="H30" s="74"/>
      <c r="I30" s="59"/>
      <c r="J30" s="59"/>
      <c r="K30" s="91"/>
    </row>
    <row r="31" spans="2:11" ht="32">
      <c r="B31" s="71" t="s">
        <v>310</v>
      </c>
      <c r="C31" s="72" t="s">
        <v>313</v>
      </c>
      <c r="D31" s="59" t="s">
        <v>323</v>
      </c>
      <c r="E31" s="59"/>
      <c r="F31" s="61" t="s">
        <v>3</v>
      </c>
      <c r="G31" s="90" t="s">
        <v>64</v>
      </c>
      <c r="H31" s="74"/>
      <c r="I31" s="59"/>
      <c r="J31" s="59"/>
      <c r="K31" s="91"/>
    </row>
    <row r="32" spans="2:11">
      <c r="B32" s="71" t="s">
        <v>311</v>
      </c>
      <c r="C32" s="72" t="s">
        <v>314</v>
      </c>
      <c r="D32" s="59" t="s">
        <v>324</v>
      </c>
      <c r="E32" s="59"/>
      <c r="F32" s="61" t="s">
        <v>3</v>
      </c>
      <c r="G32" s="90" t="s">
        <v>64</v>
      </c>
      <c r="H32" s="74"/>
      <c r="I32" s="59"/>
      <c r="J32" s="59"/>
      <c r="K32" s="91"/>
    </row>
    <row r="33" spans="2:12">
      <c r="B33" s="66" t="s">
        <v>14</v>
      </c>
      <c r="C33" s="67"/>
      <c r="D33" s="68" t="s">
        <v>114</v>
      </c>
      <c r="E33" s="69"/>
      <c r="F33" s="67"/>
      <c r="G33" s="69"/>
      <c r="H33" s="69"/>
      <c r="I33" s="69"/>
      <c r="J33" s="69"/>
      <c r="K33" s="70"/>
    </row>
    <row r="34" spans="2:12" ht="32">
      <c r="B34" s="71" t="s">
        <v>15</v>
      </c>
      <c r="C34" s="72" t="s">
        <v>244</v>
      </c>
      <c r="D34" s="59" t="s">
        <v>325</v>
      </c>
      <c r="E34" s="60" t="s">
        <v>3</v>
      </c>
      <c r="F34" s="61" t="s">
        <v>3</v>
      </c>
      <c r="G34" s="90"/>
      <c r="H34" s="74" t="str">
        <f>HYPERLINK(CONCATENATE(BASE_URL,"0x05e-Testing-Cryptography.md#testing-key-management-mstg-storage-1-mstg-crypto-1-and-mstg-crypto-5"),"Testing Key Management (MSTG-STORAGE-1, MSTG-CRYPTO-1 and MSTG-CRYPTO-5)")</f>
        <v>Testing Key Management (MSTG-STORAGE-1, MSTG-CRYPTO-1 and MSTG-CRYPTO-5)</v>
      </c>
      <c r="I34" s="74" t="str">
        <f>HYPERLINK(CONCATENATE(BASE_URL,"0x04g-Testing-Cryptography.md#common-configuration-issues-mstg-crypto-1-mstg-crypto-2-and-mstg-crypto-3"),"Common Configuration Issues (MSTG-CRYPTO-1, MSTG-CRYPTO-2 and MSTG-CRYPTO-3)")</f>
        <v>Common Configuration Issues (MSTG-CRYPTO-1, MSTG-CRYPTO-2 and MSTG-CRYPTO-3)</v>
      </c>
      <c r="J34" s="59"/>
      <c r="K34" s="91"/>
    </row>
    <row r="35" spans="2:12" ht="34">
      <c r="B35" s="71" t="s">
        <v>16</v>
      </c>
      <c r="C35" s="72" t="s">
        <v>245</v>
      </c>
      <c r="D35" s="59" t="s">
        <v>129</v>
      </c>
      <c r="E35" s="60" t="s">
        <v>3</v>
      </c>
      <c r="F35" s="61" t="s">
        <v>3</v>
      </c>
      <c r="G35" s="90"/>
      <c r="H35" s="74" t="str">
        <f>HYPERLINK(CONCATENATE(BASE_URL,"0x04g-Testing-Cryptography.md#common-configuration-issues-mstg-crypto-1-mstg-crypto-2-and-mstg-crypto-3"),"Common Configuration Issues (MSTG-CRYPTO-1, MSTG-CRYPTO-2 and MSTG-CRYPTO-3)")</f>
        <v>Common Configuration Issues (MSTG-CRYPTO-1, MSTG-CRYPTO-2 and MSTG-CRYPTO-3)</v>
      </c>
      <c r="I35"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59"/>
      <c r="K35" s="91"/>
    </row>
    <row r="36" spans="2:12" ht="34">
      <c r="B36" s="71" t="s">
        <v>17</v>
      </c>
      <c r="C36" s="72" t="s">
        <v>246</v>
      </c>
      <c r="D36" s="59" t="s">
        <v>326</v>
      </c>
      <c r="E36" s="60" t="s">
        <v>3</v>
      </c>
      <c r="F36" s="61" t="s">
        <v>3</v>
      </c>
      <c r="G36" s="90"/>
      <c r="H36"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74" t="str">
        <f>HYPERLINK(CONCATENATE(BASE_URL,"0x04g-Testing-Cryptography.md#common-configuration-issues-mstg-crypto-1-mstg-crypto-2-and-mstg-crypto-3"),"Common Configuration Issues (MSTG-CRYPTO-1, MSTG-CRYPTO-2 and MSTG-CRYPTO-3)")</f>
        <v>Common Configuration Issues (MSTG-CRYPTO-1, MSTG-CRYPTO-2 and MSTG-CRYPTO-3)</v>
      </c>
      <c r="J36" s="59"/>
      <c r="K36" s="91"/>
    </row>
    <row r="37" spans="2:12" ht="29" customHeight="1">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59"/>
      <c r="K37" s="91"/>
    </row>
    <row r="38" spans="2:12">
      <c r="B38" s="71" t="s">
        <v>19</v>
      </c>
      <c r="C38" s="72" t="s">
        <v>248</v>
      </c>
      <c r="D38" s="59" t="s">
        <v>130</v>
      </c>
      <c r="E38" s="60" t="s">
        <v>3</v>
      </c>
      <c r="F38" s="61" t="s">
        <v>3</v>
      </c>
      <c r="G38" s="90"/>
      <c r="H38" s="74" t="str">
        <f>HYPERLINK(CONCATENATE(BASE_URL,"0x05e-Testing-Cryptography.md#testing-key-management-mstg-storage-1-mstg-crypto-1-and-mstg-crypto-5"),"Testing Key Management (MSTG-STORAGE-1, MSTG-CRYPTO-1 and MSTG-CRYPTO-5)")</f>
        <v>Testing Key Management (MSTG-STORAGE-1, MSTG-CRYPTO-1 and MSTG-CRYPTO-5)</v>
      </c>
      <c r="I38" s="59"/>
      <c r="J38" s="59"/>
      <c r="K38" s="91"/>
    </row>
    <row r="39" spans="2:12">
      <c r="B39" s="71" t="s">
        <v>20</v>
      </c>
      <c r="C39" s="72" t="s">
        <v>249</v>
      </c>
      <c r="D39" s="59" t="s">
        <v>328</v>
      </c>
      <c r="E39" s="60" t="s">
        <v>3</v>
      </c>
      <c r="F39" s="61" t="s">
        <v>3</v>
      </c>
      <c r="G39" s="90"/>
      <c r="H39" s="74" t="str">
        <f>HYPERLINK(CONCATENATE(BASE_URL,"0x05e-Testing-Cryptography.md#testing-random-number-generation-mstg-crypto-6"),"Testing Random Number Generation (MSTG-CRYPTO-6)")</f>
        <v>Testing Random Number Generation (MSTG-CRYPTO-6)</v>
      </c>
      <c r="I39" s="59"/>
      <c r="J39" s="59"/>
      <c r="K39" s="91"/>
    </row>
    <row r="40" spans="2:12">
      <c r="B40" s="66" t="s">
        <v>21</v>
      </c>
      <c r="C40" s="67"/>
      <c r="D40" s="68" t="s">
        <v>115</v>
      </c>
      <c r="E40" s="69"/>
      <c r="F40" s="67"/>
      <c r="G40" s="69"/>
      <c r="H40" s="69"/>
      <c r="I40" s="69"/>
      <c r="J40" s="69"/>
      <c r="K40" s="70"/>
    </row>
    <row r="41" spans="2:12" ht="32">
      <c r="B41" s="57" t="s">
        <v>22</v>
      </c>
      <c r="C41" s="58" t="s">
        <v>250</v>
      </c>
      <c r="D41" s="59" t="s">
        <v>131</v>
      </c>
      <c r="E41" s="60" t="s">
        <v>3</v>
      </c>
      <c r="F41" s="61" t="s">
        <v>3</v>
      </c>
      <c r="G41" s="90"/>
      <c r="H41" s="74" t="str">
        <f>HYPERLINK(CONCATENATE(BASE_URL,"0x05f-Testing-Local-Authentication.md#testing-confirm-credentials-mstg-auth-1-and-mstg-storage-11"),"Testing Confirm Credentials (MSTG-AUTH-1 and MSTG-STORAGE-11)")</f>
        <v>Testing Confirm Credentials (MSTG-AUTH-1 and MSTG-STORAGE-11)</v>
      </c>
      <c r="I41"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63" t="str">
        <f>HYPERLINK(CONCATENATE(BASE_URL,"0x04e-Testing-Authentication-and-Session-Management.md#testing-oauth-20-flows-mstg-auth-1-and-mstg-auth-3"),"Testing OAuth 2.0 Flows (MSTG-AUTH-1 and MSTG-AUTH-3)")</f>
        <v>Testing OAuth 2.0 Flows (MSTG-AUTH-1 and MSTG-AUTH-3)</v>
      </c>
      <c r="K41" s="91"/>
    </row>
    <row r="42" spans="2:12" ht="32">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91"/>
    </row>
    <row r="43" spans="2:12" ht="32">
      <c r="B43" s="57" t="s">
        <v>45</v>
      </c>
      <c r="C43" s="58" t="s">
        <v>252</v>
      </c>
      <c r="D43" s="59" t="s">
        <v>133</v>
      </c>
      <c r="E43" s="60" t="s">
        <v>3</v>
      </c>
      <c r="F43" s="61" t="s">
        <v>3</v>
      </c>
      <c r="G43" s="90"/>
      <c r="H43" s="63" t="str">
        <f>HYPERLINK(CONCATENATE(BASE_URL,"0x04e-Testing-Authentication-and-Session-Management.md#testing-stateless-token-based-authentication-mstg-auth-3"),"Testing Stateless (Token-Based) Authentication (MSTG-AUTH-3)")</f>
        <v>Testing Stateless (Token-Based) Authentication (MSTG-AUTH-3)</v>
      </c>
      <c r="I43" s="63" t="str">
        <f>HYPERLINK(CONCATENATE(BASE_URL,"0x04e-Testing-Authentication-and-Session-Management.md#testing-oauth-20-flows-mstg-auth-1-and-mstg-auth-3"),"Testing OAuth 2.0 Flows (MSTG-AUTH-1 and MSTG-AUTH-3)")</f>
        <v>Testing OAuth 2.0 Flows (MSTG-AUTH-1 and MSTG-AUTH-3)</v>
      </c>
      <c r="J43" s="59"/>
      <c r="K43" s="91"/>
      <c r="L43" s="75"/>
    </row>
    <row r="44" spans="2:12">
      <c r="B44" s="57" t="s">
        <v>23</v>
      </c>
      <c r="C44" s="58" t="s">
        <v>253</v>
      </c>
      <c r="D44" s="59" t="s">
        <v>134</v>
      </c>
      <c r="E44" s="60"/>
      <c r="F44" s="61"/>
      <c r="G44" s="90"/>
      <c r="H44" s="74" t="str">
        <f>HYPERLINK(CONCATENATE(BASE_URL,"0x04e-Testing-Authentication-and-Session-Management.md#testing-user-logout-mstg-auth-4"),"Testing User Logout (MSTG-AUTH-4)")</f>
        <v>Testing User Logout (MSTG-AUTH-4)</v>
      </c>
      <c r="I44" s="59"/>
      <c r="J44" s="59"/>
      <c r="K44" s="91"/>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91"/>
    </row>
    <row r="46" spans="2:12" ht="32" customHeight="1">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63" t="str">
        <f>HYPERLINK(CONCATENATE(BASE_URL,"0x04e-Testing-Authentication-and-Session-Management.md#dynamic-testing-mstg-auth-6"),"Dynamic Testing (MSTG-AUTH-6)")</f>
        <v>Dynamic Testing (MSTG-AUTH-6)</v>
      </c>
      <c r="J46" s="59"/>
      <c r="K46" s="91"/>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91"/>
    </row>
    <row r="48" spans="2:12" ht="32">
      <c r="B48" s="57" t="s">
        <v>25</v>
      </c>
      <c r="C48" s="58" t="s">
        <v>257</v>
      </c>
      <c r="D48" s="59" t="s">
        <v>331</v>
      </c>
      <c r="E48" s="59"/>
      <c r="F48" s="61" t="s">
        <v>3</v>
      </c>
      <c r="G48" s="90" t="s">
        <v>64</v>
      </c>
      <c r="H48" s="74" t="str">
        <f>HYPERLINK(CONCATENATE(BASE_URL,"0x05f-Testing-Local-Authentication.md#testing-biometric-authentication-mstg-auth-8"),"Testing Biometric Authentication (MSTG-AUTH-8)")</f>
        <v>Testing Biometric Authentication (MSTG-AUTH-8)</v>
      </c>
      <c r="I48" s="59"/>
      <c r="J48" s="59"/>
      <c r="K48" s="91"/>
    </row>
    <row r="49" spans="2:11">
      <c r="B49" s="57" t="s">
        <v>26</v>
      </c>
      <c r="C49" s="58" t="s">
        <v>258</v>
      </c>
      <c r="D49" s="59" t="s">
        <v>332</v>
      </c>
      <c r="E49" s="59"/>
      <c r="F49" s="61" t="s">
        <v>3</v>
      </c>
      <c r="G49" s="90" t="s">
        <v>64</v>
      </c>
      <c r="H49"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91"/>
    </row>
    <row r="50" spans="2:11">
      <c r="B50" s="57" t="s">
        <v>27</v>
      </c>
      <c r="C50" s="58" t="s">
        <v>259</v>
      </c>
      <c r="D50" s="59" t="s">
        <v>333</v>
      </c>
      <c r="E50" s="59"/>
      <c r="F50" s="61" t="s">
        <v>3</v>
      </c>
      <c r="G50" s="90" t="s">
        <v>64</v>
      </c>
      <c r="H50"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91"/>
    </row>
    <row r="51" spans="2:11" ht="48">
      <c r="B51" s="57" t="s">
        <v>93</v>
      </c>
      <c r="C51" s="58" t="s">
        <v>260</v>
      </c>
      <c r="D51" s="59" t="s">
        <v>334</v>
      </c>
      <c r="E51" s="59"/>
      <c r="F51" s="61" t="s">
        <v>3</v>
      </c>
      <c r="G51" s="90" t="s">
        <v>64</v>
      </c>
      <c r="H51" s="76" t="str">
        <f>HYPERLINK(CONCATENATE(BASE_URL,"0x04e-Testing-Authentication-and-Session-Management.md#testing-login-activity-and-device-blocking-mstg-auth-11"),"Testing Login Activity and Device Blocking (MSTG-AUTH-11)")</f>
        <v>Testing Login Activity and Device Blocking (MSTG-AUTH-11)</v>
      </c>
      <c r="I51" s="59"/>
      <c r="J51" s="59"/>
      <c r="K51" s="91"/>
    </row>
    <row r="52" spans="2:11">
      <c r="B52" s="57" t="s">
        <v>329</v>
      </c>
      <c r="C52" s="58" t="s">
        <v>330</v>
      </c>
      <c r="D52" s="59" t="s">
        <v>335</v>
      </c>
      <c r="E52" s="60" t="s">
        <v>3</v>
      </c>
      <c r="F52" s="61" t="s">
        <v>3</v>
      </c>
      <c r="G52" s="90"/>
      <c r="H52" s="76"/>
      <c r="I52" s="59"/>
      <c r="J52" s="59"/>
      <c r="K52" s="91"/>
    </row>
    <row r="53" spans="2:11">
      <c r="B53" s="66" t="s">
        <v>28</v>
      </c>
      <c r="C53" s="67"/>
      <c r="D53" s="68" t="s">
        <v>116</v>
      </c>
      <c r="E53" s="69"/>
      <c r="F53" s="67"/>
      <c r="G53" s="69"/>
      <c r="H53" s="69"/>
      <c r="I53" s="69"/>
      <c r="J53" s="69"/>
      <c r="K53" s="70"/>
    </row>
    <row r="54" spans="2:11">
      <c r="B54" s="57" t="s">
        <v>29</v>
      </c>
      <c r="C54" s="58" t="s">
        <v>261</v>
      </c>
      <c r="D54" s="59" t="s">
        <v>138</v>
      </c>
      <c r="E54" s="60" t="s">
        <v>3</v>
      </c>
      <c r="F54" s="61" t="s">
        <v>3</v>
      </c>
      <c r="G54" s="90"/>
      <c r="H54"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59"/>
      <c r="J54" s="59"/>
      <c r="K54" s="91"/>
    </row>
    <row r="55" spans="2:11" ht="32">
      <c r="B55" s="57" t="s">
        <v>48</v>
      </c>
      <c r="C55" s="58" t="s">
        <v>262</v>
      </c>
      <c r="D55" s="59" t="s">
        <v>336</v>
      </c>
      <c r="E55" s="60" t="s">
        <v>3</v>
      </c>
      <c r="F55" s="61" t="s">
        <v>3</v>
      </c>
      <c r="G55" s="90"/>
      <c r="H55"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59"/>
      <c r="J55" s="59"/>
      <c r="K55" s="91"/>
    </row>
    <row r="56" spans="2:11" ht="32">
      <c r="B56" s="57" t="s">
        <v>30</v>
      </c>
      <c r="C56" s="58" t="s">
        <v>263</v>
      </c>
      <c r="D56" s="59" t="s">
        <v>337</v>
      </c>
      <c r="E56" s="60" t="s">
        <v>3</v>
      </c>
      <c r="F56" s="61" t="s">
        <v>3</v>
      </c>
      <c r="G56" s="90"/>
      <c r="H56" s="74" t="str">
        <f>HYPERLINK(CONCATENATE(BASE_URL,"0x05g-Testing-Network-Communication.md#testing-endpoint-identify-verification-mstg-network-3"),"Testing Endpoint Identify Verification (MSTG-NETWORK-3)")</f>
        <v>Testing Endpoint Identify Verification (MSTG-NETWORK-3)</v>
      </c>
      <c r="I56" s="63"/>
      <c r="J56" s="63"/>
      <c r="K56" s="91"/>
    </row>
    <row r="57" spans="2:11" ht="48">
      <c r="B57" s="57" t="s">
        <v>49</v>
      </c>
      <c r="C57" s="58" t="s">
        <v>264</v>
      </c>
      <c r="D57" s="59" t="s">
        <v>338</v>
      </c>
      <c r="E57" s="59"/>
      <c r="F57" s="61" t="s">
        <v>3</v>
      </c>
      <c r="G57" s="90" t="s">
        <v>64</v>
      </c>
      <c r="H57" s="74"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74" t="str">
        <f>HYPERLINK(CONCATENATE(BASE_URL,"0x05g-Testing-Network-Communication.md#testing-the-network-security-configuration-settings-mstg-network-4"),"Testing the Network Security Configuration Settings (MSTG-NETWORK-4)")</f>
        <v>Testing the Network Security Configuration Settings (MSTG-NETWORK-4)</v>
      </c>
      <c r="J57" s="59"/>
      <c r="K57" s="91"/>
    </row>
    <row r="58" spans="2:11" ht="32">
      <c r="B58" s="57" t="s">
        <v>31</v>
      </c>
      <c r="C58" s="58" t="s">
        <v>265</v>
      </c>
      <c r="D58" s="59" t="s">
        <v>339</v>
      </c>
      <c r="E58" s="59"/>
      <c r="F58" s="61" t="s">
        <v>3</v>
      </c>
      <c r="G58" s="90" t="s">
        <v>64</v>
      </c>
      <c r="H58" s="7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91"/>
    </row>
    <row r="59" spans="2:11">
      <c r="B59" s="57" t="s">
        <v>218</v>
      </c>
      <c r="C59" s="58" t="s">
        <v>266</v>
      </c>
      <c r="D59" s="59" t="s">
        <v>139</v>
      </c>
      <c r="E59" s="59"/>
      <c r="F59" s="61" t="s">
        <v>3</v>
      </c>
      <c r="G59" s="90" t="s">
        <v>64</v>
      </c>
      <c r="H59" s="74" t="str">
        <f>HYPERLINK(CONCATENATE(BASE_URL,"0x05g-Testing-Network-Communication.md#testing-the-security-provider-mstg-network-6"),"Testing the Security Provider (MSTG-NETWORK-6)")</f>
        <v>Testing the Security Provider (MSTG-NETWORK-6)</v>
      </c>
      <c r="I59" s="59"/>
      <c r="J59" s="59"/>
      <c r="K59" s="91"/>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HYPERLINK(CONCATENATE(BASE_URL,"0x05h-Testing-Platform-Interaction.md#testing-app-permissions-mstg-platform-1"),"Testing App Permissions (MSTG-PLATFORM-1)")</f>
        <v>Testing App Permissions (MSTG-PLATFORM-1)</v>
      </c>
      <c r="I61" s="59"/>
      <c r="J61" s="59"/>
      <c r="K61" s="91"/>
    </row>
    <row r="62" spans="2:11" ht="32">
      <c r="B62" s="57" t="s">
        <v>51</v>
      </c>
      <c r="C62" s="58" t="s">
        <v>268</v>
      </c>
      <c r="D62" s="59" t="s">
        <v>347</v>
      </c>
      <c r="E62" s="60" t="s">
        <v>3</v>
      </c>
      <c r="F62" s="61" t="s">
        <v>3</v>
      </c>
      <c r="G62" s="90"/>
      <c r="H62" s="74" t="str">
        <f>HYPERLINK(CONCATENATE(BASE_URL,"0x04h-Testing-Code-Quality.md#testing-for-injection-flaws-mstg-platform-2"),"Testing for Injection Flaws (MSTG-PLATFORM-2)")</f>
        <v>Testing for Injection Flaws (MSTG-PLATFORM-2)</v>
      </c>
      <c r="I62" s="74" t="str">
        <f>HYPERLINK(CONCATENATE(BASE_URL,"0x04h-Testing-Code-Quality.md#testing-for-fragment-injection-mstg-platform-2"),"Testing for Fragment Injection (MSTG-PLATFORM-2)")</f>
        <v>Testing for Fragment Injection (MSTG-PLATFORM-2)</v>
      </c>
      <c r="J62" s="59"/>
      <c r="K62" s="91"/>
    </row>
    <row r="63" spans="2:11" ht="32">
      <c r="B63" s="57" t="s">
        <v>52</v>
      </c>
      <c r="C63" s="58" t="s">
        <v>269</v>
      </c>
      <c r="D63" s="59" t="s">
        <v>348</v>
      </c>
      <c r="E63" s="60" t="s">
        <v>3</v>
      </c>
      <c r="F63" s="61" t="s">
        <v>3</v>
      </c>
      <c r="G63" s="90"/>
      <c r="H63" s="74" t="str">
        <f>HYPERLINK(CONCATENATE(BASE_URL,"0x05h-Testing-Platform-Interaction.md#testing-custom-url-schemes-mstg-platform-3"),"Testing Custom URL Schemes (MSTG-PLATFORM-3)")</f>
        <v>Testing Custom URL Schemes (MSTG-PLATFORM-3)</v>
      </c>
      <c r="I63" s="59"/>
      <c r="J63" s="59"/>
      <c r="K63" s="91"/>
    </row>
    <row r="64" spans="2:11" ht="32">
      <c r="B64" s="57" t="s">
        <v>53</v>
      </c>
      <c r="C64" s="58" t="s">
        <v>270</v>
      </c>
      <c r="D64" s="59" t="s">
        <v>349</v>
      </c>
      <c r="E64" s="60" t="s">
        <v>3</v>
      </c>
      <c r="F64" s="61" t="s">
        <v>3</v>
      </c>
      <c r="G64" s="90"/>
      <c r="H64" s="74"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59"/>
      <c r="J64" s="59"/>
      <c r="K64" s="91"/>
    </row>
    <row r="65" spans="2:11">
      <c r="B65" s="57" t="s">
        <v>54</v>
      </c>
      <c r="C65" s="58" t="s">
        <v>271</v>
      </c>
      <c r="D65" s="59" t="s">
        <v>140</v>
      </c>
      <c r="E65" s="60" t="s">
        <v>3</v>
      </c>
      <c r="F65" s="61" t="s">
        <v>3</v>
      </c>
      <c r="G65" s="90"/>
      <c r="H65" s="74" t="str">
        <f>HYPERLINK(CONCATENATE(BASE_URL,"0x05h-Testing-Platform-Interaction.md#testing-javascript-execution-in-webviews-mstg-platform-5"),"Testing JavaScript Execution in WebViews (MSTG-PLATFORM-5)")</f>
        <v>Testing JavaScript Execution in WebViews (MSTG-PLATFORM-5)</v>
      </c>
      <c r="I65" s="59"/>
      <c r="J65" s="59"/>
      <c r="K65" s="91"/>
    </row>
    <row r="66" spans="2:11" ht="32">
      <c r="B66" s="57" t="s">
        <v>55</v>
      </c>
      <c r="C66" s="58" t="s">
        <v>272</v>
      </c>
      <c r="D66" s="59" t="s">
        <v>350</v>
      </c>
      <c r="E66" s="60" t="s">
        <v>3</v>
      </c>
      <c r="F66" s="61" t="s">
        <v>3</v>
      </c>
      <c r="G66" s="90"/>
      <c r="H66" s="74" t="str">
        <f>HYPERLINK(CONCATENATE(BASE_URL,"0x05h-Testing-Platform-Interaction.md#testing-webview-protocol-handlers-mstg-platform-6"),"Testing WebView Protocol Handlers (MSTG-PLATFORM-6)")</f>
        <v>Testing WebView Protocol Handlers (MSTG-PLATFORM-6)</v>
      </c>
      <c r="I66" s="59"/>
      <c r="J66" s="59"/>
      <c r="K66" s="91"/>
    </row>
    <row r="67" spans="2:11" ht="32" customHeight="1">
      <c r="B67" s="57" t="s">
        <v>219</v>
      </c>
      <c r="C67" s="58" t="s">
        <v>273</v>
      </c>
      <c r="D67" s="59" t="s">
        <v>351</v>
      </c>
      <c r="E67" s="60" t="s">
        <v>3</v>
      </c>
      <c r="F67" s="61" t="s">
        <v>3</v>
      </c>
      <c r="G67" s="90"/>
      <c r="H67" s="74"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59"/>
      <c r="J67" s="59"/>
      <c r="K67" s="91"/>
    </row>
    <row r="68" spans="2:11">
      <c r="B68" s="57" t="s">
        <v>220</v>
      </c>
      <c r="C68" s="58" t="s">
        <v>274</v>
      </c>
      <c r="D68" s="59" t="s">
        <v>352</v>
      </c>
      <c r="E68" s="60" t="s">
        <v>3</v>
      </c>
      <c r="F68" s="61" t="s">
        <v>3</v>
      </c>
      <c r="G68" s="90"/>
      <c r="H68" s="74" t="str">
        <f>HYPERLINK(CONCATENATE(BASE_URL,"0x05h-Testing-Platform-Interaction.md#testing-object-persistence-mstg-platform-8"),"Testing Object Persistence (MSTG-PLATFORM-8)")</f>
        <v>Testing Object Persistence (MSTG-PLATFORM-8)</v>
      </c>
      <c r="I68" s="59"/>
      <c r="J68" s="59"/>
      <c r="K68" s="91"/>
    </row>
    <row r="69" spans="2:11">
      <c r="B69" s="57" t="s">
        <v>340</v>
      </c>
      <c r="C69" s="58" t="s">
        <v>343</v>
      </c>
      <c r="D69" s="59" t="s">
        <v>353</v>
      </c>
      <c r="E69" s="89"/>
      <c r="F69" s="61" t="s">
        <v>3</v>
      </c>
      <c r="G69" s="90" t="s">
        <v>64</v>
      </c>
      <c r="H69" s="74"/>
      <c r="I69" s="59"/>
      <c r="J69" s="59"/>
      <c r="K69" s="91"/>
    </row>
    <row r="70" spans="2:11" ht="32">
      <c r="B70" s="57" t="s">
        <v>341</v>
      </c>
      <c r="C70" s="58" t="s">
        <v>344</v>
      </c>
      <c r="D70" s="59" t="s">
        <v>354</v>
      </c>
      <c r="E70" s="89"/>
      <c r="F70" s="61" t="s">
        <v>3</v>
      </c>
      <c r="G70" s="90" t="s">
        <v>64</v>
      </c>
      <c r="H70" s="74"/>
      <c r="I70" s="59"/>
      <c r="J70" s="59"/>
      <c r="K70" s="91"/>
    </row>
    <row r="71" spans="2:11">
      <c r="B71" s="57" t="s">
        <v>342</v>
      </c>
      <c r="C71" s="58" t="s">
        <v>345</v>
      </c>
      <c r="D71" s="59" t="s">
        <v>355</v>
      </c>
      <c r="E71" s="89"/>
      <c r="F71" s="61" t="s">
        <v>3</v>
      </c>
      <c r="G71" s="90" t="s">
        <v>64</v>
      </c>
      <c r="H71" s="74"/>
      <c r="I71" s="59"/>
      <c r="J71" s="59"/>
      <c r="K71" s="91"/>
    </row>
    <row r="72" spans="2:11">
      <c r="B72" s="66" t="s">
        <v>33</v>
      </c>
      <c r="C72" s="67"/>
      <c r="D72" s="68" t="s">
        <v>118</v>
      </c>
      <c r="E72" s="69"/>
      <c r="F72" s="67"/>
      <c r="G72" s="69"/>
      <c r="H72" s="69"/>
      <c r="I72" s="69"/>
      <c r="J72" s="69"/>
      <c r="K72" s="70"/>
    </row>
    <row r="73" spans="2:11" ht="30.75" customHeight="1">
      <c r="B73" s="57" t="s">
        <v>56</v>
      </c>
      <c r="C73" s="58" t="s">
        <v>275</v>
      </c>
      <c r="D73" s="59" t="s">
        <v>356</v>
      </c>
      <c r="E73" s="60" t="s">
        <v>3</v>
      </c>
      <c r="F73" s="61" t="s">
        <v>3</v>
      </c>
      <c r="G73" s="90"/>
      <c r="H73" s="74" t="str">
        <f>HYPERLINK(CONCATENATE(BASE_URL,"0x05i-Testing-Code-Quality-and-Build-Settings.md#making-sure-that-the-app-is-properly-signed-mstg-code-1"),"Making Sure That the App is Properly Signed (MSTG-CODE-1)")</f>
        <v>Making Sure That the App is Properly Signed (MSTG-CODE-1)</v>
      </c>
      <c r="I73" s="59"/>
      <c r="J73" s="59"/>
      <c r="K73" s="91"/>
    </row>
    <row r="74" spans="2:11" ht="30.75" customHeight="1">
      <c r="B74" s="57" t="s">
        <v>34</v>
      </c>
      <c r="C74" s="58" t="s">
        <v>276</v>
      </c>
      <c r="D74" s="59" t="s">
        <v>357</v>
      </c>
      <c r="E74" s="60" t="s">
        <v>3</v>
      </c>
      <c r="F74" s="61" t="s">
        <v>3</v>
      </c>
      <c r="G74" s="90"/>
      <c r="H74" s="74" t="str">
        <f>HYPERLINK(CONCATENATE(BASE_URL,"0x05i-Testing-Code-Quality-and-Build-Settings.md#testing-whether-the-app-is-debuggable-mstg-code-2"),"Testing Whether the App is Debuggable (MSTG-CODE-2)")</f>
        <v>Testing Whether the App is Debuggable (MSTG-CODE-2)</v>
      </c>
      <c r="I74" s="59"/>
      <c r="J74" s="59"/>
      <c r="K74" s="91"/>
    </row>
    <row r="75" spans="2:11">
      <c r="B75" s="57" t="s">
        <v>57</v>
      </c>
      <c r="C75" s="58" t="s">
        <v>277</v>
      </c>
      <c r="D75" s="59" t="s">
        <v>358</v>
      </c>
      <c r="E75" s="60" t="s">
        <v>3</v>
      </c>
      <c r="F75" s="61" t="s">
        <v>3</v>
      </c>
      <c r="G75" s="90"/>
      <c r="H75" s="74" t="str">
        <f>HYPERLINK(CONCATENATE(BASE_URL,"0x05i-Testing-Code-Quality-and-Build-Settings.md#testing-for-debugging-symbols-mstg-code-3"),"Testing for Debugging Symbols (MSTG-CODE-3)")</f>
        <v>Testing for Debugging Symbols (MSTG-CODE-3)</v>
      </c>
      <c r="I75" s="59"/>
      <c r="J75" s="59"/>
      <c r="K75" s="91"/>
    </row>
    <row r="76" spans="2:11" ht="32">
      <c r="B76" s="57" t="s">
        <v>58</v>
      </c>
      <c r="C76" s="58" t="s">
        <v>278</v>
      </c>
      <c r="D76" s="59" t="s">
        <v>359</v>
      </c>
      <c r="E76" s="60" t="s">
        <v>3</v>
      </c>
      <c r="F76" s="61" t="s">
        <v>3</v>
      </c>
      <c r="G76" s="90"/>
      <c r="H76" s="74" t="str">
        <f>HYPERLINK(CONCATENATE(BASE_URL,"0x05i-Testing-Code-Quality-and-Build-Settings.md#testing-for-debugging-code-and-verbose-error-logging-mstg-code-4"),"Testing for Debugging Code and Verbose Error Logging (MSTG-CODE-4)")</f>
        <v>Testing for Debugging Code and Verbose Error Logging (MSTG-CODE-4)</v>
      </c>
      <c r="I76" s="59"/>
      <c r="J76" s="59"/>
      <c r="K76" s="91"/>
    </row>
    <row r="77" spans="2:11" ht="17">
      <c r="B77" s="57" t="s">
        <v>59</v>
      </c>
      <c r="C77" s="58" t="s">
        <v>279</v>
      </c>
      <c r="D77" s="59" t="s">
        <v>360</v>
      </c>
      <c r="E77" s="60" t="s">
        <v>3</v>
      </c>
      <c r="F77" s="61" t="s">
        <v>3</v>
      </c>
      <c r="G77" s="90"/>
      <c r="H77" s="76" t="str">
        <f>HYPERLINK(CONCATENATE(BASE_URL,"0x05i-Testing-Code-Quality-and-Build-Settings.md#checking-for-weaknesses-in-third-party-libraries-mstg-code-5"),"Checking for Weaknesses in Third Party Libraries (MSTG-CODE-5)")</f>
        <v>Checking for Weaknesses in Third Party Libraries (MSTG-CODE-5)</v>
      </c>
      <c r="I77" s="59"/>
      <c r="J77" s="59"/>
      <c r="K77" s="91"/>
    </row>
    <row r="78" spans="2:11">
      <c r="B78" s="57" t="s">
        <v>35</v>
      </c>
      <c r="C78" s="58" t="s">
        <v>280</v>
      </c>
      <c r="D78" s="59" t="s">
        <v>361</v>
      </c>
      <c r="E78" s="60" t="s">
        <v>3</v>
      </c>
      <c r="F78" s="61" t="s">
        <v>3</v>
      </c>
      <c r="G78" s="90"/>
      <c r="H78" s="74" t="str">
        <f>HYPERLINK(CONCATENATE(BASE_URL,"0x05i-Testing-Code-Quality-and-Build-Settings.md#testing-exception-handling-mstg-code-6-and-mstg-code-7"),"Testing Exception Handling (MSTG-CODE-6 and MSTG-CODE-7)")</f>
        <v>Testing Exception Handling (MSTG-CODE-6 and MSTG-CODE-7)</v>
      </c>
      <c r="I78" s="59"/>
      <c r="J78" s="59"/>
      <c r="K78" s="91"/>
    </row>
    <row r="79" spans="2:11">
      <c r="B79" s="57" t="s">
        <v>36</v>
      </c>
      <c r="C79" s="58" t="s">
        <v>281</v>
      </c>
      <c r="D79" s="59" t="s">
        <v>141</v>
      </c>
      <c r="E79" s="60" t="s">
        <v>3</v>
      </c>
      <c r="F79" s="61" t="s">
        <v>3</v>
      </c>
      <c r="G79" s="90"/>
      <c r="H79" s="74" t="str">
        <f>HYPERLINK(CONCATENATE(BASE_URL,"0x05i-Testing-Code-Quality-and-Build-Settings.md#testing-exception-handling-mstg-code-6-and-mstg-code-7"),"Testing Exception Handling (MSTG-CODE-6 and MSTG-CODE-7)")</f>
        <v>Testing Exception Handling (MSTG-CODE-6 and MSTG-CODE-7)</v>
      </c>
      <c r="I79" s="59"/>
      <c r="J79" s="59"/>
      <c r="K79" s="91"/>
    </row>
    <row r="80" spans="2:11">
      <c r="B80" s="57" t="s">
        <v>37</v>
      </c>
      <c r="C80" s="58" t="s">
        <v>282</v>
      </c>
      <c r="D80" s="59" t="s">
        <v>362</v>
      </c>
      <c r="E80" s="60" t="s">
        <v>3</v>
      </c>
      <c r="F80" s="61" t="s">
        <v>3</v>
      </c>
      <c r="G80" s="90"/>
      <c r="H80" s="74" t="str">
        <f>HYPERLINK(CONCATENATE(BASE_URL,"0x04h-Testing-Code-Quality.md#memory-corruption-bugs-mstg-code-8"),"Memory Corruption Bugs (MSTG-CODE-8)")</f>
        <v>Memory Corruption Bugs (MSTG-CODE-8)</v>
      </c>
      <c r="I80" s="59"/>
      <c r="J80" s="59"/>
      <c r="K80" s="91"/>
    </row>
    <row r="81" spans="2:11" ht="32">
      <c r="B81" s="57" t="s">
        <v>95</v>
      </c>
      <c r="C81" s="58" t="s">
        <v>283</v>
      </c>
      <c r="D81" s="59" t="s">
        <v>363</v>
      </c>
      <c r="E81" s="60" t="s">
        <v>3</v>
      </c>
      <c r="F81" s="61" t="s">
        <v>3</v>
      </c>
      <c r="G81" s="90"/>
      <c r="H81" s="74" t="str">
        <f>HYPERLINK(CONCATENATE(BASE_URL,"0x05i-Testing-Code-Quality-and-Build-Settings.md#make-sure-that-free-security-features-are-activated-mstg-code-9"),"Make Sure That Free Security Features Are Activated (MSTG-CODE-9)")</f>
        <v>Make Sure That Free Security Features Are Activated (MSTG-CODE-9)</v>
      </c>
      <c r="I81" s="59"/>
      <c r="J81" s="59"/>
      <c r="K81" s="91"/>
    </row>
    <row r="82" spans="2:11">
      <c r="B82" s="77"/>
      <c r="C82" s="78"/>
      <c r="D82" s="79"/>
      <c r="E82" s="78"/>
      <c r="F82" s="78"/>
      <c r="G82" s="78"/>
      <c r="H82" s="78"/>
      <c r="I82" s="78"/>
      <c r="J82" s="78"/>
      <c r="K82" s="80"/>
    </row>
    <row r="83" spans="2:11">
      <c r="B83" s="81"/>
      <c r="C83" s="81"/>
      <c r="D83" s="82"/>
      <c r="E83" s="81"/>
      <c r="F83" s="81"/>
      <c r="G83" s="81"/>
      <c r="H83" s="81"/>
      <c r="I83" s="81"/>
      <c r="J83" s="81"/>
      <c r="K83" s="81"/>
    </row>
    <row r="84" spans="2:11">
      <c r="B84" s="81"/>
      <c r="C84" s="81"/>
      <c r="D84" s="59"/>
      <c r="E84" s="81"/>
      <c r="F84" s="81"/>
      <c r="G84" s="81"/>
      <c r="H84" s="81"/>
      <c r="I84" s="81"/>
      <c r="J84" s="81"/>
      <c r="K84" s="81"/>
    </row>
    <row r="85" spans="2:11">
      <c r="B85" s="81"/>
      <c r="C85" s="81"/>
      <c r="D85" s="82"/>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1"/>
      <c r="C91" s="81"/>
      <c r="D91" s="82"/>
      <c r="E91" s="81"/>
      <c r="F91" s="81"/>
      <c r="G91" s="81"/>
      <c r="H91" s="81"/>
      <c r="I91" s="85"/>
      <c r="J91" s="85"/>
      <c r="K91" s="86"/>
    </row>
    <row r="92" spans="2:11">
      <c r="B92" s="81"/>
      <c r="C92" s="81"/>
      <c r="D92" s="82"/>
      <c r="E92" s="81"/>
      <c r="F92" s="81"/>
      <c r="G92" s="81"/>
      <c r="H92" s="81"/>
      <c r="I92" s="85"/>
      <c r="J92" s="85"/>
      <c r="K92" s="86"/>
    </row>
    <row r="93" spans="2:11">
      <c r="B93" s="81"/>
      <c r="C93" s="81"/>
      <c r="D93" s="82"/>
      <c r="E93" s="81"/>
      <c r="F93" s="81"/>
      <c r="G93" s="81"/>
      <c r="H93" s="81"/>
      <c r="I93" s="85"/>
      <c r="J93" s="85"/>
      <c r="K93" s="86"/>
    </row>
    <row r="94" spans="2:11">
      <c r="B94" s="86"/>
      <c r="C94" s="86"/>
      <c r="D94" s="87"/>
      <c r="E94" s="86"/>
      <c r="F94" s="86"/>
      <c r="G94" s="86"/>
      <c r="H94" s="85"/>
      <c r="I94" s="85"/>
      <c r="J94" s="85"/>
      <c r="K94" s="86"/>
    </row>
  </sheetData>
  <mergeCells count="3">
    <mergeCell ref="B1:I1"/>
    <mergeCell ref="H4:I4"/>
    <mergeCell ref="H3:J3"/>
  </mergeCells>
  <phoneticPr fontId="4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5:G16 G41:G52 G54:G59 G73:G81 G61:G71 G18:G3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1"/>
  <sheetViews>
    <sheetView zoomScaleNormal="100" zoomScalePageLayoutView="130" workbookViewId="0"/>
  </sheetViews>
  <sheetFormatPr baseColWidth="10" defaultColWidth="11" defaultRowHeight="16"/>
  <cols>
    <col min="1" max="1" width="1.6640625" style="45" customWidth="1"/>
    <col min="2" max="2" width="7.1640625" style="45" customWidth="1"/>
    <col min="3" max="3" width="18.6640625" style="45" customWidth="1"/>
    <col min="4" max="4" width="93.1640625" style="45" customWidth="1"/>
    <col min="5" max="6" width="11" style="45"/>
    <col min="7" max="7" width="69.1640625" style="45" customWidth="1"/>
    <col min="8" max="8" width="30.6640625" style="45" customWidth="1"/>
    <col min="9" max="16384" width="11" style="45"/>
  </cols>
  <sheetData>
    <row r="1" spans="2:8" ht="19">
      <c r="B1" s="98" t="s">
        <v>147</v>
      </c>
      <c r="C1" s="92"/>
      <c r="D1" s="86"/>
      <c r="E1" s="86"/>
      <c r="F1" s="86"/>
      <c r="G1" s="85"/>
      <c r="H1" s="86"/>
    </row>
    <row r="2" spans="2:8">
      <c r="B2" s="86"/>
      <c r="C2" s="86"/>
      <c r="D2" s="86"/>
      <c r="E2" s="86"/>
      <c r="F2" s="86"/>
      <c r="G2" s="85"/>
      <c r="H2" s="86"/>
    </row>
    <row r="3" spans="2:8">
      <c r="B3" s="93" t="s">
        <v>120</v>
      </c>
      <c r="C3" s="49" t="s">
        <v>221</v>
      </c>
      <c r="D3" s="50" t="s">
        <v>119</v>
      </c>
      <c r="E3" s="49" t="s">
        <v>38</v>
      </c>
      <c r="F3" s="51" t="s">
        <v>184</v>
      </c>
      <c r="G3" s="95" t="s">
        <v>297</v>
      </c>
      <c r="H3" s="52" t="s">
        <v>186</v>
      </c>
    </row>
    <row r="4" spans="2:8">
      <c r="B4" s="66"/>
      <c r="C4" s="67"/>
      <c r="D4" s="68" t="s">
        <v>146</v>
      </c>
      <c r="E4" s="69"/>
      <c r="F4" s="69"/>
      <c r="G4" s="69"/>
      <c r="H4" s="70"/>
    </row>
    <row r="5" spans="2:8" ht="32">
      <c r="B5" s="57" t="s">
        <v>201</v>
      </c>
      <c r="C5" s="58" t="s">
        <v>284</v>
      </c>
      <c r="D5" s="59" t="s">
        <v>142</v>
      </c>
      <c r="E5" s="94" t="s">
        <v>3</v>
      </c>
      <c r="F5" s="90" t="s">
        <v>64</v>
      </c>
      <c r="G5" s="74" t="str">
        <f>HYPERLINK(CONCATENATE(BASE_URL,"0x05j-Testing-Resiliency-Against-Reverse-Engineering.md#testing-root-detection-mstg-resilience-1"),"Testing Root Detection (MSTG-RESILIENCE-1)")</f>
        <v>Testing Root Detection (MSTG-RESILIENCE-1)</v>
      </c>
      <c r="H5" s="91"/>
    </row>
    <row r="6" spans="2:8" ht="32" customHeight="1">
      <c r="B6" s="57" t="s">
        <v>202</v>
      </c>
      <c r="C6" s="58" t="s">
        <v>295</v>
      </c>
      <c r="D6" s="59" t="s">
        <v>366</v>
      </c>
      <c r="E6" s="94" t="s">
        <v>3</v>
      </c>
      <c r="F6" s="90" t="s">
        <v>64</v>
      </c>
      <c r="G6" s="63" t="str">
        <f>HYPERLINK(CONCATENATE(BASE_URL,"0x05j-Testing-Resiliency-Against-Reverse-Engineering.md#testing-anti-debugging-detection-mstg-resilience-2"),"Testing Anti-Debugging Detection (MSTG-RESILIENCE-2)")</f>
        <v>Testing Anti-Debugging Detection (MSTG-RESILIENCE-2)</v>
      </c>
      <c r="H6" s="91"/>
    </row>
    <row r="7" spans="2:8">
      <c r="B7" s="57" t="s">
        <v>203</v>
      </c>
      <c r="C7" s="58" t="s">
        <v>285</v>
      </c>
      <c r="D7" s="59" t="s">
        <v>367</v>
      </c>
      <c r="E7" s="94" t="s">
        <v>3</v>
      </c>
      <c r="F7" s="90" t="s">
        <v>64</v>
      </c>
      <c r="G7" s="74" t="str">
        <f>HYPERLINK(CONCATENATE(BASE_URL,"0x05j-Testing-Resiliency-Against-Reverse-Engineering.md#testing-file-integrity-checks-mstg-resilience-3"),"Testing File Integrity Checks (MSTG-RESILIENCE-3)")</f>
        <v>Testing File Integrity Checks (MSTG-RESILIENCE-3)</v>
      </c>
      <c r="H7" s="91"/>
    </row>
    <row r="8" spans="2:8">
      <c r="B8" s="57" t="s">
        <v>204</v>
      </c>
      <c r="C8" s="58" t="s">
        <v>286</v>
      </c>
      <c r="D8" s="59" t="s">
        <v>368</v>
      </c>
      <c r="E8" s="94" t="s">
        <v>3</v>
      </c>
      <c r="F8" s="90" t="s">
        <v>64</v>
      </c>
      <c r="G8" s="74" t="str">
        <f>HYPERLINK(CONCATENATE(BASE_URL,"0x05j-Testing-Resiliency-Against-Reverse-Engineering.md#testing-reverse-engineering-tools-detection-mstg-resilience-4"),"Testing Reverse Engineering Tools Detection (MSTG-RESILIENCE-4)")</f>
        <v>Testing Reverse Engineering Tools Detection (MSTG-RESILIENCE-4)</v>
      </c>
      <c r="H8" s="91"/>
    </row>
    <row r="9" spans="2:8">
      <c r="B9" s="57" t="s">
        <v>205</v>
      </c>
      <c r="C9" s="58" t="s">
        <v>287</v>
      </c>
      <c r="D9" s="59" t="s">
        <v>369</v>
      </c>
      <c r="E9" s="94" t="s">
        <v>3</v>
      </c>
      <c r="F9" s="90" t="s">
        <v>64</v>
      </c>
      <c r="G9" s="74" t="str">
        <f>HYPERLINK(CONCATENATE(BASE_URL,"0x05j-Testing-Resiliency-Against-Reverse-Engineering.md#testing-emulator-detection-mstg-resilience-5"),"Testing Emulator Detection (MSTG-RESILIENCE-5)")</f>
        <v>Testing Emulator Detection (MSTG-RESILIENCE-5)</v>
      </c>
      <c r="H9" s="91"/>
    </row>
    <row r="10" spans="2:8">
      <c r="B10" s="57" t="s">
        <v>206</v>
      </c>
      <c r="C10" s="58" t="s">
        <v>288</v>
      </c>
      <c r="D10" s="59" t="s">
        <v>143</v>
      </c>
      <c r="E10" s="94" t="s">
        <v>3</v>
      </c>
      <c r="F10" s="90" t="s">
        <v>64</v>
      </c>
      <c r="G10" s="74" t="str">
        <f>HYPERLINK(CONCATENATE(BASE_URL,"0x05j-Testing-Resiliency-Against-Reverse-Engineering.md#testing-run-time-integrity-checks-mstg-resilience-6"),"Testing Run Time Integrity Checks (MSTG-RESILIENCE-6)")</f>
        <v>Testing Run Time Integrity Checks (MSTG-RESILIENCE-6)</v>
      </c>
      <c r="H10" s="91"/>
    </row>
    <row r="11" spans="2:8" ht="32">
      <c r="B11" s="57" t="s">
        <v>207</v>
      </c>
      <c r="C11" s="58" t="s">
        <v>289</v>
      </c>
      <c r="D11" s="59" t="s">
        <v>370</v>
      </c>
      <c r="E11" s="94" t="s">
        <v>3</v>
      </c>
      <c r="F11" s="90" t="s">
        <v>64</v>
      </c>
      <c r="G11" s="96" t="s">
        <v>298</v>
      </c>
      <c r="H11" s="91"/>
    </row>
    <row r="12" spans="2:8" ht="32" customHeight="1">
      <c r="B12" s="57" t="s">
        <v>208</v>
      </c>
      <c r="C12" s="58" t="s">
        <v>290</v>
      </c>
      <c r="D12" s="59" t="s">
        <v>371</v>
      </c>
      <c r="E12" s="94" t="s">
        <v>3</v>
      </c>
      <c r="F12" s="90" t="s">
        <v>64</v>
      </c>
      <c r="G12" s="97" t="s">
        <v>81</v>
      </c>
      <c r="H12" s="91"/>
    </row>
    <row r="13" spans="2:8">
      <c r="B13" s="57" t="s">
        <v>97</v>
      </c>
      <c r="C13" s="58" t="s">
        <v>291</v>
      </c>
      <c r="D13" s="59" t="s">
        <v>372</v>
      </c>
      <c r="E13" s="94" t="s">
        <v>3</v>
      </c>
      <c r="F13" s="90" t="s">
        <v>64</v>
      </c>
      <c r="G13" s="74" t="str">
        <f>HYPERLINK(CONCATENATE(BASE_URL,"0x05j-Testing-Resiliency-Against-Reverse-Engineering.md#testing-obfuscation-mstg-resilience-9"),"Testing Obfuscation (MSTG-RESILIENCE-9)")</f>
        <v>Testing Obfuscation (MSTG-RESILIENCE-9)</v>
      </c>
      <c r="H13" s="91"/>
    </row>
    <row r="14" spans="2:8">
      <c r="B14" s="66"/>
      <c r="C14" s="67"/>
      <c r="D14" s="68" t="s">
        <v>144</v>
      </c>
      <c r="E14" s="69"/>
      <c r="F14" s="69"/>
      <c r="G14" s="69"/>
      <c r="H14" s="70"/>
    </row>
    <row r="15" spans="2:8" ht="32">
      <c r="B15" s="57" t="s">
        <v>60</v>
      </c>
      <c r="C15" s="58" t="s">
        <v>292</v>
      </c>
      <c r="D15" s="59" t="s">
        <v>373</v>
      </c>
      <c r="E15" s="94" t="s">
        <v>3</v>
      </c>
      <c r="F15" s="90" t="s">
        <v>64</v>
      </c>
      <c r="G15" s="74" t="str">
        <f>HYPERLINK(CONCATENATE(BASE_URL,"0x05j-Testing-Resiliency-Against-Reverse-Engineering.md#testing-device-binding-mstg-resilience-10"),"Testing Device Binding (MSTG-RESILIENCE-10)")</f>
        <v>Testing Device Binding (MSTG-RESILIENCE-10)</v>
      </c>
      <c r="H15" s="91"/>
    </row>
    <row r="16" spans="2:8">
      <c r="B16" s="66"/>
      <c r="C16" s="67"/>
      <c r="D16" s="68" t="s">
        <v>145</v>
      </c>
      <c r="E16" s="69"/>
      <c r="F16" s="69"/>
      <c r="G16" s="69"/>
      <c r="H16" s="70"/>
    </row>
    <row r="17" spans="2:8" ht="48">
      <c r="B17" s="57" t="s">
        <v>209</v>
      </c>
      <c r="C17" s="58" t="s">
        <v>293</v>
      </c>
      <c r="D17" s="59" t="s">
        <v>374</v>
      </c>
      <c r="E17" s="94" t="s">
        <v>3</v>
      </c>
      <c r="F17" s="90" t="s">
        <v>64</v>
      </c>
      <c r="G17" s="74" t="str">
        <f>HYPERLINK(CONCATENATE(BASE_URL,"0x05j-Testing-Resiliency-Against-Reverse-Engineering.md#testing-obfuscation-mstg-resilience-9"),"Testing Obfuscation (MSTG-RESILIENCE-9)")</f>
        <v>Testing Obfuscation (MSTG-RESILIENCE-9)</v>
      </c>
      <c r="H17" s="91"/>
    </row>
    <row r="18" spans="2:8" ht="64">
      <c r="B18" s="57" t="s">
        <v>210</v>
      </c>
      <c r="C18" s="58" t="s">
        <v>294</v>
      </c>
      <c r="D18" s="59" t="s">
        <v>375</v>
      </c>
      <c r="E18" s="94" t="s">
        <v>3</v>
      </c>
      <c r="F18" s="90" t="s">
        <v>64</v>
      </c>
      <c r="G18" s="97" t="s">
        <v>298</v>
      </c>
      <c r="H18" s="91"/>
    </row>
    <row r="19" spans="2:8">
      <c r="B19" s="66"/>
      <c r="C19" s="67"/>
      <c r="D19" s="69" t="s">
        <v>377</v>
      </c>
      <c r="E19" s="69"/>
      <c r="F19" s="69"/>
      <c r="G19" s="69"/>
      <c r="H19" s="70"/>
    </row>
    <row r="20" spans="2:8" ht="48">
      <c r="B20" s="57" t="s">
        <v>364</v>
      </c>
      <c r="C20" s="58" t="s">
        <v>365</v>
      </c>
      <c r="D20" s="59" t="s">
        <v>376</v>
      </c>
      <c r="E20" s="94" t="s">
        <v>3</v>
      </c>
      <c r="F20" s="90" t="s">
        <v>64</v>
      </c>
      <c r="G20" s="97" t="s">
        <v>298</v>
      </c>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ht="32">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6"/>
      <c r="C29" s="86"/>
      <c r="D29" s="86"/>
      <c r="E29" s="86"/>
      <c r="F29" s="86"/>
      <c r="G29" s="85"/>
      <c r="H29" s="86"/>
    </row>
    <row r="30" spans="2:8">
      <c r="B30" s="86"/>
      <c r="C30" s="86"/>
      <c r="D30" s="86"/>
      <c r="E30" s="86"/>
      <c r="F30" s="86"/>
      <c r="G30" s="85"/>
      <c r="H30" s="86"/>
    </row>
    <row r="31" spans="2:8">
      <c r="B31" s="86"/>
      <c r="C31" s="86"/>
      <c r="D31" s="86"/>
      <c r="E31" s="86"/>
      <c r="F31" s="86"/>
      <c r="G31" s="85"/>
      <c r="H31" s="86"/>
    </row>
  </sheetData>
  <phoneticPr fontId="41"/>
  <dataValidations count="1">
    <dataValidation type="list" allowBlank="1" showInputMessage="1" showErrorMessage="1" sqref="F5:F13 F15 F17:F18 F20"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SheetLayoutView="98" zoomScalePageLayoutView="130" workbookViewId="0"/>
  </sheetViews>
  <sheetFormatPr baseColWidth="10" defaultColWidth="11" defaultRowHeight="16"/>
  <cols>
    <col min="1" max="1" width="1.6640625" style="45" customWidth="1"/>
    <col min="2" max="2" width="8" style="45" customWidth="1"/>
    <col min="3" max="3" width="17.1640625" style="45" customWidth="1"/>
    <col min="4" max="4" width="97.1640625" style="45" customWidth="1"/>
    <col min="5" max="7" width="11" style="45"/>
    <col min="8" max="8" width="91.5" style="45" customWidth="1"/>
    <col min="9" max="10" width="75.33203125" style="45" customWidth="1"/>
    <col min="11" max="11" width="30.6640625" style="45" customWidth="1"/>
    <col min="12" max="13" width="10.6640625" style="45" customWidth="1"/>
    <col min="14" max="16384" width="11" style="45"/>
  </cols>
  <sheetData>
    <row r="1" spans="2:11" ht="19">
      <c r="B1" s="99" t="s">
        <v>149</v>
      </c>
      <c r="C1" s="99"/>
      <c r="D1" s="46"/>
      <c r="E1" s="46"/>
      <c r="F1" s="46"/>
      <c r="G1" s="46"/>
      <c r="H1" s="46"/>
      <c r="I1" s="46"/>
      <c r="J1" s="44"/>
      <c r="K1" s="46"/>
    </row>
    <row r="2" spans="2:11">
      <c r="B2" s="46"/>
      <c r="C2" s="46"/>
      <c r="D2" s="46"/>
      <c r="E2" s="46"/>
      <c r="F2" s="46"/>
      <c r="G2" s="46"/>
      <c r="H2" s="46"/>
      <c r="I2" s="46"/>
      <c r="J2" s="46"/>
      <c r="K2" s="46"/>
    </row>
    <row r="3" spans="2:11">
      <c r="B3" s="48" t="s">
        <v>0</v>
      </c>
      <c r="C3" s="49" t="s">
        <v>221</v>
      </c>
      <c r="D3" s="50" t="s">
        <v>111</v>
      </c>
      <c r="E3" s="51" t="s">
        <v>182</v>
      </c>
      <c r="F3" s="51" t="s">
        <v>183</v>
      </c>
      <c r="G3" s="51" t="s">
        <v>184</v>
      </c>
      <c r="H3" s="167" t="s">
        <v>185</v>
      </c>
      <c r="I3" s="167"/>
      <c r="J3" s="167"/>
      <c r="K3" s="52" t="s">
        <v>186</v>
      </c>
    </row>
    <row r="4" spans="2:11">
      <c r="B4" s="53" t="s">
        <v>1</v>
      </c>
      <c r="C4" s="54"/>
      <c r="D4" s="55" t="s">
        <v>112</v>
      </c>
      <c r="E4" s="54"/>
      <c r="F4" s="54"/>
      <c r="G4" s="54"/>
      <c r="H4" s="166"/>
      <c r="I4" s="166"/>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59"/>
      <c r="J5" s="59"/>
      <c r="K5" s="100"/>
    </row>
    <row r="6" spans="2:1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100"/>
    </row>
    <row r="7" spans="2:1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100"/>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100"/>
    </row>
    <row r="9" spans="2:11" ht="32">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100"/>
    </row>
    <row r="10" spans="2:11" ht="32">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100"/>
    </row>
    <row r="11" spans="2:11" ht="17">
      <c r="B11" s="57" t="s">
        <v>4</v>
      </c>
      <c r="C11" s="58" t="s">
        <v>227</v>
      </c>
      <c r="D11" s="59" t="s">
        <v>303</v>
      </c>
      <c r="E11" s="65"/>
      <c r="F11" s="61" t="s">
        <v>3</v>
      </c>
      <c r="G11" s="90" t="s">
        <v>64</v>
      </c>
      <c r="H11" s="62" t="str">
        <f>HYPERLINK(CONCATENATE(
BASE_URL,
"0x04b-Mobile-App-Security-Testing.md#principles-of-testing"),
"Principles of Testing")</f>
        <v>Principles of Testing</v>
      </c>
      <c r="I11" s="63" t="str">
        <f>HYPERLINK(CONCATENATE(
BASE_URL,
"0x04b-Mobile-App-Security-Testing.md#penetration-testing-aka-pentesting"),
"Penetration Testing (a.k.a. Pentesting)")</f>
        <v>Penetration Testing (a.k.a. Pentesting)</v>
      </c>
      <c r="J11" s="63"/>
      <c r="K11" s="100"/>
    </row>
    <row r="12" spans="2:11" ht="32">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100"/>
    </row>
    <row r="13" spans="2:11">
      <c r="B13" s="57" t="s">
        <v>217</v>
      </c>
      <c r="C13" s="58" t="s">
        <v>229</v>
      </c>
      <c r="D13" s="59" t="s">
        <v>305</v>
      </c>
      <c r="E13" s="59"/>
      <c r="F13" s="61" t="s">
        <v>3</v>
      </c>
      <c r="G13" s="90" t="s">
        <v>64</v>
      </c>
      <c r="H13" s="62" t="str">
        <f>HYPERLINK(CONCATENATE(
BASE_URL,
"0x06h-Testing-Platform-Interaction.md#testing-enforced-updating-mstg-arch-9"),
"Testing enforced updating (MSTG-ARCH-9)")</f>
        <v>Testing enforced updating (MSTG-ARCH-9)</v>
      </c>
      <c r="I13" s="59"/>
      <c r="J13" s="59"/>
      <c r="K13" s="100"/>
    </row>
    <row r="14" spans="2:11" ht="32">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100"/>
    </row>
    <row r="15" spans="2:11">
      <c r="B15" s="57" t="s">
        <v>299</v>
      </c>
      <c r="C15" s="58" t="s">
        <v>301</v>
      </c>
      <c r="D15" s="59" t="s">
        <v>307</v>
      </c>
      <c r="E15" s="59"/>
      <c r="F15" s="61" t="s">
        <v>3</v>
      </c>
      <c r="G15" s="90" t="s">
        <v>64</v>
      </c>
      <c r="H15" s="62"/>
      <c r="I15" s="59"/>
      <c r="J15" s="59"/>
      <c r="K15" s="100"/>
    </row>
    <row r="16" spans="2:11">
      <c r="B16" s="57" t="s">
        <v>300</v>
      </c>
      <c r="C16" s="58" t="s">
        <v>302</v>
      </c>
      <c r="D16" s="59" t="s">
        <v>308</v>
      </c>
      <c r="E16" s="60" t="s">
        <v>3</v>
      </c>
      <c r="F16" s="61" t="s">
        <v>3</v>
      </c>
      <c r="G16" s="90"/>
      <c r="H16" s="62"/>
      <c r="I16" s="59"/>
      <c r="J16" s="59"/>
      <c r="K16" s="100"/>
    </row>
    <row r="17" spans="2:11">
      <c r="B17" s="66" t="s">
        <v>6</v>
      </c>
      <c r="C17" s="67"/>
      <c r="D17" s="68" t="s">
        <v>113</v>
      </c>
      <c r="E17" s="69"/>
      <c r="F17" s="67"/>
      <c r="G17" s="69"/>
      <c r="H17" s="69"/>
      <c r="I17" s="69"/>
      <c r="J17" s="69"/>
      <c r="K17" s="70"/>
    </row>
    <row r="18" spans="2:11" ht="32">
      <c r="B18" s="71" t="s">
        <v>7</v>
      </c>
      <c r="C18" s="72" t="s">
        <v>232</v>
      </c>
      <c r="D18" s="59" t="s">
        <v>315</v>
      </c>
      <c r="E18" s="60" t="s">
        <v>3</v>
      </c>
      <c r="F18" s="61" t="s">
        <v>3</v>
      </c>
      <c r="G18" s="90"/>
      <c r="H18" s="74" t="str">
        <f>HYPERLINK(CONCATENATE(BASE_URL,"0x06d-Testing-Data-Storage.md#testing-local-data-storage-mstg-storage-1-and-mstg-storage-2"),"Testing Local Data Storage (MSTG-STORAGE-1 and MSTG-STORAGE-2)")</f>
        <v>Testing Local Data Storage (MSTG-STORAGE-1 and MSTG-STORAGE-2)</v>
      </c>
      <c r="I18" s="59"/>
      <c r="J18" s="59"/>
      <c r="K18" s="100"/>
    </row>
    <row r="19" spans="2:11" ht="32">
      <c r="B19" s="71" t="s">
        <v>39</v>
      </c>
      <c r="C19" s="72" t="s">
        <v>233</v>
      </c>
      <c r="D19" s="59" t="s">
        <v>199</v>
      </c>
      <c r="E19" s="60" t="s">
        <v>3</v>
      </c>
      <c r="F19" s="61" t="s">
        <v>3</v>
      </c>
      <c r="G19" s="90"/>
      <c r="H19" s="74" t="str">
        <f>HYPERLINK(CONCATENATE(BASE_URL,"0x06d-Testing-Data-Storage.md#testing-local-data-storage-mstg-storage-1-and-mstg-storage-2"),"Testing Local Data Storage (MSTG-STORAGE-1 and MSTG-STORAGE-2)")</f>
        <v>Testing Local Data Storage (MSTG-STORAGE-1 and MSTG-STORAGE-2)</v>
      </c>
      <c r="I19" s="59"/>
      <c r="J19" s="59"/>
      <c r="K19" s="100"/>
    </row>
    <row r="20" spans="2:11">
      <c r="B20" s="71" t="s">
        <v>40</v>
      </c>
      <c r="C20" s="72" t="s">
        <v>234</v>
      </c>
      <c r="D20" s="59" t="s">
        <v>316</v>
      </c>
      <c r="E20" s="60" t="s">
        <v>3</v>
      </c>
      <c r="F20" s="61" t="s">
        <v>3</v>
      </c>
      <c r="G20" s="90"/>
      <c r="H20" s="74" t="str">
        <f>HYPERLINK(CONCATENATE(BASE_URL,"0x06d-Testing-Data-Storage.md#checking-logs-for-sensitive-data-mstg-storage-3"),"Checking Logs for Sensitive Data (MSTG-STORAGE-3)")</f>
        <v>Checking Logs for Sensitive Data (MSTG-STORAGE-3)</v>
      </c>
      <c r="I20" s="59"/>
      <c r="J20" s="59"/>
      <c r="K20" s="100"/>
    </row>
    <row r="21" spans="2:11">
      <c r="B21" s="71" t="s">
        <v>8</v>
      </c>
      <c r="C21" s="72" t="s">
        <v>235</v>
      </c>
      <c r="D21" s="59" t="s">
        <v>126</v>
      </c>
      <c r="E21" s="60" t="s">
        <v>3</v>
      </c>
      <c r="F21" s="61" t="s">
        <v>3</v>
      </c>
      <c r="G21" s="90"/>
      <c r="H21" s="74"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59"/>
      <c r="J21" s="59"/>
      <c r="K21" s="100"/>
    </row>
    <row r="22" spans="2:11">
      <c r="B22" s="71" t="s">
        <v>41</v>
      </c>
      <c r="C22" s="72" t="s">
        <v>236</v>
      </c>
      <c r="D22" s="59" t="s">
        <v>317</v>
      </c>
      <c r="E22" s="60" t="s">
        <v>3</v>
      </c>
      <c r="F22" s="61" t="s">
        <v>3</v>
      </c>
      <c r="G22" s="90"/>
      <c r="H22" s="74" t="str">
        <f>HYPERLINK(CONCATENATE(BASE_URL,"0x06d-Testing-Data-Storage.md#finding-sensitive-data-in-the-keyboard-cache-mstg-storage-5"),"Finding Sensitive Data in the Keyboard Cache (MSTG-STORAGE-5)")</f>
        <v>Finding Sensitive Data in the Keyboard Cache (MSTG-STORAGE-5)</v>
      </c>
      <c r="I22" s="59"/>
      <c r="J22" s="59"/>
      <c r="K22" s="100"/>
    </row>
    <row r="23" spans="2:11" ht="17">
      <c r="B23" s="71" t="s">
        <v>9</v>
      </c>
      <c r="C23" s="72" t="s">
        <v>237</v>
      </c>
      <c r="D23" s="59" t="s">
        <v>318</v>
      </c>
      <c r="E23" s="60" t="s">
        <v>3</v>
      </c>
      <c r="F23" s="61" t="s">
        <v>3</v>
      </c>
      <c r="G23" s="90"/>
      <c r="H23" s="6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59"/>
      <c r="J23" s="59"/>
      <c r="K23" s="100"/>
    </row>
    <row r="24" spans="2:11" ht="32">
      <c r="B24" s="71" t="s">
        <v>10</v>
      </c>
      <c r="C24" s="72" t="s">
        <v>238</v>
      </c>
      <c r="D24" s="59" t="s">
        <v>127</v>
      </c>
      <c r="E24" s="60" t="s">
        <v>3</v>
      </c>
      <c r="F24" s="61" t="s">
        <v>3</v>
      </c>
      <c r="G24" s="90"/>
      <c r="H24" s="7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59"/>
      <c r="J24" s="59"/>
      <c r="K24" s="100"/>
    </row>
    <row r="25" spans="2:11">
      <c r="B25" s="71" t="s">
        <v>11</v>
      </c>
      <c r="C25" s="72" t="s">
        <v>239</v>
      </c>
      <c r="D25" s="59" t="s">
        <v>319</v>
      </c>
      <c r="E25" s="59"/>
      <c r="F25" s="61" t="s">
        <v>3</v>
      </c>
      <c r="G25" s="90" t="s">
        <v>64</v>
      </c>
      <c r="H25" s="74" t="str">
        <f>HYPERLINK(CONCATENATE(BASE_URL,"0x06d-Testing-Data-Storage.md#testing-backups-for-sensitive-data-mstg-storage-8"),"Testing Backups for Sensitive Data (MSTG-STORAGE-8)")</f>
        <v>Testing Backups for Sensitive Data (MSTG-STORAGE-8)</v>
      </c>
      <c r="I25" s="59"/>
      <c r="J25" s="59"/>
      <c r="K25" s="100"/>
    </row>
    <row r="26" spans="2:11">
      <c r="B26" s="71" t="s">
        <v>12</v>
      </c>
      <c r="C26" s="72" t="s">
        <v>240</v>
      </c>
      <c r="D26" s="59" t="s">
        <v>320</v>
      </c>
      <c r="E26" s="59"/>
      <c r="F26" s="61" t="s">
        <v>3</v>
      </c>
      <c r="G26" s="90" t="s">
        <v>64</v>
      </c>
      <c r="H26" s="7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59"/>
      <c r="J26" s="59"/>
      <c r="K26" s="100"/>
    </row>
    <row r="27" spans="2:11">
      <c r="B27" s="71" t="s">
        <v>42</v>
      </c>
      <c r="C27" s="72" t="s">
        <v>241</v>
      </c>
      <c r="D27" s="59" t="s">
        <v>321</v>
      </c>
      <c r="E27" s="59"/>
      <c r="F27" s="61" t="s">
        <v>3</v>
      </c>
      <c r="G27" s="90" t="s">
        <v>64</v>
      </c>
      <c r="H27" s="74" t="str">
        <f>HYPERLINK(CONCATENATE(BASE_URL,"0x06d-Testing-Data-Storage.md#testing-memory-for-sensitive-data-mstg-storage-10"),"Testing Memory for Sensitive Data (MSTG-STORAGE-10)")</f>
        <v>Testing Memory for Sensitive Data (MSTG-STORAGE-10)</v>
      </c>
      <c r="I27" s="59"/>
      <c r="J27" s="59"/>
      <c r="K27" s="100"/>
    </row>
    <row r="28" spans="2:11" ht="32">
      <c r="B28" s="71" t="s">
        <v>43</v>
      </c>
      <c r="C28" s="72" t="s">
        <v>242</v>
      </c>
      <c r="D28" s="59" t="s">
        <v>128</v>
      </c>
      <c r="E28" s="59"/>
      <c r="F28" s="61" t="s">
        <v>3</v>
      </c>
      <c r="G28" s="90" t="s">
        <v>64</v>
      </c>
      <c r="H28" s="74" t="str">
        <f>HYPERLINK(CONCATENATE(BASE_URL,"0x06f-Testing-Local-Authentication.md#testing-local-authentication-mstg-auth-8-and-mstg-storage-11"),"Testing Local Authentication (MSTG-AUTH-8 and MSTG-STORAGE-11)")</f>
        <v>Testing Local Authentication (MSTG-AUTH-8 and MSTG-STORAGE-11)</v>
      </c>
      <c r="I28" s="59"/>
      <c r="J28" s="59"/>
      <c r="K28" s="100"/>
    </row>
    <row r="29" spans="2:11" ht="32">
      <c r="B29" s="71" t="s">
        <v>13</v>
      </c>
      <c r="C29" s="72" t="s">
        <v>243</v>
      </c>
      <c r="D29" s="59" t="s">
        <v>200</v>
      </c>
      <c r="E29" s="59"/>
      <c r="F29" s="61" t="s">
        <v>3</v>
      </c>
      <c r="G29" s="90" t="s">
        <v>64</v>
      </c>
      <c r="H29" s="76" t="str">
        <f>HYPERLINK(CONCATENATE(BASE_URL,"0x04i-Testing-user-interaction.md#testing-user-education-mstg-storage-12"),"Testing User Education (MSTG-STORAGE-12)")</f>
        <v>Testing User Education (MSTG-STORAGE-12)</v>
      </c>
      <c r="I29" s="59"/>
      <c r="J29" s="59"/>
      <c r="K29" s="100"/>
    </row>
    <row r="30" spans="2:11" ht="32">
      <c r="B30" s="71" t="s">
        <v>309</v>
      </c>
      <c r="C30" s="72" t="s">
        <v>312</v>
      </c>
      <c r="D30" s="59" t="s">
        <v>322</v>
      </c>
      <c r="E30" s="59"/>
      <c r="F30" s="61" t="s">
        <v>3</v>
      </c>
      <c r="G30" s="90" t="s">
        <v>64</v>
      </c>
      <c r="H30" s="76"/>
      <c r="I30" s="59"/>
      <c r="J30" s="59"/>
      <c r="K30" s="100"/>
    </row>
    <row r="31" spans="2:11" ht="32">
      <c r="B31" s="71" t="s">
        <v>310</v>
      </c>
      <c r="C31" s="72" t="s">
        <v>313</v>
      </c>
      <c r="D31" s="59" t="s">
        <v>323</v>
      </c>
      <c r="E31" s="59"/>
      <c r="F31" s="61" t="s">
        <v>3</v>
      </c>
      <c r="G31" s="90" t="s">
        <v>64</v>
      </c>
      <c r="H31" s="76"/>
      <c r="I31" s="59"/>
      <c r="J31" s="59"/>
      <c r="K31" s="100"/>
    </row>
    <row r="32" spans="2:11">
      <c r="B32" s="71" t="s">
        <v>311</v>
      </c>
      <c r="C32" s="72" t="s">
        <v>314</v>
      </c>
      <c r="D32" s="59" t="s">
        <v>324</v>
      </c>
      <c r="E32" s="59"/>
      <c r="F32" s="61" t="s">
        <v>3</v>
      </c>
      <c r="G32" s="90" t="s">
        <v>64</v>
      </c>
      <c r="H32" s="76"/>
      <c r="I32" s="59"/>
      <c r="J32" s="59"/>
      <c r="K32" s="100"/>
    </row>
    <row r="33" spans="2:12">
      <c r="B33" s="66" t="s">
        <v>14</v>
      </c>
      <c r="C33" s="67"/>
      <c r="D33" s="68" t="s">
        <v>114</v>
      </c>
      <c r="E33" s="69"/>
      <c r="F33" s="67"/>
      <c r="G33" s="69"/>
      <c r="H33" s="69"/>
      <c r="I33" s="69"/>
      <c r="J33" s="69"/>
      <c r="K33" s="70"/>
    </row>
    <row r="34" spans="2:12" ht="32">
      <c r="B34" s="71" t="s">
        <v>15</v>
      </c>
      <c r="C34" s="72" t="s">
        <v>244</v>
      </c>
      <c r="D34" s="59" t="s">
        <v>325</v>
      </c>
      <c r="E34" s="60" t="s">
        <v>3</v>
      </c>
      <c r="F34" s="61" t="s">
        <v>3</v>
      </c>
      <c r="G34" s="90"/>
      <c r="H34" s="74" t="str">
        <f>HYPERLINK(CONCATENATE(BASE_URL,"0x06e-Testing-Cryptography.md#testing-key-management-mstg-crypto-1-and-mstg-crypto-5"),"Testing Key Management (MSTG-CRYPTO-1 and MSTG-CRYPTO-5)")</f>
        <v>Testing Key Management (MSTG-CRYPTO-1 and MSTG-CRYPTO-5)</v>
      </c>
      <c r="I34" s="59"/>
      <c r="J34" s="59"/>
      <c r="K34" s="100"/>
    </row>
    <row r="35" spans="2:12" ht="17">
      <c r="B35" s="71" t="s">
        <v>16</v>
      </c>
      <c r="C35" s="72" t="s">
        <v>245</v>
      </c>
      <c r="D35" s="59" t="s">
        <v>129</v>
      </c>
      <c r="E35" s="60" t="s">
        <v>3</v>
      </c>
      <c r="F35" s="61" t="s">
        <v>3</v>
      </c>
      <c r="G35" s="90"/>
      <c r="H35"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59"/>
      <c r="J35" s="59"/>
      <c r="K35" s="100"/>
    </row>
    <row r="36" spans="2:12" ht="32">
      <c r="B36" s="71" t="s">
        <v>17</v>
      </c>
      <c r="C36" s="72" t="s">
        <v>246</v>
      </c>
      <c r="D36" s="59" t="s">
        <v>326</v>
      </c>
      <c r="E36" s="60" t="s">
        <v>3</v>
      </c>
      <c r="F36" s="61" t="s">
        <v>3</v>
      </c>
      <c r="G36" s="90"/>
      <c r="H36"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59"/>
      <c r="J36" s="59"/>
      <c r="K36" s="100"/>
    </row>
    <row r="37" spans="2:12" ht="32">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59"/>
      <c r="J37" s="59"/>
      <c r="K37" s="100"/>
    </row>
    <row r="38" spans="2:12">
      <c r="B38" s="71" t="s">
        <v>19</v>
      </c>
      <c r="C38" s="72" t="s">
        <v>248</v>
      </c>
      <c r="D38" s="59" t="s">
        <v>130</v>
      </c>
      <c r="E38" s="60" t="s">
        <v>3</v>
      </c>
      <c r="F38" s="61" t="s">
        <v>3</v>
      </c>
      <c r="G38" s="90"/>
      <c r="H38" s="74" t="str">
        <f>HYPERLINK(CONCATENATE(BASE_URL,"0x06e-Testing-Cryptography.md#testing-key-management-mstg-crypto-1-and-mstg-crypto-5"),"Testing Key Management (MSTG-CRYPTO-1 and MSTG-CRYPTO-5)")</f>
        <v>Testing Key Management (MSTG-CRYPTO-1 and MSTG-CRYPTO-5)</v>
      </c>
      <c r="I38" s="59"/>
      <c r="J38" s="59"/>
      <c r="K38" s="100"/>
    </row>
    <row r="39" spans="2:12">
      <c r="B39" s="71" t="s">
        <v>20</v>
      </c>
      <c r="C39" s="72" t="s">
        <v>249</v>
      </c>
      <c r="D39" s="59" t="s">
        <v>328</v>
      </c>
      <c r="E39" s="60" t="s">
        <v>3</v>
      </c>
      <c r="F39" s="61" t="s">
        <v>3</v>
      </c>
      <c r="G39" s="90"/>
      <c r="H39" s="74" t="str">
        <f>HYPERLINK(CONCATENATE(BASE_URL,"0x06e-Testing-Cryptography.md#testing-random-number-generation-mstg-crypto-6")," Testing Random Number Generation (MSTG-CRYPTO-6)")</f>
        <v xml:space="preserve"> Testing Random Number Generation (MSTG-CRYPTO-6)</v>
      </c>
      <c r="I39" s="59"/>
      <c r="J39" s="59"/>
      <c r="K39" s="100"/>
    </row>
    <row r="40" spans="2:12">
      <c r="B40" s="66" t="s">
        <v>21</v>
      </c>
      <c r="C40" s="67"/>
      <c r="D40" s="68" t="s">
        <v>115</v>
      </c>
      <c r="E40" s="69"/>
      <c r="F40" s="67"/>
      <c r="G40" s="69"/>
      <c r="H40" s="69"/>
      <c r="I40" s="69"/>
      <c r="J40" s="69"/>
      <c r="K40" s="70"/>
    </row>
    <row r="41" spans="2:12" ht="32">
      <c r="B41" s="57" t="s">
        <v>22</v>
      </c>
      <c r="C41" s="58" t="s">
        <v>250</v>
      </c>
      <c r="D41" s="59" t="s">
        <v>131</v>
      </c>
      <c r="E41" s="60" t="s">
        <v>3</v>
      </c>
      <c r="F41" s="61" t="s">
        <v>3</v>
      </c>
      <c r="G41" s="90"/>
      <c r="H41"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4" t="str">
        <f>HYPERLINK(CONCATENATE(BASE_URL,"0x04e-Testing-Authentication-and-Session-Management.md#verifying-that-appropriate-authentication-is-in-place-mstg-arch-2-and-mstg-auth-1"),"Testing OAuth 2.0 Flows (MSTG-AUTH-1 and MSTG-AUTH-3)")</f>
        <v>Testing OAuth 2.0 Flows (MSTG-AUTH-1 and MSTG-AUTH-3)</v>
      </c>
      <c r="J41" s="74"/>
      <c r="K41" s="100"/>
    </row>
    <row r="42" spans="2:12" ht="32">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100"/>
    </row>
    <row r="43" spans="2:12" ht="32">
      <c r="B43" s="57" t="s">
        <v>45</v>
      </c>
      <c r="C43" s="58" t="s">
        <v>252</v>
      </c>
      <c r="D43" s="59" t="s">
        <v>133</v>
      </c>
      <c r="E43" s="60" t="s">
        <v>3</v>
      </c>
      <c r="F43" s="61" t="s">
        <v>3</v>
      </c>
      <c r="G43" s="90"/>
      <c r="H43" s="74" t="str">
        <f>HYPERLINK(CONCATENATE(BASE_URL,"0x04e-Testing-Authentication-and-Session-Management.md#testing-stateless-token-based-authentication-mstg-auth-3"),"Testing Stateless (Token-Based) Authentication (MSTG-AUTH-3)")</f>
        <v>Testing Stateless (Token-Based) Authentication (MSTG-AUTH-3)</v>
      </c>
      <c r="I43" s="74" t="str">
        <f>HYPERLINK(CONCATENATE(BASE_URL,"0x04e-Testing-Authentication-and-Session-Management.md#verifying-that-appropriate-authentication-is-in-place-mstg-arch-2-and-mstg-auth-1"),"Testing OAuth 2.0 Flows (MSTG-AUTH-1 and MSTG-AUTH-3)")</f>
        <v>Testing OAuth 2.0 Flows (MSTG-AUTH-1 and MSTG-AUTH-3)</v>
      </c>
      <c r="J43" s="74"/>
      <c r="K43" s="100"/>
    </row>
    <row r="44" spans="2:12">
      <c r="B44" s="57" t="s">
        <v>23</v>
      </c>
      <c r="C44" s="58" t="s">
        <v>253</v>
      </c>
      <c r="D44" s="59" t="s">
        <v>134</v>
      </c>
      <c r="E44" s="60"/>
      <c r="F44" s="61"/>
      <c r="G44" s="90"/>
      <c r="H44" s="74" t="str">
        <f>HYPERLINK(CONCATENATE(BASE_URL,"0x04e-Testing-Authentication-and-Session-Management.md#testing-user-logout-mstg-auth-4"),"Testing User Logout (MSTG-AUTH-4)")</f>
        <v>Testing User Logout (MSTG-AUTH-4)</v>
      </c>
      <c r="I44" s="59"/>
      <c r="J44" s="59"/>
      <c r="K44" s="100"/>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100"/>
      <c r="L45" s="75"/>
    </row>
    <row r="46" spans="2:12">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74" t="str">
        <f>HYPERLINK(CONCATENATE(BASE_URL,"0x04e-Testing-Authentication-and-Session-Management.md#dynamic-testing-mstg-auth-6"),"Dynamic Testing (MSTG-AUTH-6)")</f>
        <v>Dynamic Testing (MSTG-AUTH-6)</v>
      </c>
      <c r="J46" s="74"/>
      <c r="K46" s="100"/>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100"/>
    </row>
    <row r="48" spans="2:12" ht="32">
      <c r="B48" s="57" t="s">
        <v>25</v>
      </c>
      <c r="C48" s="58" t="s">
        <v>257</v>
      </c>
      <c r="D48" s="59" t="s">
        <v>331</v>
      </c>
      <c r="E48" s="59"/>
      <c r="F48" s="61" t="s">
        <v>3</v>
      </c>
      <c r="G48" s="90" t="s">
        <v>64</v>
      </c>
      <c r="H48" s="74" t="str">
        <f>HYPERLINK(CONCATENATE(BASE_URL,"0x06f-Testing-Local-Authentication.md#testing-local-authentication-mstg-auth-8-and-mstg-storage-11"),"Testing Local Authentication (MSTG-AUTH-8 and MSTG-STORAGE-11)")</f>
        <v>Testing Local Authentication (MSTG-AUTH-8 and MSTG-STORAGE-11)</v>
      </c>
      <c r="I48" s="74"/>
      <c r="J48" s="74"/>
      <c r="K48" s="100"/>
    </row>
    <row r="49" spans="2:11" ht="17">
      <c r="B49" s="57" t="s">
        <v>26</v>
      </c>
      <c r="C49" s="58" t="s">
        <v>258</v>
      </c>
      <c r="D49" s="59" t="s">
        <v>332</v>
      </c>
      <c r="E49" s="59"/>
      <c r="F49" s="61" t="s">
        <v>3</v>
      </c>
      <c r="G49" s="90" t="s">
        <v>64</v>
      </c>
      <c r="H49"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100"/>
    </row>
    <row r="50" spans="2:11" ht="17">
      <c r="B50" s="57" t="s">
        <v>27</v>
      </c>
      <c r="C50" s="58" t="s">
        <v>259</v>
      </c>
      <c r="D50" s="59" t="s">
        <v>333</v>
      </c>
      <c r="E50" s="59"/>
      <c r="F50" s="61" t="s">
        <v>3</v>
      </c>
      <c r="G50" s="90" t="s">
        <v>64</v>
      </c>
      <c r="H50"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100"/>
    </row>
    <row r="51" spans="2:11" ht="48">
      <c r="B51" s="57" t="s">
        <v>93</v>
      </c>
      <c r="C51" s="58" t="s">
        <v>260</v>
      </c>
      <c r="D51" s="59" t="s">
        <v>334</v>
      </c>
      <c r="E51" s="59"/>
      <c r="F51" s="61" t="s">
        <v>3</v>
      </c>
      <c r="G51" s="90" t="s">
        <v>64</v>
      </c>
      <c r="H51" s="76" t="str">
        <f>HYPERLINK(CONCATENATE(
BASE_URL,
"0x04e-Testing-Authentication-and-Session-Management.md#testing-login-activity-and-device-blocking-mstg-auth-11"),
"Testing Login Activity and Device Blocking (MSTG-AUTH-11)")</f>
        <v>Testing Login Activity and Device Blocking (MSTG-AUTH-11)</v>
      </c>
      <c r="I51" s="59"/>
      <c r="J51" s="59"/>
      <c r="K51" s="100"/>
    </row>
    <row r="52" spans="2:11">
      <c r="B52" s="57" t="s">
        <v>329</v>
      </c>
      <c r="C52" s="58" t="s">
        <v>330</v>
      </c>
      <c r="D52" s="59" t="s">
        <v>335</v>
      </c>
      <c r="E52" s="60" t="s">
        <v>3</v>
      </c>
      <c r="F52" s="61" t="s">
        <v>3</v>
      </c>
      <c r="G52" s="90"/>
      <c r="H52" s="76"/>
      <c r="I52" s="59"/>
      <c r="J52" s="59"/>
      <c r="K52" s="100"/>
    </row>
    <row r="53" spans="2:11">
      <c r="B53" s="66" t="s">
        <v>28</v>
      </c>
      <c r="C53" s="67"/>
      <c r="D53" s="68" t="s">
        <v>116</v>
      </c>
      <c r="E53" s="69"/>
      <c r="F53" s="67"/>
      <c r="G53" s="69"/>
      <c r="H53" s="69"/>
      <c r="I53" s="69"/>
      <c r="J53" s="69"/>
      <c r="K53" s="70"/>
    </row>
    <row r="54" spans="2:11" ht="17">
      <c r="B54" s="57" t="s">
        <v>29</v>
      </c>
      <c r="C54" s="58" t="s">
        <v>261</v>
      </c>
      <c r="D54" s="59" t="s">
        <v>138</v>
      </c>
      <c r="E54" s="60" t="s">
        <v>3</v>
      </c>
      <c r="F54" s="61" t="s">
        <v>3</v>
      </c>
      <c r="G54" s="90"/>
      <c r="H54"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3"/>
      <c r="J54" s="63"/>
      <c r="K54" s="100"/>
    </row>
    <row r="55" spans="2:11" ht="32">
      <c r="B55" s="57" t="s">
        <v>48</v>
      </c>
      <c r="C55" s="58" t="s">
        <v>262</v>
      </c>
      <c r="D55" s="59" t="s">
        <v>336</v>
      </c>
      <c r="E55" s="60" t="s">
        <v>3</v>
      </c>
      <c r="F55" s="61" t="s">
        <v>3</v>
      </c>
      <c r="G55" s="90"/>
      <c r="H55"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3" t="str">
        <f>HYPERLINK(CONCATENATE(BASE_URL,"0x06g-Testing-Network-Communication.md#app-transport-security-mstg-network-2"),"App Transport Security (MSTG-NETWORK-2)")</f>
        <v>App Transport Security (MSTG-NETWORK-2)</v>
      </c>
      <c r="J55" s="63"/>
      <c r="K55" s="100"/>
    </row>
    <row r="56" spans="2:11" ht="32">
      <c r="B56" s="57" t="s">
        <v>30</v>
      </c>
      <c r="C56" s="58" t="s">
        <v>263</v>
      </c>
      <c r="D56" s="59" t="s">
        <v>337</v>
      </c>
      <c r="E56" s="60" t="s">
        <v>3</v>
      </c>
      <c r="F56" s="61" t="s">
        <v>3</v>
      </c>
      <c r="G56" s="90"/>
      <c r="H56"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59"/>
      <c r="J56" s="59"/>
      <c r="K56" s="100"/>
    </row>
    <row r="57" spans="2:11" ht="48">
      <c r="B57" s="57" t="s">
        <v>49</v>
      </c>
      <c r="C57" s="58" t="s">
        <v>264</v>
      </c>
      <c r="D57" s="59" t="s">
        <v>338</v>
      </c>
      <c r="E57" s="59"/>
      <c r="F57" s="61" t="s">
        <v>3</v>
      </c>
      <c r="G57" s="90" t="s">
        <v>64</v>
      </c>
      <c r="H57"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59"/>
      <c r="J57" s="59"/>
      <c r="K57" s="100"/>
    </row>
    <row r="58" spans="2:11" ht="32">
      <c r="B58" s="57" t="s">
        <v>31</v>
      </c>
      <c r="C58" s="58" t="s">
        <v>265</v>
      </c>
      <c r="D58" s="59" t="s">
        <v>339</v>
      </c>
      <c r="E58" s="59"/>
      <c r="F58" s="61" t="s">
        <v>3</v>
      </c>
      <c r="G58" s="90" t="s">
        <v>64</v>
      </c>
      <c r="H58" s="6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100"/>
    </row>
    <row r="59" spans="2:11">
      <c r="B59" s="57" t="s">
        <v>218</v>
      </c>
      <c r="C59" s="58" t="s">
        <v>266</v>
      </c>
      <c r="D59" s="59" t="s">
        <v>139</v>
      </c>
      <c r="E59" s="59"/>
      <c r="F59" s="61" t="s">
        <v>3</v>
      </c>
      <c r="G59" s="90" t="s">
        <v>64</v>
      </c>
      <c r="H59" s="74" t="str">
        <f>HYPERLINK(CONCATENATE(
BASE_URL,
"0x06i-Testing-Code-Quality-and-Build-Settings.md#checking-for-weaknesses-in-third-party-libraries-mstg-code-5"),
"Checking for Weaknesses in Third Party Libraries (MSTG-CODE-5)")</f>
        <v>Checking for Weaknesses in Third Party Libraries (MSTG-CODE-5)</v>
      </c>
      <c r="I59" s="59"/>
      <c r="J59" s="59"/>
      <c r="K59" s="100"/>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HYPERLINK(CONCATENATE(BASE_URL,"0x06h-Testing-Platform-Interaction.md#testing-app-permissions-mstg-platform-1"),"Testing App Permissions (MSTG-PLATFORM-1)")</f>
        <v>Testing App Permissions (MSTG-PLATFORM-1)</v>
      </c>
      <c r="I61" s="59"/>
      <c r="J61" s="59"/>
      <c r="K61" s="100"/>
    </row>
    <row r="62" spans="2:11" ht="32">
      <c r="B62" s="57" t="s">
        <v>51</v>
      </c>
      <c r="C62" s="58" t="s">
        <v>268</v>
      </c>
      <c r="D62" s="59" t="s">
        <v>347</v>
      </c>
      <c r="E62" s="60" t="s">
        <v>3</v>
      </c>
      <c r="F62" s="61" t="s">
        <v>3</v>
      </c>
      <c r="G62" s="90"/>
      <c r="H62" s="74" t="str">
        <f>HYPERLINK(CONCATENATE(BASE_URL,"0x04h-Testing-Code-Quality.md#injection-flaws-mstg-arch-2-and-mstg-platform-2"),"Injection Flaws (MSTG-ARCH-2 and MSTG-PLATFORM-2)")</f>
        <v>Injection Flaws (MSTG-ARCH-2 and MSTG-PLATFORM-2)</v>
      </c>
      <c r="I62" s="59"/>
      <c r="J62" s="59"/>
      <c r="K62" s="100"/>
    </row>
    <row r="63" spans="2:11" ht="32">
      <c r="B63" s="57" t="s">
        <v>52</v>
      </c>
      <c r="C63" s="58" t="s">
        <v>269</v>
      </c>
      <c r="D63" s="59" t="s">
        <v>348</v>
      </c>
      <c r="E63" s="60" t="s">
        <v>3</v>
      </c>
      <c r="F63" s="61" t="s">
        <v>3</v>
      </c>
      <c r="G63" s="90"/>
      <c r="H63" s="74" t="str">
        <f>HYPERLINK(CONCATENATE(BASE_URL,"0x06h-Testing-Platform-Interaction.md#testing-custom-url-schemes-mstg-platform-3"),"Testing Custom URL Schemes (MSTG-PLATFORM-3)")</f>
        <v>Testing Custom URL Schemes (MSTG-PLATFORM-3)</v>
      </c>
      <c r="I63" s="59"/>
      <c r="J63" s="59"/>
      <c r="K63" s="100"/>
    </row>
    <row r="64" spans="2:11" ht="32">
      <c r="B64" s="57" t="s">
        <v>53</v>
      </c>
      <c r="C64" s="58" t="s">
        <v>270</v>
      </c>
      <c r="D64" s="59" t="s">
        <v>349</v>
      </c>
      <c r="E64" s="60" t="s">
        <v>3</v>
      </c>
      <c r="F64" s="61" t="s">
        <v>3</v>
      </c>
      <c r="G64" s="90"/>
      <c r="H64" s="6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59"/>
      <c r="J64" s="59"/>
      <c r="K64" s="100"/>
    </row>
    <row r="65" spans="2:11">
      <c r="B65" s="57" t="s">
        <v>54</v>
      </c>
      <c r="C65" s="58" t="s">
        <v>271</v>
      </c>
      <c r="D65" s="59" t="s">
        <v>140</v>
      </c>
      <c r="E65" s="60" t="s">
        <v>3</v>
      </c>
      <c r="F65" s="61" t="s">
        <v>3</v>
      </c>
      <c r="G65" s="90"/>
      <c r="H65" s="74" t="str">
        <f>HYPERLINK(CONCATENATE(BASE_URL,"0x06h-Testing-Platform-Interaction.md#testing-ios-webviews-mstg-platform-5"),"Testing iOS WebViews (MSTG-PLATFORM-5)")</f>
        <v>Testing iOS WebViews (MSTG-PLATFORM-5)</v>
      </c>
      <c r="I65" s="59"/>
      <c r="J65" s="59"/>
      <c r="K65" s="100"/>
    </row>
    <row r="66" spans="2:11" ht="32">
      <c r="B66" s="57" t="s">
        <v>55</v>
      </c>
      <c r="C66" s="58" t="s">
        <v>272</v>
      </c>
      <c r="D66" s="59" t="s">
        <v>350</v>
      </c>
      <c r="E66" s="60" t="s">
        <v>3</v>
      </c>
      <c r="F66" s="61" t="s">
        <v>3</v>
      </c>
      <c r="G66" s="90"/>
      <c r="H66" s="74" t="str">
        <f>HYPERLINK(CONCATENATE(BASE_URL,"0x06h-Testing-Platform-Interaction.md#testing-webview-protocol-handlers-mstg-platform-6"),"Testing WebView Protocol Handlers (MSTG-PLATFORM-6)")</f>
        <v>Testing WebView Protocol Handlers (MSTG-PLATFORM-6)</v>
      </c>
      <c r="I66" s="59"/>
      <c r="J66" s="59"/>
      <c r="K66" s="100"/>
    </row>
    <row r="67" spans="2:11" ht="32">
      <c r="B67" s="57" t="s">
        <v>219</v>
      </c>
      <c r="C67" s="58" t="s">
        <v>273</v>
      </c>
      <c r="D67" s="59" t="s">
        <v>351</v>
      </c>
      <c r="E67" s="60" t="s">
        <v>3</v>
      </c>
      <c r="F67" s="61" t="s">
        <v>3</v>
      </c>
      <c r="G67" s="90"/>
      <c r="H67" s="7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59"/>
      <c r="J67" s="59"/>
      <c r="K67" s="100"/>
    </row>
    <row r="68" spans="2:11">
      <c r="B68" s="57" t="s">
        <v>220</v>
      </c>
      <c r="C68" s="58" t="s">
        <v>274</v>
      </c>
      <c r="D68" s="59" t="s">
        <v>352</v>
      </c>
      <c r="E68" s="60" t="s">
        <v>3</v>
      </c>
      <c r="F68" s="61" t="s">
        <v>3</v>
      </c>
      <c r="G68" s="90"/>
      <c r="H68" s="74" t="str">
        <f>HYPERLINK(CONCATENATE(BASE_URL,"0x06h-Testing-Platform-Interaction.md#testing-object-persistence-mstg-platform-8"),"Testing Object Persistence (MSTG-PLATFORM-8)")</f>
        <v>Testing Object Persistence (MSTG-PLATFORM-8)</v>
      </c>
      <c r="I68" s="59"/>
      <c r="J68" s="59"/>
      <c r="K68" s="100"/>
    </row>
    <row r="69" spans="2:11">
      <c r="B69" s="57" t="s">
        <v>340</v>
      </c>
      <c r="C69" s="58" t="s">
        <v>343</v>
      </c>
      <c r="D69" s="59" t="s">
        <v>353</v>
      </c>
      <c r="E69" s="89"/>
      <c r="F69" s="61" t="s">
        <v>3</v>
      </c>
      <c r="G69" s="90" t="s">
        <v>64</v>
      </c>
      <c r="H69" s="74"/>
      <c r="I69" s="59"/>
      <c r="J69" s="59"/>
      <c r="K69" s="100"/>
    </row>
    <row r="70" spans="2:11" ht="32">
      <c r="B70" s="57" t="s">
        <v>341</v>
      </c>
      <c r="C70" s="58" t="s">
        <v>344</v>
      </c>
      <c r="D70" s="59" t="s">
        <v>354</v>
      </c>
      <c r="E70" s="89"/>
      <c r="F70" s="61" t="s">
        <v>3</v>
      </c>
      <c r="G70" s="90" t="s">
        <v>64</v>
      </c>
      <c r="H70" s="74"/>
      <c r="I70" s="59"/>
      <c r="J70" s="59"/>
      <c r="K70" s="100"/>
    </row>
    <row r="71" spans="2:11" ht="32">
      <c r="B71" s="57" t="s">
        <v>342</v>
      </c>
      <c r="C71" s="58" t="s">
        <v>345</v>
      </c>
      <c r="D71" s="59" t="s">
        <v>355</v>
      </c>
      <c r="E71" s="89"/>
      <c r="F71" s="61" t="s">
        <v>3</v>
      </c>
      <c r="G71" s="90" t="s">
        <v>64</v>
      </c>
      <c r="H71" s="74"/>
      <c r="I71" s="59"/>
      <c r="J71" s="59"/>
      <c r="K71" s="100"/>
    </row>
    <row r="72" spans="2:11">
      <c r="B72" s="66" t="s">
        <v>33</v>
      </c>
      <c r="C72" s="67"/>
      <c r="D72" s="68" t="s">
        <v>118</v>
      </c>
      <c r="E72" s="69"/>
      <c r="F72" s="67"/>
      <c r="G72" s="69"/>
      <c r="H72" s="69"/>
      <c r="I72" s="69"/>
      <c r="J72" s="69"/>
      <c r="K72" s="70"/>
    </row>
    <row r="73" spans="2:11">
      <c r="B73" s="57" t="s">
        <v>56</v>
      </c>
      <c r="C73" s="58" t="s">
        <v>275</v>
      </c>
      <c r="D73" s="59" t="s">
        <v>356</v>
      </c>
      <c r="E73" s="60" t="s">
        <v>3</v>
      </c>
      <c r="F73" s="61" t="s">
        <v>3</v>
      </c>
      <c r="G73" s="90"/>
      <c r="H73" s="74" t="str">
        <f>HYPERLINK(CONCATENATE(BASE_URL,"0x06i-Testing-Code-Quality-and-Build-Settings.md#making-sure-that-the-app-is-properly-signed-mstg-code-1"),"Making Sure that the App Is Properly Signed (MSTG-CODE-1)")</f>
        <v>Making Sure that the App Is Properly Signed (MSTG-CODE-1)</v>
      </c>
      <c r="I73" s="59"/>
      <c r="J73" s="59"/>
      <c r="K73" s="100"/>
    </row>
    <row r="74" spans="2:11" ht="32">
      <c r="B74" s="57" t="s">
        <v>34</v>
      </c>
      <c r="C74" s="58" t="s">
        <v>276</v>
      </c>
      <c r="D74" s="59" t="s">
        <v>357</v>
      </c>
      <c r="E74" s="60" t="s">
        <v>3</v>
      </c>
      <c r="F74" s="61" t="s">
        <v>3</v>
      </c>
      <c r="G74" s="90"/>
      <c r="H74" s="74" t="str">
        <f>HYPERLINK(CONCATENATE(BASE_URL,"0x06i-Testing-Code-Quality-and-Build-Settings.md#determining-whether-the-app-is-debuggable-mstg-code-2"),"Determining Whether the App is Debuggable (MSTG-CODE-2)")</f>
        <v>Determining Whether the App is Debuggable (MSTG-CODE-2)</v>
      </c>
      <c r="I74" s="59"/>
      <c r="J74" s="59"/>
      <c r="K74" s="100"/>
    </row>
    <row r="75" spans="2:11">
      <c r="B75" s="57" t="s">
        <v>57</v>
      </c>
      <c r="C75" s="58" t="s">
        <v>277</v>
      </c>
      <c r="D75" s="59" t="s">
        <v>358</v>
      </c>
      <c r="E75" s="60" t="s">
        <v>3</v>
      </c>
      <c r="F75" s="61" t="s">
        <v>3</v>
      </c>
      <c r="G75" s="90"/>
      <c r="H75" s="74" t="str">
        <f>HYPERLINK(CONCATENATE(BASE_URL,"0x06i-Testing-Code-Quality-and-Build-Settings.md#finding-debugging-symbols-mstg-code-3"),"Finding Debugging Symbols (MSTG-CODE-3)")</f>
        <v>Finding Debugging Symbols (MSTG-CODE-3)</v>
      </c>
      <c r="I75" s="59"/>
      <c r="J75" s="59"/>
      <c r="K75" s="100"/>
    </row>
    <row r="76" spans="2:11" ht="32">
      <c r="B76" s="57" t="s">
        <v>58</v>
      </c>
      <c r="C76" s="58" t="s">
        <v>278</v>
      </c>
      <c r="D76" s="59" t="s">
        <v>359</v>
      </c>
      <c r="E76" s="60" t="s">
        <v>3</v>
      </c>
      <c r="F76" s="61" t="s">
        <v>3</v>
      </c>
      <c r="G76" s="90"/>
      <c r="H76" s="74" t="str">
        <f>HYPERLINK(CONCATENATE(BASE_URL,"0x06i-Testing-Code-Quality-and-Build-Settings.md#finding-debugging-code-and-verbose-error-logging-mstg-code-4"),"Finding Debugging Code and Verbose Error Logging (MSTG-CODE-4)")</f>
        <v>Finding Debugging Code and Verbose Error Logging (MSTG-CODE-4)</v>
      </c>
      <c r="I76" s="59"/>
      <c r="J76" s="59"/>
      <c r="K76" s="100"/>
    </row>
    <row r="77" spans="2:11" ht="17">
      <c r="B77" s="57" t="s">
        <v>59</v>
      </c>
      <c r="C77" s="58" t="s">
        <v>279</v>
      </c>
      <c r="D77" s="59" t="s">
        <v>360</v>
      </c>
      <c r="E77" s="60" t="s">
        <v>3</v>
      </c>
      <c r="F77" s="61" t="s">
        <v>3</v>
      </c>
      <c r="G77" s="90"/>
      <c r="H77" s="76" t="str">
        <f>HYPERLINK(CONCATENATE(BASE_URL,"0x06i-Testing-Code-Quality-and-Build-Settings.md#checking-for-weaknesses-in-third-party-libraries-mstg-code-5"),"Checking for Weaknesses in Third Party Libraries (MSTG-CODE-5)")</f>
        <v>Checking for Weaknesses in Third Party Libraries (MSTG-CODE-5)</v>
      </c>
      <c r="I77" s="59"/>
      <c r="J77" s="59"/>
      <c r="K77" s="100"/>
    </row>
    <row r="78" spans="2:11">
      <c r="B78" s="57" t="s">
        <v>35</v>
      </c>
      <c r="C78" s="58" t="s">
        <v>280</v>
      </c>
      <c r="D78" s="59" t="s">
        <v>361</v>
      </c>
      <c r="E78" s="60" t="s">
        <v>3</v>
      </c>
      <c r="F78" s="61" t="s">
        <v>3</v>
      </c>
      <c r="G78" s="90"/>
      <c r="H78" s="74" t="str">
        <f>HYPERLINK(CONCATENATE(BASE_URL,"0x06i-Testing-Code-Quality-and-Build-Settings.md#testing-exception-handling-mstg-code-6"),"Testing Exception Handling (MSTG-CODE-6)")</f>
        <v>Testing Exception Handling (MSTG-CODE-6)</v>
      </c>
      <c r="I78" s="59"/>
      <c r="J78" s="59"/>
      <c r="K78" s="100"/>
    </row>
    <row r="79" spans="2:11">
      <c r="B79" s="57" t="s">
        <v>36</v>
      </c>
      <c r="C79" s="58" t="s">
        <v>281</v>
      </c>
      <c r="D79" s="59" t="s">
        <v>141</v>
      </c>
      <c r="E79" s="60" t="s">
        <v>3</v>
      </c>
      <c r="F79" s="61" t="s">
        <v>3</v>
      </c>
      <c r="G79" s="90"/>
      <c r="H79" s="74" t="str">
        <f>HYPERLINK(CONCATENATE(BASE_URL,"0x06i-Testing-Code-Quality-and-Build-Settings.md#testing-exception-handling-mstg-code-6"),"Testing Exception Handling (MSTG-CODE-6)")</f>
        <v>Testing Exception Handling (MSTG-CODE-6)</v>
      </c>
      <c r="I79" s="59"/>
      <c r="J79" s="59"/>
      <c r="K79" s="100"/>
    </row>
    <row r="80" spans="2:11">
      <c r="B80" s="57" t="s">
        <v>37</v>
      </c>
      <c r="C80" s="58" t="s">
        <v>282</v>
      </c>
      <c r="D80" s="59" t="s">
        <v>362</v>
      </c>
      <c r="E80" s="60" t="s">
        <v>3</v>
      </c>
      <c r="F80" s="61" t="s">
        <v>3</v>
      </c>
      <c r="G80" s="90"/>
      <c r="H80" s="74" t="str">
        <f>HYPERLINK(CONCATENATE(BASE_URL,"0x06i-Testing-Code-Quality-and-Build-Settings.md#memory-corruption-bugs-mstg-code-8"),"Memory Corruption Bugs (MSTG-CODE-8)")</f>
        <v>Memory Corruption Bugs (MSTG-CODE-8)</v>
      </c>
      <c r="I80" s="59"/>
      <c r="J80" s="59"/>
      <c r="K80" s="100"/>
    </row>
    <row r="81" spans="2:11" ht="32">
      <c r="B81" s="57" t="s">
        <v>95</v>
      </c>
      <c r="C81" s="58" t="s">
        <v>283</v>
      </c>
      <c r="D81" s="59" t="s">
        <v>363</v>
      </c>
      <c r="E81" s="60" t="s">
        <v>3</v>
      </c>
      <c r="F81" s="61" t="s">
        <v>3</v>
      </c>
      <c r="G81" s="90"/>
      <c r="H81" s="74" t="str">
        <f>HYPERLINK(CONCATENATE(BASE_URL,"0x06i-Testing-Code-Quality-and-Build-Settings.md#make-sure-that-free-security-features-are-activated-mstg-code-9"),"Make Sure That Free Security Features Are Activated (MSTG-CODE-9)")</f>
        <v>Make Sure That Free Security Features Are Activated (MSTG-CODE-9)</v>
      </c>
      <c r="I81" s="59"/>
      <c r="J81" s="59"/>
      <c r="K81" s="100"/>
    </row>
    <row r="82" spans="2:11">
      <c r="B82" s="77"/>
      <c r="C82" s="78"/>
      <c r="D82" s="79"/>
      <c r="E82" s="78"/>
      <c r="F82" s="78"/>
      <c r="G82" s="78"/>
      <c r="H82" s="78"/>
      <c r="I82" s="78"/>
      <c r="J82" s="78"/>
      <c r="K82" s="80"/>
    </row>
    <row r="83" spans="2:11">
      <c r="B83" s="81"/>
      <c r="C83" s="81"/>
      <c r="D83" s="81"/>
      <c r="E83" s="81"/>
      <c r="F83" s="81"/>
      <c r="G83" s="81"/>
      <c r="H83" s="81"/>
      <c r="I83" s="81"/>
      <c r="J83" s="81"/>
      <c r="K83" s="81"/>
    </row>
    <row r="84" spans="2:11">
      <c r="B84" s="81"/>
      <c r="C84" s="81"/>
      <c r="D84" s="81"/>
      <c r="E84" s="81"/>
      <c r="F84" s="81"/>
      <c r="G84" s="81"/>
      <c r="H84" s="81"/>
      <c r="I84" s="81"/>
      <c r="J84" s="81"/>
      <c r="K84" s="81"/>
    </row>
    <row r="85" spans="2:11">
      <c r="B85" s="81"/>
      <c r="C85" s="81"/>
      <c r="D85" s="81"/>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6"/>
      <c r="C91" s="86"/>
      <c r="D91" s="86"/>
      <c r="E91" s="86"/>
      <c r="F91" s="86"/>
      <c r="G91" s="86"/>
      <c r="H91" s="81"/>
      <c r="I91" s="85"/>
      <c r="J91" s="85"/>
      <c r="K91" s="86"/>
    </row>
    <row r="92" spans="2:11">
      <c r="B92" s="86"/>
      <c r="C92" s="86"/>
      <c r="D92" s="86"/>
      <c r="E92" s="86"/>
      <c r="F92" s="86"/>
      <c r="G92" s="86"/>
      <c r="H92" s="81"/>
      <c r="I92" s="85"/>
      <c r="J92" s="85"/>
      <c r="K92" s="86"/>
    </row>
    <row r="93" spans="2:11">
      <c r="B93" s="86"/>
      <c r="C93" s="86"/>
      <c r="D93" s="86"/>
      <c r="E93" s="86"/>
      <c r="F93" s="86"/>
      <c r="G93" s="86"/>
      <c r="H93" s="81"/>
      <c r="I93" s="85"/>
      <c r="J93" s="85"/>
      <c r="K93" s="86"/>
    </row>
    <row r="94" spans="2:11">
      <c r="B94" s="86"/>
      <c r="C94" s="86"/>
      <c r="D94" s="86"/>
      <c r="E94" s="86"/>
      <c r="F94" s="86"/>
      <c r="G94" s="86"/>
      <c r="H94" s="85"/>
      <c r="I94" s="85"/>
      <c r="J94" s="85"/>
      <c r="K94" s="86"/>
    </row>
  </sheetData>
  <mergeCells count="2">
    <mergeCell ref="H4:I4"/>
    <mergeCell ref="H3:J3"/>
  </mergeCells>
  <phoneticPr fontId="41"/>
  <conditionalFormatting sqref="H5:H28 H33:H81">
    <cfRule type="containsText" dxfId="2" priority="1" operator="containsText" text="0x05">
      <formula>NOT(ISERROR(SEARCH("0x05",H5)))</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5:G16 G34:G39 G41:G52 G54:G59 G73:G81 G61:G71 G18:G3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zoomScalePageLayoutView="130" workbookViewId="0">
      <selection activeCell="G8" sqref="G8:G13"/>
    </sheetView>
  </sheetViews>
  <sheetFormatPr baseColWidth="10" defaultColWidth="11" defaultRowHeight="16"/>
  <cols>
    <col min="1" max="1" width="1.6640625" style="45" customWidth="1"/>
    <col min="2" max="2" width="7.1640625" style="45" customWidth="1"/>
    <col min="3" max="3" width="17.83203125" style="45" customWidth="1"/>
    <col min="4" max="4" width="99.6640625" style="45" customWidth="1"/>
    <col min="5" max="6" width="11" style="45"/>
    <col min="7" max="7" width="61.83203125" style="45" customWidth="1"/>
    <col min="8" max="8" width="30.6640625" style="45" customWidth="1"/>
    <col min="9" max="16384" width="11" style="45"/>
  </cols>
  <sheetData>
    <row r="1" spans="2:8" ht="19">
      <c r="B1" s="98" t="s">
        <v>150</v>
      </c>
      <c r="C1" s="92"/>
      <c r="G1" s="85"/>
      <c r="H1" s="86"/>
    </row>
    <row r="2" spans="2:8">
      <c r="G2" s="85"/>
      <c r="H2" s="86"/>
    </row>
    <row r="3" spans="2:8">
      <c r="B3" s="48" t="s">
        <v>0</v>
      </c>
      <c r="C3" s="49" t="s">
        <v>221</v>
      </c>
      <c r="D3" s="50" t="s">
        <v>119</v>
      </c>
      <c r="E3" s="49" t="s">
        <v>38</v>
      </c>
      <c r="F3" s="51" t="s">
        <v>184</v>
      </c>
      <c r="G3" s="95" t="s">
        <v>297</v>
      </c>
      <c r="H3" s="52" t="s">
        <v>186</v>
      </c>
    </row>
    <row r="4" spans="2:8">
      <c r="B4" s="66" t="s">
        <v>120</v>
      </c>
      <c r="C4" s="67"/>
      <c r="D4" s="68" t="s">
        <v>146</v>
      </c>
      <c r="E4" s="69"/>
      <c r="F4" s="69"/>
      <c r="G4" s="69"/>
      <c r="H4" s="70"/>
    </row>
    <row r="5" spans="2:8" ht="32">
      <c r="B5" s="57" t="s">
        <v>201</v>
      </c>
      <c r="C5" s="58" t="s">
        <v>284</v>
      </c>
      <c r="D5" s="59" t="s">
        <v>142</v>
      </c>
      <c r="E5" s="94" t="s">
        <v>3</v>
      </c>
      <c r="F5" s="90" t="s">
        <v>64</v>
      </c>
      <c r="G5" s="74" t="str">
        <f>HYPERLINK(CONCATENATE(BASE_URL,"0x06j-Testing-Resiliency-Against-Reverse-Engineering.md#jailbreak-detection-mstg-resilience-1"),"Jailbreak Detection (MSTG-RESILIENCE-1)")</f>
        <v>Jailbreak Detection (MSTG-RESILIENCE-1)</v>
      </c>
      <c r="H5" s="91"/>
    </row>
    <row r="6" spans="2:8">
      <c r="B6" s="57" t="s">
        <v>202</v>
      </c>
      <c r="C6" s="58" t="s">
        <v>295</v>
      </c>
      <c r="D6" s="59" t="s">
        <v>366</v>
      </c>
      <c r="E6" s="94" t="s">
        <v>3</v>
      </c>
      <c r="F6" s="90" t="s">
        <v>64</v>
      </c>
      <c r="G6" s="74" t="str">
        <f>HYPERLINK(CONCATENATE(BASE_URL,"0x06j-Testing-Resiliency-Against-Reverse-Engineering.md#anti-debugging-checks-mstg-resilience-2"),"Anti-Debugging Checks (MSTG-RESILIENCE-2)")</f>
        <v>Anti-Debugging Checks (MSTG-RESILIENCE-2)</v>
      </c>
      <c r="H6" s="91"/>
    </row>
    <row r="7" spans="2:8">
      <c r="B7" s="57" t="s">
        <v>203</v>
      </c>
      <c r="C7" s="58" t="s">
        <v>285</v>
      </c>
      <c r="D7" s="59" t="s">
        <v>367</v>
      </c>
      <c r="E7" s="94" t="s">
        <v>3</v>
      </c>
      <c r="F7" s="90" t="s">
        <v>64</v>
      </c>
      <c r="G7" s="74" t="str">
        <f>HYPERLINK(CONCATENATE(BASE_URL,"0x06j-Testing-Resiliency-Against-Reverse-Engineering.md#file-integrity-checks-mstg-resilience-3-and-mstg-resilience-11"),"File Integrity Checks (MSTG-RESILIENCE-3 and MSTG-RESILIENCE-11)")</f>
        <v>File Integrity Checks (MSTG-RESILIENCE-3 and MSTG-RESILIENCE-11)</v>
      </c>
      <c r="H7" s="91"/>
    </row>
    <row r="8" spans="2:8">
      <c r="B8" s="57" t="s">
        <v>204</v>
      </c>
      <c r="C8" s="58" t="s">
        <v>286</v>
      </c>
      <c r="D8" s="59" t="s">
        <v>368</v>
      </c>
      <c r="E8" s="94" t="s">
        <v>3</v>
      </c>
      <c r="F8" s="90" t="s">
        <v>64</v>
      </c>
      <c r="G8" s="116" t="s">
        <v>383</v>
      </c>
      <c r="H8" s="91"/>
    </row>
    <row r="9" spans="2:8">
      <c r="B9" s="57" t="s">
        <v>205</v>
      </c>
      <c r="C9" s="58" t="s">
        <v>287</v>
      </c>
      <c r="D9" s="59" t="s">
        <v>369</v>
      </c>
      <c r="E9" s="94" t="s">
        <v>3</v>
      </c>
      <c r="F9" s="90" t="s">
        <v>64</v>
      </c>
      <c r="G9" s="116" t="s">
        <v>384</v>
      </c>
      <c r="H9" s="91"/>
    </row>
    <row r="10" spans="2:8">
      <c r="B10" s="57" t="s">
        <v>206</v>
      </c>
      <c r="C10" s="58" t="s">
        <v>288</v>
      </c>
      <c r="D10" s="59" t="s">
        <v>143</v>
      </c>
      <c r="E10" s="94" t="s">
        <v>3</v>
      </c>
      <c r="F10" s="90" t="s">
        <v>64</v>
      </c>
      <c r="G10" s="115"/>
      <c r="H10" s="91"/>
    </row>
    <row r="11" spans="2:8" ht="32">
      <c r="B11" s="57" t="s">
        <v>207</v>
      </c>
      <c r="C11" s="58" t="s">
        <v>289</v>
      </c>
      <c r="D11" s="59" t="s">
        <v>370</v>
      </c>
      <c r="E11" s="94" t="s">
        <v>3</v>
      </c>
      <c r="F11" s="90" t="s">
        <v>64</v>
      </c>
      <c r="G11" s="117" t="s">
        <v>81</v>
      </c>
      <c r="H11" s="91"/>
    </row>
    <row r="12" spans="2:8" ht="17">
      <c r="B12" s="57" t="s">
        <v>208</v>
      </c>
      <c r="C12" s="58" t="s">
        <v>290</v>
      </c>
      <c r="D12" s="59" t="s">
        <v>371</v>
      </c>
      <c r="E12" s="94" t="s">
        <v>3</v>
      </c>
      <c r="F12" s="90" t="s">
        <v>64</v>
      </c>
      <c r="G12" s="117" t="s">
        <v>81</v>
      </c>
      <c r="H12" s="91"/>
    </row>
    <row r="13" spans="2:8">
      <c r="B13" s="57" t="s">
        <v>97</v>
      </c>
      <c r="C13" s="58" t="s">
        <v>291</v>
      </c>
      <c r="D13" s="59" t="s">
        <v>372</v>
      </c>
      <c r="E13" s="94" t="s">
        <v>3</v>
      </c>
      <c r="F13" s="90" t="s">
        <v>64</v>
      </c>
      <c r="G13" s="116" t="s">
        <v>385</v>
      </c>
      <c r="H13" s="91"/>
    </row>
    <row r="14" spans="2:8">
      <c r="B14" s="66"/>
      <c r="C14" s="67"/>
      <c r="D14" s="68" t="s">
        <v>144</v>
      </c>
      <c r="E14" s="69"/>
      <c r="F14" s="69"/>
      <c r="G14" s="69"/>
      <c r="H14" s="70"/>
    </row>
    <row r="15" spans="2:8" ht="32">
      <c r="B15" s="57" t="s">
        <v>60</v>
      </c>
      <c r="C15" s="58" t="s">
        <v>292</v>
      </c>
      <c r="D15" s="59" t="s">
        <v>373</v>
      </c>
      <c r="E15" s="94" t="s">
        <v>3</v>
      </c>
      <c r="F15" s="90" t="s">
        <v>64</v>
      </c>
      <c r="G15" s="74" t="str">
        <f>HYPERLINK(CONCATENATE(BASE_URL,"0x06j-Testing-Resiliency-Against-Reverse-Engineering.md#device-binding-mstg-resilience-10"),"Device Binding (MSTG-RESILIENCE-10)")</f>
        <v>Device Binding (MSTG-RESILIENCE-10)</v>
      </c>
      <c r="H15" s="91"/>
    </row>
    <row r="16" spans="2:8">
      <c r="B16" s="66"/>
      <c r="C16" s="67"/>
      <c r="D16" s="68" t="s">
        <v>145</v>
      </c>
      <c r="E16" s="69"/>
      <c r="F16" s="69"/>
      <c r="G16" s="69"/>
      <c r="H16" s="70"/>
    </row>
    <row r="17" spans="2:8" ht="48">
      <c r="B17" s="57" t="s">
        <v>209</v>
      </c>
      <c r="C17" s="58" t="s">
        <v>293</v>
      </c>
      <c r="D17" s="59" t="s">
        <v>374</v>
      </c>
      <c r="E17" s="94" t="s">
        <v>3</v>
      </c>
      <c r="F17" s="90" t="s">
        <v>64</v>
      </c>
      <c r="G17" s="76" t="str">
        <f>HYPERLINK(CONCATENATE(BASE_URL,"0x06j-Testing-Resiliency-Against-Reverse-Engineering.md#file-integrity-checks-mstg-resilience-3-and-mstg-resilience-11"),"File Integrity Checks (MSTG-RESILIENCE-3 and MSTG-RESILIENCE-11)")</f>
        <v>File Integrity Checks (MSTG-RESILIENCE-3 and MSTG-RESILIENCE-11)</v>
      </c>
      <c r="H17" s="91"/>
    </row>
    <row r="18" spans="2:8" ht="64">
      <c r="B18" s="57" t="s">
        <v>210</v>
      </c>
      <c r="C18" s="58" t="s">
        <v>294</v>
      </c>
      <c r="D18" s="59" t="s">
        <v>375</v>
      </c>
      <c r="E18" s="94" t="s">
        <v>3</v>
      </c>
      <c r="F18" s="90" t="s">
        <v>64</v>
      </c>
      <c r="G18" s="97" t="s">
        <v>81</v>
      </c>
      <c r="H18" s="91"/>
    </row>
    <row r="19" spans="2:8">
      <c r="B19" s="66"/>
      <c r="C19" s="67"/>
      <c r="D19" s="69" t="s">
        <v>377</v>
      </c>
      <c r="E19" s="69"/>
      <c r="F19" s="69"/>
      <c r="G19" s="69"/>
      <c r="H19" s="70"/>
    </row>
    <row r="20" spans="2:8" ht="32">
      <c r="B20" s="57" t="s">
        <v>364</v>
      </c>
      <c r="C20" s="58" t="s">
        <v>365</v>
      </c>
      <c r="D20" s="59" t="s">
        <v>376</v>
      </c>
      <c r="E20" s="94" t="s">
        <v>3</v>
      </c>
      <c r="F20" s="90" t="s">
        <v>64</v>
      </c>
      <c r="G20" s="97"/>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ht="32">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1"/>
      <c r="C29" s="81"/>
      <c r="D29" s="81"/>
      <c r="E29" s="81"/>
      <c r="F29" s="81"/>
      <c r="G29" s="85"/>
      <c r="H29" s="86"/>
    </row>
    <row r="30" spans="2:8">
      <c r="B30" s="81"/>
      <c r="C30" s="81"/>
      <c r="D30" s="81"/>
      <c r="E30" s="81"/>
      <c r="F30" s="81"/>
      <c r="G30" s="85"/>
      <c r="H30" s="86"/>
    </row>
    <row r="31" spans="2:8">
      <c r="B31" s="81"/>
      <c r="C31" s="81"/>
      <c r="D31" s="81"/>
      <c r="E31" s="81"/>
      <c r="F31" s="81"/>
      <c r="G31" s="85"/>
      <c r="H31" s="86"/>
    </row>
    <row r="32" spans="2:8">
      <c r="B32" s="81"/>
      <c r="C32" s="81"/>
      <c r="D32" s="81"/>
      <c r="E32" s="81"/>
      <c r="F32" s="81"/>
    </row>
    <row r="33" spans="2:6">
      <c r="B33" s="81"/>
      <c r="C33" s="81"/>
      <c r="D33" s="81"/>
      <c r="E33" s="81"/>
      <c r="F33" s="81"/>
    </row>
    <row r="34" spans="2:6">
      <c r="B34" s="81"/>
      <c r="C34" s="81"/>
      <c r="D34" s="81"/>
      <c r="E34" s="81"/>
      <c r="F34" s="81"/>
    </row>
  </sheetData>
  <phoneticPr fontId="4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233957DE-F738-C340-9ABD-7AB7930FE3CB}"/>
    <hyperlink ref="G9" r:id="rId2" location="testing-emulator-detection-mstg-resilience-5" display="https://github.com/OWASP/owasp-mstg/blob/1.2/Document/0x06j-Testing-Resiliency-Against-Reverse-Engineering.md - testing-emulator-detection-mstg-resilience-5" xr:uid="{EBBEC91D-E41E-594B-BCF9-512EFF57CF80}"/>
    <hyperlink ref="G13" r:id="rId3" location="testing-obfuscation-mstg-resilience-9" display="https://github.com/OWASP/owasp-mstg/blob/1.2/Document/0x06j-Testing-Resiliency-Against-Reverse-Engineering.md - testing-obfuscation-mstg-resilience-9" xr:uid="{363EC671-FA56-6649-B9A0-8621891E92FF}"/>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showGridLines="0" zoomScaleNormal="100" workbookViewId="0">
      <selection sqref="A1:B1"/>
    </sheetView>
  </sheetViews>
  <sheetFormatPr baseColWidth="10" defaultColWidth="11" defaultRowHeight="16"/>
  <cols>
    <col min="1" max="1" width="30.1640625" style="45" bestFit="1" customWidth="1"/>
    <col min="2" max="2" width="11" style="45"/>
    <col min="3" max="3" width="14" style="45" bestFit="1" customWidth="1"/>
    <col min="4" max="4" width="11" style="45"/>
    <col min="5" max="5" width="129.6640625" style="45" customWidth="1"/>
    <col min="6" max="16384" width="11" style="45"/>
  </cols>
  <sheetData>
    <row r="1" spans="1:5">
      <c r="A1" s="168" t="s">
        <v>61</v>
      </c>
      <c r="B1" s="168"/>
      <c r="C1" s="102"/>
      <c r="D1" s="46"/>
      <c r="E1" s="46"/>
    </row>
    <row r="2" spans="1:5">
      <c r="A2" s="103" t="s">
        <v>83</v>
      </c>
      <c r="B2" s="103" t="s">
        <v>65</v>
      </c>
      <c r="C2" s="104" t="s">
        <v>380</v>
      </c>
      <c r="D2" s="103" t="s">
        <v>84</v>
      </c>
      <c r="E2" s="105" t="s">
        <v>70</v>
      </c>
    </row>
    <row r="3" spans="1:5">
      <c r="A3" s="32" t="s">
        <v>62</v>
      </c>
      <c r="B3" s="106">
        <v>0.1</v>
      </c>
      <c r="C3" s="107"/>
      <c r="D3" s="30">
        <v>42765</v>
      </c>
      <c r="E3" s="32" t="s">
        <v>85</v>
      </c>
    </row>
    <row r="4" spans="1:5">
      <c r="A4" s="32" t="s">
        <v>63</v>
      </c>
      <c r="B4" s="106">
        <v>0.2</v>
      </c>
      <c r="C4" s="107"/>
      <c r="D4" s="30">
        <v>42766</v>
      </c>
      <c r="E4" s="32" t="s">
        <v>86</v>
      </c>
    </row>
    <row r="5" spans="1:5">
      <c r="A5" s="32" t="s">
        <v>79</v>
      </c>
      <c r="B5" s="106">
        <v>0.3</v>
      </c>
      <c r="C5" s="107"/>
      <c r="D5" s="30">
        <v>42778</v>
      </c>
      <c r="E5" s="32" t="s">
        <v>87</v>
      </c>
    </row>
    <row r="6" spans="1:5">
      <c r="A6" s="32" t="s">
        <v>80</v>
      </c>
      <c r="B6" s="106" t="s">
        <v>82</v>
      </c>
      <c r="C6" s="107"/>
      <c r="D6" s="30">
        <v>42780</v>
      </c>
      <c r="E6" s="32" t="s">
        <v>88</v>
      </c>
    </row>
    <row r="7" spans="1:5">
      <c r="A7" s="32" t="s">
        <v>63</v>
      </c>
      <c r="B7" s="108" t="s">
        <v>89</v>
      </c>
      <c r="C7" s="109"/>
      <c r="D7" s="30">
        <v>42781</v>
      </c>
      <c r="E7" s="32" t="s">
        <v>90</v>
      </c>
    </row>
    <row r="8" spans="1:5">
      <c r="A8" s="32" t="s">
        <v>80</v>
      </c>
      <c r="B8" s="108" t="s">
        <v>91</v>
      </c>
      <c r="C8" s="109"/>
      <c r="D8" s="30">
        <v>42829</v>
      </c>
      <c r="E8" s="32" t="s">
        <v>92</v>
      </c>
    </row>
    <row r="9" spans="1:5">
      <c r="A9" s="32" t="s">
        <v>63</v>
      </c>
      <c r="B9" s="108" t="s">
        <v>91</v>
      </c>
      <c r="C9" s="109"/>
      <c r="D9" s="30">
        <v>42919</v>
      </c>
      <c r="E9" s="32" t="s">
        <v>94</v>
      </c>
    </row>
    <row r="10" spans="1:5">
      <c r="A10" s="32" t="s">
        <v>63</v>
      </c>
      <c r="B10" s="108" t="s">
        <v>98</v>
      </c>
      <c r="C10" s="109"/>
      <c r="D10" s="30">
        <v>42963</v>
      </c>
      <c r="E10" s="32" t="s">
        <v>96</v>
      </c>
    </row>
    <row r="11" spans="1:5">
      <c r="A11" s="32" t="s">
        <v>63</v>
      </c>
      <c r="B11" s="29" t="s">
        <v>99</v>
      </c>
      <c r="C11" s="101"/>
      <c r="D11" s="30">
        <v>43113</v>
      </c>
      <c r="E11" s="32" t="s">
        <v>100</v>
      </c>
    </row>
    <row r="12" spans="1:5" ht="17">
      <c r="A12" s="32" t="s">
        <v>175</v>
      </c>
      <c r="B12" s="29" t="s">
        <v>188</v>
      </c>
      <c r="C12" s="101"/>
      <c r="D12" s="30">
        <v>43266</v>
      </c>
      <c r="E12" s="31" t="s">
        <v>187</v>
      </c>
    </row>
    <row r="13" spans="1:5" ht="17">
      <c r="A13" s="32" t="s">
        <v>193</v>
      </c>
      <c r="B13" s="29" t="s">
        <v>195</v>
      </c>
      <c r="C13" s="101"/>
      <c r="D13" s="30">
        <v>43641</v>
      </c>
      <c r="E13" s="31" t="s">
        <v>192</v>
      </c>
    </row>
    <row r="14" spans="1:5" ht="14.25" customHeight="1">
      <c r="A14" s="41" t="s">
        <v>193</v>
      </c>
      <c r="B14" s="40" t="s">
        <v>196</v>
      </c>
      <c r="C14" s="40"/>
      <c r="D14" s="39">
        <v>43642</v>
      </c>
      <c r="E14" s="110" t="s">
        <v>197</v>
      </c>
    </row>
    <row r="15" spans="1:5" ht="51">
      <c r="A15" s="42" t="s">
        <v>193</v>
      </c>
      <c r="B15" s="107" t="s">
        <v>2</v>
      </c>
      <c r="C15" s="107" t="s">
        <v>381</v>
      </c>
      <c r="D15" s="111">
        <v>43685</v>
      </c>
      <c r="E15" s="112" t="s">
        <v>296</v>
      </c>
    </row>
    <row r="16" spans="1:5" ht="238">
      <c r="A16" s="112" t="s">
        <v>378</v>
      </c>
      <c r="B16" s="113" t="s">
        <v>379</v>
      </c>
      <c r="C16" s="107">
        <v>1.2</v>
      </c>
      <c r="D16" s="111">
        <v>43950</v>
      </c>
      <c r="E16" s="112" t="s">
        <v>382</v>
      </c>
    </row>
  </sheetData>
  <mergeCells count="1">
    <mergeCell ref="A1:B1"/>
  </mergeCells>
  <phoneticPr fontId="41"/>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2020-08-11T22:08:37Z</dcterms:modified>
</cp:coreProperties>
</file>