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"/>
    </mc:Choice>
  </mc:AlternateContent>
  <xr:revisionPtr revIDLastSave="175" documentId="8_{BD87AF82-C01B-4F60-BC6F-5B9D2EE74C68}" xr6:coauthVersionLast="47" xr6:coauthVersionMax="47" xr10:uidLastSave="{199236D6-0F08-417C-A193-02465B632F6A}"/>
  <bookViews>
    <workbookView xWindow="-108" yWindow="-108" windowWidth="23256" windowHeight="12576" xr2:uid="{5E6A113F-BE28-42D9-A930-78B74F241830}"/>
  </bookViews>
  <sheets>
    <sheet name="Master" sheetId="1" r:id="rId1"/>
    <sheet name="Other Sheet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C23" i="2" s="1"/>
  <c r="D28" i="2"/>
  <c r="C28" i="2" s="1"/>
  <c r="D8" i="2" l="1"/>
  <c r="C8" i="2" s="1"/>
  <c r="D6" i="2"/>
  <c r="C6" i="2" s="1"/>
  <c r="D5" i="2"/>
  <c r="C5" i="2" s="1"/>
  <c r="D7" i="2"/>
  <c r="C7" i="2" s="1"/>
  <c r="D4" i="2"/>
  <c r="C4" i="2" s="1"/>
  <c r="D22" i="2"/>
  <c r="C22" i="2" s="1"/>
  <c r="D20" i="2"/>
  <c r="C20" i="2" s="1"/>
  <c r="D21" i="2"/>
  <c r="C21" i="2" s="1"/>
  <c r="D19" i="2"/>
  <c r="C19" i="2" s="1"/>
  <c r="D15" i="2"/>
  <c r="C15" i="2" s="1"/>
  <c r="D17" i="2"/>
  <c r="C17" i="2" s="1"/>
  <c r="D26" i="2"/>
  <c r="C26" i="2" s="1"/>
  <c r="D27" i="2"/>
  <c r="C27" i="2" s="1"/>
  <c r="D25" i="2"/>
  <c r="C25" i="2" s="1"/>
  <c r="D24" i="2"/>
  <c r="C24" i="2" s="1"/>
  <c r="D9" i="2"/>
  <c r="D12" i="2"/>
  <c r="C12" i="2" s="1"/>
  <c r="D18" i="2" l="1"/>
  <c r="C18" i="2" s="1"/>
  <c r="D16" i="2"/>
  <c r="C16" i="2" s="1"/>
  <c r="D14" i="2"/>
  <c r="C14" i="2" s="1"/>
  <c r="C9" i="2"/>
  <c r="D10" i="2"/>
  <c r="C10" i="2" s="1"/>
  <c r="D13" i="2"/>
  <c r="C13" i="2" s="1"/>
  <c r="D11" i="2"/>
  <c r="C11" i="2" s="1"/>
  <c r="D10" i="1" l="1"/>
  <c r="D22" i="1"/>
  <c r="D16" i="1"/>
  <c r="D12" i="1"/>
  <c r="D20" i="1"/>
  <c r="D11" i="1"/>
  <c r="D21" i="1"/>
  <c r="D19" i="1"/>
  <c r="D18" i="1"/>
  <c r="D5" i="1"/>
  <c r="D9" i="1"/>
  <c r="D13" i="1"/>
  <c r="D6" i="1"/>
  <c r="D8" i="1"/>
  <c r="D17" i="1"/>
  <c r="D7" i="1"/>
  <c r="D4" i="1"/>
  <c r="D15" i="1"/>
  <c r="D14" i="1"/>
  <c r="D23" i="1"/>
  <c r="B19" i="1" l="1"/>
  <c r="C19" i="1"/>
  <c r="B11" i="1"/>
  <c r="C11" i="1"/>
  <c r="B7" i="1"/>
  <c r="C7" i="1"/>
  <c r="C8" i="1"/>
  <c r="B8" i="1"/>
  <c r="C20" i="1"/>
  <c r="B20" i="1"/>
  <c r="C23" i="1"/>
  <c r="B23" i="1"/>
  <c r="B13" i="1"/>
  <c r="C13" i="1"/>
  <c r="C12" i="1"/>
  <c r="B12" i="1"/>
  <c r="C17" i="1"/>
  <c r="B17" i="1"/>
  <c r="B6" i="1"/>
  <c r="C6" i="1"/>
  <c r="B9" i="1"/>
  <c r="C9" i="1"/>
  <c r="C16" i="1"/>
  <c r="B16" i="1"/>
  <c r="B21" i="1"/>
  <c r="C21" i="1"/>
  <c r="C15" i="1"/>
  <c r="B15" i="1"/>
  <c r="C22" i="1"/>
  <c r="B22" i="1"/>
  <c r="C14" i="1"/>
  <c r="B14" i="1"/>
  <c r="C5" i="1"/>
  <c r="B5" i="1"/>
  <c r="B4" i="1"/>
  <c r="C4" i="1"/>
  <c r="B18" i="1"/>
  <c r="C18" i="1"/>
  <c r="C10" i="1"/>
  <c r="B10" i="1"/>
</calcChain>
</file>

<file path=xl/sharedStrings.xml><?xml version="1.0" encoding="utf-8"?>
<sst xmlns="http://schemas.openxmlformats.org/spreadsheetml/2006/main" count="31" uniqueCount="8">
  <si>
    <t>League</t>
  </si>
  <si>
    <t>Bet</t>
  </si>
  <si>
    <t>Multiplier</t>
  </si>
  <si>
    <t>Serie A</t>
  </si>
  <si>
    <t>La Liga</t>
  </si>
  <si>
    <t>EPL</t>
  </si>
  <si>
    <t>Ligue 1</t>
  </si>
  <si>
    <t>Bundesliga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</si>
</sst>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%20A%20Tra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%20Liga%20Track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PL%20Track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igue%201%20Track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ndesliga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ummary"/>
      <sheetName val="Analysis"/>
    </sheetNames>
    <sheetDataSet>
      <sheetData sheetId="0" refreshError="1"/>
      <sheetData sheetId="1" refreshError="1"/>
      <sheetData sheetId="2">
        <row r="1">
          <cell r="C1" t="str">
            <v>Home Win</v>
          </cell>
          <cell r="E1" t="str">
            <v>Draw</v>
          </cell>
          <cell r="G1" t="str">
            <v>Away Team</v>
          </cell>
          <cell r="I1" t="str">
            <v>Over 2.5</v>
          </cell>
          <cell r="K1" t="str">
            <v>Under 2.5</v>
          </cell>
          <cell r="M1" t="str">
            <v>Both Teams to Score - Yes</v>
          </cell>
          <cell r="O1" t="str">
            <v>Both Teams to Score - No</v>
          </cell>
          <cell r="Q1" t="str">
            <v>Draw No Bet - Home</v>
          </cell>
          <cell r="S1" t="str">
            <v>Draw No Bet - Away</v>
          </cell>
          <cell r="U1" t="str">
            <v>Double Chance - Home and Draw</v>
          </cell>
          <cell r="W1" t="str">
            <v>Double Chance - Away and Draw</v>
          </cell>
          <cell r="Y1" t="str">
            <v>Double Chance - Home and Away</v>
          </cell>
          <cell r="AA1" t="str">
            <v>Home Favourite</v>
          </cell>
          <cell r="AB1" t="str">
            <v>Home Team is Fave</v>
          </cell>
          <cell r="AD1" t="str">
            <v>Home Underdog</v>
          </cell>
          <cell r="AF1" t="str">
            <v>Away Favourite</v>
          </cell>
          <cell r="AH1" t="str">
            <v>Away Underdog</v>
          </cell>
          <cell r="AJ1" t="str">
            <v>First Outcome</v>
          </cell>
          <cell r="AL1" t="str">
            <v>Second Outcome</v>
          </cell>
          <cell r="AN1" t="str">
            <v>Third Outcome</v>
          </cell>
          <cell r="AP1" t="str">
            <v>Favourite</v>
          </cell>
          <cell r="AR1" t="str">
            <v>Underdog</v>
          </cell>
          <cell r="AT1" t="str">
            <v>Draw &gt;4 Draw No Bet Else Draw - Home</v>
          </cell>
          <cell r="AV1" t="str">
            <v>Draw &gt;4 Draw No Bet Else Draw - Away</v>
          </cell>
          <cell r="AX1" t="str">
            <v>Draw If &lt;4</v>
          </cell>
        </row>
        <row r="5">
          <cell r="A5" t="str">
            <v>Multiplier</v>
          </cell>
          <cell r="C5">
            <v>0.82377777777777761</v>
          </cell>
          <cell r="E5">
            <v>1.0627777777777776</v>
          </cell>
          <cell r="G5">
            <v>0.72888888888888881</v>
          </cell>
          <cell r="I5">
            <v>0.83733333333333315</v>
          </cell>
          <cell r="K5">
            <v>0.89988888888888896</v>
          </cell>
          <cell r="M5">
            <v>0.90322222222222226</v>
          </cell>
          <cell r="O5">
            <v>1.0153333333333332</v>
          </cell>
          <cell r="Q5">
            <v>0.89888888888888885</v>
          </cell>
          <cell r="S5">
            <v>0.78174603174603163</v>
          </cell>
          <cell r="U5">
            <v>0.96622222222222243</v>
          </cell>
          <cell r="W5">
            <v>0.89555555555555566</v>
          </cell>
          <cell r="Y5">
            <v>0.85611111111111127</v>
          </cell>
          <cell r="AA5">
            <v>0.94339622641509424</v>
          </cell>
          <cell r="AD5">
            <v>0.61485714285714299</v>
          </cell>
          <cell r="AF5">
            <v>0.87714285714285711</v>
          </cell>
          <cell r="AH5">
            <v>0.65849056603773581</v>
          </cell>
          <cell r="AJ5">
            <v>0.9257777777777777</v>
          </cell>
          <cell r="AL5">
            <v>0.69544444444444453</v>
          </cell>
          <cell r="AN5">
            <v>1.1333333333333333</v>
          </cell>
          <cell r="AP5">
            <v>0.8966666666666665</v>
          </cell>
          <cell r="AR5">
            <v>0.62688888888888883</v>
          </cell>
          <cell r="AT5">
            <v>1.2038202247191008</v>
          </cell>
          <cell r="AV5">
            <v>1.1031460674157301</v>
          </cell>
          <cell r="AX5">
            <v>1.3169354838709677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ummary"/>
      <sheetName val="Analysis"/>
    </sheetNames>
    <sheetDataSet>
      <sheetData sheetId="0" refreshError="1"/>
      <sheetData sheetId="1" refreshError="1"/>
      <sheetData sheetId="2">
        <row r="1">
          <cell r="C1" t="str">
            <v>Home Win</v>
          </cell>
          <cell r="E1" t="str">
            <v>Draw</v>
          </cell>
          <cell r="G1" t="str">
            <v>Away Team</v>
          </cell>
          <cell r="I1" t="str">
            <v>Over 2.5</v>
          </cell>
          <cell r="K1" t="str">
            <v>Under 2.5</v>
          </cell>
          <cell r="M1" t="str">
            <v>Both Teams to Score - Yes</v>
          </cell>
          <cell r="O1" t="str">
            <v>Both Teams to Score - No</v>
          </cell>
          <cell r="Q1" t="str">
            <v>Draw No Bet - Home</v>
          </cell>
          <cell r="S1" t="str">
            <v>Draw No Bet - Away</v>
          </cell>
          <cell r="U1" t="str">
            <v>Double Chance - Home and Draw</v>
          </cell>
          <cell r="W1" t="str">
            <v>Double Chance - Away and Draw</v>
          </cell>
          <cell r="Y1" t="str">
            <v>Double Chance - Home and Away</v>
          </cell>
          <cell r="AA1" t="str">
            <v>Home Favourite</v>
          </cell>
          <cell r="AB1" t="str">
            <v>Home Team is Fave</v>
          </cell>
          <cell r="AD1" t="str">
            <v>Home Underdog</v>
          </cell>
          <cell r="AF1" t="str">
            <v>Away Favourite</v>
          </cell>
          <cell r="AH1" t="str">
            <v>Away Underdog</v>
          </cell>
          <cell r="AJ1" t="str">
            <v>First Outcome</v>
          </cell>
          <cell r="AL1" t="str">
            <v>Second Outcome</v>
          </cell>
          <cell r="AN1" t="str">
            <v>Third Outcome</v>
          </cell>
          <cell r="AP1" t="str">
            <v>Favourite</v>
          </cell>
          <cell r="AR1" t="str">
            <v>Underdog</v>
          </cell>
          <cell r="AT1" t="str">
            <v>Draw &gt;4 Draw No Bet Else Draw - Home</v>
          </cell>
          <cell r="AV1" t="str">
            <v>Draw &gt;4 Draw No Bet Else Draw - Away</v>
          </cell>
          <cell r="AX1" t="str">
            <v>Draw If &lt;4</v>
          </cell>
        </row>
        <row r="5">
          <cell r="A5" t="str">
            <v>Multiplier</v>
          </cell>
          <cell r="C5">
            <v>0.74875000000000003</v>
          </cell>
          <cell r="E5">
            <v>0.98187499999999994</v>
          </cell>
          <cell r="G5">
            <v>0.985375</v>
          </cell>
          <cell r="I5">
            <v>0.97087500000000038</v>
          </cell>
          <cell r="K5">
            <v>1.0783750000000001</v>
          </cell>
          <cell r="M5">
            <v>0.90575000000000028</v>
          </cell>
          <cell r="O5">
            <v>0.96012500000000034</v>
          </cell>
          <cell r="Q5">
            <v>0.74559322033898334</v>
          </cell>
          <cell r="S5">
            <v>0.96050847457627131</v>
          </cell>
          <cell r="U5">
            <v>0.82274999999999987</v>
          </cell>
          <cell r="W5">
            <v>1.0514999999999994</v>
          </cell>
          <cell r="Y5">
            <v>0.93574999999999964</v>
          </cell>
          <cell r="AA5">
            <v>0.86</v>
          </cell>
          <cell r="AD5">
            <v>0.58275862068965512</v>
          </cell>
          <cell r="AF5">
            <v>1.1517241379310343</v>
          </cell>
          <cell r="AH5">
            <v>0.85259999999999991</v>
          </cell>
          <cell r="AJ5">
            <v>0.99000000000000021</v>
          </cell>
          <cell r="AL5">
            <v>0.92500000000000004</v>
          </cell>
          <cell r="AN5">
            <v>0.87099999999999989</v>
          </cell>
          <cell r="AP5">
            <v>0.95500000000000007</v>
          </cell>
          <cell r="AR5">
            <v>0.74412499999999993</v>
          </cell>
          <cell r="AT5">
            <v>0.84855263157894745</v>
          </cell>
          <cell r="AV5">
            <v>0.80855263157894741</v>
          </cell>
          <cell r="AX5">
            <v>0.91854838709677422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ummary"/>
      <sheetName val="Analysis"/>
    </sheetNames>
    <sheetDataSet>
      <sheetData sheetId="0" refreshError="1"/>
      <sheetData sheetId="1" refreshError="1"/>
      <sheetData sheetId="2">
        <row r="1">
          <cell r="C1" t="str">
            <v>Home Win</v>
          </cell>
          <cell r="E1" t="str">
            <v>Draw</v>
          </cell>
          <cell r="G1" t="str">
            <v>Away Team</v>
          </cell>
          <cell r="I1" t="str">
            <v>Over 2.5</v>
          </cell>
          <cell r="K1" t="str">
            <v>Under 2.5</v>
          </cell>
          <cell r="M1" t="str">
            <v>Both Teams to Score - Yes</v>
          </cell>
          <cell r="O1" t="str">
            <v>Both Teams to Score - No</v>
          </cell>
          <cell r="Q1" t="str">
            <v>Draw No Bet - Home</v>
          </cell>
          <cell r="S1" t="str">
            <v>Draw No Bet - Away</v>
          </cell>
          <cell r="U1" t="str">
            <v>Double Chance - Home and Draw</v>
          </cell>
          <cell r="W1" t="str">
            <v>Double Chance - Away and Draw</v>
          </cell>
          <cell r="Y1" t="str">
            <v>Double Chance - Home and Away</v>
          </cell>
          <cell r="AA1" t="str">
            <v>Home Favourite</v>
          </cell>
          <cell r="AB1" t="str">
            <v>Home Team is Fave</v>
          </cell>
          <cell r="AD1" t="str">
            <v>Home Underdog</v>
          </cell>
          <cell r="AF1" t="str">
            <v>Away Favourite</v>
          </cell>
          <cell r="AH1" t="str">
            <v>Away Underdog</v>
          </cell>
          <cell r="AJ1" t="str">
            <v>First Outcome</v>
          </cell>
          <cell r="AL1" t="str">
            <v>Second Outcome</v>
          </cell>
          <cell r="AN1" t="str">
            <v>Third Outcome</v>
          </cell>
          <cell r="AP1" t="str">
            <v>Favourite</v>
          </cell>
          <cell r="AR1" t="str">
            <v>Underdog</v>
          </cell>
          <cell r="AT1" t="str">
            <v>Draw &gt;4 Draw No Bet Else Draw - Home</v>
          </cell>
          <cell r="AV1" t="str">
            <v>Draw &gt;4 Draw No Bet Else Draw - Away</v>
          </cell>
          <cell r="AX1" t="str">
            <v>Draw If &lt;4</v>
          </cell>
        </row>
        <row r="5">
          <cell r="A5" t="str">
            <v>Multiplier</v>
          </cell>
          <cell r="C5">
            <v>1.1141379310344823</v>
          </cell>
          <cell r="E5">
            <v>1.0270114942528736</v>
          </cell>
          <cell r="G5">
            <v>0.71586206896551718</v>
          </cell>
          <cell r="I5">
            <v>0.98931034482758629</v>
          </cell>
          <cell r="K5">
            <v>0.76390804597701156</v>
          </cell>
          <cell r="M5">
            <v>1.0022988505747126</v>
          </cell>
          <cell r="O5">
            <v>0.86241379310344823</v>
          </cell>
          <cell r="Q5">
            <v>1.1711904761904763</v>
          </cell>
          <cell r="S5">
            <v>0.70047619047619025</v>
          </cell>
          <cell r="U5">
            <v>1.0862068965517244</v>
          </cell>
          <cell r="W5">
            <v>0.80505747126436789</v>
          </cell>
          <cell r="Y5">
            <v>0.87954022988505753</v>
          </cell>
          <cell r="AA5">
            <v>0.98111111111111093</v>
          </cell>
          <cell r="AD5">
            <v>1.331818181818182</v>
          </cell>
          <cell r="AF5">
            <v>0.74393939393939401</v>
          </cell>
          <cell r="AH5">
            <v>0.69870370370370383</v>
          </cell>
          <cell r="AJ5">
            <v>0.89114942528735597</v>
          </cell>
          <cell r="AL5">
            <v>0.89195402298850568</v>
          </cell>
          <cell r="AN5">
            <v>1.1968965517241381</v>
          </cell>
          <cell r="AP5">
            <v>0.89114942528735597</v>
          </cell>
          <cell r="AR5">
            <v>0.93885057471264355</v>
          </cell>
          <cell r="AT5">
            <v>1.1756707317073172</v>
          </cell>
          <cell r="AV5">
            <v>0.96585365853658522</v>
          </cell>
          <cell r="AX5">
            <v>1.1763636363636361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ummary"/>
      <sheetName val="Analysis"/>
    </sheetNames>
    <sheetDataSet>
      <sheetData sheetId="0" refreshError="1"/>
      <sheetData sheetId="1" refreshError="1"/>
      <sheetData sheetId="2">
        <row r="1">
          <cell r="C1" t="str">
            <v>Home Win</v>
          </cell>
          <cell r="E1" t="str">
            <v>Draw</v>
          </cell>
          <cell r="G1" t="str">
            <v>Away Team</v>
          </cell>
          <cell r="I1" t="str">
            <v>Over 2.5</v>
          </cell>
          <cell r="K1" t="str">
            <v>Under 2.5</v>
          </cell>
          <cell r="M1" t="str">
            <v>Both Teams to Score - Yes</v>
          </cell>
          <cell r="O1" t="str">
            <v>Both Teams to Score - No</v>
          </cell>
          <cell r="Q1" t="str">
            <v>Draw No Bet - Home</v>
          </cell>
          <cell r="S1" t="str">
            <v>Draw No Bet - Away</v>
          </cell>
          <cell r="U1" t="str">
            <v>Double Chance - Home and Draw</v>
          </cell>
          <cell r="W1" t="str">
            <v>Double Chance - Away and Draw</v>
          </cell>
          <cell r="Y1" t="str">
            <v>Double Chance - Home and Away</v>
          </cell>
          <cell r="AA1" t="str">
            <v>Home Favourite</v>
          </cell>
          <cell r="AB1" t="str">
            <v>Home Team is Fave</v>
          </cell>
          <cell r="AD1" t="str">
            <v>Home Underdog</v>
          </cell>
          <cell r="AF1" t="str">
            <v>Away Favourite</v>
          </cell>
          <cell r="AH1" t="str">
            <v>Away Underdog</v>
          </cell>
          <cell r="AJ1" t="str">
            <v>First Outcome</v>
          </cell>
          <cell r="AL1" t="str">
            <v>Second Outcome</v>
          </cell>
          <cell r="AN1" t="str">
            <v>Third Outcome</v>
          </cell>
          <cell r="AP1" t="str">
            <v>Favourite</v>
          </cell>
          <cell r="AR1" t="str">
            <v>Underdog</v>
          </cell>
          <cell r="AT1" t="str">
            <v>Draw &gt;4 Draw No Bet Else Draw - Home</v>
          </cell>
          <cell r="AV1" t="str">
            <v>Draw &gt;4 Draw No Bet Else Draw - Away</v>
          </cell>
          <cell r="AX1" t="str">
            <v>Draw If &lt;4</v>
          </cell>
        </row>
        <row r="5">
          <cell r="A5" t="str">
            <v>Multiplier</v>
          </cell>
          <cell r="C5">
            <v>0.73876404494382009</v>
          </cell>
          <cell r="E5">
            <v>0.8960674157303371</v>
          </cell>
          <cell r="G5">
            <v>1.1382022471910112</v>
          </cell>
          <cell r="I5">
            <v>1.0878651685393257</v>
          </cell>
          <cell r="K5">
            <v>0.68617977528089891</v>
          </cell>
          <cell r="M5">
            <v>1.1613483146067416</v>
          </cell>
          <cell r="O5">
            <v>0.72910112359550561</v>
          </cell>
          <cell r="Q5">
            <v>0.75014925373134345</v>
          </cell>
          <cell r="S5">
            <v>1.1141791044776119</v>
          </cell>
          <cell r="U5">
            <v>0.8428089887640452</v>
          </cell>
          <cell r="W5">
            <v>0.99224719101123582</v>
          </cell>
          <cell r="Y5">
            <v>0.92247191011235996</v>
          </cell>
          <cell r="AA5">
            <v>0.86403508771929816</v>
          </cell>
          <cell r="AD5">
            <v>0.55000000000000004</v>
          </cell>
          <cell r="AF5">
            <v>0.97266666666666657</v>
          </cell>
          <cell r="AH5">
            <v>1.1754385964912282</v>
          </cell>
          <cell r="AJ5">
            <v>0.93876404494382015</v>
          </cell>
          <cell r="AL5">
            <v>0.91112359550561783</v>
          </cell>
          <cell r="AN5">
            <v>1.0964044943820226</v>
          </cell>
          <cell r="AP5">
            <v>0.8812359550561798</v>
          </cell>
          <cell r="AR5">
            <v>0.9382022471910112</v>
          </cell>
          <cell r="AT5">
            <v>0.93034883720930217</v>
          </cell>
          <cell r="AV5">
            <v>0.95569767441860465</v>
          </cell>
          <cell r="AX5">
            <v>1.0101562499999999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ummary"/>
      <sheetName val="Analysis"/>
      <sheetName val="Pibot"/>
    </sheetNames>
    <sheetDataSet>
      <sheetData sheetId="0" refreshError="1"/>
      <sheetData sheetId="1" refreshError="1"/>
      <sheetData sheetId="2">
        <row r="1">
          <cell r="C1" t="str">
            <v>Home Win</v>
          </cell>
          <cell r="E1" t="str">
            <v>Draw</v>
          </cell>
          <cell r="G1" t="str">
            <v>Away Team</v>
          </cell>
          <cell r="I1" t="str">
            <v>Over 2.5</v>
          </cell>
          <cell r="K1" t="str">
            <v>Under 2.5</v>
          </cell>
          <cell r="M1" t="str">
            <v>Both Teams to Score - Yes</v>
          </cell>
          <cell r="O1" t="str">
            <v>Both Teams to Score - No</v>
          </cell>
          <cell r="Q1" t="str">
            <v>Draw No Bet - Home</v>
          </cell>
          <cell r="S1" t="str">
            <v>Draw No Bet - Away</v>
          </cell>
          <cell r="U1" t="str">
            <v>Double Chance - Home and Draw</v>
          </cell>
          <cell r="W1" t="str">
            <v>Double Chance - Away and Draw</v>
          </cell>
          <cell r="Y1" t="str">
            <v>Double Chance - Home and Away</v>
          </cell>
          <cell r="AA1" t="str">
            <v>Home Favourite</v>
          </cell>
          <cell r="AB1" t="str">
            <v>Home Team is Fave</v>
          </cell>
          <cell r="AD1" t="str">
            <v>Home Underdog</v>
          </cell>
          <cell r="AF1" t="str">
            <v>Away Favourite</v>
          </cell>
          <cell r="AH1" t="str">
            <v>Away Underdog</v>
          </cell>
          <cell r="AJ1" t="str">
            <v>First Outcome</v>
          </cell>
          <cell r="AL1" t="str">
            <v>Second Outcome</v>
          </cell>
          <cell r="AN1" t="str">
            <v>Third Outcome</v>
          </cell>
          <cell r="AP1" t="str">
            <v>Favourite</v>
          </cell>
          <cell r="AR1" t="str">
            <v>Underdog</v>
          </cell>
          <cell r="AT1" t="str">
            <v>Draw &gt;4 Draw No Bet Else Draw - Home</v>
          </cell>
          <cell r="AV1" t="str">
            <v>Draw &gt;4 Draw No Bet Else Draw - Away</v>
          </cell>
          <cell r="AX1" t="str">
            <v>Draw If &lt;4</v>
          </cell>
        </row>
        <row r="5">
          <cell r="A5" t="str">
            <v>Multiplier</v>
          </cell>
          <cell r="C5">
            <v>1.0541666666666667</v>
          </cell>
          <cell r="E5">
            <v>1.1497222222222221</v>
          </cell>
          <cell r="G5">
            <v>0.89569444444444435</v>
          </cell>
          <cell r="I5">
            <v>0.90486111111111123</v>
          </cell>
          <cell r="K5">
            <v>0.67319444444444454</v>
          </cell>
          <cell r="M5">
            <v>0.89680555555555541</v>
          </cell>
          <cell r="O5">
            <v>1.0175000000000001</v>
          </cell>
          <cell r="Q5">
            <v>1.1137254901960787</v>
          </cell>
          <cell r="S5">
            <v>0.95980392156862748</v>
          </cell>
          <cell r="U5">
            <v>1.0608333333333331</v>
          </cell>
          <cell r="W5">
            <v>0.96986111111111128</v>
          </cell>
          <cell r="Y5">
            <v>0.85569444444444431</v>
          </cell>
          <cell r="AA5">
            <v>0.82113636363636355</v>
          </cell>
          <cell r="AD5">
            <v>1.4334615384615383</v>
          </cell>
          <cell r="AF5">
            <v>0.70807692307692305</v>
          </cell>
          <cell r="AH5">
            <v>1.0472727272727271</v>
          </cell>
          <cell r="AJ5">
            <v>0.79222222222222216</v>
          </cell>
          <cell r="AL5">
            <v>1.1534722222222222</v>
          </cell>
          <cell r="AN5">
            <v>1.2893055555555555</v>
          </cell>
          <cell r="AP5">
            <v>0.75749999999999984</v>
          </cell>
          <cell r="AR5">
            <v>1.1576388888888891</v>
          </cell>
          <cell r="AT5">
            <v>1.215373134328358</v>
          </cell>
          <cell r="AV5">
            <v>1.1177611940298509</v>
          </cell>
          <cell r="AX5">
            <v>1.2063829787234044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31BF-68DC-43AC-8CF1-D0CBD60C2F81}">
  <dimension ref="B3:D23"/>
  <sheetViews>
    <sheetView tabSelected="1" workbookViewId="0">
      <selection activeCell="H9" sqref="H9"/>
    </sheetView>
  </sheetViews>
  <sheetFormatPr defaultRowHeight="14.4" x14ac:dyDescent="0.3"/>
  <cols>
    <col min="2" max="2" width="9.6640625" bestFit="1" customWidth="1"/>
    <col min="3" max="3" width="34.21875" bestFit="1" customWidth="1"/>
  </cols>
  <sheetData>
    <row r="3" spans="2:4" x14ac:dyDescent="0.3">
      <c r="B3" s="1" t="s">
        <v>0</v>
      </c>
      <c r="C3" s="1" t="s">
        <v>1</v>
      </c>
      <c r="D3" s="1" t="s">
        <v>2</v>
      </c>
    </row>
    <row r="4" spans="2:4" x14ac:dyDescent="0.3">
      <c r="B4" t="str">
        <f>_xlfn.XLOOKUP(D4, 'Other Sheets'!D:D, 'Other Sheets'!B:B)</f>
        <v>Bundesliga</v>
      </c>
      <c r="C4" t="str">
        <f>_xlfn.XLOOKUP(D4, 'Other Sheets'!D:D, 'Other Sheets'!C:C)</f>
        <v>Home Underdog</v>
      </c>
      <c r="D4">
        <f>LARGE('Other Sheets'!$D:$D, 1)</f>
        <v>1.4334615384615383</v>
      </c>
    </row>
    <row r="5" spans="2:4" x14ac:dyDescent="0.3">
      <c r="B5" t="str">
        <f>_xlfn.XLOOKUP(D5, 'Other Sheets'!D:D, 'Other Sheets'!B:B)</f>
        <v>EPL</v>
      </c>
      <c r="C5" t="str">
        <f>_xlfn.XLOOKUP(D5, 'Other Sheets'!D:D, 'Other Sheets'!C:C)</f>
        <v>Home Underdog</v>
      </c>
      <c r="D5">
        <f>LARGE('Other Sheets'!$D:$D, 2)</f>
        <v>1.331818181818182</v>
      </c>
    </row>
    <row r="6" spans="2:4" x14ac:dyDescent="0.3">
      <c r="B6" t="str">
        <f>_xlfn.XLOOKUP(D6, 'Other Sheets'!D:D, 'Other Sheets'!B:B)</f>
        <v>Serie A</v>
      </c>
      <c r="C6" t="str">
        <f>_xlfn.XLOOKUP(D6, 'Other Sheets'!D:D, 'Other Sheets'!C:C)</f>
        <v>Draw If &lt;4</v>
      </c>
      <c r="D6">
        <f>LARGE('Other Sheets'!$D:$D, 3)</f>
        <v>1.3169354838709677</v>
      </c>
    </row>
    <row r="7" spans="2:4" x14ac:dyDescent="0.3">
      <c r="B7" t="str">
        <f>_xlfn.XLOOKUP(D7, 'Other Sheets'!D:D, 'Other Sheets'!B:B)</f>
        <v>Bundesliga</v>
      </c>
      <c r="C7" t="str">
        <f>_xlfn.XLOOKUP(D7, 'Other Sheets'!D:D, 'Other Sheets'!C:C)</f>
        <v>Third Outcome</v>
      </c>
      <c r="D7">
        <f>LARGE('Other Sheets'!$D:$D, 4)</f>
        <v>1.2893055555555555</v>
      </c>
    </row>
    <row r="8" spans="2:4" x14ac:dyDescent="0.3">
      <c r="B8" t="str">
        <f>_xlfn.XLOOKUP(D8, 'Other Sheets'!D:D, 'Other Sheets'!B:B)</f>
        <v>Bundesliga</v>
      </c>
      <c r="C8" t="str">
        <f>_xlfn.XLOOKUP(D8, 'Other Sheets'!D:D, 'Other Sheets'!C:C)</f>
        <v>Draw &gt;4 Draw No Bet Else Draw - Home</v>
      </c>
      <c r="D8">
        <f>LARGE('Other Sheets'!$D:$D, 5)</f>
        <v>1.215373134328358</v>
      </c>
    </row>
    <row r="9" spans="2:4" x14ac:dyDescent="0.3">
      <c r="B9" t="str">
        <f>_xlfn.XLOOKUP(D9, 'Other Sheets'!D:D, 'Other Sheets'!B:B)</f>
        <v>Bundesliga</v>
      </c>
      <c r="C9" t="str">
        <f>_xlfn.XLOOKUP(D9, 'Other Sheets'!D:D, 'Other Sheets'!C:C)</f>
        <v>Draw If &lt;4</v>
      </c>
      <c r="D9">
        <f>LARGE('Other Sheets'!$D:$D, 6)</f>
        <v>1.2063829787234044</v>
      </c>
    </row>
    <row r="10" spans="2:4" x14ac:dyDescent="0.3">
      <c r="B10" t="str">
        <f>_xlfn.XLOOKUP(D10, 'Other Sheets'!D:D, 'Other Sheets'!B:B)</f>
        <v>Serie A</v>
      </c>
      <c r="C10" t="str">
        <f>_xlfn.XLOOKUP(D10, 'Other Sheets'!D:D, 'Other Sheets'!C:C)</f>
        <v>Draw &gt;4 Draw No Bet Else Draw - Home</v>
      </c>
      <c r="D10">
        <f>LARGE('Other Sheets'!$D:$D, 7)</f>
        <v>1.2038202247191008</v>
      </c>
    </row>
    <row r="11" spans="2:4" x14ac:dyDescent="0.3">
      <c r="B11" t="str">
        <f>_xlfn.XLOOKUP(D11, 'Other Sheets'!D:D, 'Other Sheets'!B:B)</f>
        <v>EPL</v>
      </c>
      <c r="C11" t="str">
        <f>_xlfn.XLOOKUP(D11, 'Other Sheets'!D:D, 'Other Sheets'!C:C)</f>
        <v>Third Outcome</v>
      </c>
      <c r="D11">
        <f>LARGE('Other Sheets'!$D:$D, 8)</f>
        <v>1.1968965517241381</v>
      </c>
    </row>
    <row r="12" spans="2:4" x14ac:dyDescent="0.3">
      <c r="B12" t="str">
        <f>_xlfn.XLOOKUP(D12, 'Other Sheets'!D:D, 'Other Sheets'!B:B)</f>
        <v>EPL</v>
      </c>
      <c r="C12" t="str">
        <f>_xlfn.XLOOKUP(D12, 'Other Sheets'!D:D, 'Other Sheets'!C:C)</f>
        <v>Draw If &lt;4</v>
      </c>
      <c r="D12">
        <f>LARGE('Other Sheets'!$D:$D, 9)</f>
        <v>1.1763636363636361</v>
      </c>
    </row>
    <row r="13" spans="2:4" x14ac:dyDescent="0.3">
      <c r="B13" t="str">
        <f>_xlfn.XLOOKUP(D13, 'Other Sheets'!D:D, 'Other Sheets'!B:B)</f>
        <v>EPL</v>
      </c>
      <c r="C13" t="str">
        <f>_xlfn.XLOOKUP(D13, 'Other Sheets'!D:D, 'Other Sheets'!C:C)</f>
        <v>Draw &gt;4 Draw No Bet Else Draw - Home</v>
      </c>
      <c r="D13">
        <f>LARGE('Other Sheets'!$D:$D, 10)</f>
        <v>1.1756707317073172</v>
      </c>
    </row>
    <row r="14" spans="2:4" x14ac:dyDescent="0.3">
      <c r="B14" t="str">
        <f>_xlfn.XLOOKUP(D14, 'Other Sheets'!D:D, 'Other Sheets'!B:B)</f>
        <v>Ligue 1</v>
      </c>
      <c r="C14" t="str">
        <f>_xlfn.XLOOKUP(D14, 'Other Sheets'!D:D, 'Other Sheets'!C:C)</f>
        <v>Away Underdog</v>
      </c>
      <c r="D14">
        <f>LARGE('Other Sheets'!$D:$D, 11)</f>
        <v>1.1754385964912282</v>
      </c>
    </row>
    <row r="15" spans="2:4" x14ac:dyDescent="0.3">
      <c r="B15" t="str">
        <f>_xlfn.XLOOKUP(D15, 'Other Sheets'!D:D, 'Other Sheets'!B:B)</f>
        <v>EPL</v>
      </c>
      <c r="C15" t="str">
        <f>_xlfn.XLOOKUP(D15, 'Other Sheets'!D:D, 'Other Sheets'!C:C)</f>
        <v>Draw No Bet - Home</v>
      </c>
      <c r="D15">
        <f>LARGE('Other Sheets'!$D:$D, 12)</f>
        <v>1.1711904761904763</v>
      </c>
    </row>
    <row r="16" spans="2:4" x14ac:dyDescent="0.3">
      <c r="B16" t="str">
        <f>_xlfn.XLOOKUP(D16, 'Other Sheets'!D:D, 'Other Sheets'!B:B)</f>
        <v>Ligue 1</v>
      </c>
      <c r="C16" t="str">
        <f>_xlfn.XLOOKUP(D16, 'Other Sheets'!D:D, 'Other Sheets'!C:C)</f>
        <v>Both Teams to Score - Yes</v>
      </c>
      <c r="D16">
        <f>LARGE('Other Sheets'!$D:$D, 13)</f>
        <v>1.1613483146067416</v>
      </c>
    </row>
    <row r="17" spans="2:4" x14ac:dyDescent="0.3">
      <c r="B17" t="str">
        <f>_xlfn.XLOOKUP(D17, 'Other Sheets'!D:D, 'Other Sheets'!B:B)</f>
        <v>Bundesliga</v>
      </c>
      <c r="C17" t="str">
        <f>_xlfn.XLOOKUP(D17, 'Other Sheets'!D:D, 'Other Sheets'!C:C)</f>
        <v>Underdog</v>
      </c>
      <c r="D17">
        <f>LARGE('Other Sheets'!$D:$D, 14)</f>
        <v>1.1576388888888891</v>
      </c>
    </row>
    <row r="18" spans="2:4" x14ac:dyDescent="0.3">
      <c r="B18" t="str">
        <f>_xlfn.XLOOKUP(D18, 'Other Sheets'!D:D, 'Other Sheets'!B:B)</f>
        <v>La Liga</v>
      </c>
      <c r="C18" t="str">
        <f>_xlfn.XLOOKUP(D18, 'Other Sheets'!D:D, 'Other Sheets'!C:C)</f>
        <v>Away Favourite</v>
      </c>
      <c r="D18">
        <f>LARGE('Other Sheets'!$D:$D, 15)</f>
        <v>1.1517241379310343</v>
      </c>
    </row>
    <row r="19" spans="2:4" x14ac:dyDescent="0.3">
      <c r="B19" t="str">
        <f>_xlfn.XLOOKUP(D19, 'Other Sheets'!D:D, 'Other Sheets'!B:B)</f>
        <v>Ligue 1</v>
      </c>
      <c r="C19" t="str">
        <f>_xlfn.XLOOKUP(D19, 'Other Sheets'!D:D, 'Other Sheets'!C:C)</f>
        <v>Away Team</v>
      </c>
      <c r="D19">
        <f>LARGE('Other Sheets'!$D:$D, 16)</f>
        <v>1.1382022471910112</v>
      </c>
    </row>
    <row r="20" spans="2:4" x14ac:dyDescent="0.3">
      <c r="B20" t="str">
        <f>_xlfn.XLOOKUP(D20, 'Other Sheets'!D:D, 'Other Sheets'!B:B)</f>
        <v>Serie A</v>
      </c>
      <c r="C20" t="str">
        <f>_xlfn.XLOOKUP(D20, 'Other Sheets'!D:D, 'Other Sheets'!C:C)</f>
        <v>Third Outcome</v>
      </c>
      <c r="D20">
        <f>LARGE('Other Sheets'!$D:$D, 17)</f>
        <v>1.1333333333333333</v>
      </c>
    </row>
    <row r="21" spans="2:4" x14ac:dyDescent="0.3">
      <c r="B21" t="str">
        <f>_xlfn.XLOOKUP(D21, 'Other Sheets'!D:D, 'Other Sheets'!B:B)</f>
        <v>Ligue 1</v>
      </c>
      <c r="C21" t="str">
        <f>_xlfn.XLOOKUP(D21, 'Other Sheets'!D:D, 'Other Sheets'!C:C)</f>
        <v>Draw No Bet - Away</v>
      </c>
      <c r="D21">
        <f>LARGE('Other Sheets'!$D:$D, 18)</f>
        <v>1.1141791044776119</v>
      </c>
    </row>
    <row r="22" spans="2:4" x14ac:dyDescent="0.3">
      <c r="B22" t="str">
        <f>_xlfn.XLOOKUP(D22, 'Other Sheets'!D:D, 'Other Sheets'!B:B)</f>
        <v>Serie A</v>
      </c>
      <c r="C22" t="str">
        <f>_xlfn.XLOOKUP(D22, 'Other Sheets'!D:D, 'Other Sheets'!C:C)</f>
        <v>Draw &gt;4 Draw No Bet Else Draw - Away</v>
      </c>
      <c r="D22">
        <f>LARGE('Other Sheets'!$D:$D, 19)</f>
        <v>1.1031460674157301</v>
      </c>
    </row>
    <row r="23" spans="2:4" x14ac:dyDescent="0.3">
      <c r="B23" t="str">
        <f>_xlfn.XLOOKUP(D23, 'Other Sheets'!D:D, 'Other Sheets'!B:B)</f>
        <v>Ligue 1</v>
      </c>
      <c r="C23" t="str">
        <f>_xlfn.XLOOKUP(D23, 'Other Sheets'!D:D, 'Other Sheets'!C:C)</f>
        <v>Third Outcome</v>
      </c>
      <c r="D23">
        <f>LARGE('Other Sheets'!$D:$D, 20)</f>
        <v>1.0964044943820226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8E6-5529-4B61-89CE-B5819FD4B4EB}">
  <dimension ref="B3:D28"/>
  <sheetViews>
    <sheetView workbookViewId="0">
      <selection activeCell="C25" sqref="C25"/>
    </sheetView>
  </sheetViews>
  <sheetFormatPr defaultRowHeight="14.4" x14ac:dyDescent="0.3"/>
  <cols>
    <col min="2" max="2" width="9.6640625" bestFit="1" customWidth="1"/>
    <col min="3" max="3" width="34.21875" bestFit="1" customWidth="1"/>
  </cols>
  <sheetData>
    <row r="3" spans="2:4" x14ac:dyDescent="0.3">
      <c r="B3" s="1" t="s">
        <v>0</v>
      </c>
      <c r="C3" s="1" t="s">
        <v>1</v>
      </c>
      <c r="D3" s="1" t="s">
        <v>2</v>
      </c>
    </row>
    <row r="4" spans="2:4" x14ac:dyDescent="0.3">
      <c r="B4" t="s">
        <v>3</v>
      </c>
      <c r="C4" t="str">
        <f>_xlfn.XLOOKUP(D4, [1]Analysis!$5:$5, [1]Analysis!$1:$1)</f>
        <v>Draw If &lt;4</v>
      </c>
      <c r="D4">
        <f>LARGE([1]Analysis!$5:$5, 1)</f>
        <v>1.3169354838709677</v>
      </c>
    </row>
    <row r="5" spans="2:4" x14ac:dyDescent="0.3">
      <c r="B5" t="s">
        <v>3</v>
      </c>
      <c r="C5" t="str">
        <f>_xlfn.XLOOKUP(D5, [1]Analysis!$5:$5, [1]Analysis!$1:$1)</f>
        <v>Draw &gt;4 Draw No Bet Else Draw - Home</v>
      </c>
      <c r="D5">
        <f>LARGE([1]Analysis!$5:$5, 2)</f>
        <v>1.2038202247191008</v>
      </c>
    </row>
    <row r="6" spans="2:4" x14ac:dyDescent="0.3">
      <c r="B6" t="s">
        <v>3</v>
      </c>
      <c r="C6" t="str">
        <f>_xlfn.XLOOKUP(D6, [1]Analysis!$5:$5, [1]Analysis!$1:$1)</f>
        <v>Third Outcome</v>
      </c>
      <c r="D6">
        <f>LARGE([1]Analysis!$5:$5, 3)</f>
        <v>1.1333333333333333</v>
      </c>
    </row>
    <row r="7" spans="2:4" x14ac:dyDescent="0.3">
      <c r="B7" t="s">
        <v>3</v>
      </c>
      <c r="C7" t="str">
        <f>_xlfn.XLOOKUP(D7, [1]Analysis!$5:$5, [1]Analysis!$1:$1)</f>
        <v>Draw &gt;4 Draw No Bet Else Draw - Away</v>
      </c>
      <c r="D7">
        <f>LARGE([1]Analysis!$5:$5, 4)</f>
        <v>1.1031460674157301</v>
      </c>
    </row>
    <row r="8" spans="2:4" x14ac:dyDescent="0.3">
      <c r="B8" t="s">
        <v>3</v>
      </c>
      <c r="C8" t="str">
        <f>_xlfn.XLOOKUP(D8, [1]Analysis!$5:$5, [1]Analysis!$1:$1)</f>
        <v>Draw</v>
      </c>
      <c r="D8">
        <f>LARGE([1]Analysis!$5:$5, 5)</f>
        <v>1.0627777777777776</v>
      </c>
    </row>
    <row r="9" spans="2:4" x14ac:dyDescent="0.3">
      <c r="B9" t="s">
        <v>4</v>
      </c>
      <c r="C9" t="str">
        <f>_xlfn.XLOOKUP(D9, [2]Analysis!$5:$5, [2]Analysis!$1:$1)</f>
        <v>Away Favourite</v>
      </c>
      <c r="D9">
        <f>LARGE([2]Analysis!$5:$5, 1)</f>
        <v>1.1517241379310343</v>
      </c>
    </row>
    <row r="10" spans="2:4" x14ac:dyDescent="0.3">
      <c r="B10" t="s">
        <v>4</v>
      </c>
      <c r="C10" t="str">
        <f>_xlfn.XLOOKUP(D10, [2]Analysis!$5:$5, [2]Analysis!$1:$1)</f>
        <v>Under 2.5</v>
      </c>
      <c r="D10">
        <f>LARGE([2]Analysis!$5:$5, 2)</f>
        <v>1.0783750000000001</v>
      </c>
    </row>
    <row r="11" spans="2:4" x14ac:dyDescent="0.3">
      <c r="B11" t="s">
        <v>4</v>
      </c>
      <c r="C11" t="str">
        <f>_xlfn.XLOOKUP(D11, [2]Analysis!$5:$5, [2]Analysis!$1:$1)</f>
        <v>Double Chance - Away and Draw</v>
      </c>
      <c r="D11">
        <f>LARGE([2]Analysis!$5:$5, 3)</f>
        <v>1.0514999999999994</v>
      </c>
    </row>
    <row r="12" spans="2:4" x14ac:dyDescent="0.3">
      <c r="B12" t="s">
        <v>4</v>
      </c>
      <c r="C12" t="str">
        <f>_xlfn.XLOOKUP(D12, [2]Analysis!$5:$5, [2]Analysis!$1:$1)</f>
        <v>First Outcome</v>
      </c>
      <c r="D12">
        <f>LARGE([2]Analysis!$5:$5, 4)</f>
        <v>0.99000000000000021</v>
      </c>
    </row>
    <row r="13" spans="2:4" x14ac:dyDescent="0.3">
      <c r="B13" t="s">
        <v>4</v>
      </c>
      <c r="C13" t="str">
        <f>_xlfn.XLOOKUP(D13, [2]Analysis!$5:$5, [2]Analysis!$1:$1)</f>
        <v>Away Team</v>
      </c>
      <c r="D13">
        <f>LARGE([2]Analysis!$5:$5, 5)</f>
        <v>0.985375</v>
      </c>
    </row>
    <row r="14" spans="2:4" x14ac:dyDescent="0.3">
      <c r="B14" t="s">
        <v>5</v>
      </c>
      <c r="C14" t="str">
        <f>_xlfn.XLOOKUP(D14, [3]Analysis!$5:$5, [3]Analysis!$1:$1)</f>
        <v>Home Underdog</v>
      </c>
      <c r="D14">
        <f>LARGE([3]Analysis!$5:$5, 1)</f>
        <v>1.331818181818182</v>
      </c>
    </row>
    <row r="15" spans="2:4" x14ac:dyDescent="0.3">
      <c r="B15" t="s">
        <v>5</v>
      </c>
      <c r="C15" t="str">
        <f>_xlfn.XLOOKUP(D15, [3]Analysis!$5:$5, [3]Analysis!$1:$1)</f>
        <v>Third Outcome</v>
      </c>
      <c r="D15">
        <f>LARGE([3]Analysis!$5:$5, 2)</f>
        <v>1.1968965517241381</v>
      </c>
    </row>
    <row r="16" spans="2:4" x14ac:dyDescent="0.3">
      <c r="B16" t="s">
        <v>5</v>
      </c>
      <c r="C16" t="str">
        <f>_xlfn.XLOOKUP(D16, [3]Analysis!$5:$5, [3]Analysis!$1:$1)</f>
        <v>Draw If &lt;4</v>
      </c>
      <c r="D16">
        <f>LARGE([3]Analysis!$5:$5, 3)</f>
        <v>1.1763636363636361</v>
      </c>
    </row>
    <row r="17" spans="2:4" x14ac:dyDescent="0.3">
      <c r="B17" t="s">
        <v>5</v>
      </c>
      <c r="C17" t="str">
        <f>_xlfn.XLOOKUP(D17, [3]Analysis!$5:$5, [3]Analysis!$1:$1)</f>
        <v>Draw &gt;4 Draw No Bet Else Draw - Home</v>
      </c>
      <c r="D17">
        <f>LARGE([3]Analysis!$5:$5, 4)</f>
        <v>1.1756707317073172</v>
      </c>
    </row>
    <row r="18" spans="2:4" x14ac:dyDescent="0.3">
      <c r="B18" t="s">
        <v>5</v>
      </c>
      <c r="C18" t="str">
        <f>_xlfn.XLOOKUP(D18, [3]Analysis!$5:$5, [3]Analysis!$1:$1)</f>
        <v>Draw No Bet - Home</v>
      </c>
      <c r="D18">
        <f>LARGE([3]Analysis!$5:$5, 5)</f>
        <v>1.1711904761904763</v>
      </c>
    </row>
    <row r="19" spans="2:4" x14ac:dyDescent="0.3">
      <c r="B19" t="s">
        <v>6</v>
      </c>
      <c r="C19" t="str">
        <f>_xlfn.XLOOKUP(D19, [4]Analysis!$5:$5, [4]Analysis!$1:$1)</f>
        <v>Away Underdog</v>
      </c>
      <c r="D19">
        <f>LARGE([4]Analysis!$5:$5, 1)</f>
        <v>1.1754385964912282</v>
      </c>
    </row>
    <row r="20" spans="2:4" x14ac:dyDescent="0.3">
      <c r="B20" t="s">
        <v>6</v>
      </c>
      <c r="C20" t="str">
        <f>_xlfn.XLOOKUP(D20, [4]Analysis!$5:$5, [4]Analysis!$1:$1)</f>
        <v>Both Teams to Score - Yes</v>
      </c>
      <c r="D20">
        <f>LARGE([4]Analysis!$5:$5, 2)</f>
        <v>1.1613483146067416</v>
      </c>
    </row>
    <row r="21" spans="2:4" x14ac:dyDescent="0.3">
      <c r="B21" t="s">
        <v>6</v>
      </c>
      <c r="C21" t="str">
        <f>_xlfn.XLOOKUP(D21, [4]Analysis!$5:$5, [4]Analysis!$1:$1)</f>
        <v>Away Team</v>
      </c>
      <c r="D21">
        <f>LARGE([4]Analysis!$5:$5, 3)</f>
        <v>1.1382022471910112</v>
      </c>
    </row>
    <row r="22" spans="2:4" x14ac:dyDescent="0.3">
      <c r="B22" t="s">
        <v>6</v>
      </c>
      <c r="C22" t="str">
        <f>_xlfn.XLOOKUP(D22, [4]Analysis!$5:$5, [4]Analysis!$1:$1)</f>
        <v>Draw No Bet - Away</v>
      </c>
      <c r="D22">
        <f>LARGE([4]Analysis!$5:$5, 4)</f>
        <v>1.1141791044776119</v>
      </c>
    </row>
    <row r="23" spans="2:4" x14ac:dyDescent="0.3">
      <c r="B23" t="s">
        <v>6</v>
      </c>
      <c r="C23" t="str">
        <f>_xlfn.XLOOKUP(D23, [4]Analysis!$5:$5, [4]Analysis!$1:$1)</f>
        <v>Third Outcome</v>
      </c>
      <c r="D23">
        <f>LARGE([4]Analysis!$5:$5, 5)</f>
        <v>1.0964044943820226</v>
      </c>
    </row>
    <row r="24" spans="2:4" x14ac:dyDescent="0.3">
      <c r="B24" t="s">
        <v>7</v>
      </c>
      <c r="C24" t="str">
        <f>_xlfn.XLOOKUP(D24, [5]Analysis!$5:$5, [5]Analysis!$1:$1)</f>
        <v>Home Underdog</v>
      </c>
      <c r="D24">
        <f>LARGE([5]Analysis!$5:$5, 1)</f>
        <v>1.4334615384615383</v>
      </c>
    </row>
    <row r="25" spans="2:4" x14ac:dyDescent="0.3">
      <c r="B25" t="s">
        <v>7</v>
      </c>
      <c r="C25" t="str">
        <f>_xlfn.XLOOKUP(D25, [5]Analysis!$5:$5, [5]Analysis!$1:$1)</f>
        <v>Third Outcome</v>
      </c>
      <c r="D25">
        <f>LARGE([5]Analysis!$5:$5, 2)</f>
        <v>1.2893055555555555</v>
      </c>
    </row>
    <row r="26" spans="2:4" x14ac:dyDescent="0.3">
      <c r="B26" t="s">
        <v>7</v>
      </c>
      <c r="C26" t="str">
        <f>_xlfn.XLOOKUP(D26, [5]Analysis!$5:$5, [5]Analysis!$1:$1)</f>
        <v>Draw &gt;4 Draw No Bet Else Draw - Home</v>
      </c>
      <c r="D26">
        <f>LARGE([5]Analysis!$5:$5, 3)</f>
        <v>1.215373134328358</v>
      </c>
    </row>
    <row r="27" spans="2:4" x14ac:dyDescent="0.3">
      <c r="B27" t="s">
        <v>7</v>
      </c>
      <c r="C27" t="str">
        <f>_xlfn.XLOOKUP(D27, [5]Analysis!$5:$5, [5]Analysis!$1:$1)</f>
        <v>Draw If &lt;4</v>
      </c>
      <c r="D27">
        <f>LARGE([5]Analysis!$5:$5, 4)</f>
        <v>1.2063829787234044</v>
      </c>
    </row>
    <row r="28" spans="2:4" x14ac:dyDescent="0.3">
      <c r="B28" t="s">
        <v>7</v>
      </c>
      <c r="C28" t="str">
        <f>_xlfn.XLOOKUP(D28, [5]Analysis!$5:$5, [5]Analysis!$1:$1)</f>
        <v>Underdog</v>
      </c>
      <c r="D28">
        <f>LARGE([5]Analysis!$5:$5, 5)</f>
        <v>1.1576388888888891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Other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2022-08-16T04:57:22Z</dcterms:created>
  <dcterms:modified xsi:type="dcterms:W3CDTF">2022-10-18T12:51:25Z</dcterms:modified>
</cp:coreProperties>
</file>