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athanvc/Documents/GithubFiles/MultiTastant_inprocessdocs/"/>
    </mc:Choice>
  </mc:AlternateContent>
  <bookViews>
    <workbookView xWindow="2020" yWindow="460" windowWidth="28100" windowHeight="17540" tabRatio="500"/>
  </bookViews>
  <sheets>
    <sheet name="Partslist &amp; Cost Calculator" sheetId="1" r:id="rId1"/>
  </sheets>
  <definedNames>
    <definedName name="Multitastant_spout_parts_list_and_caluclator">'Partslist &amp; Cost Calculator'!$A$1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" i="1" l="1"/>
  <c r="I48" i="1"/>
  <c r="I6" i="1"/>
  <c r="G7" i="1"/>
  <c r="I7" i="1"/>
  <c r="I8" i="1"/>
  <c r="G9" i="1"/>
  <c r="I9" i="1"/>
  <c r="G10" i="1"/>
  <c r="I10" i="1"/>
  <c r="I11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I20" i="1"/>
  <c r="I21" i="1"/>
  <c r="I22" i="1"/>
  <c r="G23" i="1"/>
  <c r="I23" i="1"/>
  <c r="I24" i="1"/>
  <c r="I25" i="1"/>
  <c r="G26" i="1"/>
  <c r="I26" i="1"/>
  <c r="I27" i="1"/>
  <c r="I28" i="1"/>
  <c r="I29" i="1"/>
  <c r="G30" i="1"/>
  <c r="I30" i="1"/>
  <c r="G31" i="1"/>
  <c r="I31" i="1"/>
  <c r="G32" i="1"/>
  <c r="I32" i="1"/>
  <c r="G33" i="1"/>
  <c r="I33" i="1"/>
  <c r="G34" i="1"/>
  <c r="I34" i="1"/>
  <c r="I35" i="1"/>
  <c r="I36" i="1"/>
  <c r="G37" i="1"/>
  <c r="I37" i="1"/>
  <c r="G38" i="1"/>
  <c r="I38" i="1"/>
  <c r="G39" i="1"/>
  <c r="I39" i="1"/>
  <c r="I40" i="1"/>
  <c r="I41" i="1"/>
  <c r="I42" i="1"/>
  <c r="G43" i="1"/>
  <c r="I43" i="1"/>
  <c r="I44" i="1"/>
  <c r="I45" i="1"/>
  <c r="I46" i="1"/>
  <c r="I47" i="1"/>
  <c r="I49" i="1"/>
  <c r="I50" i="1"/>
  <c r="G51" i="1"/>
  <c r="I51" i="1"/>
  <c r="I52" i="1"/>
  <c r="I53" i="1"/>
  <c r="I54" i="1"/>
  <c r="I55" i="1"/>
  <c r="I57" i="1"/>
  <c r="D3" i="1"/>
  <c r="J50" i="1"/>
  <c r="J48" i="1"/>
  <c r="J4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7" i="1"/>
  <c r="E3" i="1"/>
  <c r="K50" i="1"/>
  <c r="K48" i="1"/>
  <c r="K49" i="1"/>
  <c r="K25" i="1"/>
  <c r="K2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1" i="1"/>
  <c r="K52" i="1"/>
  <c r="K53" i="1"/>
  <c r="K54" i="1"/>
  <c r="K55" i="1"/>
  <c r="K57" i="1"/>
  <c r="F3" i="1"/>
  <c r="I2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1" i="1"/>
  <c r="I1" i="1"/>
</calcChain>
</file>

<file path=xl/sharedStrings.xml><?xml version="1.0" encoding="utf-8"?>
<sst xmlns="http://schemas.openxmlformats.org/spreadsheetml/2006/main" count="217" uniqueCount="127">
  <si>
    <t>http://www.digikey.com/product-detail/en/PPPC091LFBN-RC/S7042-ND/810181</t>
  </si>
  <si>
    <t>http://www.digikey.com/product-search/en?pv7=2&amp;k=609-4614-1-ND&amp;mnonly=0&amp;newproducts=0&amp;ColumnSort=0&amp;page=1&amp;quantity=0&amp;ptm=0&amp;fid=0&amp;pageSize=25</t>
  </si>
  <si>
    <t>http://www.digikey.com/product-detail/en/4-103741-0/A26509-40-ND/297917</t>
  </si>
  <si>
    <t>http://www.digikey.com/product-detail/en/DILB8P-223TLF/609-4717-ND/4292069</t>
  </si>
  <si>
    <t>http://www.digikey.com/product-detail/en/TIP122/TIP122FS-ND/458797</t>
  </si>
  <si>
    <t>http://www.digikey.com/product-search/en?x=0&amp;y=0&amp;lang=en&amp;site=us&amp;keywords=LM555CNNS</t>
  </si>
  <si>
    <t>http://www.digikey.com/product-detail/en/BH9VPC/BH9V-PC-ND/31510</t>
  </si>
  <si>
    <t>http://www.digikey.com/product-detail/en/te-connectivity-amp-connectors/1-1123824-1/A30708-ND/686939</t>
  </si>
  <si>
    <t>http://www.digikey.com/product-detail/en/te-connectivity-amp-connectors/1-1123823-1/A30525-ND/686690</t>
  </si>
  <si>
    <t>http://www.digikey.com/product-detail/en/te-connectivity-amp-connectors/1123721-2/A100446CT-ND/2233212</t>
  </si>
  <si>
    <t>http://www.digikey.com/product-detail/en/5-103735-1/A33921-ND/1122484</t>
  </si>
  <si>
    <t>http://www.digikey.com/product-detail/en/LM258N/LM258NFS-ND/1051227</t>
  </si>
  <si>
    <t>http://www.digikey.com/product-detail/en/fairchild-semiconductor/1N5401/1N5401FSCT-ND/1532774</t>
  </si>
  <si>
    <t>http://www.digikey.com/product-detail/en/micro-commercial-co/1N4002-TP/1N4002-TPMSCT-ND/773689</t>
  </si>
  <si>
    <t>http://www.digikey.com/product-detail/en/FK28C0G1H561J/445-4735-ND/2050084</t>
  </si>
  <si>
    <t>http://www.digikey.com/product-detail/en/LM7805CT/LM7805CT-ND/458698</t>
  </si>
  <si>
    <t>http://www.digikey.com/product-detail/en/stackpole-electronics-inc/CF14JT1K50/CF14JT1K50CT-ND/1830354</t>
  </si>
  <si>
    <t>http://www.digikey.com/product-detail/en/stackpole-electronics-inc/CF14JT270K/CF14JT270KCT-ND/1830409</t>
  </si>
  <si>
    <t>http://www.digikey.com/product-detail/en/stackpole-electronics-inc/CF14JT680R/CF14JT680RCT-ND/1830346</t>
  </si>
  <si>
    <t>http://www.digikey.com/product-detail/en/stackpole-electronics-inc/CF14JT100K/CF14JT100KCT-ND/1830399</t>
  </si>
  <si>
    <t>http://www.digikey.com/product-detail/en/stackpole-electronics-inc/CF14JT27K0/CF14JT27K0CT-ND/1830385</t>
  </si>
  <si>
    <t>https://www.sparkfun.com/products/11021</t>
  </si>
  <si>
    <t>https://www.sparkfun.com/products/12062</t>
  </si>
  <si>
    <t>https://www.sparkfun.com/products/9190</t>
  </si>
  <si>
    <t>https://www.sparkfun.com/products/9850</t>
  </si>
  <si>
    <t>330 Ohm resistors</t>
  </si>
  <si>
    <t>http://www.mouser.com/ProductDetail/3M-Electronic-Solutions-Division/30316-6002HB/?qs=sGAEpiMZZMujYETmGQpRztX3nUeKjWBk</t>
  </si>
  <si>
    <t>http://www.amazon.com/gp/product/B000R9AAJA/ref=ox_sc_act_title_1?ie=UTF8&amp;psc=1&amp;smid=ATVPDKIKX0DER</t>
  </si>
  <si>
    <t>http://www.digikey.com/product-detail/en/stackpole-electronics-inc/CF14JT330R/CF14JT330RCT-ND/1830338</t>
  </si>
  <si>
    <t>http://www.digikey.com/product-detail/en/stackpole-electronics-inc/CF14JT10K0/CF14JT10K0CT-ND/1830374</t>
  </si>
  <si>
    <t>http://www.digikey.com/product-detail/en/stackpole-electronics-inc/CF14JT1K00/CF14JT1K00CT-ND/1830350</t>
  </si>
  <si>
    <t>http://www.digikey.com/product-detail/en/5-103735-2/A33924-ND/1122487</t>
  </si>
  <si>
    <t>http://www.digikey.com/product-detail/en/104257-2/A28397-ND/289303</t>
  </si>
  <si>
    <t>http://www.amazon.com/gp/product/B0052SCU8U/ref=ox_sc_act_title_3?ie=UTF8&amp;psc=1&amp;smid=ATVPDKIKX0DER</t>
  </si>
  <si>
    <t>http://www.digikey.com/product-detail/en/27-8141/J10096-ND/698063</t>
  </si>
  <si>
    <t>http://www.mouser.com/ProductDetail/TE-Connectivity-AMP/1-1337543-0/?qs=sGAEpiMZZMvlX3nhDDO4AKImBYvddvkFKOqsKyyMJX4=</t>
  </si>
  <si>
    <t>http://www.mouser.com/ProductDetail/3M-Electronic-Solutions-Division/89116-0101/?qs=sGAEpiMZZMs%252bGHln7q6pm67xkeHW1IZNrbQabY7hv%2fc=</t>
  </si>
  <si>
    <t>capacitors for 555 timers (need to check value)</t>
  </si>
  <si>
    <t>Heat shrink tubing</t>
  </si>
  <si>
    <t>2 ¼” bright white LEDs (sparkfun link)</t>
  </si>
  <si>
    <t>1 shrouded 3 pin female connector</t>
  </si>
  <si>
    <t>18-20 gauge wire in colors as desired for color coding</t>
  </si>
  <si>
    <t>Computer speakers</t>
  </si>
  <si>
    <t>Female screwmount BNC connector for speakers</t>
  </si>
  <si>
    <t>Four two-pin shrouded female connectors for valves</t>
  </si>
  <si>
    <t>Foil for shielding speaker wire</t>
  </si>
  <si>
    <t>Link</t>
  </si>
  <si>
    <t>Control</t>
  </si>
  <si>
    <t>Spout</t>
  </si>
  <si>
    <t/>
  </si>
  <si>
    <t xml:space="preserve">10K resistors </t>
  </si>
  <si>
    <t>1K resistors</t>
  </si>
  <si>
    <t>Crimp connectors</t>
  </si>
  <si>
    <t>Voltage regulators</t>
  </si>
  <si>
    <t>3A diodes for valves</t>
  </si>
  <si>
    <t>http://bit.ly/1YUbjqb</t>
  </si>
  <si>
    <t xml:space="preserve">Enter number of each component you are ordering parts for: </t>
  </si>
  <si>
    <t>Spt Interface</t>
  </si>
  <si>
    <t xml:space="preserve">Cost/each </t>
  </si>
  <si>
    <t>Type of Part</t>
  </si>
  <si>
    <t>BNC male connectors</t>
  </si>
  <si>
    <t>HDMI connector</t>
  </si>
  <si>
    <t>9-pin female connectors (digikey)</t>
  </si>
  <si>
    <t>Tactile button (sparkfun)</t>
  </si>
  <si>
    <t>Male 4-wall 16 pin ribbon connector port (3M)</t>
  </si>
  <si>
    <t>8 Pin DIP sockets</t>
  </si>
  <si>
    <t>TIP122 NPN Transistors</t>
  </si>
  <si>
    <t>555 timers</t>
  </si>
  <si>
    <t>9 Volt battery holder</t>
  </si>
  <si>
    <t>3-pin shrouded male connector</t>
  </si>
  <si>
    <t>4-pin shrouded male connector for IR option</t>
  </si>
  <si>
    <t>1-pin shrouded connector socket</t>
  </si>
  <si>
    <t>http://www.digikey.com/product-detail/en/te-connectivity-amp-connectors/5-103735-3/A33926-ND/1122489</t>
  </si>
  <si>
    <t>1-pin connector crimp connections</t>
  </si>
  <si>
    <t>2-pin shrouded male connectors for valves</t>
  </si>
  <si>
    <t xml:space="preserve">LM258N op-amp </t>
  </si>
  <si>
    <t>Female 16 pin ribbon connector socket for ribbon cable (3M)</t>
  </si>
  <si>
    <t xml:space="preserve">1.5 Kohms resistor (brown, green, red, gold bands, for ~4KHz tone) </t>
  </si>
  <si>
    <t>270 Kohm resistor (red, purple, yellow, gold, for ~4KHz tone</t>
  </si>
  <si>
    <t>680 Ohm resistor (blue, gray, brown, gold, for ~11KHz tone)</t>
  </si>
  <si>
    <t>100 KOhms (brown, black, yellow, gold, for ~11KHz tone)</t>
  </si>
  <si>
    <t>27 KOhm resistor to reduce volume of lower tone (red, purple, orange, gold)</t>
  </si>
  <si>
    <t>1A diodes for tone circuit</t>
  </si>
  <si>
    <t>Set of four colored LEDs (one each: red/green/yellow/blue)</t>
  </si>
  <si>
    <t xml:space="preserve">http://www.digikey.com/product-detail/en/1-104479-3/A34249-ND/11258912 </t>
  </si>
  <si>
    <t>1 shrouded 4-pin female connector</t>
  </si>
  <si>
    <t>http://www.digikey.com/product-detail/en/te-connectivity-amp-connectors/104257-3/A28401-ND/289304</t>
  </si>
  <si>
    <t>BNC T connector (for splitting lick signal to data collection if desired)</t>
  </si>
  <si>
    <t>HDMI cable (for connecting control board to data collection)</t>
  </si>
  <si>
    <t>Arduino Uno microcontroller</t>
  </si>
  <si>
    <t>Various BNC cables, 2 long, 1 short, depends on needs of your set-up</t>
  </si>
  <si>
    <t>http://www.digikey.com/product-detail/en/te-connectivity-amp-connectors/104257-1/A28393-ND/289301</t>
  </si>
  <si>
    <t>screw-in Luer Lock connectors for valves (McMaster)</t>
  </si>
  <si>
    <t>Cost/Spout</t>
  </si>
  <si>
    <t>Cost/setup</t>
  </si>
  <si>
    <t xml:space="preserve">Total Cost/rig: </t>
  </si>
  <si>
    <t xml:space="preserve">Calculate Cost per single version of each component: </t>
  </si>
  <si>
    <t>Cost/Control</t>
  </si>
  <si>
    <t>Cost/Interface</t>
  </si>
  <si>
    <t>10 mL syringes to serve as fluid reservoirs</t>
  </si>
  <si>
    <t>3D printed caps for syringes to keep fluids &amp; valves clean</t>
  </si>
  <si>
    <t xml:space="preserve">1-pin plug for shielding </t>
  </si>
  <si>
    <t>Shield pins to connect to Arduino (31 pins total needed, order strip of 40):</t>
  </si>
  <si>
    <t xml:space="preserve">Single valve driver, "Cooldrive ONE Single Valve Driver",  model 161D1X250   </t>
  </si>
  <si>
    <t>NR research “normally closed” solenoid valves, part number</t>
  </si>
  <si>
    <t>http://nrresearch.com</t>
  </si>
  <si>
    <t>??</t>
  </si>
  <si>
    <t>2-way luer lock valves</t>
  </si>
  <si>
    <t>3-way luer lock valves</t>
  </si>
  <si>
    <t>24 gauge steel tubing, approx 30"</t>
  </si>
  <si>
    <t>3D printed spout assembly</t>
  </si>
  <si>
    <t>3D printed syringe reservoir grid and syringe holders</t>
  </si>
  <si>
    <t xml:space="preserve">Cost/order: </t>
  </si>
  <si>
    <t>Other Supplies:</t>
  </si>
  <si>
    <t>http://www.mcmaster.com/#51525k21/=ymxy71</t>
  </si>
  <si>
    <t>luer lock connection for tubing</t>
  </si>
  <si>
    <t>http://www.mcmaster.com/#51525k33/=ymxj06</t>
  </si>
  <si>
    <t>http://www.mcmaster.com/#5103k32/=ymy2fa</t>
  </si>
  <si>
    <t>1/8” barb connectors (WPI) - I used from this kit, but should be possible to order separately</t>
  </si>
  <si>
    <t>https://www.wpiinc.com/products/laboratory-supplies/500890-barb-to-tubing-coupler-kit/</t>
  </si>
  <si>
    <t>1/8” tubing (lots, mcmaster) -- price per foot</t>
  </si>
  <si>
    <t>alligator clip connectors</t>
  </si>
  <si>
    <t>Power cord for Arduino (12V, 1A, less than 1A is not enough power for valves)</t>
  </si>
  <si>
    <t>Multitastant spout parts list and cost calculator (Not including data acquisiton or computer)</t>
  </si>
  <si>
    <t xml:space="preserve">Ribbon cable (?? Not sure where to get this, 16 contacts, flat, gray, fits 3M connectors) </t>
  </si>
  <si>
    <t>Cage, need to be able to open hole in side for spout, and attach metal tape to floor</t>
  </si>
  <si>
    <t>metal tape for cage floor -- metal tape for duct installation (different than duct tape!) works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</si>
</sst>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sz val="12"/>
      <color theme="1"/>
      <name val="Calibri (Body)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quotePrefix="1" applyAlignment="1">
      <alignment vertical="center"/>
    </xf>
    <xf numFmtId="164" fontId="0" fillId="0" borderId="0" xfId="0" applyNumberFormat="1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164" fontId="6" fillId="0" borderId="0" xfId="0" applyNumberFormat="1" applyFont="1"/>
    <xf numFmtId="164" fontId="8" fillId="0" borderId="0" xfId="0" applyNumberFormat="1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wpiinc.com/products/laboratory-supplies/500890-barb-to-tubing-coupler-kit/" TargetMode="External"/><Relationship Id="rId20" Type="http://schemas.openxmlformats.org/officeDocument/2006/relationships/hyperlink" Target="http://www.mouser.com/ProductDetail/3M-Electronic-Solutions-Division/89116-0101/?qs=sGAEpiMZZMs%252bGHln7q6pm67xkeHW1IZNrbQabY7hv%2fc%3d" TargetMode="External"/><Relationship Id="rId21" Type="http://schemas.openxmlformats.org/officeDocument/2006/relationships/hyperlink" Target="http://www.digikey.com/product-detail/en/stackpole-electronics-inc/CF14JT1K50/CF14JT1K50CT-ND/1830354" TargetMode="External"/><Relationship Id="rId22" Type="http://schemas.openxmlformats.org/officeDocument/2006/relationships/hyperlink" Target="http://www.digikey.com/product-detail/en/stackpole-electronics-inc/CF14JT270K/CF14JT270KCT-ND/1830409" TargetMode="External"/><Relationship Id="rId23" Type="http://schemas.openxmlformats.org/officeDocument/2006/relationships/hyperlink" Target="http://www.digikey.com/product-detail/en/stackpole-electronics-inc/CF14JT680R/CF14JT680RCT-ND/1830346" TargetMode="External"/><Relationship Id="rId24" Type="http://schemas.openxmlformats.org/officeDocument/2006/relationships/hyperlink" Target="http://www.digikey.com/product-detail/en/stackpole-electronics-inc/CF14JT100K/CF14JT100KCT-ND/1830399" TargetMode="External"/><Relationship Id="rId25" Type="http://schemas.openxmlformats.org/officeDocument/2006/relationships/hyperlink" Target="http://www.digikey.com/product-detail/en/FK28C0G1H561J/445-4735-ND/2050084" TargetMode="External"/><Relationship Id="rId26" Type="http://schemas.openxmlformats.org/officeDocument/2006/relationships/hyperlink" Target="http://www.digikey.com/product-detail/en/LM7805CT/LM7805CT-ND/458698" TargetMode="External"/><Relationship Id="rId27" Type="http://schemas.openxmlformats.org/officeDocument/2006/relationships/hyperlink" Target="http://www.digikey.com/product-detail/en/fairchild-semiconductor/1N5401/1N5401FSCT-ND/1532774" TargetMode="External"/><Relationship Id="rId28" Type="http://schemas.openxmlformats.org/officeDocument/2006/relationships/hyperlink" Target="http://www.digikey.com/product-detail/en/micro-commercial-co/1N4002-TP/1N4002-TPMSCT-ND/773689" TargetMode="External"/><Relationship Id="rId29" Type="http://schemas.openxmlformats.org/officeDocument/2006/relationships/hyperlink" Target="http://www.digikey.com/product-detail/en/stackpole-electronics-inc/CF14JT27K0/CF14JT27K0CT-ND/1830385" TargetMode="External"/><Relationship Id="rId1" Type="http://schemas.openxmlformats.org/officeDocument/2006/relationships/hyperlink" Target="https://www.sparkfun.com/products/12062" TargetMode="External"/><Relationship Id="rId2" Type="http://schemas.openxmlformats.org/officeDocument/2006/relationships/hyperlink" Target="http://www.digikey.com/product-search/en?pv7=2&amp;k=609-4614-1-ND&amp;mnonly=0&amp;newproducts=0&amp;ColumnSort=0&amp;page=1&amp;quantity=0&amp;ptm=0&amp;fid=0&amp;pageSize=25" TargetMode="External"/><Relationship Id="rId3" Type="http://schemas.openxmlformats.org/officeDocument/2006/relationships/hyperlink" Target="http://www.mouser.com/ProductDetail/TE-Connectivity-AMP/1-1337543-0/?qs=sGAEpiMZZMvlX3nhDDO4AKImBYvddvkFKOqsKyyMJX4%3d" TargetMode="External"/><Relationship Id="rId4" Type="http://schemas.openxmlformats.org/officeDocument/2006/relationships/hyperlink" Target="http://www.mouser.com/ProductDetail/3M-Electronic-Solutions-Division/30316-6002HB/?qs=sGAEpiMZZMujYETmGQpRztX3nUeKjWBk" TargetMode="External"/><Relationship Id="rId5" Type="http://schemas.openxmlformats.org/officeDocument/2006/relationships/hyperlink" Target="http://www.digikey.com/product-detail/en/4-103741-0/A26509-40-ND/297917" TargetMode="External"/><Relationship Id="rId30" Type="http://schemas.openxmlformats.org/officeDocument/2006/relationships/hyperlink" Target="https://www.sparkfun.com/products/9850" TargetMode="External"/><Relationship Id="rId31" Type="http://schemas.openxmlformats.org/officeDocument/2006/relationships/hyperlink" Target="http://www.digikey.com/product-detail/en/104257-2/A28397-ND/289303" TargetMode="External"/><Relationship Id="rId32" Type="http://schemas.openxmlformats.org/officeDocument/2006/relationships/hyperlink" Target="http://www.digikey.com/product-detail/en/27-8141/J10096-ND/698063" TargetMode="External"/><Relationship Id="rId9" Type="http://schemas.openxmlformats.org/officeDocument/2006/relationships/hyperlink" Target="http://www.digikey.com/product-detail/en/DILB8P-223TLF/609-4717-ND/4292069" TargetMode="External"/><Relationship Id="rId6" Type="http://schemas.openxmlformats.org/officeDocument/2006/relationships/hyperlink" Target="http://www.digikey.com/product-detail/en/stackpole-electronics-inc/CF14JT330R/CF14JT330RCT-ND/1830338" TargetMode="External"/><Relationship Id="rId7" Type="http://schemas.openxmlformats.org/officeDocument/2006/relationships/hyperlink" Target="http://www.digikey.com/product-detail/en/stackpole-electronics-inc/CF14JT10K0/CF14JT10K0CT-ND/1830374" TargetMode="External"/><Relationship Id="rId8" Type="http://schemas.openxmlformats.org/officeDocument/2006/relationships/hyperlink" Target="http://www.digikey.com/product-detail/en/stackpole-electronics-inc/CF14JT1K00/CF14JT1K00CT-ND/1830350" TargetMode="External"/><Relationship Id="rId33" Type="http://schemas.openxmlformats.org/officeDocument/2006/relationships/hyperlink" Target="http://www.amazon.com/gp/product/B000R9AAJA/ref=ox_sc_act_title_1?ie=UTF8&amp;psc=1&amp;smid=ATVPDKIKX0DER" TargetMode="External"/><Relationship Id="rId34" Type="http://schemas.openxmlformats.org/officeDocument/2006/relationships/hyperlink" Target="https://www.sparkfun.com/products/9190" TargetMode="External"/><Relationship Id="rId35" Type="http://schemas.openxmlformats.org/officeDocument/2006/relationships/hyperlink" Target="http://www.digikey.com/product-detail/en/PPPC091LFBN-RC/S7042-ND/810181" TargetMode="External"/><Relationship Id="rId36" Type="http://schemas.openxmlformats.org/officeDocument/2006/relationships/hyperlink" Target="http://www.amazon.com/gp/product/B0052SCU8U/ref=ox_sc_act_title_3?ie=UTF8&amp;psc=1&amp;smid=ATVPDKIKX0DER" TargetMode="External"/><Relationship Id="rId10" Type="http://schemas.openxmlformats.org/officeDocument/2006/relationships/hyperlink" Target="http://www.digikey.com/product-detail/en/TIP122/TIP122FS-ND/458797" TargetMode="External"/><Relationship Id="rId11" Type="http://schemas.openxmlformats.org/officeDocument/2006/relationships/hyperlink" Target="http://www.digikey.com/product-search/en?x=0&amp;y=0&amp;lang=en&amp;site=us&amp;keywords=LM555CNNS" TargetMode="External"/><Relationship Id="rId12" Type="http://schemas.openxmlformats.org/officeDocument/2006/relationships/hyperlink" Target="http://www.digikey.com/product-detail/en/BH9VPC/BH9V-PC-ND/31510" TargetMode="External"/><Relationship Id="rId13" Type="http://schemas.openxmlformats.org/officeDocument/2006/relationships/hyperlink" Target="http://www.digikey.com/product-detail/en/5-103735-2/A33924-ND/1122487" TargetMode="External"/><Relationship Id="rId14" Type="http://schemas.openxmlformats.org/officeDocument/2006/relationships/hyperlink" Target="http://www.digikey.com/product-detail/en/1-104479-3/A34249-ND/1125891" TargetMode="External"/><Relationship Id="rId15" Type="http://schemas.openxmlformats.org/officeDocument/2006/relationships/hyperlink" Target="http://www.digikey.com/product-detail/en/te-connectivity-amp-connectors/1-1123824-1/A30708-ND/686939" TargetMode="External"/><Relationship Id="rId16" Type="http://schemas.openxmlformats.org/officeDocument/2006/relationships/hyperlink" Target="http://www.digikey.com/product-detail/en/te-connectivity-amp-connectors/1-1123823-1/A30525-ND/686690" TargetMode="External"/><Relationship Id="rId17" Type="http://schemas.openxmlformats.org/officeDocument/2006/relationships/hyperlink" Target="http://www.digikey.com/product-detail/en/te-connectivity-amp-connectors/1123721-2/A100446CT-ND/2233212" TargetMode="External"/><Relationship Id="rId18" Type="http://schemas.openxmlformats.org/officeDocument/2006/relationships/hyperlink" Target="http://www.digikey.com/product-detail/en/5-103735-1/A33921-ND/1122484" TargetMode="External"/><Relationship Id="rId19" Type="http://schemas.openxmlformats.org/officeDocument/2006/relationships/hyperlink" Target="http://www.digikey.com/product-detail/en/LM258N/LM258NFS-ND/1051227" TargetMode="External"/><Relationship Id="rId37" Type="http://schemas.openxmlformats.org/officeDocument/2006/relationships/hyperlink" Target="http://www.digikey.com/product-detail/en/te-connectivity-amp-connectors/5-103735-3/A33926-ND/1122489" TargetMode="External"/><Relationship Id="rId38" Type="http://schemas.openxmlformats.org/officeDocument/2006/relationships/hyperlink" Target="http://bit.ly/1YUbjqb" TargetMode="External"/><Relationship Id="rId39" Type="http://schemas.openxmlformats.org/officeDocument/2006/relationships/hyperlink" Target="https://www.sparkfun.com/products/11021" TargetMode="External"/><Relationship Id="rId40" Type="http://schemas.openxmlformats.org/officeDocument/2006/relationships/hyperlink" Target="http://www.digikey.com/product-detail/en/te-connectivity-amp-connectors/104257-1/A28393-ND/289301" TargetMode="External"/><Relationship Id="rId41" Type="http://schemas.openxmlformats.org/officeDocument/2006/relationships/hyperlink" Target="http://nrresearch.com/" TargetMode="External"/><Relationship Id="rId42" Type="http://schemas.openxmlformats.org/officeDocument/2006/relationships/hyperlink" Target="http://nrresearch.com/" TargetMode="External"/><Relationship Id="rId43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45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36" zoomScale="92" workbookViewId="0">
      <selection activeCell="A67" sqref="A67"/>
    </sheetView>
  </sheetViews>
  <sheetFormatPr baseColWidth="10" defaultRowHeight="16" x14ac:dyDescent="0.2"/>
  <cols>
    <col min="1" max="1" width="79" customWidth="1"/>
    <col min="2" max="2" width="44.5" customWidth="1"/>
    <col min="3" max="3" width="1.6640625" customWidth="1"/>
    <col min="4" max="4" width="13.5" customWidth="1"/>
    <col min="5" max="5" width="13.1640625" customWidth="1"/>
    <col min="7" max="7" width="10.83203125" style="4"/>
    <col min="8" max="8" width="15.33203125" style="4" customWidth="1"/>
    <col min="9" max="9" width="14.6640625" style="4" customWidth="1"/>
    <col min="10" max="10" width="12.6640625" customWidth="1"/>
    <col min="11" max="11" width="13.1640625" customWidth="1"/>
  </cols>
  <sheetData>
    <row r="1" spans="1:11" ht="19" x14ac:dyDescent="0.25">
      <c r="A1" s="8" t="s">
        <v>123</v>
      </c>
      <c r="H1" s="13" t="s">
        <v>95</v>
      </c>
      <c r="I1" s="13">
        <f>SUM(H6:H57)</f>
        <v>447.113</v>
      </c>
    </row>
    <row r="2" spans="1:11" ht="19" x14ac:dyDescent="0.25">
      <c r="A2" t="s">
        <v>56</v>
      </c>
      <c r="D2">
        <v>5</v>
      </c>
      <c r="E2">
        <v>5</v>
      </c>
      <c r="F2">
        <v>5</v>
      </c>
      <c r="H2" s="13" t="s">
        <v>112</v>
      </c>
      <c r="I2" s="13">
        <f>D2*D3+E2*E3+F2*F3</f>
        <v>2235.5649999999996</v>
      </c>
    </row>
    <row r="3" spans="1:11" x14ac:dyDescent="0.2">
      <c r="A3" t="s">
        <v>96</v>
      </c>
      <c r="D3" s="4">
        <f>SUM(I6:I57)</f>
        <v>120.73599999999999</v>
      </c>
      <c r="E3" s="4">
        <f>SUM(J6:J57)</f>
        <v>15.283999999999995</v>
      </c>
      <c r="F3" s="4">
        <f>SUM(K6:K57)</f>
        <v>311.09299999999996</v>
      </c>
    </row>
    <row r="5" spans="1:11" x14ac:dyDescent="0.2">
      <c r="A5" s="9" t="s">
        <v>59</v>
      </c>
      <c r="B5" s="10" t="s">
        <v>46</v>
      </c>
      <c r="D5" s="11" t="s">
        <v>47</v>
      </c>
      <c r="E5" s="11" t="s">
        <v>57</v>
      </c>
      <c r="F5" s="11" t="s">
        <v>48</v>
      </c>
      <c r="G5" s="12" t="s">
        <v>58</v>
      </c>
      <c r="H5" s="12" t="s">
        <v>94</v>
      </c>
      <c r="I5" s="12" t="s">
        <v>97</v>
      </c>
      <c r="J5" s="12" t="s">
        <v>98</v>
      </c>
      <c r="K5" s="12" t="s">
        <v>93</v>
      </c>
    </row>
    <row r="6" spans="1:11" x14ac:dyDescent="0.2">
      <c r="A6" s="6" t="s">
        <v>89</v>
      </c>
      <c r="B6" s="5" t="s">
        <v>21</v>
      </c>
      <c r="C6" s="3" t="s">
        <v>49</v>
      </c>
      <c r="D6">
        <v>1</v>
      </c>
      <c r="E6">
        <v>0</v>
      </c>
      <c r="F6">
        <v>0</v>
      </c>
      <c r="G6" s="4">
        <v>24.95</v>
      </c>
      <c r="H6" s="4">
        <f t="shared" ref="H6:H37" si="0">SUM(D6:F6)*G6</f>
        <v>24.95</v>
      </c>
      <c r="I6" s="4">
        <f t="shared" ref="I6:I37" si="1">D6*G6</f>
        <v>24.95</v>
      </c>
      <c r="J6" s="4">
        <f t="shared" ref="J6:J37" si="2">E6*G6</f>
        <v>0</v>
      </c>
      <c r="K6" s="4">
        <f t="shared" ref="K6:K37" si="3">F6*G6</f>
        <v>0</v>
      </c>
    </row>
    <row r="7" spans="1:11" x14ac:dyDescent="0.2">
      <c r="A7" s="1" t="s">
        <v>83</v>
      </c>
      <c r="B7" s="2" t="s">
        <v>22</v>
      </c>
      <c r="C7" s="3" t="s">
        <v>49</v>
      </c>
      <c r="D7">
        <v>1</v>
      </c>
      <c r="E7">
        <v>0</v>
      </c>
      <c r="F7">
        <v>0</v>
      </c>
      <c r="G7" s="4">
        <f>2.95/5</f>
        <v>0.59000000000000008</v>
      </c>
      <c r="H7" s="4">
        <f t="shared" si="0"/>
        <v>0.59000000000000008</v>
      </c>
      <c r="I7" s="4">
        <f t="shared" si="1"/>
        <v>0.59000000000000008</v>
      </c>
      <c r="J7" s="4">
        <f t="shared" si="2"/>
        <v>0</v>
      </c>
      <c r="K7" s="4">
        <f t="shared" si="3"/>
        <v>0</v>
      </c>
    </row>
    <row r="8" spans="1:11" x14ac:dyDescent="0.2">
      <c r="A8" s="1" t="s">
        <v>63</v>
      </c>
      <c r="B8" s="2" t="s">
        <v>23</v>
      </c>
      <c r="C8" s="3" t="s">
        <v>49</v>
      </c>
      <c r="D8">
        <v>1</v>
      </c>
      <c r="E8">
        <v>0</v>
      </c>
      <c r="F8">
        <v>0</v>
      </c>
      <c r="G8" s="4">
        <v>0.5</v>
      </c>
      <c r="H8" s="4">
        <f t="shared" si="0"/>
        <v>0.5</v>
      </c>
      <c r="I8" s="4">
        <f t="shared" si="1"/>
        <v>0.5</v>
      </c>
      <c r="J8" s="4">
        <f t="shared" si="2"/>
        <v>0</v>
      </c>
      <c r="K8" s="4">
        <f t="shared" si="3"/>
        <v>0</v>
      </c>
    </row>
    <row r="9" spans="1:11" x14ac:dyDescent="0.2">
      <c r="A9" s="1" t="s">
        <v>62</v>
      </c>
      <c r="B9" s="2" t="s">
        <v>0</v>
      </c>
      <c r="C9" s="3" t="s">
        <v>49</v>
      </c>
      <c r="D9">
        <v>4</v>
      </c>
      <c r="E9">
        <v>0</v>
      </c>
      <c r="F9">
        <v>0</v>
      </c>
      <c r="G9" s="4">
        <f>6.91/10</f>
        <v>0.69100000000000006</v>
      </c>
      <c r="H9" s="4">
        <f t="shared" si="0"/>
        <v>2.7640000000000002</v>
      </c>
      <c r="I9" s="4">
        <f t="shared" si="1"/>
        <v>2.7640000000000002</v>
      </c>
      <c r="J9" s="4">
        <f t="shared" si="2"/>
        <v>0</v>
      </c>
      <c r="K9" s="4">
        <f t="shared" si="3"/>
        <v>0</v>
      </c>
    </row>
    <row r="10" spans="1:11" x14ac:dyDescent="0.2">
      <c r="A10" s="1" t="s">
        <v>61</v>
      </c>
      <c r="B10" s="2" t="s">
        <v>1</v>
      </c>
      <c r="C10" s="3" t="s">
        <v>49</v>
      </c>
      <c r="D10">
        <v>1</v>
      </c>
      <c r="E10">
        <v>0</v>
      </c>
      <c r="F10">
        <v>0</v>
      </c>
      <c r="G10" s="4">
        <f>6.87/10</f>
        <v>0.68700000000000006</v>
      </c>
      <c r="H10" s="4">
        <f t="shared" si="0"/>
        <v>0.68700000000000006</v>
      </c>
      <c r="I10" s="4">
        <f t="shared" si="1"/>
        <v>0.68700000000000006</v>
      </c>
      <c r="J10" s="4">
        <f t="shared" si="2"/>
        <v>0</v>
      </c>
      <c r="K10" s="4">
        <f t="shared" si="3"/>
        <v>0</v>
      </c>
    </row>
    <row r="11" spans="1:11" x14ac:dyDescent="0.2">
      <c r="A11" s="1" t="s">
        <v>60</v>
      </c>
      <c r="B11" s="2" t="s">
        <v>35</v>
      </c>
      <c r="C11" s="3" t="s">
        <v>49</v>
      </c>
      <c r="D11">
        <v>2</v>
      </c>
      <c r="E11">
        <v>2</v>
      </c>
      <c r="F11">
        <v>0</v>
      </c>
      <c r="G11" s="4">
        <v>1.1499999999999999</v>
      </c>
      <c r="H11" s="4">
        <f t="shared" si="0"/>
        <v>4.5999999999999996</v>
      </c>
      <c r="I11" s="4">
        <f t="shared" si="1"/>
        <v>2.2999999999999998</v>
      </c>
      <c r="J11" s="4">
        <f t="shared" si="2"/>
        <v>2.2999999999999998</v>
      </c>
      <c r="K11" s="4">
        <f t="shared" si="3"/>
        <v>0</v>
      </c>
    </row>
    <row r="12" spans="1:11" x14ac:dyDescent="0.2">
      <c r="A12" s="1" t="s">
        <v>64</v>
      </c>
      <c r="B12" s="2" t="s">
        <v>26</v>
      </c>
      <c r="C12" s="3" t="s">
        <v>49</v>
      </c>
      <c r="D12">
        <v>1</v>
      </c>
      <c r="E12">
        <v>1</v>
      </c>
      <c r="F12">
        <v>0</v>
      </c>
      <c r="G12" s="4">
        <v>0.77</v>
      </c>
      <c r="H12" s="4">
        <f t="shared" si="0"/>
        <v>1.54</v>
      </c>
      <c r="I12" s="4">
        <f t="shared" si="1"/>
        <v>0.77</v>
      </c>
      <c r="J12" s="4">
        <f t="shared" si="2"/>
        <v>0.77</v>
      </c>
      <c r="K12" s="4">
        <f t="shared" si="3"/>
        <v>0</v>
      </c>
    </row>
    <row r="13" spans="1:11" x14ac:dyDescent="0.2">
      <c r="A13" s="1" t="s">
        <v>102</v>
      </c>
      <c r="B13" s="2" t="s">
        <v>2</v>
      </c>
      <c r="C13" s="3" t="s">
        <v>49</v>
      </c>
      <c r="D13">
        <v>1</v>
      </c>
      <c r="E13">
        <v>0</v>
      </c>
      <c r="F13">
        <v>0</v>
      </c>
      <c r="G13" s="4">
        <f>18.2/10</f>
        <v>1.8199999999999998</v>
      </c>
      <c r="H13" s="4">
        <f t="shared" si="0"/>
        <v>1.8199999999999998</v>
      </c>
      <c r="I13" s="4">
        <f t="shared" si="1"/>
        <v>1.8199999999999998</v>
      </c>
      <c r="J13" s="4">
        <f t="shared" si="2"/>
        <v>0</v>
      </c>
      <c r="K13" s="4">
        <f t="shared" si="3"/>
        <v>0</v>
      </c>
    </row>
    <row r="14" spans="1:11" x14ac:dyDescent="0.2">
      <c r="A14" s="1" t="s">
        <v>25</v>
      </c>
      <c r="B14" s="2" t="s">
        <v>28</v>
      </c>
      <c r="C14" s="3" t="s">
        <v>49</v>
      </c>
      <c r="D14">
        <v>4</v>
      </c>
      <c r="E14">
        <v>2</v>
      </c>
      <c r="F14">
        <v>0</v>
      </c>
      <c r="G14" s="4">
        <f>0.4/10</f>
        <v>0.04</v>
      </c>
      <c r="H14" s="4">
        <f t="shared" si="0"/>
        <v>0.24</v>
      </c>
      <c r="I14" s="4">
        <f t="shared" si="1"/>
        <v>0.16</v>
      </c>
      <c r="J14" s="4">
        <f t="shared" si="2"/>
        <v>0.08</v>
      </c>
      <c r="K14" s="4">
        <f t="shared" si="3"/>
        <v>0</v>
      </c>
    </row>
    <row r="15" spans="1:11" x14ac:dyDescent="0.2">
      <c r="A15" s="1" t="s">
        <v>50</v>
      </c>
      <c r="B15" s="2" t="s">
        <v>29</v>
      </c>
      <c r="C15" s="3" t="s">
        <v>49</v>
      </c>
      <c r="D15">
        <v>1</v>
      </c>
      <c r="E15">
        <v>1</v>
      </c>
      <c r="F15">
        <v>0</v>
      </c>
      <c r="G15" s="4">
        <f t="shared" ref="G15:G16" si="4">0.4/10</f>
        <v>0.04</v>
      </c>
      <c r="H15" s="4">
        <f t="shared" si="0"/>
        <v>0.08</v>
      </c>
      <c r="I15" s="4">
        <f t="shared" si="1"/>
        <v>0.04</v>
      </c>
      <c r="J15" s="4">
        <f t="shared" si="2"/>
        <v>0.04</v>
      </c>
      <c r="K15" s="4">
        <f t="shared" si="3"/>
        <v>0</v>
      </c>
    </row>
    <row r="16" spans="1:11" x14ac:dyDescent="0.2">
      <c r="A16" s="1" t="s">
        <v>51</v>
      </c>
      <c r="B16" s="2" t="s">
        <v>30</v>
      </c>
      <c r="C16" s="3" t="s">
        <v>49</v>
      </c>
      <c r="D16">
        <v>4</v>
      </c>
      <c r="E16">
        <v>4</v>
      </c>
      <c r="F16">
        <v>0</v>
      </c>
      <c r="G16" s="4">
        <f t="shared" si="4"/>
        <v>0.04</v>
      </c>
      <c r="H16" s="4">
        <f t="shared" si="0"/>
        <v>0.32</v>
      </c>
      <c r="I16" s="4">
        <f t="shared" si="1"/>
        <v>0.16</v>
      </c>
      <c r="J16" s="4">
        <f t="shared" si="2"/>
        <v>0.16</v>
      </c>
      <c r="K16" s="4">
        <f t="shared" si="3"/>
        <v>0</v>
      </c>
    </row>
    <row r="17" spans="1:11" x14ac:dyDescent="0.2">
      <c r="A17" s="1" t="s">
        <v>65</v>
      </c>
      <c r="B17" s="2" t="s">
        <v>3</v>
      </c>
      <c r="C17" s="3" t="s">
        <v>49</v>
      </c>
      <c r="D17">
        <v>0</v>
      </c>
      <c r="E17">
        <v>3</v>
      </c>
      <c r="F17">
        <v>0</v>
      </c>
      <c r="G17" s="4">
        <f>1.75/10</f>
        <v>0.17499999999999999</v>
      </c>
      <c r="H17" s="4">
        <f t="shared" si="0"/>
        <v>0.52499999999999991</v>
      </c>
      <c r="I17" s="4">
        <f t="shared" si="1"/>
        <v>0</v>
      </c>
      <c r="J17" s="4">
        <f t="shared" si="2"/>
        <v>0.52499999999999991</v>
      </c>
      <c r="K17" s="4">
        <f t="shared" si="3"/>
        <v>0</v>
      </c>
    </row>
    <row r="18" spans="1:11" x14ac:dyDescent="0.2">
      <c r="A18" s="1" t="s">
        <v>66</v>
      </c>
      <c r="B18" s="2" t="s">
        <v>4</v>
      </c>
      <c r="C18" s="3" t="s">
        <v>49</v>
      </c>
      <c r="D18">
        <v>0</v>
      </c>
      <c r="E18">
        <v>3</v>
      </c>
      <c r="F18">
        <v>0</v>
      </c>
      <c r="G18" s="4">
        <f>5.41/10</f>
        <v>0.54100000000000004</v>
      </c>
      <c r="H18" s="4">
        <f t="shared" si="0"/>
        <v>1.6230000000000002</v>
      </c>
      <c r="I18" s="4">
        <f t="shared" si="1"/>
        <v>0</v>
      </c>
      <c r="J18" s="4">
        <f t="shared" si="2"/>
        <v>1.6230000000000002</v>
      </c>
      <c r="K18" s="4">
        <f t="shared" si="3"/>
        <v>0</v>
      </c>
    </row>
    <row r="19" spans="1:11" x14ac:dyDescent="0.2">
      <c r="A19" s="1" t="s">
        <v>67</v>
      </c>
      <c r="B19" s="2" t="s">
        <v>5</v>
      </c>
      <c r="C19" s="3" t="s">
        <v>49</v>
      </c>
      <c r="D19">
        <v>0</v>
      </c>
      <c r="E19">
        <v>2</v>
      </c>
      <c r="F19">
        <v>0</v>
      </c>
      <c r="G19" s="4">
        <f>9.35/10</f>
        <v>0.93499999999999994</v>
      </c>
      <c r="H19" s="4">
        <f t="shared" si="0"/>
        <v>1.8699999999999999</v>
      </c>
      <c r="I19" s="4">
        <f t="shared" si="1"/>
        <v>0</v>
      </c>
      <c r="J19" s="4">
        <f t="shared" si="2"/>
        <v>1.8699999999999999</v>
      </c>
      <c r="K19" s="4">
        <f t="shared" si="3"/>
        <v>0</v>
      </c>
    </row>
    <row r="20" spans="1:11" x14ac:dyDescent="0.2">
      <c r="A20" s="1" t="s">
        <v>68</v>
      </c>
      <c r="B20" s="2" t="s">
        <v>6</v>
      </c>
      <c r="C20" s="3" t="s">
        <v>49</v>
      </c>
      <c r="D20">
        <v>0</v>
      </c>
      <c r="E20">
        <v>1</v>
      </c>
      <c r="F20">
        <v>0</v>
      </c>
      <c r="G20" s="4">
        <v>1.6</v>
      </c>
      <c r="H20" s="4">
        <f t="shared" si="0"/>
        <v>1.6</v>
      </c>
      <c r="I20" s="4">
        <f t="shared" si="1"/>
        <v>0</v>
      </c>
      <c r="J20" s="4">
        <f t="shared" si="2"/>
        <v>1.6</v>
      </c>
      <c r="K20" s="4">
        <f t="shared" si="3"/>
        <v>0</v>
      </c>
    </row>
    <row r="21" spans="1:11" x14ac:dyDescent="0.2">
      <c r="A21" s="1" t="s">
        <v>69</v>
      </c>
      <c r="B21" s="2" t="s">
        <v>31</v>
      </c>
      <c r="C21" s="3" t="s">
        <v>49</v>
      </c>
      <c r="D21">
        <v>0</v>
      </c>
      <c r="E21">
        <v>3</v>
      </c>
      <c r="F21">
        <v>0</v>
      </c>
      <c r="G21" s="4">
        <v>1.05</v>
      </c>
      <c r="H21" s="4">
        <f t="shared" si="0"/>
        <v>3.1500000000000004</v>
      </c>
      <c r="I21" s="4">
        <f t="shared" si="1"/>
        <v>0</v>
      </c>
      <c r="J21" s="4">
        <f t="shared" si="2"/>
        <v>3.1500000000000004</v>
      </c>
      <c r="K21" s="4">
        <f t="shared" si="3"/>
        <v>0</v>
      </c>
    </row>
    <row r="22" spans="1:11" x14ac:dyDescent="0.2">
      <c r="A22" s="1" t="s">
        <v>70</v>
      </c>
      <c r="B22" s="5" t="s">
        <v>72</v>
      </c>
      <c r="C22" s="3" t="s">
        <v>49</v>
      </c>
      <c r="D22">
        <v>0</v>
      </c>
      <c r="E22">
        <v>1</v>
      </c>
      <c r="F22">
        <v>0</v>
      </c>
      <c r="G22" s="4">
        <v>1.66</v>
      </c>
      <c r="H22" s="4">
        <f t="shared" si="0"/>
        <v>1.66</v>
      </c>
      <c r="I22" s="4">
        <f t="shared" si="1"/>
        <v>0</v>
      </c>
      <c r="J22" s="4">
        <f t="shared" si="2"/>
        <v>1.66</v>
      </c>
      <c r="K22" s="4">
        <f t="shared" si="3"/>
        <v>0</v>
      </c>
    </row>
    <row r="23" spans="1:11" x14ac:dyDescent="0.2">
      <c r="A23" s="1" t="s">
        <v>52</v>
      </c>
      <c r="B23" s="2" t="s">
        <v>84</v>
      </c>
      <c r="C23" s="3" t="s">
        <v>49</v>
      </c>
      <c r="D23">
        <v>0</v>
      </c>
      <c r="E23">
        <v>0</v>
      </c>
      <c r="F23">
        <v>12</v>
      </c>
      <c r="G23" s="4">
        <f>2.26/10</f>
        <v>0.22599999999999998</v>
      </c>
      <c r="H23" s="4">
        <f t="shared" si="0"/>
        <v>2.7119999999999997</v>
      </c>
      <c r="I23" s="4">
        <f t="shared" si="1"/>
        <v>0</v>
      </c>
      <c r="J23" s="4">
        <f t="shared" si="2"/>
        <v>0</v>
      </c>
      <c r="K23" s="4">
        <f t="shared" si="3"/>
        <v>2.7119999999999997</v>
      </c>
    </row>
    <row r="24" spans="1:11" x14ac:dyDescent="0.2">
      <c r="A24" s="1" t="s">
        <v>71</v>
      </c>
      <c r="B24" s="2" t="s">
        <v>7</v>
      </c>
      <c r="C24" s="3" t="s">
        <v>49</v>
      </c>
      <c r="D24">
        <v>0</v>
      </c>
      <c r="E24">
        <v>0</v>
      </c>
      <c r="F24">
        <v>2</v>
      </c>
      <c r="G24" s="4">
        <v>0.19</v>
      </c>
      <c r="H24" s="4">
        <f t="shared" si="0"/>
        <v>0.38</v>
      </c>
      <c r="I24" s="4">
        <f t="shared" si="1"/>
        <v>0</v>
      </c>
      <c r="J24" s="4">
        <f t="shared" si="2"/>
        <v>0</v>
      </c>
      <c r="K24" s="4">
        <f t="shared" si="3"/>
        <v>0.38</v>
      </c>
    </row>
    <row r="25" spans="1:11" x14ac:dyDescent="0.2">
      <c r="A25" s="1" t="s">
        <v>101</v>
      </c>
      <c r="B25" s="2" t="s">
        <v>8</v>
      </c>
      <c r="C25" s="3" t="s">
        <v>49</v>
      </c>
      <c r="D25">
        <v>0</v>
      </c>
      <c r="E25">
        <v>0</v>
      </c>
      <c r="F25">
        <v>1</v>
      </c>
      <c r="G25" s="4">
        <v>0.1</v>
      </c>
      <c r="H25" s="4">
        <f t="shared" si="0"/>
        <v>0.1</v>
      </c>
      <c r="I25" s="4">
        <f t="shared" si="1"/>
        <v>0</v>
      </c>
      <c r="J25" s="4">
        <f t="shared" si="2"/>
        <v>0</v>
      </c>
      <c r="K25" s="4">
        <f t="shared" si="3"/>
        <v>0.1</v>
      </c>
    </row>
    <row r="26" spans="1:11" x14ac:dyDescent="0.2">
      <c r="A26" s="1" t="s">
        <v>73</v>
      </c>
      <c r="B26" s="2" t="s">
        <v>9</v>
      </c>
      <c r="C26" s="3" t="s">
        <v>49</v>
      </c>
      <c r="D26">
        <v>0</v>
      </c>
      <c r="E26">
        <v>0</v>
      </c>
      <c r="F26">
        <v>1</v>
      </c>
      <c r="G26" s="4">
        <f>1.67/10</f>
        <v>0.16699999999999998</v>
      </c>
      <c r="H26" s="4">
        <f t="shared" si="0"/>
        <v>0.16699999999999998</v>
      </c>
      <c r="I26" s="4">
        <f t="shared" si="1"/>
        <v>0</v>
      </c>
      <c r="J26" s="4">
        <f t="shared" si="2"/>
        <v>0</v>
      </c>
      <c r="K26" s="4">
        <f t="shared" si="3"/>
        <v>0.16699999999999998</v>
      </c>
    </row>
    <row r="27" spans="1:11" x14ac:dyDescent="0.2">
      <c r="A27" s="1" t="s">
        <v>74</v>
      </c>
      <c r="B27" s="2" t="s">
        <v>10</v>
      </c>
      <c r="C27" s="3" t="s">
        <v>49</v>
      </c>
      <c r="D27">
        <v>0</v>
      </c>
      <c r="E27">
        <v>0</v>
      </c>
      <c r="F27">
        <v>4</v>
      </c>
      <c r="G27" s="4">
        <v>0.7</v>
      </c>
      <c r="H27" s="4">
        <f t="shared" si="0"/>
        <v>2.8</v>
      </c>
      <c r="I27" s="4">
        <f t="shared" si="1"/>
        <v>0</v>
      </c>
      <c r="J27" s="4">
        <f t="shared" si="2"/>
        <v>0</v>
      </c>
      <c r="K27" s="4">
        <f t="shared" si="3"/>
        <v>2.8</v>
      </c>
    </row>
    <row r="28" spans="1:11" x14ac:dyDescent="0.2">
      <c r="A28" s="1" t="s">
        <v>75</v>
      </c>
      <c r="B28" s="2" t="s">
        <v>11</v>
      </c>
      <c r="C28" s="3" t="s">
        <v>49</v>
      </c>
      <c r="D28">
        <v>0</v>
      </c>
      <c r="E28">
        <v>0</v>
      </c>
      <c r="F28">
        <v>1</v>
      </c>
      <c r="G28" s="4">
        <v>0.45</v>
      </c>
      <c r="H28" s="4">
        <f t="shared" si="0"/>
        <v>0.45</v>
      </c>
      <c r="I28" s="4">
        <f t="shared" si="1"/>
        <v>0</v>
      </c>
      <c r="J28" s="4">
        <f t="shared" si="2"/>
        <v>0</v>
      </c>
      <c r="K28" s="4">
        <f t="shared" si="3"/>
        <v>0.45</v>
      </c>
    </row>
    <row r="29" spans="1:11" x14ac:dyDescent="0.2">
      <c r="A29" s="1" t="s">
        <v>76</v>
      </c>
      <c r="B29" s="2" t="s">
        <v>36</v>
      </c>
      <c r="C29" s="3" t="s">
        <v>49</v>
      </c>
      <c r="D29">
        <v>0</v>
      </c>
      <c r="E29">
        <v>0</v>
      </c>
      <c r="F29">
        <v>2</v>
      </c>
      <c r="G29" s="4">
        <v>1.05</v>
      </c>
      <c r="H29" s="4">
        <f t="shared" si="0"/>
        <v>2.1</v>
      </c>
      <c r="I29" s="4">
        <f t="shared" si="1"/>
        <v>0</v>
      </c>
      <c r="J29" s="4">
        <f t="shared" si="2"/>
        <v>0</v>
      </c>
      <c r="K29" s="4">
        <f t="shared" si="3"/>
        <v>2.1</v>
      </c>
    </row>
    <row r="30" spans="1:11" x14ac:dyDescent="0.2">
      <c r="A30" t="s">
        <v>77</v>
      </c>
      <c r="B30" s="2" t="s">
        <v>16</v>
      </c>
      <c r="C30" s="3" t="s">
        <v>49</v>
      </c>
      <c r="D30">
        <v>0</v>
      </c>
      <c r="E30">
        <v>1</v>
      </c>
      <c r="F30">
        <v>0</v>
      </c>
      <c r="G30" s="4">
        <f t="shared" ref="G30:G33" si="5">0.4/10</f>
        <v>0.04</v>
      </c>
      <c r="H30" s="4">
        <f t="shared" si="0"/>
        <v>0.04</v>
      </c>
      <c r="I30" s="4">
        <f t="shared" si="1"/>
        <v>0</v>
      </c>
      <c r="J30" s="4">
        <f t="shared" si="2"/>
        <v>0.04</v>
      </c>
      <c r="K30" s="4">
        <f t="shared" si="3"/>
        <v>0</v>
      </c>
    </row>
    <row r="31" spans="1:11" x14ac:dyDescent="0.2">
      <c r="A31" s="1" t="s">
        <v>78</v>
      </c>
      <c r="B31" s="2" t="s">
        <v>17</v>
      </c>
      <c r="C31" s="3" t="s">
        <v>49</v>
      </c>
      <c r="D31">
        <v>0</v>
      </c>
      <c r="E31">
        <v>1</v>
      </c>
      <c r="F31">
        <v>0</v>
      </c>
      <c r="G31" s="4">
        <f t="shared" si="5"/>
        <v>0.04</v>
      </c>
      <c r="H31" s="4">
        <f t="shared" si="0"/>
        <v>0.04</v>
      </c>
      <c r="I31" s="4">
        <f t="shared" si="1"/>
        <v>0</v>
      </c>
      <c r="J31" s="4">
        <f t="shared" si="2"/>
        <v>0.04</v>
      </c>
      <c r="K31" s="4">
        <f t="shared" si="3"/>
        <v>0</v>
      </c>
    </row>
    <row r="32" spans="1:11" x14ac:dyDescent="0.2">
      <c r="A32" s="1" t="s">
        <v>79</v>
      </c>
      <c r="B32" s="2" t="s">
        <v>18</v>
      </c>
      <c r="C32" s="3" t="s">
        <v>49</v>
      </c>
      <c r="D32">
        <v>0</v>
      </c>
      <c r="E32">
        <v>1</v>
      </c>
      <c r="F32">
        <v>0</v>
      </c>
      <c r="G32" s="4">
        <f t="shared" si="5"/>
        <v>0.04</v>
      </c>
      <c r="H32" s="4">
        <f t="shared" si="0"/>
        <v>0.04</v>
      </c>
      <c r="I32" s="4">
        <f t="shared" si="1"/>
        <v>0</v>
      </c>
      <c r="J32" s="4">
        <f t="shared" si="2"/>
        <v>0.04</v>
      </c>
      <c r="K32" s="4">
        <f t="shared" si="3"/>
        <v>0</v>
      </c>
    </row>
    <row r="33" spans="1:11" x14ac:dyDescent="0.2">
      <c r="A33" t="s">
        <v>80</v>
      </c>
      <c r="B33" s="2" t="s">
        <v>19</v>
      </c>
      <c r="C33" s="3" t="s">
        <v>49</v>
      </c>
      <c r="D33">
        <v>0</v>
      </c>
      <c r="E33">
        <v>1</v>
      </c>
      <c r="F33">
        <v>0</v>
      </c>
      <c r="G33" s="4">
        <f t="shared" si="5"/>
        <v>0.04</v>
      </c>
      <c r="H33" s="4">
        <f t="shared" si="0"/>
        <v>0.04</v>
      </c>
      <c r="I33" s="4">
        <f t="shared" si="1"/>
        <v>0</v>
      </c>
      <c r="J33" s="4">
        <f t="shared" si="2"/>
        <v>0.04</v>
      </c>
      <c r="K33" s="4">
        <f t="shared" si="3"/>
        <v>0</v>
      </c>
    </row>
    <row r="34" spans="1:11" x14ac:dyDescent="0.2">
      <c r="A34" s="1" t="s">
        <v>37</v>
      </c>
      <c r="B34" s="2" t="s">
        <v>14</v>
      </c>
      <c r="C34" s="3" t="s">
        <v>49</v>
      </c>
      <c r="D34">
        <v>0</v>
      </c>
      <c r="E34">
        <v>2</v>
      </c>
      <c r="F34">
        <v>0</v>
      </c>
      <c r="G34" s="4">
        <f>2.33/10</f>
        <v>0.23300000000000001</v>
      </c>
      <c r="H34" s="4">
        <f t="shared" si="0"/>
        <v>0.46600000000000003</v>
      </c>
      <c r="I34" s="4">
        <f t="shared" si="1"/>
        <v>0</v>
      </c>
      <c r="J34" s="4">
        <f t="shared" si="2"/>
        <v>0.46600000000000003</v>
      </c>
      <c r="K34" s="4">
        <f t="shared" si="3"/>
        <v>0</v>
      </c>
    </row>
    <row r="35" spans="1:11" x14ac:dyDescent="0.2">
      <c r="A35" s="1" t="s">
        <v>53</v>
      </c>
      <c r="B35" s="2" t="s">
        <v>15</v>
      </c>
      <c r="C35" s="3" t="s">
        <v>49</v>
      </c>
      <c r="D35">
        <v>0</v>
      </c>
      <c r="E35">
        <v>1</v>
      </c>
      <c r="F35">
        <v>0</v>
      </c>
      <c r="G35" s="4">
        <v>0.62</v>
      </c>
      <c r="H35" s="4">
        <f t="shared" si="0"/>
        <v>0.62</v>
      </c>
      <c r="I35" s="4">
        <f t="shared" si="1"/>
        <v>0</v>
      </c>
      <c r="J35" s="4">
        <f t="shared" si="2"/>
        <v>0.62</v>
      </c>
      <c r="K35" s="4">
        <f t="shared" si="3"/>
        <v>0</v>
      </c>
    </row>
    <row r="36" spans="1:11" x14ac:dyDescent="0.2">
      <c r="A36" s="1" t="s">
        <v>82</v>
      </c>
      <c r="B36" s="2" t="s">
        <v>13</v>
      </c>
      <c r="C36" s="3" t="s">
        <v>49</v>
      </c>
      <c r="D36">
        <v>0</v>
      </c>
      <c r="E36">
        <v>2</v>
      </c>
      <c r="F36">
        <v>0</v>
      </c>
      <c r="G36" s="4">
        <v>0.11</v>
      </c>
      <c r="H36" s="4">
        <f t="shared" si="0"/>
        <v>0.22</v>
      </c>
      <c r="I36" s="4">
        <f t="shared" si="1"/>
        <v>0</v>
      </c>
      <c r="J36" s="4">
        <f t="shared" si="2"/>
        <v>0.22</v>
      </c>
      <c r="K36" s="4">
        <f t="shared" si="3"/>
        <v>0</v>
      </c>
    </row>
    <row r="37" spans="1:11" x14ac:dyDescent="0.2">
      <c r="A37" s="1" t="s">
        <v>54</v>
      </c>
      <c r="B37" s="2" t="s">
        <v>12</v>
      </c>
      <c r="C37" s="3" t="s">
        <v>49</v>
      </c>
      <c r="D37">
        <v>0</v>
      </c>
      <c r="E37">
        <v>0</v>
      </c>
      <c r="F37">
        <v>4</v>
      </c>
      <c r="G37" s="4">
        <f>3.09/10</f>
        <v>0.309</v>
      </c>
      <c r="H37" s="4">
        <f t="shared" si="0"/>
        <v>1.236</v>
      </c>
      <c r="I37" s="4">
        <f t="shared" si="1"/>
        <v>0</v>
      </c>
      <c r="J37" s="4">
        <f t="shared" si="2"/>
        <v>0</v>
      </c>
      <c r="K37" s="4">
        <f t="shared" si="3"/>
        <v>1.236</v>
      </c>
    </row>
    <row r="38" spans="1:11" x14ac:dyDescent="0.2">
      <c r="A38" s="1" t="s">
        <v>81</v>
      </c>
      <c r="B38" s="2" t="s">
        <v>20</v>
      </c>
      <c r="C38" s="3" t="s">
        <v>49</v>
      </c>
      <c r="D38">
        <v>0</v>
      </c>
      <c r="E38">
        <v>1</v>
      </c>
      <c r="F38">
        <v>0</v>
      </c>
      <c r="G38" s="4">
        <f>0.4/10</f>
        <v>0.04</v>
      </c>
      <c r="H38" s="4">
        <f t="shared" ref="H38:H57" si="6">SUM(D38:F38)*G38</f>
        <v>0.04</v>
      </c>
      <c r="I38" s="4">
        <f t="shared" ref="I38:I57" si="7">D38*G38</f>
        <v>0</v>
      </c>
      <c r="J38" s="4">
        <f t="shared" ref="J38:J57" si="8">E38*G38</f>
        <v>0.04</v>
      </c>
      <c r="K38" s="4">
        <f t="shared" ref="K38:K57" si="9">F38*G38</f>
        <v>0</v>
      </c>
    </row>
    <row r="39" spans="1:11" x14ac:dyDescent="0.2">
      <c r="A39" s="1" t="s">
        <v>39</v>
      </c>
      <c r="B39" s="2" t="s">
        <v>24</v>
      </c>
      <c r="C39" s="3" t="s">
        <v>49</v>
      </c>
      <c r="D39">
        <v>0</v>
      </c>
      <c r="E39">
        <v>0</v>
      </c>
      <c r="F39">
        <v>2</v>
      </c>
      <c r="G39" s="4">
        <f>7.95/25</f>
        <v>0.318</v>
      </c>
      <c r="H39" s="4">
        <f t="shared" si="6"/>
        <v>0.63600000000000001</v>
      </c>
      <c r="I39" s="4">
        <f t="shared" si="7"/>
        <v>0</v>
      </c>
      <c r="J39" s="4">
        <f t="shared" si="8"/>
        <v>0</v>
      </c>
      <c r="K39" s="4">
        <f t="shared" si="9"/>
        <v>0.63600000000000001</v>
      </c>
    </row>
    <row r="40" spans="1:11" x14ac:dyDescent="0.2">
      <c r="A40" s="1" t="s">
        <v>85</v>
      </c>
      <c r="B40" s="2" t="s">
        <v>86</v>
      </c>
      <c r="C40" s="3" t="s">
        <v>49</v>
      </c>
      <c r="D40">
        <v>0</v>
      </c>
      <c r="E40">
        <v>0</v>
      </c>
      <c r="F40">
        <v>1</v>
      </c>
      <c r="G40" s="4">
        <v>0.56000000000000005</v>
      </c>
      <c r="H40" s="4">
        <f t="shared" si="6"/>
        <v>0.56000000000000005</v>
      </c>
      <c r="I40" s="4">
        <f t="shared" si="7"/>
        <v>0</v>
      </c>
      <c r="J40" s="4">
        <f t="shared" si="8"/>
        <v>0</v>
      </c>
      <c r="K40" s="4">
        <f t="shared" si="9"/>
        <v>0.56000000000000005</v>
      </c>
    </row>
    <row r="41" spans="1:11" x14ac:dyDescent="0.2">
      <c r="A41" s="1" t="s">
        <v>40</v>
      </c>
      <c r="B41" s="2" t="s">
        <v>32</v>
      </c>
      <c r="C41" s="3" t="s">
        <v>49</v>
      </c>
      <c r="D41">
        <v>0</v>
      </c>
      <c r="E41">
        <v>0</v>
      </c>
      <c r="F41">
        <v>1</v>
      </c>
      <c r="G41" s="4">
        <v>0.49</v>
      </c>
      <c r="H41" s="4">
        <f t="shared" si="6"/>
        <v>0.49</v>
      </c>
      <c r="I41" s="4">
        <f t="shared" si="7"/>
        <v>0</v>
      </c>
      <c r="J41" s="4">
        <f t="shared" si="8"/>
        <v>0</v>
      </c>
      <c r="K41" s="4">
        <f t="shared" si="9"/>
        <v>0.49</v>
      </c>
    </row>
    <row r="42" spans="1:11" x14ac:dyDescent="0.2">
      <c r="A42" s="1" t="s">
        <v>87</v>
      </c>
      <c r="B42" s="2" t="s">
        <v>34</v>
      </c>
      <c r="C42" s="3" t="s">
        <v>49</v>
      </c>
      <c r="D42">
        <v>1</v>
      </c>
      <c r="E42">
        <v>0</v>
      </c>
      <c r="F42">
        <v>0</v>
      </c>
      <c r="G42" s="4">
        <v>3</v>
      </c>
      <c r="H42" s="4">
        <f t="shared" si="6"/>
        <v>3</v>
      </c>
      <c r="I42" s="4">
        <f t="shared" si="7"/>
        <v>3</v>
      </c>
      <c r="J42" s="4">
        <f t="shared" si="8"/>
        <v>0</v>
      </c>
      <c r="K42" s="4">
        <f t="shared" si="9"/>
        <v>0</v>
      </c>
    </row>
    <row r="43" spans="1:11" x14ac:dyDescent="0.2">
      <c r="A43" s="1" t="s">
        <v>88</v>
      </c>
      <c r="B43" s="2" t="s">
        <v>33</v>
      </c>
      <c r="C43" s="3" t="s">
        <v>49</v>
      </c>
      <c r="D43">
        <v>1</v>
      </c>
      <c r="E43">
        <v>0</v>
      </c>
      <c r="F43">
        <v>0</v>
      </c>
      <c r="G43" s="4">
        <f>5.99/2</f>
        <v>2.9950000000000001</v>
      </c>
      <c r="H43" s="4">
        <f t="shared" si="6"/>
        <v>2.9950000000000001</v>
      </c>
      <c r="I43" s="4">
        <f t="shared" si="7"/>
        <v>2.9950000000000001</v>
      </c>
      <c r="J43" s="4">
        <f t="shared" si="8"/>
        <v>0</v>
      </c>
      <c r="K43" s="4">
        <f t="shared" si="9"/>
        <v>0</v>
      </c>
    </row>
    <row r="44" spans="1:11" x14ac:dyDescent="0.2">
      <c r="A44" s="1" t="s">
        <v>122</v>
      </c>
      <c r="C44" s="3" t="s">
        <v>49</v>
      </c>
      <c r="H44" s="4">
        <f t="shared" si="6"/>
        <v>0</v>
      </c>
      <c r="I44" s="4">
        <f t="shared" si="7"/>
        <v>0</v>
      </c>
      <c r="J44" s="4">
        <f t="shared" si="8"/>
        <v>0</v>
      </c>
      <c r="K44" s="4">
        <f t="shared" si="9"/>
        <v>0</v>
      </c>
    </row>
    <row r="45" spans="1:11" x14ac:dyDescent="0.2">
      <c r="A45" s="1" t="s">
        <v>42</v>
      </c>
      <c r="B45" s="2" t="s">
        <v>27</v>
      </c>
      <c r="C45" s="3" t="s">
        <v>49</v>
      </c>
      <c r="D45">
        <v>0</v>
      </c>
      <c r="E45">
        <v>0</v>
      </c>
      <c r="F45">
        <v>1</v>
      </c>
      <c r="G45" s="4">
        <v>16.489999999999998</v>
      </c>
      <c r="H45" s="4">
        <f t="shared" si="6"/>
        <v>16.489999999999998</v>
      </c>
      <c r="I45" s="4">
        <f t="shared" si="7"/>
        <v>0</v>
      </c>
      <c r="J45" s="4">
        <f t="shared" si="8"/>
        <v>0</v>
      </c>
      <c r="K45" s="4">
        <f t="shared" si="9"/>
        <v>16.489999999999998</v>
      </c>
    </row>
    <row r="46" spans="1:11" x14ac:dyDescent="0.2">
      <c r="A46" s="1" t="s">
        <v>44</v>
      </c>
      <c r="B46" s="5" t="s">
        <v>91</v>
      </c>
      <c r="C46" s="3" t="s">
        <v>49</v>
      </c>
      <c r="D46">
        <v>0</v>
      </c>
      <c r="E46">
        <v>0</v>
      </c>
      <c r="F46">
        <v>4</v>
      </c>
      <c r="G46" s="4">
        <v>0.39</v>
      </c>
      <c r="H46" s="4">
        <f t="shared" si="6"/>
        <v>1.56</v>
      </c>
      <c r="I46" s="4">
        <f t="shared" si="7"/>
        <v>0</v>
      </c>
      <c r="J46" s="4">
        <f t="shared" si="8"/>
        <v>0</v>
      </c>
      <c r="K46" s="4">
        <f t="shared" si="9"/>
        <v>1.56</v>
      </c>
    </row>
    <row r="47" spans="1:11" x14ac:dyDescent="0.2">
      <c r="A47" s="1" t="s">
        <v>43</v>
      </c>
      <c r="B47" t="s">
        <v>106</v>
      </c>
      <c r="C47" s="3" t="s">
        <v>49</v>
      </c>
      <c r="H47" s="4">
        <f t="shared" si="6"/>
        <v>0</v>
      </c>
      <c r="I47" s="4">
        <f t="shared" si="7"/>
        <v>0</v>
      </c>
      <c r="J47" s="4">
        <f t="shared" si="8"/>
        <v>0</v>
      </c>
      <c r="K47" s="4">
        <f t="shared" si="9"/>
        <v>0</v>
      </c>
    </row>
    <row r="48" spans="1:11" x14ac:dyDescent="0.2">
      <c r="A48" s="1" t="s">
        <v>104</v>
      </c>
      <c r="B48" s="5" t="s">
        <v>105</v>
      </c>
      <c r="C48" s="3" t="s">
        <v>49</v>
      </c>
      <c r="D48">
        <v>0</v>
      </c>
      <c r="E48">
        <v>0</v>
      </c>
      <c r="F48">
        <v>4</v>
      </c>
      <c r="G48" s="4">
        <v>62</v>
      </c>
      <c r="H48" s="4">
        <f t="shared" si="6"/>
        <v>248</v>
      </c>
      <c r="I48" s="4">
        <f t="shared" si="7"/>
        <v>0</v>
      </c>
      <c r="J48" s="4">
        <f t="shared" si="8"/>
        <v>0</v>
      </c>
      <c r="K48" s="4">
        <f t="shared" si="9"/>
        <v>248</v>
      </c>
    </row>
    <row r="49" spans="1:11" x14ac:dyDescent="0.2">
      <c r="A49" s="1" t="s">
        <v>103</v>
      </c>
      <c r="B49" s="5" t="s">
        <v>105</v>
      </c>
      <c r="C49" s="3" t="s">
        <v>49</v>
      </c>
      <c r="D49">
        <v>4</v>
      </c>
      <c r="E49">
        <v>0</v>
      </c>
      <c r="F49">
        <v>0</v>
      </c>
      <c r="G49" s="4">
        <v>20</v>
      </c>
      <c r="H49" s="4">
        <f t="shared" si="6"/>
        <v>80</v>
      </c>
      <c r="I49" s="4">
        <f t="shared" si="7"/>
        <v>80</v>
      </c>
      <c r="J49" s="4">
        <f t="shared" si="8"/>
        <v>0</v>
      </c>
      <c r="K49" s="4">
        <f t="shared" si="9"/>
        <v>0</v>
      </c>
    </row>
    <row r="50" spans="1:11" x14ac:dyDescent="0.2">
      <c r="A50" s="1" t="s">
        <v>107</v>
      </c>
      <c r="B50" t="s">
        <v>106</v>
      </c>
      <c r="C50" s="3" t="s">
        <v>49</v>
      </c>
      <c r="D50">
        <v>0</v>
      </c>
      <c r="E50">
        <v>0</v>
      </c>
      <c r="F50">
        <v>4</v>
      </c>
      <c r="H50" s="4">
        <f t="shared" si="6"/>
        <v>0</v>
      </c>
      <c r="I50" s="4">
        <f t="shared" si="7"/>
        <v>0</v>
      </c>
      <c r="J50" s="4">
        <f t="shared" si="8"/>
        <v>0</v>
      </c>
      <c r="K50" s="4">
        <f t="shared" si="9"/>
        <v>0</v>
      </c>
    </row>
    <row r="51" spans="1:11" x14ac:dyDescent="0.2">
      <c r="A51" s="1" t="s">
        <v>108</v>
      </c>
      <c r="B51" s="2" t="s">
        <v>55</v>
      </c>
      <c r="C51" s="3" t="s">
        <v>49</v>
      </c>
      <c r="D51">
        <v>0</v>
      </c>
      <c r="E51">
        <v>0</v>
      </c>
      <c r="F51">
        <v>4</v>
      </c>
      <c r="G51" s="4">
        <f>83.53/10</f>
        <v>8.3529999999999998</v>
      </c>
      <c r="H51" s="4">
        <f t="shared" si="6"/>
        <v>33.411999999999999</v>
      </c>
      <c r="I51" s="4">
        <f t="shared" si="7"/>
        <v>0</v>
      </c>
      <c r="J51" s="4">
        <f t="shared" si="8"/>
        <v>0</v>
      </c>
      <c r="K51" s="4">
        <f t="shared" si="9"/>
        <v>33.411999999999999</v>
      </c>
    </row>
    <row r="52" spans="1:11" x14ac:dyDescent="0.2">
      <c r="A52" s="1" t="s">
        <v>109</v>
      </c>
      <c r="C52" s="3" t="s">
        <v>49</v>
      </c>
      <c r="H52" s="4">
        <f t="shared" si="6"/>
        <v>0</v>
      </c>
      <c r="I52" s="4">
        <f t="shared" si="7"/>
        <v>0</v>
      </c>
      <c r="J52" s="4">
        <f t="shared" si="8"/>
        <v>0</v>
      </c>
      <c r="K52" s="4">
        <f t="shared" si="9"/>
        <v>0</v>
      </c>
    </row>
    <row r="53" spans="1:11" x14ac:dyDescent="0.2">
      <c r="A53" s="1" t="s">
        <v>120</v>
      </c>
      <c r="B53" s="5" t="s">
        <v>117</v>
      </c>
      <c r="C53" s="3" t="s">
        <v>49</v>
      </c>
      <c r="D53">
        <v>0</v>
      </c>
      <c r="E53">
        <v>0</v>
      </c>
      <c r="F53">
        <v>10</v>
      </c>
      <c r="H53" s="4">
        <f t="shared" si="6"/>
        <v>0</v>
      </c>
      <c r="I53" s="4">
        <f t="shared" si="7"/>
        <v>0</v>
      </c>
      <c r="J53" s="4">
        <f t="shared" si="8"/>
        <v>0</v>
      </c>
      <c r="K53" s="4">
        <f t="shared" si="9"/>
        <v>0</v>
      </c>
    </row>
    <row r="54" spans="1:11" x14ac:dyDescent="0.2">
      <c r="A54" s="1" t="s">
        <v>118</v>
      </c>
      <c r="B54" s="5" t="s">
        <v>119</v>
      </c>
      <c r="C54" s="3" t="s">
        <v>49</v>
      </c>
      <c r="D54">
        <v>0</v>
      </c>
      <c r="E54">
        <v>0</v>
      </c>
      <c r="F54">
        <v>4</v>
      </c>
      <c r="H54" s="4">
        <f t="shared" si="6"/>
        <v>0</v>
      </c>
      <c r="I54" s="4">
        <f t="shared" si="7"/>
        <v>0</v>
      </c>
      <c r="J54" s="4">
        <f t="shared" si="8"/>
        <v>0</v>
      </c>
      <c r="K54" s="4">
        <f t="shared" si="9"/>
        <v>0</v>
      </c>
    </row>
    <row r="55" spans="1:11" x14ac:dyDescent="0.2">
      <c r="A55" s="1" t="s">
        <v>92</v>
      </c>
      <c r="B55" s="5" t="s">
        <v>114</v>
      </c>
      <c r="C55" s="3"/>
      <c r="D55">
        <v>0</v>
      </c>
      <c r="E55">
        <v>0</v>
      </c>
      <c r="F55">
        <v>8</v>
      </c>
      <c r="H55" s="4">
        <f t="shared" si="6"/>
        <v>0</v>
      </c>
      <c r="I55" s="4">
        <f t="shared" si="7"/>
        <v>0</v>
      </c>
      <c r="J55" s="4">
        <f t="shared" si="8"/>
        <v>0</v>
      </c>
      <c r="K55" s="4">
        <f t="shared" si="9"/>
        <v>0</v>
      </c>
    </row>
    <row r="56" spans="1:11" x14ac:dyDescent="0.2">
      <c r="A56" s="1" t="s">
        <v>115</v>
      </c>
      <c r="B56" s="5" t="s">
        <v>116</v>
      </c>
      <c r="C56" s="3"/>
      <c r="D56">
        <v>0</v>
      </c>
      <c r="E56">
        <v>0</v>
      </c>
      <c r="F56">
        <v>8</v>
      </c>
      <c r="J56" s="4"/>
      <c r="K56" s="4">
        <f t="shared" si="9"/>
        <v>0</v>
      </c>
    </row>
    <row r="57" spans="1:11" x14ac:dyDescent="0.2">
      <c r="A57" s="1" t="s">
        <v>124</v>
      </c>
      <c r="B57" t="s">
        <v>106</v>
      </c>
      <c r="C57" s="3" t="s">
        <v>49</v>
      </c>
      <c r="H57" s="4">
        <f t="shared" si="6"/>
        <v>0</v>
      </c>
      <c r="I57" s="4">
        <f t="shared" si="7"/>
        <v>0</v>
      </c>
      <c r="J57" s="4">
        <f t="shared" si="8"/>
        <v>0</v>
      </c>
      <c r="K57" s="4">
        <f t="shared" si="9"/>
        <v>0</v>
      </c>
    </row>
    <row r="58" spans="1:11" x14ac:dyDescent="0.2">
      <c r="A58" s="1"/>
      <c r="C58" s="3"/>
    </row>
    <row r="59" spans="1:11" x14ac:dyDescent="0.2">
      <c r="A59" s="7" t="s">
        <v>113</v>
      </c>
      <c r="C59" s="3"/>
    </row>
    <row r="60" spans="1:11" x14ac:dyDescent="0.2">
      <c r="A60" s="1" t="s">
        <v>90</v>
      </c>
      <c r="C60" s="3" t="s">
        <v>49</v>
      </c>
    </row>
    <row r="61" spans="1:11" x14ac:dyDescent="0.2">
      <c r="A61" s="1" t="s">
        <v>41</v>
      </c>
      <c r="C61" s="3" t="s">
        <v>49</v>
      </c>
    </row>
    <row r="62" spans="1:11" x14ac:dyDescent="0.2">
      <c r="A62" s="1" t="s">
        <v>45</v>
      </c>
      <c r="C62" s="3" t="s">
        <v>49</v>
      </c>
    </row>
    <row r="63" spans="1:11" x14ac:dyDescent="0.2">
      <c r="A63" s="1" t="s">
        <v>38</v>
      </c>
    </row>
    <row r="64" spans="1:11" x14ac:dyDescent="0.2">
      <c r="A64" s="1" t="s">
        <v>125</v>
      </c>
    </row>
    <row r="65" spans="1:3" x14ac:dyDescent="0.2">
      <c r="A65" s="1" t="s">
        <v>99</v>
      </c>
    </row>
    <row r="66" spans="1:3" x14ac:dyDescent="0.2">
      <c r="A66" s="1" t="s">
        <v>126</v>
      </c>
    </row>
    <row r="67" spans="1:3" x14ac:dyDescent="0.2">
      <c r="A67" s="1" t="s">
        <v>110</v>
      </c>
      <c r="C67" s="3" t="s">
        <v>49</v>
      </c>
    </row>
    <row r="68" spans="1:3" x14ac:dyDescent="0.2">
      <c r="A68" s="1" t="s">
        <v>111</v>
      </c>
      <c r="C68" s="3" t="s">
        <v>49</v>
      </c>
    </row>
    <row r="69" spans="1:3" x14ac:dyDescent="0.2">
      <c r="A69" s="1" t="s">
        <v>100</v>
      </c>
      <c r="C69" s="3" t="s">
        <v>49</v>
      </c>
    </row>
    <row r="70" spans="1:3" x14ac:dyDescent="0.2">
      <c r="A70" s="1" t="s">
        <v>121</v>
      </c>
      <c r="C70" s="3" t="s">
        <v>49</v>
      </c>
    </row>
    <row r="71" spans="1:3" x14ac:dyDescent="0.2">
      <c r="C71" s="3" t="s">
        <v>49</v>
      </c>
    </row>
    <row r="72" spans="1:3" x14ac:dyDescent="0.2">
      <c r="C72" s="3" t="s">
        <v>49</v>
      </c>
    </row>
    <row r="73" spans="1:3" x14ac:dyDescent="0.2">
      <c r="C73" s="3" t="s">
        <v>49</v>
      </c>
    </row>
    <row r="74" spans="1:3" x14ac:dyDescent="0.2">
      <c r="C74" s="3" t="s">
        <v>49</v>
      </c>
    </row>
    <row r="75" spans="1:3" x14ac:dyDescent="0.2">
      <c r="C75" s="3" t="s">
        <v>49</v>
      </c>
    </row>
    <row r="76" spans="1:3" x14ac:dyDescent="0.2">
      <c r="C76" s="3" t="s">
        <v>49</v>
      </c>
    </row>
    <row r="77" spans="1:3" x14ac:dyDescent="0.2">
      <c r="C77" s="3" t="s">
        <v>49</v>
      </c>
    </row>
    <row r="78" spans="1:3" x14ac:dyDescent="0.2">
      <c r="C78" s="3" t="s">
        <v>49</v>
      </c>
    </row>
    <row r="79" spans="1:3" x14ac:dyDescent="0.2">
      <c r="C79" s="3" t="s">
        <v>49</v>
      </c>
    </row>
    <row r="80" spans="1:3" x14ac:dyDescent="0.2">
      <c r="C80" s="3" t="s">
        <v>49</v>
      </c>
    </row>
    <row r="81" spans="3:3" x14ac:dyDescent="0.2">
      <c r="C81" s="3" t="s">
        <v>49</v>
      </c>
    </row>
    <row r="82" spans="3:3" x14ac:dyDescent="0.2">
      <c r="C82" s="3" t="s">
        <v>49</v>
      </c>
    </row>
    <row r="83" spans="3:3" x14ac:dyDescent="0.2">
      <c r="C83" s="3" t="s">
        <v>49</v>
      </c>
    </row>
    <row r="84" spans="3:3" x14ac:dyDescent="0.2">
      <c r="C84" s="3" t="s">
        <v>49</v>
      </c>
    </row>
    <row r="85" spans="3:3" x14ac:dyDescent="0.2">
      <c r="C85" s="3" t="s">
        <v>49</v>
      </c>
    </row>
    <row r="86" spans="3:3" x14ac:dyDescent="0.2">
      <c r="C86" s="3" t="s">
        <v>49</v>
      </c>
    </row>
    <row r="87" spans="3:3" x14ac:dyDescent="0.2">
      <c r="C87" s="3" t="s">
        <v>49</v>
      </c>
    </row>
    <row r="88" spans="3:3" x14ac:dyDescent="0.2">
      <c r="C88" s="3" t="s">
        <v>49</v>
      </c>
    </row>
    <row r="89" spans="3:3" x14ac:dyDescent="0.2">
      <c r="C89" s="3" t="s">
        <v>49</v>
      </c>
    </row>
    <row r="90" spans="3:3" x14ac:dyDescent="0.2">
      <c r="C90" s="3" t="s">
        <v>49</v>
      </c>
    </row>
    <row r="91" spans="3:3" x14ac:dyDescent="0.2">
      <c r="C91" s="3" t="s">
        <v>49</v>
      </c>
    </row>
    <row r="92" spans="3:3" x14ac:dyDescent="0.2">
      <c r="C92" s="3" t="s">
        <v>49</v>
      </c>
    </row>
    <row r="93" spans="3:3" x14ac:dyDescent="0.2">
      <c r="C93" s="3" t="s">
        <v>49</v>
      </c>
    </row>
    <row r="94" spans="3:3" x14ac:dyDescent="0.2">
      <c r="C94" s="3" t="s">
        <v>49</v>
      </c>
    </row>
    <row r="95" spans="3:3" x14ac:dyDescent="0.2">
      <c r="C95" s="3" t="s">
        <v>49</v>
      </c>
    </row>
    <row r="96" spans="3:3" x14ac:dyDescent="0.2">
      <c r="C96" s="3" t="s">
        <v>49</v>
      </c>
    </row>
    <row r="97" spans="3:3" x14ac:dyDescent="0.2">
      <c r="C97" s="3" t="s">
        <v>49</v>
      </c>
    </row>
    <row r="98" spans="3:3" x14ac:dyDescent="0.2">
      <c r="C98" s="3" t="s">
        <v>49</v>
      </c>
    </row>
    <row r="99" spans="3:3" x14ac:dyDescent="0.2">
      <c r="C99" s="3" t="s">
        <v>49</v>
      </c>
    </row>
    <row r="100" spans="3:3" x14ac:dyDescent="0.2">
      <c r="C100" s="3" t="s">
        <v>49</v>
      </c>
    </row>
    <row r="101" spans="3:3" x14ac:dyDescent="0.2">
      <c r="C101" s="3" t="s">
        <v>49</v>
      </c>
    </row>
  </sheetData>
  <hyperlinks>
    <hyperlink ref="B7" r:id="rId1"/>
    <hyperlink ref="B10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3" r:id="rId14" display="http://www.digikey.com/product-detail/en/1-104479-3/A34249-ND/11258912 1-pin shrouded male connectors (digikey)"/>
    <hyperlink ref="B24" r:id="rId15"/>
    <hyperlink ref="B25" r:id="rId16"/>
    <hyperlink ref="B26" r:id="rId17"/>
    <hyperlink ref="B27" r:id="rId18"/>
    <hyperlink ref="B28" r:id="rId19"/>
    <hyperlink ref="B29" r:id="rId20"/>
    <hyperlink ref="B30" r:id="rId21" display="1.5 KOhms (brown, green, red, gold): http://www.digikey.com/product-detail/en/stackpole-electronics-inc/CF14JT1K50/CF14JT1K50CT-ND/1830354"/>
    <hyperlink ref="B31" r:id="rId22"/>
    <hyperlink ref="B32" r:id="rId23" display="680 Ohms (blue, gray, brown, gold): http://www.digikey.com/product-detail/en/stackpole-electronics-inc/CF14JT680R/CF14JT680RCT-ND/1830346"/>
    <hyperlink ref="B33" r:id="rId24" display="100 KOhms (brown, black, yellow, gold) : http://www.digikey.com/product-detail/en/stackpole-electronics-inc/CF14JT100K/CF14JT100KCT-ND/1830399"/>
    <hyperlink ref="B34" r:id="rId25"/>
    <hyperlink ref="B35" r:id="rId26"/>
    <hyperlink ref="B37" r:id="rId27"/>
    <hyperlink ref="B36" r:id="rId28" display="1A diodes: http://www.digikey.com/product-detail/en/micro-commercial-co/1N4002-TP/1N4002-TPMSCT-ND/773689"/>
    <hyperlink ref="B38" r:id="rId29"/>
    <hyperlink ref="B39" r:id="rId30"/>
    <hyperlink ref="B41" r:id="rId31"/>
    <hyperlink ref="B42" r:id="rId32"/>
    <hyperlink ref="B45" r:id="rId33"/>
    <hyperlink ref="B8" r:id="rId34"/>
    <hyperlink ref="B9" r:id="rId35"/>
    <hyperlink ref="B43" r:id="rId36"/>
    <hyperlink ref="B22" r:id="rId37"/>
    <hyperlink ref="B51" r:id="rId38" display="Three 3-way luer lock valves (1 pack of 10-- I have no idea why this link is so insane): http://bit.ly/1YUbjqb"/>
    <hyperlink ref="B6" r:id="rId39"/>
    <hyperlink ref="B46" r:id="rId40"/>
    <hyperlink ref="B48" r:id="rId41"/>
    <hyperlink ref="B49" r:id="rId42"/>
    <hyperlink ref="B55" r:id="rId43" location="51525k21/=ymxy71"/>
    <hyperlink ref="B56" r:id="rId44" location="51525k33/=ymxj06"/>
    <hyperlink ref="B53" r:id="rId45" location="5103k32/=ymy2fa"/>
    <hyperlink ref="B54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Partslist &amp; Cost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VC</dc:creator>
  <cp:lastModifiedBy>Nathan VC</cp:lastModifiedBy>
  <dcterms:created xsi:type="dcterms:W3CDTF">2016-04-29T16:45:27Z</dcterms:created>
  <dcterms:modified xsi:type="dcterms:W3CDTF">2016-05-26T01:24:03Z</dcterms:modified>
</cp:coreProperties>
</file>