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/>
  <mc:AlternateContent xmlns:mc="http://schemas.openxmlformats.org/markup-compatibility/2006">
    <mc:Choice Requires="x15">
      <x15ac:absPath xmlns:x15ac="http://schemas.microsoft.com/office/spreadsheetml/2010/11/ac" url="/Users/jamessweeney/Desktop/"/>
    </mc:Choice>
  </mc:AlternateContent>
  <xr:revisionPtr revIDLastSave="0" documentId="13_ncr:1_{C43D3356-EF2F-BB4E-943B-7DF5D5AA857A}" xr6:coauthVersionLast="47" xr6:coauthVersionMax="47" xr10:uidLastSave="{00000000-0000-0000-0000-000000000000}"/>
  <bookViews>
    <workbookView xWindow="0" yWindow="780" windowWidth="36000" windowHeight="21360" activeTab="3" xr2:uid="{00000000-000D-0000-FFFF-FFFF00000000}"/>
  </bookViews>
  <sheets>
    <sheet name="City&amp;Subs Material Alterations" sheetId="29" r:id="rId1"/>
    <sheet name="Key Town" sheetId="3" r:id="rId2"/>
    <sheet name="Towns" sheetId="1" r:id="rId3"/>
    <sheet name="Large Villages" sheetId="4" r:id="rId4"/>
  </sheets>
  <definedNames>
    <definedName name="_xlnm._FilterDatabase" localSheetId="0" hidden="1">'City&amp;Subs Material Alterations'!$A$5:$BU$5</definedName>
    <definedName name="_Toc220395755" localSheetId="0">'City&amp;Subs Material Alterations'!#REF!</definedName>
    <definedName name="_Toc22039575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168" i="29" l="1"/>
  <c r="BW167" i="29"/>
  <c r="BU168" i="29"/>
  <c r="BU167" i="29"/>
  <c r="BS168" i="29"/>
  <c r="BS167" i="29"/>
  <c r="BV169" i="29"/>
  <c r="BW169" i="29" s="1"/>
  <c r="BT169" i="29"/>
  <c r="BU169" i="29" s="1"/>
  <c r="BR169" i="29"/>
  <c r="BS169" i="29" s="1"/>
  <c r="BQ169" i="29"/>
  <c r="AG48" i="4"/>
  <c r="AW5" i="1"/>
  <c r="AW6" i="1"/>
  <c r="BA7" i="1"/>
  <c r="BA6" i="1"/>
  <c r="BA5" i="1"/>
  <c r="BA4" i="1"/>
  <c r="AZ6" i="1"/>
  <c r="AZ5" i="1"/>
  <c r="AZ4" i="1"/>
  <c r="AZ7" i="1" s="1"/>
  <c r="AX6" i="1"/>
  <c r="AX5" i="1"/>
  <c r="AX7" i="1" s="1"/>
  <c r="AX4" i="1"/>
  <c r="AW7" i="1"/>
  <c r="AW4" i="1"/>
  <c r="AG72" i="4"/>
  <c r="AK72" i="4" s="1"/>
  <c r="AP164" i="29"/>
  <c r="AP160" i="29"/>
  <c r="AP152" i="29"/>
  <c r="AP165" i="29" s="1"/>
  <c r="AI13" i="3"/>
  <c r="AH13" i="3"/>
  <c r="AU7" i="3"/>
  <c r="AU6" i="3"/>
  <c r="AU5" i="3"/>
  <c r="AU4" i="3"/>
  <c r="AT7" i="3"/>
  <c r="AT6" i="3"/>
  <c r="AT5" i="3"/>
  <c r="AT4" i="3"/>
  <c r="AP73" i="4"/>
  <c r="AQ73" i="4" s="1"/>
  <c r="AP72" i="4"/>
  <c r="AQ72" i="4" s="1"/>
  <c r="AP71" i="4"/>
  <c r="AP43" i="4"/>
  <c r="AQ43" i="4" s="1"/>
  <c r="AP42" i="4"/>
  <c r="AP18" i="4"/>
  <c r="AQ18" i="4" s="1"/>
  <c r="AP17" i="4"/>
  <c r="AP5" i="4"/>
  <c r="AQ5" i="4" s="1"/>
  <c r="AP4" i="4"/>
  <c r="AT47" i="1"/>
  <c r="AU47" i="1" s="1"/>
  <c r="AT46" i="1"/>
  <c r="AT35" i="1"/>
  <c r="AU35" i="1" s="1"/>
  <c r="AT34" i="1"/>
  <c r="AT27" i="1"/>
  <c r="AU27" i="1" s="1"/>
  <c r="AT26" i="1"/>
  <c r="AT17" i="1"/>
  <c r="AU17" i="1" s="1"/>
  <c r="AT16" i="1"/>
  <c r="AT6" i="1"/>
  <c r="AU6" i="1" s="1"/>
  <c r="AT5" i="1"/>
  <c r="AU5" i="1" s="1"/>
  <c r="AT4" i="1"/>
  <c r="AM43" i="4"/>
  <c r="AN43" i="4" s="1"/>
  <c r="AM42" i="4"/>
  <c r="AM18" i="4"/>
  <c r="AN18" i="4" s="1"/>
  <c r="AM17" i="4"/>
  <c r="AM5" i="4"/>
  <c r="AN5" i="4" s="1"/>
  <c r="AM4" i="4"/>
  <c r="AQ27" i="1"/>
  <c r="AR27" i="1" s="1"/>
  <c r="AQ26" i="1"/>
  <c r="AQ35" i="1"/>
  <c r="AR35" i="1" s="1"/>
  <c r="AQ34" i="1"/>
  <c r="D43" i="1"/>
  <c r="AQ47" i="1"/>
  <c r="AR47" i="1" s="1"/>
  <c r="AQ46" i="1"/>
  <c r="D50" i="1"/>
  <c r="AQ6" i="1"/>
  <c r="AQ5" i="1"/>
  <c r="AR6" i="1"/>
  <c r="AR5" i="1"/>
  <c r="AQ4" i="1"/>
  <c r="AQ6" i="3"/>
  <c r="AR6" i="3" s="1"/>
  <c r="AQ5" i="3"/>
  <c r="AR5" i="3" s="1"/>
  <c r="AQ4" i="3"/>
  <c r="AM73" i="4"/>
  <c r="AN73" i="4" s="1"/>
  <c r="AM72" i="4"/>
  <c r="AN72" i="4" s="1"/>
  <c r="AM71" i="4"/>
  <c r="D85" i="4"/>
  <c r="AQ17" i="1"/>
  <c r="AR17" i="1" s="1"/>
  <c r="AQ16" i="1"/>
  <c r="AM20" i="1"/>
  <c r="AX21" i="3"/>
  <c r="AX20" i="3"/>
  <c r="AX22" i="3" s="1"/>
  <c r="BI151" i="29"/>
  <c r="AV151" i="29"/>
  <c r="AW151" i="29"/>
  <c r="AX151" i="29"/>
  <c r="AY151" i="29"/>
  <c r="AZ151" i="29"/>
  <c r="BA151" i="29"/>
  <c r="BK151" i="29"/>
  <c r="BM151" i="29"/>
  <c r="AS164" i="29"/>
  <c r="H164" i="29"/>
  <c r="E164" i="29"/>
  <c r="BM163" i="29"/>
  <c r="BM164" i="29" s="1"/>
  <c r="BK163" i="29"/>
  <c r="BK164" i="29" s="1"/>
  <c r="BI163" i="29"/>
  <c r="BI164" i="29" s="1"/>
  <c r="AZ163" i="29"/>
  <c r="AX163" i="29"/>
  <c r="AV163" i="29"/>
  <c r="O163" i="29"/>
  <c r="M163" i="29"/>
  <c r="K163" i="29"/>
  <c r="P163" i="29" s="1"/>
  <c r="R163" i="29" s="1"/>
  <c r="AS160" i="29"/>
  <c r="H160" i="29"/>
  <c r="E160" i="29"/>
  <c r="BM159" i="29"/>
  <c r="BK159" i="29"/>
  <c r="BI159" i="29"/>
  <c r="BA159" i="29"/>
  <c r="AY159" i="29"/>
  <c r="AW159" i="29"/>
  <c r="O159" i="29"/>
  <c r="M159" i="29"/>
  <c r="P159" i="29" s="1"/>
  <c r="R159" i="29" s="1"/>
  <c r="T159" i="29" s="1"/>
  <c r="BM158" i="29"/>
  <c r="BK158" i="29"/>
  <c r="BI158" i="29"/>
  <c r="AZ158" i="29"/>
  <c r="BA158" i="29" s="1"/>
  <c r="AX158" i="29"/>
  <c r="AY158" i="29" s="1"/>
  <c r="AV158" i="29"/>
  <c r="AW158" i="29" s="1"/>
  <c r="O158" i="29"/>
  <c r="M158" i="29"/>
  <c r="K158" i="29"/>
  <c r="P158" i="29" s="1"/>
  <c r="R158" i="29" s="1"/>
  <c r="T158" i="29" s="1"/>
  <c r="BM157" i="29"/>
  <c r="BK157" i="29"/>
  <c r="BI157" i="29"/>
  <c r="AZ157" i="29"/>
  <c r="BA157" i="29" s="1"/>
  <c r="AX157" i="29"/>
  <c r="AY157" i="29" s="1"/>
  <c r="AV157" i="29"/>
  <c r="AW157" i="29" s="1"/>
  <c r="O157" i="29"/>
  <c r="M157" i="29"/>
  <c r="K157" i="29"/>
  <c r="P157" i="29" s="1"/>
  <c r="R157" i="29" s="1"/>
  <c r="BM156" i="29"/>
  <c r="BK156" i="29"/>
  <c r="BI156" i="29"/>
  <c r="AZ156" i="29"/>
  <c r="BA156" i="29" s="1"/>
  <c r="AX156" i="29"/>
  <c r="AY156" i="29" s="1"/>
  <c r="AV156" i="29"/>
  <c r="AW156" i="29" s="1"/>
  <c r="T156" i="29"/>
  <c r="O156" i="29"/>
  <c r="M156" i="29"/>
  <c r="K156" i="29"/>
  <c r="P156" i="29" s="1"/>
  <c r="BM155" i="29"/>
  <c r="BM160" i="29" s="1"/>
  <c r="BK155" i="29"/>
  <c r="BK160" i="29" s="1"/>
  <c r="BI155" i="29"/>
  <c r="BI160" i="29" s="1"/>
  <c r="AZ155" i="29"/>
  <c r="AX155" i="29"/>
  <c r="AV155" i="29"/>
  <c r="T155" i="29"/>
  <c r="O155" i="29"/>
  <c r="M155" i="29"/>
  <c r="K155" i="29"/>
  <c r="P155" i="29" s="1"/>
  <c r="AS152" i="29"/>
  <c r="AS166" i="29" s="1"/>
  <c r="H152" i="29"/>
  <c r="H166" i="29" s="1"/>
  <c r="BM150" i="29"/>
  <c r="BK150" i="29"/>
  <c r="BI150" i="29"/>
  <c r="AZ150" i="29"/>
  <c r="BA150" i="29" s="1"/>
  <c r="AX150" i="29"/>
  <c r="AY150" i="29" s="1"/>
  <c r="AV150" i="29"/>
  <c r="AW150" i="29" s="1"/>
  <c r="O150" i="29"/>
  <c r="M150" i="29"/>
  <c r="K150" i="29"/>
  <c r="P150" i="29" s="1"/>
  <c r="R150" i="29" s="1"/>
  <c r="T150" i="29" s="1"/>
  <c r="BM149" i="29"/>
  <c r="BK149" i="29"/>
  <c r="BI149" i="29"/>
  <c r="BM148" i="29"/>
  <c r="BK148" i="29"/>
  <c r="BI148" i="29"/>
  <c r="BA148" i="29"/>
  <c r="AY148" i="29"/>
  <c r="AW148" i="29"/>
  <c r="O148" i="29"/>
  <c r="M148" i="29"/>
  <c r="K148" i="29"/>
  <c r="P148" i="29" s="1"/>
  <c r="R148" i="29" s="1"/>
  <c r="T148" i="29" s="1"/>
  <c r="BM147" i="29"/>
  <c r="BK147" i="29"/>
  <c r="BI147" i="29"/>
  <c r="AZ147" i="29"/>
  <c r="BA147" i="29" s="1"/>
  <c r="AX147" i="29"/>
  <c r="AY147" i="29" s="1"/>
  <c r="AV147" i="29"/>
  <c r="AW147" i="29" s="1"/>
  <c r="T147" i="29"/>
  <c r="O147" i="29"/>
  <c r="M147" i="29"/>
  <c r="K147" i="29"/>
  <c r="P147" i="29" s="1"/>
  <c r="BM146" i="29"/>
  <c r="BK146" i="29"/>
  <c r="BI146" i="29"/>
  <c r="AZ146" i="29"/>
  <c r="BA146" i="29" s="1"/>
  <c r="AX146" i="29"/>
  <c r="AY146" i="29" s="1"/>
  <c r="AV146" i="29"/>
  <c r="AW146" i="29" s="1"/>
  <c r="O146" i="29"/>
  <c r="M146" i="29"/>
  <c r="K146" i="29"/>
  <c r="P146" i="29" s="1"/>
  <c r="R146" i="29" s="1"/>
  <c r="T146" i="29" s="1"/>
  <c r="BM145" i="29"/>
  <c r="BK145" i="29"/>
  <c r="BI145" i="29"/>
  <c r="AZ145" i="29"/>
  <c r="BA145" i="29" s="1"/>
  <c r="AX145" i="29"/>
  <c r="AY145" i="29" s="1"/>
  <c r="AV145" i="29"/>
  <c r="AW145" i="29" s="1"/>
  <c r="O145" i="29"/>
  <c r="M145" i="29"/>
  <c r="K145" i="29"/>
  <c r="P145" i="29" s="1"/>
  <c r="R145" i="29" s="1"/>
  <c r="T145" i="29" s="1"/>
  <c r="AZ144" i="29"/>
  <c r="BA144" i="29" s="1"/>
  <c r="AX144" i="29"/>
  <c r="AY144" i="29" s="1"/>
  <c r="AV144" i="29"/>
  <c r="AW144" i="29" s="1"/>
  <c r="T144" i="29"/>
  <c r="O144" i="29"/>
  <c r="M144" i="29"/>
  <c r="K144" i="29"/>
  <c r="P144" i="29" s="1"/>
  <c r="BM143" i="29"/>
  <c r="BK143" i="29"/>
  <c r="BI143" i="29"/>
  <c r="AZ143" i="29"/>
  <c r="BA143" i="29" s="1"/>
  <c r="AX143" i="29"/>
  <c r="AY143" i="29" s="1"/>
  <c r="AV143" i="29"/>
  <c r="AW143" i="29" s="1"/>
  <c r="O143" i="29"/>
  <c r="M143" i="29"/>
  <c r="K143" i="29"/>
  <c r="P143" i="29" s="1"/>
  <c r="AZ142" i="29"/>
  <c r="BA142" i="29" s="1"/>
  <c r="AX142" i="29"/>
  <c r="AY142" i="29" s="1"/>
  <c r="AV142" i="29"/>
  <c r="AW142" i="29" s="1"/>
  <c r="T142" i="29"/>
  <c r="O142" i="29"/>
  <c r="M142" i="29"/>
  <c r="K142" i="29"/>
  <c r="P142" i="29" s="1"/>
  <c r="BM141" i="29"/>
  <c r="BK141" i="29"/>
  <c r="BI141" i="29"/>
  <c r="AZ141" i="29"/>
  <c r="BA141" i="29" s="1"/>
  <c r="AX141" i="29"/>
  <c r="AY141" i="29" s="1"/>
  <c r="AV141" i="29"/>
  <c r="AW141" i="29" s="1"/>
  <c r="T141" i="29"/>
  <c r="O141" i="29"/>
  <c r="M141" i="29"/>
  <c r="K141" i="29"/>
  <c r="P141" i="29" s="1"/>
  <c r="BM140" i="29"/>
  <c r="BK140" i="29"/>
  <c r="BI140" i="29"/>
  <c r="AZ140" i="29"/>
  <c r="BA140" i="29" s="1"/>
  <c r="AX140" i="29"/>
  <c r="AY140" i="29" s="1"/>
  <c r="AV140" i="29"/>
  <c r="AW140" i="29" s="1"/>
  <c r="O140" i="29"/>
  <c r="M140" i="29"/>
  <c r="K140" i="29"/>
  <c r="P140" i="29" s="1"/>
  <c r="R140" i="29" s="1"/>
  <c r="T140" i="29" s="1"/>
  <c r="BM139" i="29"/>
  <c r="BK139" i="29"/>
  <c r="BI139" i="29"/>
  <c r="AZ139" i="29"/>
  <c r="BA139" i="29" s="1"/>
  <c r="AX139" i="29"/>
  <c r="AY139" i="29" s="1"/>
  <c r="AV139" i="29"/>
  <c r="AW139" i="29" s="1"/>
  <c r="O139" i="29"/>
  <c r="M139" i="29"/>
  <c r="K139" i="29"/>
  <c r="P139" i="29" s="1"/>
  <c r="R139" i="29" s="1"/>
  <c r="T139" i="29" s="1"/>
  <c r="BA138" i="29"/>
  <c r="AY138" i="29"/>
  <c r="AW138" i="29"/>
  <c r="T138" i="29"/>
  <c r="O138" i="29"/>
  <c r="M138" i="29"/>
  <c r="K138" i="29"/>
  <c r="P138" i="29" s="1"/>
  <c r="BM137" i="29"/>
  <c r="BK137" i="29"/>
  <c r="BI137" i="29"/>
  <c r="AZ137" i="29"/>
  <c r="BA137" i="29" s="1"/>
  <c r="AX137" i="29"/>
  <c r="AY137" i="29" s="1"/>
  <c r="AV137" i="29"/>
  <c r="AW137" i="29" s="1"/>
  <c r="O137" i="29"/>
  <c r="M137" i="29"/>
  <c r="K137" i="29"/>
  <c r="P137" i="29" s="1"/>
  <c r="R137" i="29" s="1"/>
  <c r="T137" i="29" s="1"/>
  <c r="BM136" i="29"/>
  <c r="BK136" i="29"/>
  <c r="BI136" i="29"/>
  <c r="AZ136" i="29"/>
  <c r="BA136" i="29" s="1"/>
  <c r="AX136" i="29"/>
  <c r="AY136" i="29" s="1"/>
  <c r="AV136" i="29"/>
  <c r="AW136" i="29" s="1"/>
  <c r="O136" i="29"/>
  <c r="M136" i="29"/>
  <c r="K136" i="29"/>
  <c r="P136" i="29" s="1"/>
  <c r="R136" i="29" s="1"/>
  <c r="T136" i="29" s="1"/>
  <c r="BM135" i="29"/>
  <c r="BK135" i="29"/>
  <c r="BI135" i="29"/>
  <c r="AZ135" i="29"/>
  <c r="BA135" i="29" s="1"/>
  <c r="AX135" i="29"/>
  <c r="AY135" i="29" s="1"/>
  <c r="AV135" i="29"/>
  <c r="AW135" i="29" s="1"/>
  <c r="BM134" i="29"/>
  <c r="BK134" i="29"/>
  <c r="BI134" i="29"/>
  <c r="AZ134" i="29"/>
  <c r="BA134" i="29" s="1"/>
  <c r="AX134" i="29"/>
  <c r="AY134" i="29" s="1"/>
  <c r="AV134" i="29"/>
  <c r="AW134" i="29" s="1"/>
  <c r="O134" i="29"/>
  <c r="M134" i="29"/>
  <c r="K134" i="29"/>
  <c r="P134" i="29" s="1"/>
  <c r="R134" i="29" s="1"/>
  <c r="T134" i="29" s="1"/>
  <c r="BM133" i="29"/>
  <c r="BK133" i="29"/>
  <c r="BI133" i="29"/>
  <c r="AZ133" i="29"/>
  <c r="BA133" i="29" s="1"/>
  <c r="AX133" i="29"/>
  <c r="AY133" i="29" s="1"/>
  <c r="AV133" i="29"/>
  <c r="AW133" i="29" s="1"/>
  <c r="T133" i="29"/>
  <c r="O133" i="29"/>
  <c r="M133" i="29"/>
  <c r="K133" i="29"/>
  <c r="P133" i="29" s="1"/>
  <c r="BM132" i="29"/>
  <c r="BK132" i="29"/>
  <c r="BI132" i="29"/>
  <c r="AZ132" i="29"/>
  <c r="BA132" i="29" s="1"/>
  <c r="AX132" i="29"/>
  <c r="AY132" i="29" s="1"/>
  <c r="AV132" i="29"/>
  <c r="AW132" i="29" s="1"/>
  <c r="O132" i="29"/>
  <c r="M132" i="29"/>
  <c r="K132" i="29"/>
  <c r="P132" i="29" s="1"/>
  <c r="R132" i="29" s="1"/>
  <c r="T132" i="29" s="1"/>
  <c r="BM131" i="29"/>
  <c r="BK131" i="29"/>
  <c r="BI131" i="29"/>
  <c r="AZ131" i="29"/>
  <c r="BA131" i="29" s="1"/>
  <c r="AX131" i="29"/>
  <c r="AY131" i="29" s="1"/>
  <c r="AV131" i="29"/>
  <c r="AW131" i="29" s="1"/>
  <c r="O131" i="29"/>
  <c r="M131" i="29"/>
  <c r="K131" i="29"/>
  <c r="P131" i="29" s="1"/>
  <c r="R131" i="29" s="1"/>
  <c r="T131" i="29" s="1"/>
  <c r="BA130" i="29"/>
  <c r="AY130" i="29"/>
  <c r="AW130" i="29"/>
  <c r="O130" i="29"/>
  <c r="P130" i="29" s="1"/>
  <c r="R130" i="29" s="1"/>
  <c r="T130" i="29" s="1"/>
  <c r="BM128" i="29"/>
  <c r="BK128" i="29"/>
  <c r="BI128" i="29"/>
  <c r="AZ128" i="29"/>
  <c r="BA128" i="29" s="1"/>
  <c r="AX128" i="29"/>
  <c r="AY128" i="29" s="1"/>
  <c r="AV128" i="29"/>
  <c r="AW128" i="29" s="1"/>
  <c r="T128" i="29"/>
  <c r="O128" i="29"/>
  <c r="M128" i="29"/>
  <c r="K128" i="29"/>
  <c r="P128" i="29" s="1"/>
  <c r="BM127" i="29"/>
  <c r="BK127" i="29"/>
  <c r="BI127" i="29"/>
  <c r="AZ127" i="29"/>
  <c r="BA127" i="29" s="1"/>
  <c r="AX127" i="29"/>
  <c r="AY127" i="29" s="1"/>
  <c r="AV127" i="29"/>
  <c r="AW127" i="29" s="1"/>
  <c r="BM126" i="29"/>
  <c r="BK126" i="29"/>
  <c r="BI126" i="29"/>
  <c r="AZ126" i="29"/>
  <c r="BA126" i="29" s="1"/>
  <c r="AX126" i="29"/>
  <c r="AY126" i="29" s="1"/>
  <c r="AV126" i="29"/>
  <c r="AW126" i="29" s="1"/>
  <c r="T126" i="29"/>
  <c r="O126" i="29"/>
  <c r="M126" i="29"/>
  <c r="K126" i="29"/>
  <c r="P126" i="29" s="1"/>
  <c r="BM125" i="29"/>
  <c r="BK125" i="29"/>
  <c r="BI125" i="29"/>
  <c r="BM124" i="29"/>
  <c r="BK124" i="29"/>
  <c r="BI124" i="29"/>
  <c r="BM123" i="29"/>
  <c r="BK123" i="29"/>
  <c r="BI123" i="29"/>
  <c r="AZ123" i="29"/>
  <c r="BA123" i="29" s="1"/>
  <c r="AX123" i="29"/>
  <c r="AY123" i="29" s="1"/>
  <c r="AV123" i="29"/>
  <c r="AW123" i="29" s="1"/>
  <c r="O123" i="29"/>
  <c r="M123" i="29"/>
  <c r="K123" i="29"/>
  <c r="P123" i="29" s="1"/>
  <c r="R123" i="29" s="1"/>
  <c r="T123" i="29" s="1"/>
  <c r="BM122" i="29"/>
  <c r="BK122" i="29"/>
  <c r="BI122" i="29"/>
  <c r="AZ122" i="29"/>
  <c r="BA122" i="29" s="1"/>
  <c r="AX122" i="29"/>
  <c r="AY122" i="29" s="1"/>
  <c r="AV122" i="29"/>
  <c r="AW122" i="29" s="1"/>
  <c r="O122" i="29"/>
  <c r="M122" i="29"/>
  <c r="K122" i="29"/>
  <c r="P122" i="29" s="1"/>
  <c r="R122" i="29" s="1"/>
  <c r="T122" i="29" s="1"/>
  <c r="BM121" i="29"/>
  <c r="BK121" i="29"/>
  <c r="BI121" i="29"/>
  <c r="AZ121" i="29"/>
  <c r="BA121" i="29" s="1"/>
  <c r="AX121" i="29"/>
  <c r="AY121" i="29" s="1"/>
  <c r="AV121" i="29"/>
  <c r="AW121" i="29" s="1"/>
  <c r="O121" i="29"/>
  <c r="M121" i="29"/>
  <c r="K121" i="29"/>
  <c r="P121" i="29" s="1"/>
  <c r="R121" i="29" s="1"/>
  <c r="T121" i="29" s="1"/>
  <c r="AZ120" i="29"/>
  <c r="BA120" i="29" s="1"/>
  <c r="AX120" i="29"/>
  <c r="AY120" i="29" s="1"/>
  <c r="AV120" i="29"/>
  <c r="AW120" i="29" s="1"/>
  <c r="O120" i="29"/>
  <c r="M120" i="29"/>
  <c r="K120" i="29"/>
  <c r="P120" i="29" s="1"/>
  <c r="R120" i="29" s="1"/>
  <c r="T120" i="29" s="1"/>
  <c r="BM119" i="29"/>
  <c r="BK119" i="29"/>
  <c r="BI119" i="29"/>
  <c r="AZ119" i="29"/>
  <c r="BA119" i="29" s="1"/>
  <c r="AX119" i="29"/>
  <c r="AY119" i="29" s="1"/>
  <c r="AV119" i="29"/>
  <c r="AW119" i="29" s="1"/>
  <c r="BM118" i="29"/>
  <c r="BK118" i="29"/>
  <c r="BI118" i="29"/>
  <c r="AZ118" i="29"/>
  <c r="BA118" i="29" s="1"/>
  <c r="AX118" i="29"/>
  <c r="AY118" i="29" s="1"/>
  <c r="AV118" i="29"/>
  <c r="AW118" i="29" s="1"/>
  <c r="O118" i="29"/>
  <c r="M118" i="29"/>
  <c r="K118" i="29"/>
  <c r="P118" i="29" s="1"/>
  <c r="R118" i="29" s="1"/>
  <c r="T118" i="29" s="1"/>
  <c r="BM117" i="29"/>
  <c r="BK117" i="29"/>
  <c r="BI117" i="29"/>
  <c r="AZ117" i="29"/>
  <c r="BA117" i="29" s="1"/>
  <c r="AX117" i="29"/>
  <c r="AY117" i="29" s="1"/>
  <c r="AV117" i="29"/>
  <c r="AW117" i="29" s="1"/>
  <c r="BM116" i="29"/>
  <c r="BK116" i="29"/>
  <c r="BI116" i="29"/>
  <c r="AZ116" i="29"/>
  <c r="BA116" i="29" s="1"/>
  <c r="AX116" i="29"/>
  <c r="AY116" i="29" s="1"/>
  <c r="AV116" i="29"/>
  <c r="AW116" i="29" s="1"/>
  <c r="O116" i="29"/>
  <c r="M116" i="29"/>
  <c r="K116" i="29"/>
  <c r="P116" i="29" s="1"/>
  <c r="R116" i="29" s="1"/>
  <c r="T116" i="29" s="1"/>
  <c r="BM115" i="29"/>
  <c r="BK115" i="29"/>
  <c r="BI115" i="29"/>
  <c r="AZ115" i="29"/>
  <c r="BA115" i="29" s="1"/>
  <c r="AX115" i="29"/>
  <c r="AY115" i="29" s="1"/>
  <c r="AV115" i="29"/>
  <c r="AW115" i="29" s="1"/>
  <c r="T115" i="29"/>
  <c r="O115" i="29"/>
  <c r="M115" i="29"/>
  <c r="K115" i="29"/>
  <c r="P115" i="29" s="1"/>
  <c r="BM114" i="29"/>
  <c r="BK114" i="29"/>
  <c r="BI114" i="29"/>
  <c r="AZ114" i="29"/>
  <c r="BA114" i="29" s="1"/>
  <c r="AX114" i="29"/>
  <c r="AY114" i="29" s="1"/>
  <c r="AV114" i="29"/>
  <c r="AW114" i="29" s="1"/>
  <c r="O114" i="29"/>
  <c r="M114" i="29"/>
  <c r="K114" i="29"/>
  <c r="P114" i="29" s="1"/>
  <c r="R114" i="29" s="1"/>
  <c r="T114" i="29" s="1"/>
  <c r="BM113" i="29"/>
  <c r="BK113" i="29"/>
  <c r="BI113" i="29"/>
  <c r="AZ113" i="29"/>
  <c r="BA113" i="29" s="1"/>
  <c r="AX113" i="29"/>
  <c r="AY113" i="29" s="1"/>
  <c r="AV113" i="29"/>
  <c r="AW113" i="29" s="1"/>
  <c r="O113" i="29"/>
  <c r="M113" i="29"/>
  <c r="K113" i="29"/>
  <c r="P113" i="29" s="1"/>
  <c r="R113" i="29" s="1"/>
  <c r="T113" i="29" s="1"/>
  <c r="BM112" i="29"/>
  <c r="BK112" i="29"/>
  <c r="BI112" i="29"/>
  <c r="AZ112" i="29"/>
  <c r="BA112" i="29" s="1"/>
  <c r="AX112" i="29"/>
  <c r="AY112" i="29" s="1"/>
  <c r="AV112" i="29"/>
  <c r="AW112" i="29" s="1"/>
  <c r="O112" i="29"/>
  <c r="M112" i="29"/>
  <c r="K112" i="29"/>
  <c r="P112" i="29" s="1"/>
  <c r="R112" i="29" s="1"/>
  <c r="T112" i="29" s="1"/>
  <c r="BM111" i="29"/>
  <c r="BK111" i="29"/>
  <c r="BI111" i="29"/>
  <c r="AZ111" i="29"/>
  <c r="BA111" i="29" s="1"/>
  <c r="AX111" i="29"/>
  <c r="AY111" i="29" s="1"/>
  <c r="AV111" i="29"/>
  <c r="AW111" i="29" s="1"/>
  <c r="O111" i="29"/>
  <c r="M111" i="29"/>
  <c r="K111" i="29"/>
  <c r="P111" i="29" s="1"/>
  <c r="R111" i="29" s="1"/>
  <c r="T111" i="29" s="1"/>
  <c r="BM110" i="29"/>
  <c r="BK110" i="29"/>
  <c r="BI110" i="29"/>
  <c r="AZ110" i="29"/>
  <c r="BA110" i="29" s="1"/>
  <c r="AX110" i="29"/>
  <c r="AY110" i="29" s="1"/>
  <c r="AV110" i="29"/>
  <c r="AW110" i="29" s="1"/>
  <c r="O110" i="29"/>
  <c r="M110" i="29"/>
  <c r="K110" i="29"/>
  <c r="P110" i="29" s="1"/>
  <c r="R110" i="29" s="1"/>
  <c r="T110" i="29" s="1"/>
  <c r="BM109" i="29"/>
  <c r="BK109" i="29"/>
  <c r="BI109" i="29"/>
  <c r="AZ109" i="29"/>
  <c r="BA109" i="29" s="1"/>
  <c r="AX109" i="29"/>
  <c r="AY109" i="29" s="1"/>
  <c r="AV109" i="29"/>
  <c r="AW109" i="29" s="1"/>
  <c r="O109" i="29"/>
  <c r="M109" i="29"/>
  <c r="K109" i="29"/>
  <c r="P109" i="29" s="1"/>
  <c r="R109" i="29" s="1"/>
  <c r="T109" i="29" s="1"/>
  <c r="BM108" i="29"/>
  <c r="BK108" i="29"/>
  <c r="BI108" i="29"/>
  <c r="AZ108" i="29"/>
  <c r="BA108" i="29" s="1"/>
  <c r="AX108" i="29"/>
  <c r="AY108" i="29" s="1"/>
  <c r="AV108" i="29"/>
  <c r="AW108" i="29" s="1"/>
  <c r="O108" i="29"/>
  <c r="M108" i="29"/>
  <c r="K108" i="29"/>
  <c r="P108" i="29" s="1"/>
  <c r="R108" i="29" s="1"/>
  <c r="T108" i="29" s="1"/>
  <c r="BM107" i="29"/>
  <c r="BK107" i="29"/>
  <c r="BI107" i="29"/>
  <c r="AZ107" i="29"/>
  <c r="BA107" i="29" s="1"/>
  <c r="AX107" i="29"/>
  <c r="AY107" i="29" s="1"/>
  <c r="AV107" i="29"/>
  <c r="AW107" i="29" s="1"/>
  <c r="O107" i="29"/>
  <c r="M107" i="29"/>
  <c r="K107" i="29"/>
  <c r="P107" i="29" s="1"/>
  <c r="R107" i="29" s="1"/>
  <c r="T107" i="29" s="1"/>
  <c r="BA106" i="29"/>
  <c r="AY106" i="29"/>
  <c r="AW106" i="29"/>
  <c r="BM105" i="29"/>
  <c r="BK105" i="29"/>
  <c r="BI105" i="29"/>
  <c r="AZ105" i="29"/>
  <c r="BA105" i="29" s="1"/>
  <c r="AX105" i="29"/>
  <c r="AY105" i="29" s="1"/>
  <c r="AV105" i="29"/>
  <c r="AW105" i="29" s="1"/>
  <c r="O105" i="29"/>
  <c r="M105" i="29"/>
  <c r="K105" i="29"/>
  <c r="P105" i="29" s="1"/>
  <c r="R105" i="29" s="1"/>
  <c r="T105" i="29" s="1"/>
  <c r="BM104" i="29"/>
  <c r="BK104" i="29"/>
  <c r="BI104" i="29"/>
  <c r="AZ104" i="29"/>
  <c r="BA104" i="29" s="1"/>
  <c r="AX104" i="29"/>
  <c r="AY104" i="29" s="1"/>
  <c r="AV104" i="29"/>
  <c r="AW104" i="29" s="1"/>
  <c r="O104" i="29"/>
  <c r="M104" i="29"/>
  <c r="K104" i="29"/>
  <c r="P104" i="29" s="1"/>
  <c r="R104" i="29" s="1"/>
  <c r="T104" i="29" s="1"/>
  <c r="BM103" i="29"/>
  <c r="BK103" i="29"/>
  <c r="BI103" i="29"/>
  <c r="AZ103" i="29"/>
  <c r="BA103" i="29" s="1"/>
  <c r="AX103" i="29"/>
  <c r="AY103" i="29" s="1"/>
  <c r="AV103" i="29"/>
  <c r="AW103" i="29" s="1"/>
  <c r="BM102" i="29"/>
  <c r="BK102" i="29"/>
  <c r="BI102" i="29"/>
  <c r="AZ102" i="29"/>
  <c r="BA102" i="29" s="1"/>
  <c r="AX102" i="29"/>
  <c r="AY102" i="29" s="1"/>
  <c r="AV102" i="29"/>
  <c r="AW102" i="29" s="1"/>
  <c r="O102" i="29"/>
  <c r="M102" i="29"/>
  <c r="K102" i="29"/>
  <c r="P102" i="29" s="1"/>
  <c r="R102" i="29" s="1"/>
  <c r="T102" i="29" s="1"/>
  <c r="BM101" i="29"/>
  <c r="BK101" i="29"/>
  <c r="BI101" i="29"/>
  <c r="AZ101" i="29"/>
  <c r="BA101" i="29" s="1"/>
  <c r="AX101" i="29"/>
  <c r="AY101" i="29" s="1"/>
  <c r="AV101" i="29"/>
  <c r="AW101" i="29" s="1"/>
  <c r="O101" i="29"/>
  <c r="M101" i="29"/>
  <c r="K101" i="29"/>
  <c r="P101" i="29" s="1"/>
  <c r="R101" i="29" s="1"/>
  <c r="T101" i="29" s="1"/>
  <c r="BM100" i="29"/>
  <c r="BK100" i="29"/>
  <c r="BI100" i="29"/>
  <c r="AZ100" i="29"/>
  <c r="BA100" i="29" s="1"/>
  <c r="AX100" i="29"/>
  <c r="AY100" i="29" s="1"/>
  <c r="AV100" i="29"/>
  <c r="AW100" i="29" s="1"/>
  <c r="O100" i="29"/>
  <c r="M100" i="29"/>
  <c r="K100" i="29"/>
  <c r="P100" i="29" s="1"/>
  <c r="R100" i="29" s="1"/>
  <c r="T100" i="29" s="1"/>
  <c r="BM99" i="29"/>
  <c r="BK99" i="29"/>
  <c r="BI99" i="29"/>
  <c r="AZ99" i="29"/>
  <c r="BA99" i="29" s="1"/>
  <c r="AX99" i="29"/>
  <c r="AY99" i="29" s="1"/>
  <c r="AV99" i="29"/>
  <c r="AW99" i="29" s="1"/>
  <c r="O99" i="29"/>
  <c r="M99" i="29"/>
  <c r="K99" i="29"/>
  <c r="P99" i="29" s="1"/>
  <c r="R99" i="29" s="1"/>
  <c r="T99" i="29" s="1"/>
  <c r="BM98" i="29"/>
  <c r="BK98" i="29"/>
  <c r="BI98" i="29"/>
  <c r="AZ98" i="29"/>
  <c r="BA98" i="29" s="1"/>
  <c r="AX98" i="29"/>
  <c r="AY98" i="29" s="1"/>
  <c r="AV98" i="29"/>
  <c r="AW98" i="29" s="1"/>
  <c r="T98" i="29"/>
  <c r="O98" i="29"/>
  <c r="M98" i="29"/>
  <c r="BM97" i="29"/>
  <c r="BK97" i="29"/>
  <c r="BI97" i="29"/>
  <c r="AZ97" i="29"/>
  <c r="BA97" i="29" s="1"/>
  <c r="AX97" i="29"/>
  <c r="AY97" i="29" s="1"/>
  <c r="AV97" i="29"/>
  <c r="AW97" i="29" s="1"/>
  <c r="T97" i="29"/>
  <c r="O97" i="29"/>
  <c r="M97" i="29"/>
  <c r="K97" i="29"/>
  <c r="P97" i="29" s="1"/>
  <c r="BM96" i="29"/>
  <c r="BK96" i="29"/>
  <c r="BI96" i="29"/>
  <c r="AZ96" i="29"/>
  <c r="BA96" i="29" s="1"/>
  <c r="AX96" i="29"/>
  <c r="AY96" i="29" s="1"/>
  <c r="AV96" i="29"/>
  <c r="AW96" i="29" s="1"/>
  <c r="T96" i="29"/>
  <c r="O96" i="29"/>
  <c r="M96" i="29"/>
  <c r="K96" i="29"/>
  <c r="P96" i="29" s="1"/>
  <c r="BM95" i="29"/>
  <c r="BK95" i="29"/>
  <c r="BI95" i="29"/>
  <c r="AZ95" i="29"/>
  <c r="BA95" i="29" s="1"/>
  <c r="AX95" i="29"/>
  <c r="AY95" i="29" s="1"/>
  <c r="AV95" i="29"/>
  <c r="AW95" i="29" s="1"/>
  <c r="T95" i="29"/>
  <c r="O95" i="29"/>
  <c r="M95" i="29"/>
  <c r="K95" i="29"/>
  <c r="P95" i="29" s="1"/>
  <c r="BM94" i="29"/>
  <c r="BK94" i="29"/>
  <c r="BI94" i="29"/>
  <c r="AZ94" i="29"/>
  <c r="BA94" i="29" s="1"/>
  <c r="AX94" i="29"/>
  <c r="AY94" i="29" s="1"/>
  <c r="AV94" i="29"/>
  <c r="AW94" i="29" s="1"/>
  <c r="T94" i="29"/>
  <c r="O94" i="29"/>
  <c r="M94" i="29"/>
  <c r="K94" i="29"/>
  <c r="P94" i="29" s="1"/>
  <c r="BM93" i="29"/>
  <c r="BK93" i="29"/>
  <c r="BI93" i="29"/>
  <c r="AZ93" i="29"/>
  <c r="BA93" i="29" s="1"/>
  <c r="AX93" i="29"/>
  <c r="AY93" i="29" s="1"/>
  <c r="AV93" i="29"/>
  <c r="AW93" i="29" s="1"/>
  <c r="O93" i="29"/>
  <c r="M93" i="29"/>
  <c r="K93" i="29"/>
  <c r="P93" i="29" s="1"/>
  <c r="R93" i="29" s="1"/>
  <c r="T93" i="29" s="1"/>
  <c r="BM92" i="29"/>
  <c r="BK92" i="29"/>
  <c r="BI92" i="29"/>
  <c r="AZ92" i="29"/>
  <c r="BA92" i="29" s="1"/>
  <c r="AX92" i="29"/>
  <c r="AY92" i="29" s="1"/>
  <c r="AV92" i="29"/>
  <c r="AW92" i="29" s="1"/>
  <c r="T92" i="29"/>
  <c r="O92" i="29"/>
  <c r="M92" i="29"/>
  <c r="K92" i="29"/>
  <c r="P92" i="29" s="1"/>
  <c r="BM91" i="29"/>
  <c r="BK91" i="29"/>
  <c r="BI91" i="29"/>
  <c r="AZ91" i="29"/>
  <c r="BA91" i="29" s="1"/>
  <c r="AX91" i="29"/>
  <c r="AY91" i="29" s="1"/>
  <c r="AV91" i="29"/>
  <c r="AW91" i="29" s="1"/>
  <c r="T91" i="29"/>
  <c r="O91" i="29"/>
  <c r="M91" i="29"/>
  <c r="K91" i="29"/>
  <c r="P91" i="29" s="1"/>
  <c r="BM90" i="29"/>
  <c r="BK90" i="29"/>
  <c r="BI90" i="29"/>
  <c r="AZ90" i="29"/>
  <c r="BA90" i="29" s="1"/>
  <c r="AX90" i="29"/>
  <c r="AY90" i="29" s="1"/>
  <c r="AV90" i="29"/>
  <c r="AW90" i="29" s="1"/>
  <c r="T90" i="29"/>
  <c r="O90" i="29"/>
  <c r="M90" i="29"/>
  <c r="K90" i="29"/>
  <c r="P90" i="29" s="1"/>
  <c r="BM89" i="29"/>
  <c r="BK89" i="29"/>
  <c r="BI89" i="29"/>
  <c r="AZ89" i="29"/>
  <c r="BA89" i="29" s="1"/>
  <c r="AX89" i="29"/>
  <c r="AY89" i="29" s="1"/>
  <c r="AV89" i="29"/>
  <c r="AW89" i="29" s="1"/>
  <c r="T89" i="29"/>
  <c r="O89" i="29"/>
  <c r="M89" i="29"/>
  <c r="K89" i="29"/>
  <c r="P89" i="29" s="1"/>
  <c r="BM88" i="29"/>
  <c r="BK88" i="29"/>
  <c r="BI88" i="29"/>
  <c r="AZ88" i="29"/>
  <c r="BA88" i="29" s="1"/>
  <c r="AX88" i="29"/>
  <c r="AY88" i="29" s="1"/>
  <c r="AV88" i="29"/>
  <c r="AW88" i="29" s="1"/>
  <c r="T88" i="29"/>
  <c r="O88" i="29"/>
  <c r="M88" i="29"/>
  <c r="K88" i="29"/>
  <c r="P88" i="29" s="1"/>
  <c r="BM87" i="29"/>
  <c r="BK87" i="29"/>
  <c r="BI87" i="29"/>
  <c r="AZ87" i="29"/>
  <c r="BA87" i="29" s="1"/>
  <c r="AX87" i="29"/>
  <c r="AY87" i="29" s="1"/>
  <c r="AV87" i="29"/>
  <c r="AW87" i="29" s="1"/>
  <c r="BM86" i="29"/>
  <c r="BK86" i="29"/>
  <c r="BI86" i="29"/>
  <c r="AZ86" i="29"/>
  <c r="BA86" i="29" s="1"/>
  <c r="AX86" i="29"/>
  <c r="AY86" i="29" s="1"/>
  <c r="AV86" i="29"/>
  <c r="AW86" i="29" s="1"/>
  <c r="BM85" i="29"/>
  <c r="BK85" i="29"/>
  <c r="BI85" i="29"/>
  <c r="AZ85" i="29"/>
  <c r="BA85" i="29" s="1"/>
  <c r="AX85" i="29"/>
  <c r="AY85" i="29" s="1"/>
  <c r="AW85" i="29"/>
  <c r="AV85" i="29"/>
  <c r="BM84" i="29"/>
  <c r="BK84" i="29"/>
  <c r="BI84" i="29"/>
  <c r="AZ84" i="29"/>
  <c r="BA84" i="29" s="1"/>
  <c r="AX84" i="29"/>
  <c r="AY84" i="29" s="1"/>
  <c r="AV84" i="29"/>
  <c r="AW84" i="29" s="1"/>
  <c r="R84" i="29"/>
  <c r="T84" i="29" s="1"/>
  <c r="O84" i="29"/>
  <c r="M84" i="29"/>
  <c r="K84" i="29"/>
  <c r="BM83" i="29"/>
  <c r="BK83" i="29"/>
  <c r="BI83" i="29"/>
  <c r="AZ83" i="29"/>
  <c r="BA83" i="29" s="1"/>
  <c r="AX83" i="29"/>
  <c r="AY83" i="29" s="1"/>
  <c r="AV83" i="29"/>
  <c r="AW83" i="29" s="1"/>
  <c r="T83" i="29"/>
  <c r="O83" i="29"/>
  <c r="M83" i="29"/>
  <c r="K83" i="29"/>
  <c r="P83" i="29" s="1"/>
  <c r="BM82" i="29"/>
  <c r="BK82" i="29"/>
  <c r="BI82" i="29"/>
  <c r="AZ82" i="29"/>
  <c r="BA82" i="29" s="1"/>
  <c r="AX82" i="29"/>
  <c r="AY82" i="29" s="1"/>
  <c r="AV82" i="29"/>
  <c r="AW82" i="29" s="1"/>
  <c r="M82" i="29"/>
  <c r="K82" i="29"/>
  <c r="P82" i="29" s="1"/>
  <c r="R82" i="29" s="1"/>
  <c r="T82" i="29" s="1"/>
  <c r="BM81" i="29"/>
  <c r="BK81" i="29"/>
  <c r="BI81" i="29"/>
  <c r="AZ81" i="29"/>
  <c r="BA81" i="29" s="1"/>
  <c r="AX81" i="29"/>
  <c r="AY81" i="29" s="1"/>
  <c r="AV81" i="29"/>
  <c r="AW81" i="29" s="1"/>
  <c r="O81" i="29"/>
  <c r="M81" i="29"/>
  <c r="K81" i="29"/>
  <c r="P81" i="29" s="1"/>
  <c r="R81" i="29" s="1"/>
  <c r="T81" i="29" s="1"/>
  <c r="BM80" i="29"/>
  <c r="BK80" i="29"/>
  <c r="BI80" i="29"/>
  <c r="AZ80" i="29"/>
  <c r="BA80" i="29" s="1"/>
  <c r="AX80" i="29"/>
  <c r="AY80" i="29" s="1"/>
  <c r="AV80" i="29"/>
  <c r="AW80" i="29" s="1"/>
  <c r="O80" i="29"/>
  <c r="M80" i="29"/>
  <c r="K80" i="29"/>
  <c r="P80" i="29" s="1"/>
  <c r="R80" i="29" s="1"/>
  <c r="T80" i="29" s="1"/>
  <c r="BM79" i="29"/>
  <c r="BK79" i="29"/>
  <c r="BI79" i="29"/>
  <c r="AZ79" i="29"/>
  <c r="BA79" i="29" s="1"/>
  <c r="AX79" i="29"/>
  <c r="AY79" i="29" s="1"/>
  <c r="AV79" i="29"/>
  <c r="AW79" i="29" s="1"/>
  <c r="R79" i="29"/>
  <c r="T79" i="29" s="1"/>
  <c r="O79" i="29"/>
  <c r="M79" i="29"/>
  <c r="K79" i="29"/>
  <c r="P79" i="29" s="1"/>
  <c r="BM78" i="29"/>
  <c r="BK78" i="29"/>
  <c r="BI78" i="29"/>
  <c r="AZ78" i="29"/>
  <c r="BA78" i="29" s="1"/>
  <c r="AX78" i="29"/>
  <c r="AY78" i="29" s="1"/>
  <c r="AV78" i="29"/>
  <c r="AW78" i="29" s="1"/>
  <c r="T78" i="29"/>
  <c r="O78" i="29"/>
  <c r="M78" i="29"/>
  <c r="K78" i="29"/>
  <c r="P78" i="29" s="1"/>
  <c r="BM77" i="29"/>
  <c r="BK77" i="29"/>
  <c r="BI77" i="29"/>
  <c r="AZ77" i="29"/>
  <c r="BA77" i="29" s="1"/>
  <c r="AX77" i="29"/>
  <c r="AY77" i="29" s="1"/>
  <c r="AV77" i="29"/>
  <c r="AW77" i="29" s="1"/>
  <c r="T77" i="29"/>
  <c r="O77" i="29"/>
  <c r="M77" i="29"/>
  <c r="K77" i="29"/>
  <c r="P77" i="29" s="1"/>
  <c r="BM76" i="29"/>
  <c r="BK76" i="29"/>
  <c r="BI76" i="29"/>
  <c r="AZ76" i="29"/>
  <c r="BA76" i="29" s="1"/>
  <c r="AX76" i="29"/>
  <c r="AY76" i="29" s="1"/>
  <c r="AV76" i="29"/>
  <c r="AW76" i="29" s="1"/>
  <c r="T76" i="29"/>
  <c r="O76" i="29"/>
  <c r="M76" i="29"/>
  <c r="K76" i="29"/>
  <c r="P76" i="29" s="1"/>
  <c r="BM75" i="29"/>
  <c r="BK75" i="29"/>
  <c r="BI75" i="29"/>
  <c r="AZ75" i="29"/>
  <c r="BA75" i="29" s="1"/>
  <c r="AX75" i="29"/>
  <c r="AY75" i="29" s="1"/>
  <c r="AV75" i="29"/>
  <c r="AW75" i="29" s="1"/>
  <c r="O75" i="29"/>
  <c r="M75" i="29"/>
  <c r="K75" i="29"/>
  <c r="P75" i="29" s="1"/>
  <c r="R75" i="29" s="1"/>
  <c r="T75" i="29" s="1"/>
  <c r="BM74" i="29"/>
  <c r="BK74" i="29"/>
  <c r="BI74" i="29"/>
  <c r="AZ74" i="29"/>
  <c r="BA74" i="29" s="1"/>
  <c r="AX74" i="29"/>
  <c r="AY74" i="29" s="1"/>
  <c r="AV74" i="29"/>
  <c r="AW74" i="29" s="1"/>
  <c r="O74" i="29"/>
  <c r="M74" i="29"/>
  <c r="K74" i="29"/>
  <c r="P74" i="29" s="1"/>
  <c r="R74" i="29" s="1"/>
  <c r="T74" i="29" s="1"/>
  <c r="BM73" i="29"/>
  <c r="BK73" i="29"/>
  <c r="BI73" i="29"/>
  <c r="AZ73" i="29"/>
  <c r="BA73" i="29" s="1"/>
  <c r="AX73" i="29"/>
  <c r="AY73" i="29" s="1"/>
  <c r="AV73" i="29"/>
  <c r="AW73" i="29" s="1"/>
  <c r="O73" i="29"/>
  <c r="M73" i="29"/>
  <c r="K73" i="29"/>
  <c r="P73" i="29" s="1"/>
  <c r="R73" i="29" s="1"/>
  <c r="T73" i="29" s="1"/>
  <c r="BM72" i="29"/>
  <c r="BK72" i="29"/>
  <c r="BI72" i="29"/>
  <c r="AZ72" i="29"/>
  <c r="BA72" i="29" s="1"/>
  <c r="AX72" i="29"/>
  <c r="AY72" i="29" s="1"/>
  <c r="AV72" i="29"/>
  <c r="AW72" i="29" s="1"/>
  <c r="O72" i="29"/>
  <c r="M72" i="29"/>
  <c r="K72" i="29"/>
  <c r="P72" i="29" s="1"/>
  <c r="R72" i="29" s="1"/>
  <c r="T72" i="29" s="1"/>
  <c r="BM71" i="29"/>
  <c r="BK71" i="29"/>
  <c r="BI71" i="29"/>
  <c r="AZ71" i="29"/>
  <c r="BA71" i="29" s="1"/>
  <c r="AX71" i="29"/>
  <c r="AY71" i="29" s="1"/>
  <c r="AV71" i="29"/>
  <c r="AW71" i="29" s="1"/>
  <c r="T71" i="29"/>
  <c r="O71" i="29"/>
  <c r="M71" i="29"/>
  <c r="K71" i="29"/>
  <c r="P71" i="29" s="1"/>
  <c r="BM70" i="29"/>
  <c r="BK70" i="29"/>
  <c r="BI70" i="29"/>
  <c r="AZ70" i="29"/>
  <c r="BA70" i="29" s="1"/>
  <c r="AX70" i="29"/>
  <c r="AY70" i="29" s="1"/>
  <c r="AV70" i="29"/>
  <c r="AW70" i="29" s="1"/>
  <c r="T70" i="29"/>
  <c r="O70" i="29"/>
  <c r="M70" i="29"/>
  <c r="K70" i="29"/>
  <c r="P70" i="29" s="1"/>
  <c r="BM69" i="29"/>
  <c r="BK69" i="29"/>
  <c r="BI69" i="29"/>
  <c r="AZ69" i="29"/>
  <c r="BA69" i="29" s="1"/>
  <c r="AX69" i="29"/>
  <c r="AY69" i="29" s="1"/>
  <c r="AV69" i="29"/>
  <c r="AW69" i="29" s="1"/>
  <c r="O69" i="29"/>
  <c r="M69" i="29"/>
  <c r="K69" i="29"/>
  <c r="P69" i="29" s="1"/>
  <c r="R69" i="29" s="1"/>
  <c r="T69" i="29" s="1"/>
  <c r="BM68" i="29"/>
  <c r="BK68" i="29"/>
  <c r="BI68" i="29"/>
  <c r="AZ68" i="29"/>
  <c r="BA68" i="29" s="1"/>
  <c r="AX68" i="29"/>
  <c r="AY68" i="29" s="1"/>
  <c r="AV68" i="29"/>
  <c r="AW68" i="29" s="1"/>
  <c r="BM67" i="29"/>
  <c r="BK67" i="29"/>
  <c r="BI67" i="29"/>
  <c r="BM66" i="29"/>
  <c r="BK66" i="29"/>
  <c r="BI66" i="29"/>
  <c r="AZ66" i="29"/>
  <c r="BA66" i="29" s="1"/>
  <c r="AX66" i="29"/>
  <c r="AY66" i="29" s="1"/>
  <c r="AV66" i="29"/>
  <c r="AW66" i="29" s="1"/>
  <c r="T66" i="29"/>
  <c r="O66" i="29"/>
  <c r="M66" i="29"/>
  <c r="K66" i="29"/>
  <c r="P66" i="29" s="1"/>
  <c r="BM65" i="29"/>
  <c r="BK65" i="29"/>
  <c r="BI65" i="29"/>
  <c r="AZ65" i="29"/>
  <c r="BA65" i="29" s="1"/>
  <c r="AX65" i="29"/>
  <c r="AY65" i="29" s="1"/>
  <c r="AV65" i="29"/>
  <c r="AW65" i="29" s="1"/>
  <c r="BM64" i="29"/>
  <c r="BK64" i="29"/>
  <c r="BI64" i="29"/>
  <c r="AZ64" i="29"/>
  <c r="BA64" i="29" s="1"/>
  <c r="AX64" i="29"/>
  <c r="AY64" i="29" s="1"/>
  <c r="AV64" i="29"/>
  <c r="AW64" i="29" s="1"/>
  <c r="O64" i="29"/>
  <c r="M64" i="29"/>
  <c r="K64" i="29"/>
  <c r="P64" i="29" s="1"/>
  <c r="R64" i="29" s="1"/>
  <c r="T64" i="29" s="1"/>
  <c r="BM63" i="29"/>
  <c r="BK63" i="29"/>
  <c r="BI63" i="29"/>
  <c r="BA63" i="29"/>
  <c r="AY63" i="29"/>
  <c r="AW63" i="29"/>
  <c r="O63" i="29"/>
  <c r="M63" i="29"/>
  <c r="K63" i="29"/>
  <c r="P63" i="29" s="1"/>
  <c r="R63" i="29" s="1"/>
  <c r="T63" i="29" s="1"/>
  <c r="BM62" i="29"/>
  <c r="BK62" i="29"/>
  <c r="BI62" i="29"/>
  <c r="BA62" i="29"/>
  <c r="AY62" i="29"/>
  <c r="AW62" i="29"/>
  <c r="O62" i="29"/>
  <c r="M62" i="29"/>
  <c r="K62" i="29"/>
  <c r="P62" i="29" s="1"/>
  <c r="R62" i="29" s="1"/>
  <c r="T62" i="29" s="1"/>
  <c r="BM61" i="29"/>
  <c r="BK61" i="29"/>
  <c r="BI61" i="29"/>
  <c r="AZ61" i="29"/>
  <c r="BA61" i="29" s="1"/>
  <c r="AX61" i="29"/>
  <c r="AY61" i="29" s="1"/>
  <c r="AV61" i="29"/>
  <c r="AW61" i="29" s="1"/>
  <c r="BM60" i="29"/>
  <c r="BK60" i="29"/>
  <c r="BI60" i="29"/>
  <c r="AZ60" i="29"/>
  <c r="BA60" i="29" s="1"/>
  <c r="AX60" i="29"/>
  <c r="AY60" i="29" s="1"/>
  <c r="AV60" i="29"/>
  <c r="AW60" i="29" s="1"/>
  <c r="O60" i="29"/>
  <c r="M60" i="29"/>
  <c r="K60" i="29"/>
  <c r="P60" i="29" s="1"/>
  <c r="R60" i="29" s="1"/>
  <c r="T60" i="29" s="1"/>
  <c r="BM59" i="29"/>
  <c r="BK59" i="29"/>
  <c r="BI59" i="29"/>
  <c r="AZ59" i="29"/>
  <c r="BA59" i="29" s="1"/>
  <c r="AX59" i="29"/>
  <c r="AY59" i="29" s="1"/>
  <c r="AV59" i="29"/>
  <c r="AW59" i="29" s="1"/>
  <c r="O59" i="29"/>
  <c r="M59" i="29"/>
  <c r="K59" i="29"/>
  <c r="P59" i="29" s="1"/>
  <c r="R59" i="29" s="1"/>
  <c r="T59" i="29" s="1"/>
  <c r="BM58" i="29"/>
  <c r="BK58" i="29"/>
  <c r="BI58" i="29"/>
  <c r="AZ58" i="29"/>
  <c r="BA58" i="29" s="1"/>
  <c r="AX58" i="29"/>
  <c r="AY58" i="29" s="1"/>
  <c r="AV58" i="29"/>
  <c r="AW58" i="29" s="1"/>
  <c r="O58" i="29"/>
  <c r="M58" i="29"/>
  <c r="K58" i="29"/>
  <c r="P58" i="29" s="1"/>
  <c r="R58" i="29" s="1"/>
  <c r="T58" i="29" s="1"/>
  <c r="AZ57" i="29"/>
  <c r="BA57" i="29" s="1"/>
  <c r="AX57" i="29"/>
  <c r="AY57" i="29" s="1"/>
  <c r="AV57" i="29"/>
  <c r="AW57" i="29" s="1"/>
  <c r="O57" i="29"/>
  <c r="M57" i="29"/>
  <c r="K57" i="29"/>
  <c r="P57" i="29" s="1"/>
  <c r="R57" i="29" s="1"/>
  <c r="T57" i="29" s="1"/>
  <c r="AZ56" i="29"/>
  <c r="BA56" i="29" s="1"/>
  <c r="AX56" i="29"/>
  <c r="AY56" i="29" s="1"/>
  <c r="AV56" i="29"/>
  <c r="AW56" i="29" s="1"/>
  <c r="T56" i="29"/>
  <c r="O56" i="29"/>
  <c r="M56" i="29"/>
  <c r="K56" i="29"/>
  <c r="P56" i="29" s="1"/>
  <c r="BM55" i="29"/>
  <c r="BK55" i="29"/>
  <c r="BI55" i="29"/>
  <c r="AZ55" i="29"/>
  <c r="BA55" i="29" s="1"/>
  <c r="AX55" i="29"/>
  <c r="AY55" i="29" s="1"/>
  <c r="AV55" i="29"/>
  <c r="AW55" i="29" s="1"/>
  <c r="BM54" i="29"/>
  <c r="BK54" i="29"/>
  <c r="BI54" i="29"/>
  <c r="AZ54" i="29"/>
  <c r="BA54" i="29" s="1"/>
  <c r="AX54" i="29"/>
  <c r="AY54" i="29" s="1"/>
  <c r="AV54" i="29"/>
  <c r="AW54" i="29" s="1"/>
  <c r="O54" i="29"/>
  <c r="M54" i="29"/>
  <c r="K54" i="29"/>
  <c r="P54" i="29" s="1"/>
  <c r="R54" i="29" s="1"/>
  <c r="T54" i="29" s="1"/>
  <c r="BM53" i="29"/>
  <c r="BK53" i="29"/>
  <c r="BI53" i="29"/>
  <c r="AZ53" i="29"/>
  <c r="BA53" i="29" s="1"/>
  <c r="AX53" i="29"/>
  <c r="AY53" i="29" s="1"/>
  <c r="AV53" i="29"/>
  <c r="AW53" i="29" s="1"/>
  <c r="O53" i="29"/>
  <c r="M53" i="29"/>
  <c r="K53" i="29"/>
  <c r="P53" i="29" s="1"/>
  <c r="R53" i="29" s="1"/>
  <c r="T53" i="29" s="1"/>
  <c r="BM52" i="29"/>
  <c r="BK52" i="29"/>
  <c r="BI52" i="29"/>
  <c r="AZ52" i="29"/>
  <c r="BA52" i="29" s="1"/>
  <c r="AX52" i="29"/>
  <c r="AY52" i="29" s="1"/>
  <c r="AV52" i="29"/>
  <c r="AW52" i="29" s="1"/>
  <c r="BM51" i="29"/>
  <c r="BK51" i="29"/>
  <c r="BI51" i="29"/>
  <c r="AZ51" i="29"/>
  <c r="BA51" i="29" s="1"/>
  <c r="AX51" i="29"/>
  <c r="AY51" i="29" s="1"/>
  <c r="AV51" i="29"/>
  <c r="AW51" i="29" s="1"/>
  <c r="M51" i="29"/>
  <c r="P51" i="29" s="1"/>
  <c r="R51" i="29" s="1"/>
  <c r="T51" i="29" s="1"/>
  <c r="BM50" i="29"/>
  <c r="BK50" i="29"/>
  <c r="BI50" i="29"/>
  <c r="AZ50" i="29"/>
  <c r="BA50" i="29" s="1"/>
  <c r="AX50" i="29"/>
  <c r="AY50" i="29" s="1"/>
  <c r="AV50" i="29"/>
  <c r="AW50" i="29" s="1"/>
  <c r="T50" i="29"/>
  <c r="O50" i="29"/>
  <c r="M50" i="29"/>
  <c r="K50" i="29"/>
  <c r="P50" i="29" s="1"/>
  <c r="BM49" i="29"/>
  <c r="BK49" i="29"/>
  <c r="BI49" i="29"/>
  <c r="AZ49" i="29"/>
  <c r="BA49" i="29" s="1"/>
  <c r="AX49" i="29"/>
  <c r="AY49" i="29" s="1"/>
  <c r="AV49" i="29"/>
  <c r="AW49" i="29" s="1"/>
  <c r="T49" i="29"/>
  <c r="O49" i="29"/>
  <c r="M49" i="29"/>
  <c r="K49" i="29"/>
  <c r="P49" i="29" s="1"/>
  <c r="BM48" i="29"/>
  <c r="BK48" i="29"/>
  <c r="BI48" i="29"/>
  <c r="AZ48" i="29"/>
  <c r="BA48" i="29" s="1"/>
  <c r="AX48" i="29"/>
  <c r="AY48" i="29" s="1"/>
  <c r="AV48" i="29"/>
  <c r="AW48" i="29" s="1"/>
  <c r="T48" i="29"/>
  <c r="O48" i="29"/>
  <c r="M48" i="29"/>
  <c r="K48" i="29"/>
  <c r="P48" i="29" s="1"/>
  <c r="BM47" i="29"/>
  <c r="BK47" i="29"/>
  <c r="BI47" i="29"/>
  <c r="AZ47" i="29"/>
  <c r="BA47" i="29" s="1"/>
  <c r="AX47" i="29"/>
  <c r="AY47" i="29" s="1"/>
  <c r="AV47" i="29"/>
  <c r="AW47" i="29" s="1"/>
  <c r="T47" i="29"/>
  <c r="O47" i="29"/>
  <c r="M47" i="29"/>
  <c r="K47" i="29"/>
  <c r="P47" i="29" s="1"/>
  <c r="BM46" i="29"/>
  <c r="BK46" i="29"/>
  <c r="BI46" i="29"/>
  <c r="AZ46" i="29"/>
  <c r="BA46" i="29" s="1"/>
  <c r="AX46" i="29"/>
  <c r="AY46" i="29" s="1"/>
  <c r="AV46" i="29"/>
  <c r="AW46" i="29" s="1"/>
  <c r="O46" i="29"/>
  <c r="M46" i="29"/>
  <c r="K46" i="29"/>
  <c r="P46" i="29" s="1"/>
  <c r="R46" i="29" s="1"/>
  <c r="T46" i="29" s="1"/>
  <c r="BM45" i="29"/>
  <c r="BK45" i="29"/>
  <c r="BI45" i="29"/>
  <c r="AZ45" i="29"/>
  <c r="BA45" i="29" s="1"/>
  <c r="AX45" i="29"/>
  <c r="AY45" i="29" s="1"/>
  <c r="AV45" i="29"/>
  <c r="AW45" i="29" s="1"/>
  <c r="O45" i="29"/>
  <c r="M45" i="29"/>
  <c r="K45" i="29"/>
  <c r="P45" i="29" s="1"/>
  <c r="R45" i="29" s="1"/>
  <c r="T45" i="29" s="1"/>
  <c r="BM44" i="29"/>
  <c r="BK44" i="29"/>
  <c r="BI44" i="29"/>
  <c r="AZ44" i="29"/>
  <c r="BA44" i="29" s="1"/>
  <c r="AX44" i="29"/>
  <c r="AY44" i="29" s="1"/>
  <c r="AV44" i="29"/>
  <c r="AW44" i="29" s="1"/>
  <c r="O44" i="29"/>
  <c r="M44" i="29"/>
  <c r="K44" i="29"/>
  <c r="P44" i="29" s="1"/>
  <c r="R44" i="29" s="1"/>
  <c r="T44" i="29" s="1"/>
  <c r="BM43" i="29"/>
  <c r="BK43" i="29"/>
  <c r="BI43" i="29"/>
  <c r="AZ43" i="29"/>
  <c r="BA43" i="29" s="1"/>
  <c r="AX43" i="29"/>
  <c r="AY43" i="29" s="1"/>
  <c r="AV43" i="29"/>
  <c r="AW43" i="29" s="1"/>
  <c r="T43" i="29"/>
  <c r="O43" i="29"/>
  <c r="M43" i="29"/>
  <c r="K43" i="29"/>
  <c r="P43" i="29" s="1"/>
  <c r="BM42" i="29"/>
  <c r="BK42" i="29"/>
  <c r="BI42" i="29"/>
  <c r="AZ42" i="29"/>
  <c r="BA42" i="29" s="1"/>
  <c r="AX42" i="29"/>
  <c r="AY42" i="29" s="1"/>
  <c r="AV42" i="29"/>
  <c r="AW42" i="29" s="1"/>
  <c r="T42" i="29"/>
  <c r="O42" i="29"/>
  <c r="M42" i="29"/>
  <c r="K42" i="29"/>
  <c r="P42" i="29" s="1"/>
  <c r="BM41" i="29"/>
  <c r="BK41" i="29"/>
  <c r="BI41" i="29"/>
  <c r="AZ41" i="29"/>
  <c r="BA41" i="29" s="1"/>
  <c r="AX41" i="29"/>
  <c r="AY41" i="29" s="1"/>
  <c r="AV41" i="29"/>
  <c r="AW41" i="29" s="1"/>
  <c r="O41" i="29"/>
  <c r="M41" i="29"/>
  <c r="K41" i="29"/>
  <c r="P41" i="29" s="1"/>
  <c r="R41" i="29" s="1"/>
  <c r="T41" i="29" s="1"/>
  <c r="BM40" i="29"/>
  <c r="BK40" i="29"/>
  <c r="BI40" i="29"/>
  <c r="AZ40" i="29"/>
  <c r="BA40" i="29" s="1"/>
  <c r="AX40" i="29"/>
  <c r="AY40" i="29" s="1"/>
  <c r="AV40" i="29"/>
  <c r="AW40" i="29" s="1"/>
  <c r="O40" i="29"/>
  <c r="M40" i="29"/>
  <c r="K40" i="29"/>
  <c r="P40" i="29" s="1"/>
  <c r="R40" i="29" s="1"/>
  <c r="T40" i="29" s="1"/>
  <c r="BM39" i="29"/>
  <c r="BK39" i="29"/>
  <c r="BI39" i="29"/>
  <c r="BA39" i="29"/>
  <c r="AY39" i="29"/>
  <c r="AW39" i="29"/>
  <c r="T39" i="29"/>
  <c r="O39" i="29"/>
  <c r="M39" i="29"/>
  <c r="K39" i="29"/>
  <c r="P39" i="29" s="1"/>
  <c r="BM38" i="29"/>
  <c r="BK38" i="29"/>
  <c r="BI38" i="29"/>
  <c r="BA38" i="29"/>
  <c r="AY38" i="29"/>
  <c r="AW38" i="29"/>
  <c r="O38" i="29"/>
  <c r="M38" i="29"/>
  <c r="K38" i="29"/>
  <c r="P38" i="29" s="1"/>
  <c r="R38" i="29" s="1"/>
  <c r="T38" i="29" s="1"/>
  <c r="AZ37" i="29"/>
  <c r="BA37" i="29" s="1"/>
  <c r="AX37" i="29"/>
  <c r="AY37" i="29" s="1"/>
  <c r="AV37" i="29"/>
  <c r="AW37" i="29" s="1"/>
  <c r="O37" i="29"/>
  <c r="M37" i="29"/>
  <c r="K37" i="29"/>
  <c r="P37" i="29" s="1"/>
  <c r="R37" i="29" s="1"/>
  <c r="T37" i="29" s="1"/>
  <c r="BM36" i="29"/>
  <c r="BK36" i="29"/>
  <c r="BI36" i="29"/>
  <c r="BA36" i="29"/>
  <c r="AY36" i="29"/>
  <c r="AW36" i="29"/>
  <c r="O36" i="29"/>
  <c r="M36" i="29"/>
  <c r="K36" i="29"/>
  <c r="P36" i="29" s="1"/>
  <c r="R36" i="29" s="1"/>
  <c r="T36" i="29" s="1"/>
  <c r="AZ35" i="29"/>
  <c r="BA35" i="29" s="1"/>
  <c r="AX35" i="29"/>
  <c r="AY35" i="29" s="1"/>
  <c r="AV35" i="29"/>
  <c r="AW35" i="29" s="1"/>
  <c r="O35" i="29"/>
  <c r="M35" i="29"/>
  <c r="K35" i="29"/>
  <c r="P35" i="29" s="1"/>
  <c r="R35" i="29" s="1"/>
  <c r="T35" i="29" s="1"/>
  <c r="BM34" i="29"/>
  <c r="BK34" i="29"/>
  <c r="BI34" i="29"/>
  <c r="AZ34" i="29"/>
  <c r="BA34" i="29" s="1"/>
  <c r="AX34" i="29"/>
  <c r="AY34" i="29" s="1"/>
  <c r="AV34" i="29"/>
  <c r="AW34" i="29" s="1"/>
  <c r="O34" i="29"/>
  <c r="M34" i="29"/>
  <c r="K34" i="29"/>
  <c r="P34" i="29" s="1"/>
  <c r="R34" i="29" s="1"/>
  <c r="T34" i="29" s="1"/>
  <c r="BM33" i="29"/>
  <c r="BK33" i="29"/>
  <c r="BI33" i="29"/>
  <c r="AZ33" i="29"/>
  <c r="BA33" i="29" s="1"/>
  <c r="AX33" i="29"/>
  <c r="AY33" i="29" s="1"/>
  <c r="AV33" i="29"/>
  <c r="AW33" i="29" s="1"/>
  <c r="O33" i="29"/>
  <c r="M33" i="29"/>
  <c r="K33" i="29"/>
  <c r="P33" i="29" s="1"/>
  <c r="R33" i="29" s="1"/>
  <c r="T33" i="29" s="1"/>
  <c r="BM32" i="29"/>
  <c r="BK32" i="29"/>
  <c r="BI32" i="29"/>
  <c r="AZ32" i="29"/>
  <c r="BA32" i="29" s="1"/>
  <c r="AX32" i="29"/>
  <c r="AY32" i="29" s="1"/>
  <c r="AV32" i="29"/>
  <c r="AW32" i="29" s="1"/>
  <c r="O32" i="29"/>
  <c r="M32" i="29"/>
  <c r="K32" i="29"/>
  <c r="P32" i="29" s="1"/>
  <c r="R32" i="29" s="1"/>
  <c r="T32" i="29" s="1"/>
  <c r="BM31" i="29"/>
  <c r="BK31" i="29"/>
  <c r="BI31" i="29"/>
  <c r="AZ31" i="29"/>
  <c r="BA31" i="29" s="1"/>
  <c r="AX31" i="29"/>
  <c r="AY31" i="29" s="1"/>
  <c r="AV31" i="29"/>
  <c r="AW31" i="29" s="1"/>
  <c r="O31" i="29"/>
  <c r="M31" i="29"/>
  <c r="K31" i="29"/>
  <c r="P31" i="29" s="1"/>
  <c r="R31" i="29" s="1"/>
  <c r="T31" i="29" s="1"/>
  <c r="BM30" i="29"/>
  <c r="BK30" i="29"/>
  <c r="BI30" i="29"/>
  <c r="AZ30" i="29"/>
  <c r="BA30" i="29" s="1"/>
  <c r="AX30" i="29"/>
  <c r="AY30" i="29" s="1"/>
  <c r="AV30" i="29"/>
  <c r="AW30" i="29" s="1"/>
  <c r="BM29" i="29"/>
  <c r="BK29" i="29"/>
  <c r="BI29" i="29"/>
  <c r="AZ29" i="29"/>
  <c r="BA29" i="29" s="1"/>
  <c r="AX29" i="29"/>
  <c r="AY29" i="29" s="1"/>
  <c r="AV29" i="29"/>
  <c r="AW29" i="29" s="1"/>
  <c r="O29" i="29"/>
  <c r="M29" i="29"/>
  <c r="K29" i="29"/>
  <c r="P29" i="29" s="1"/>
  <c r="R29" i="29" s="1"/>
  <c r="T29" i="29" s="1"/>
  <c r="BM28" i="29"/>
  <c r="BK28" i="29"/>
  <c r="BI28" i="29"/>
  <c r="AZ28" i="29"/>
  <c r="BA28" i="29" s="1"/>
  <c r="AX28" i="29"/>
  <c r="AY28" i="29" s="1"/>
  <c r="AV28" i="29"/>
  <c r="AW28" i="29" s="1"/>
  <c r="T28" i="29"/>
  <c r="O28" i="29"/>
  <c r="M28" i="29"/>
  <c r="K28" i="29"/>
  <c r="P28" i="29" s="1"/>
  <c r="BM27" i="29"/>
  <c r="BK27" i="29"/>
  <c r="BI27" i="29"/>
  <c r="AZ27" i="29"/>
  <c r="BA27" i="29" s="1"/>
  <c r="AX27" i="29"/>
  <c r="AY27" i="29" s="1"/>
  <c r="AV27" i="29"/>
  <c r="AW27" i="29" s="1"/>
  <c r="O27" i="29"/>
  <c r="M27" i="29"/>
  <c r="K27" i="29"/>
  <c r="P27" i="29" s="1"/>
  <c r="R27" i="29" s="1"/>
  <c r="T27" i="29" s="1"/>
  <c r="BM26" i="29"/>
  <c r="BK26" i="29"/>
  <c r="BI26" i="29"/>
  <c r="AZ26" i="29"/>
  <c r="BA26" i="29" s="1"/>
  <c r="AX26" i="29"/>
  <c r="AY26" i="29" s="1"/>
  <c r="AV26" i="29"/>
  <c r="AW26" i="29" s="1"/>
  <c r="T26" i="29"/>
  <c r="O26" i="29"/>
  <c r="M26" i="29"/>
  <c r="K26" i="29"/>
  <c r="P26" i="29" s="1"/>
  <c r="BM25" i="29"/>
  <c r="BK25" i="29"/>
  <c r="BI25" i="29"/>
  <c r="AZ25" i="29"/>
  <c r="BA25" i="29" s="1"/>
  <c r="AX25" i="29"/>
  <c r="AY25" i="29" s="1"/>
  <c r="AV25" i="29"/>
  <c r="AW25" i="29" s="1"/>
  <c r="T25" i="29"/>
  <c r="O25" i="29"/>
  <c r="M25" i="29"/>
  <c r="K25" i="29"/>
  <c r="P25" i="29" s="1"/>
  <c r="BM24" i="29"/>
  <c r="BK24" i="29"/>
  <c r="BI24" i="29"/>
  <c r="AZ24" i="29"/>
  <c r="BA24" i="29" s="1"/>
  <c r="AX24" i="29"/>
  <c r="AY24" i="29" s="1"/>
  <c r="AV24" i="29"/>
  <c r="AW24" i="29" s="1"/>
  <c r="O24" i="29"/>
  <c r="M24" i="29"/>
  <c r="K24" i="29"/>
  <c r="P24" i="29" s="1"/>
  <c r="R24" i="29" s="1"/>
  <c r="T24" i="29" s="1"/>
  <c r="BM23" i="29"/>
  <c r="BK23" i="29"/>
  <c r="BI23" i="29"/>
  <c r="AZ23" i="29"/>
  <c r="BA23" i="29" s="1"/>
  <c r="AX23" i="29"/>
  <c r="AY23" i="29" s="1"/>
  <c r="AV23" i="29"/>
  <c r="AW23" i="29" s="1"/>
  <c r="T23" i="29"/>
  <c r="O23" i="29"/>
  <c r="M23" i="29"/>
  <c r="K23" i="29"/>
  <c r="P23" i="29" s="1"/>
  <c r="BM22" i="29"/>
  <c r="BK22" i="29"/>
  <c r="BI22" i="29"/>
  <c r="BM21" i="29"/>
  <c r="BK21" i="29"/>
  <c r="BI21" i="29"/>
  <c r="AZ21" i="29"/>
  <c r="BA21" i="29" s="1"/>
  <c r="AX21" i="29"/>
  <c r="AY21" i="29" s="1"/>
  <c r="AV21" i="29"/>
  <c r="AW21" i="29" s="1"/>
  <c r="O21" i="29"/>
  <c r="M21" i="29"/>
  <c r="K21" i="29"/>
  <c r="P21" i="29" s="1"/>
  <c r="R21" i="29" s="1"/>
  <c r="T21" i="29" s="1"/>
  <c r="BM20" i="29"/>
  <c r="BK20" i="29"/>
  <c r="BI20" i="29"/>
  <c r="AZ20" i="29"/>
  <c r="BA20" i="29" s="1"/>
  <c r="AX20" i="29"/>
  <c r="AY20" i="29" s="1"/>
  <c r="AV20" i="29"/>
  <c r="AW20" i="29" s="1"/>
  <c r="O20" i="29"/>
  <c r="M20" i="29"/>
  <c r="K20" i="29"/>
  <c r="P20" i="29" s="1"/>
  <c r="R20" i="29" s="1"/>
  <c r="T20" i="29" s="1"/>
  <c r="BM19" i="29"/>
  <c r="BK19" i="29"/>
  <c r="BI19" i="29"/>
  <c r="AZ19" i="29"/>
  <c r="BA19" i="29" s="1"/>
  <c r="AX19" i="29"/>
  <c r="AY19" i="29" s="1"/>
  <c r="AV19" i="29"/>
  <c r="AW19" i="29" s="1"/>
  <c r="BM17" i="29"/>
  <c r="BK17" i="29"/>
  <c r="BI17" i="29"/>
  <c r="AZ17" i="29"/>
  <c r="BA17" i="29" s="1"/>
  <c r="AX17" i="29"/>
  <c r="AY17" i="29" s="1"/>
  <c r="AV17" i="29"/>
  <c r="AW17" i="29" s="1"/>
  <c r="T17" i="29"/>
  <c r="O17" i="29"/>
  <c r="M17" i="29"/>
  <c r="K17" i="29"/>
  <c r="P17" i="29" s="1"/>
  <c r="BM16" i="29"/>
  <c r="BK16" i="29"/>
  <c r="BI16" i="29"/>
  <c r="AZ16" i="29"/>
  <c r="BA16" i="29" s="1"/>
  <c r="AX16" i="29"/>
  <c r="AY16" i="29" s="1"/>
  <c r="AV16" i="29"/>
  <c r="AW16" i="29" s="1"/>
  <c r="O16" i="29"/>
  <c r="M16" i="29"/>
  <c r="K16" i="29"/>
  <c r="P16" i="29" s="1"/>
  <c r="R16" i="29" s="1"/>
  <c r="T16" i="29" s="1"/>
  <c r="AZ15" i="29"/>
  <c r="BA15" i="29" s="1"/>
  <c r="AX15" i="29"/>
  <c r="AY15" i="29" s="1"/>
  <c r="AV15" i="29"/>
  <c r="AW15" i="29" s="1"/>
  <c r="BM14" i="29"/>
  <c r="BK14" i="29"/>
  <c r="BI14" i="29"/>
  <c r="AZ14" i="29"/>
  <c r="BA14" i="29" s="1"/>
  <c r="AX14" i="29"/>
  <c r="AY14" i="29" s="1"/>
  <c r="AV14" i="29"/>
  <c r="AW14" i="29" s="1"/>
  <c r="O14" i="29"/>
  <c r="P14" i="29" s="1"/>
  <c r="R14" i="29" s="1"/>
  <c r="T14" i="29" s="1"/>
  <c r="BM13" i="29"/>
  <c r="BK13" i="29"/>
  <c r="BI13" i="29"/>
  <c r="AZ13" i="29"/>
  <c r="BA13" i="29" s="1"/>
  <c r="AX13" i="29"/>
  <c r="AY13" i="29" s="1"/>
  <c r="AV13" i="29"/>
  <c r="AW13" i="29" s="1"/>
  <c r="T13" i="29"/>
  <c r="O13" i="29"/>
  <c r="M13" i="29"/>
  <c r="K13" i="29"/>
  <c r="P13" i="29" s="1"/>
  <c r="BM12" i="29"/>
  <c r="BK12" i="29"/>
  <c r="BI12" i="29"/>
  <c r="AZ12" i="29"/>
  <c r="BA12" i="29" s="1"/>
  <c r="AX12" i="29"/>
  <c r="AY12" i="29" s="1"/>
  <c r="AV12" i="29"/>
  <c r="AW12" i="29" s="1"/>
  <c r="O12" i="29"/>
  <c r="M12" i="29"/>
  <c r="K12" i="29"/>
  <c r="P12" i="29" s="1"/>
  <c r="R12" i="29" s="1"/>
  <c r="BM11" i="29"/>
  <c r="BK11" i="29"/>
  <c r="BI11" i="29"/>
  <c r="BA11" i="29"/>
  <c r="AY11" i="29"/>
  <c r="AW11" i="29"/>
  <c r="BM10" i="29"/>
  <c r="BK10" i="29"/>
  <c r="BI10" i="29"/>
  <c r="AZ10" i="29"/>
  <c r="BA10" i="29" s="1"/>
  <c r="AX10" i="29"/>
  <c r="AY10" i="29" s="1"/>
  <c r="AV10" i="29"/>
  <c r="AW10" i="29" s="1"/>
  <c r="BM9" i="29"/>
  <c r="BK9" i="29"/>
  <c r="BI9" i="29"/>
  <c r="AZ9" i="29"/>
  <c r="BA9" i="29" s="1"/>
  <c r="AX9" i="29"/>
  <c r="AY9" i="29" s="1"/>
  <c r="AV9" i="29"/>
  <c r="AW9" i="29" s="1"/>
  <c r="T9" i="29"/>
  <c r="O9" i="29"/>
  <c r="M9" i="29"/>
  <c r="K9" i="29"/>
  <c r="P9" i="29" s="1"/>
  <c r="BM8" i="29"/>
  <c r="BK8" i="29"/>
  <c r="BI8" i="29"/>
  <c r="AZ8" i="29"/>
  <c r="BA8" i="29" s="1"/>
  <c r="AX8" i="29"/>
  <c r="AY8" i="29" s="1"/>
  <c r="AV8" i="29"/>
  <c r="AW8" i="29" s="1"/>
  <c r="T8" i="29"/>
  <c r="O8" i="29"/>
  <c r="M8" i="29"/>
  <c r="K8" i="29"/>
  <c r="P8" i="29" s="1"/>
  <c r="BM7" i="29"/>
  <c r="BK7" i="29"/>
  <c r="BI7" i="29"/>
  <c r="AZ7" i="29"/>
  <c r="BA7" i="29" s="1"/>
  <c r="AX7" i="29"/>
  <c r="AY7" i="29" s="1"/>
  <c r="AV7" i="29"/>
  <c r="AW7" i="29" s="1"/>
  <c r="T7" i="29"/>
  <c r="O7" i="29"/>
  <c r="M7" i="29"/>
  <c r="K7" i="29"/>
  <c r="P7" i="29" s="1"/>
  <c r="BM6" i="29"/>
  <c r="BM152" i="29" s="1"/>
  <c r="BM166" i="29" s="1"/>
  <c r="BK6" i="29"/>
  <c r="BK152" i="29" s="1"/>
  <c r="BK166" i="29" s="1"/>
  <c r="BI6" i="29"/>
  <c r="BI152" i="29" s="1"/>
  <c r="BI166" i="29" s="1"/>
  <c r="AZ6" i="29"/>
  <c r="AX6" i="29"/>
  <c r="AV6" i="29"/>
  <c r="O6" i="29"/>
  <c r="M6" i="29"/>
  <c r="K6" i="29"/>
  <c r="P6" i="29" s="1"/>
  <c r="AG48" i="1"/>
  <c r="AG47" i="1"/>
  <c r="AG46" i="1"/>
  <c r="AO46" i="1"/>
  <c r="AO47" i="1"/>
  <c r="AO48" i="1"/>
  <c r="AO45" i="1"/>
  <c r="AM46" i="1"/>
  <c r="AM47" i="1"/>
  <c r="AM48" i="1"/>
  <c r="AM45" i="1"/>
  <c r="AO13" i="3"/>
  <c r="AO14" i="3"/>
  <c r="AO15" i="3"/>
  <c r="AO16" i="3"/>
  <c r="AO17" i="3"/>
  <c r="AM13" i="3"/>
  <c r="AM14" i="3"/>
  <c r="AM15" i="3"/>
  <c r="AM16" i="3"/>
  <c r="AM17" i="3"/>
  <c r="AO18" i="1"/>
  <c r="AM18" i="1"/>
  <c r="AK4" i="4"/>
  <c r="AG74" i="4"/>
  <c r="AK29" i="4"/>
  <c r="AK27" i="4"/>
  <c r="AK78" i="4"/>
  <c r="AK80" i="4"/>
  <c r="AK13" i="3"/>
  <c r="AK14" i="3"/>
  <c r="AK15" i="3"/>
  <c r="AK16" i="3"/>
  <c r="AK17" i="3"/>
  <c r="AU26" i="1" l="1"/>
  <c r="AU28" i="1" s="1"/>
  <c r="AT28" i="1"/>
  <c r="AU34" i="1"/>
  <c r="AU36" i="1" s="1"/>
  <c r="AT36" i="1"/>
  <c r="AU46" i="1"/>
  <c r="AU48" i="1" s="1"/>
  <c r="AT48" i="1"/>
  <c r="AQ71" i="4"/>
  <c r="AQ74" i="4" s="1"/>
  <c r="AP74" i="4"/>
  <c r="AR4" i="3"/>
  <c r="AR7" i="3" s="1"/>
  <c r="AQ7" i="3"/>
  <c r="AQ4" i="4"/>
  <c r="AQ6" i="4" s="1"/>
  <c r="AP6" i="4"/>
  <c r="AQ17" i="4"/>
  <c r="AQ19" i="4" s="1"/>
  <c r="AP19" i="4"/>
  <c r="AQ42" i="4"/>
  <c r="AQ44" i="4" s="1"/>
  <c r="AP44" i="4"/>
  <c r="AT18" i="1"/>
  <c r="AU16" i="1"/>
  <c r="AU18" i="1"/>
  <c r="AT7" i="1"/>
  <c r="AU4" i="1"/>
  <c r="AU7" i="1" s="1"/>
  <c r="AR26" i="1"/>
  <c r="AR28" i="1" s="1"/>
  <c r="AQ28" i="1"/>
  <c r="AM74" i="4"/>
  <c r="AN71" i="4"/>
  <c r="AN74" i="4" s="1"/>
  <c r="AN4" i="4"/>
  <c r="AN6" i="4" s="1"/>
  <c r="AM6" i="4"/>
  <c r="AN17" i="4"/>
  <c r="AN19" i="4" s="1"/>
  <c r="AM19" i="4"/>
  <c r="AN42" i="4"/>
  <c r="AN44" i="4" s="1"/>
  <c r="AM44" i="4"/>
  <c r="AR16" i="1"/>
  <c r="AR18" i="1" s="1"/>
  <c r="AQ18" i="1"/>
  <c r="AR4" i="1"/>
  <c r="AQ7" i="1"/>
  <c r="AR7" i="1"/>
  <c r="AR46" i="1"/>
  <c r="AR48" i="1" s="1"/>
  <c r="AQ48" i="1"/>
  <c r="AQ36" i="1"/>
  <c r="AR34" i="1"/>
  <c r="AR36" i="1" s="1"/>
  <c r="AV152" i="29"/>
  <c r="AW6" i="29"/>
  <c r="AX152" i="29"/>
  <c r="AY6" i="29"/>
  <c r="AZ152" i="29"/>
  <c r="BA6" i="29"/>
  <c r="R152" i="29"/>
  <c r="T12" i="29"/>
  <c r="AV160" i="29"/>
  <c r="AW155" i="29"/>
  <c r="AW160" i="29" s="1"/>
  <c r="AX160" i="29"/>
  <c r="AY155" i="29"/>
  <c r="AY160" i="29" s="1"/>
  <c r="AZ160" i="29"/>
  <c r="BA155" i="29"/>
  <c r="BA160" i="29" s="1"/>
  <c r="R160" i="29"/>
  <c r="T157" i="29"/>
  <c r="R164" i="29"/>
  <c r="T163" i="29"/>
  <c r="AV164" i="29"/>
  <c r="AW163" i="29"/>
  <c r="AW164" i="29" s="1"/>
  <c r="AX164" i="29"/>
  <c r="AY163" i="29"/>
  <c r="AY164" i="29" s="1"/>
  <c r="AZ164" i="29"/>
  <c r="BA163" i="29"/>
  <c r="BA164" i="29" s="1"/>
  <c r="R166" i="29" l="1"/>
  <c r="AZ166" i="29"/>
  <c r="BA152" i="29"/>
  <c r="AX166" i="29"/>
  <c r="AY152" i="29"/>
  <c r="AV166" i="29"/>
  <c r="AW152" i="29"/>
  <c r="AE49" i="1"/>
  <c r="AG49" i="1" s="1"/>
  <c r="AE19" i="1"/>
  <c r="AW79" i="4"/>
  <c r="AU70" i="4"/>
  <c r="AY61" i="4"/>
  <c r="AU57" i="4"/>
  <c r="BC51" i="4"/>
  <c r="AU47" i="4"/>
  <c r="AY41" i="4"/>
  <c r="AU34" i="4"/>
  <c r="AY29" i="4"/>
  <c r="AU28" i="4"/>
  <c r="AU23" i="4"/>
  <c r="AU9" i="4"/>
  <c r="AY49" i="1"/>
  <c r="AY38" i="1"/>
  <c r="AY21" i="1"/>
  <c r="BE8" i="1"/>
  <c r="BW7" i="1"/>
  <c r="BW6" i="1"/>
  <c r="BW5" i="1"/>
  <c r="AH30" i="3"/>
  <c r="AE4" i="4"/>
  <c r="AH15" i="3"/>
  <c r="AI15" i="3" s="1"/>
  <c r="AH16" i="3"/>
  <c r="AI16" i="3" s="1"/>
  <c r="AH17" i="3"/>
  <c r="AI17" i="3" s="1"/>
  <c r="AH14" i="3"/>
  <c r="AI14" i="3" s="1"/>
  <c r="AH27" i="4"/>
  <c r="AH80" i="4"/>
  <c r="AI80" i="4" s="1"/>
  <c r="AG71" i="4"/>
  <c r="AK74" i="4"/>
  <c r="AG75" i="4"/>
  <c r="AG76" i="4"/>
  <c r="AG77" i="4"/>
  <c r="AH78" i="4"/>
  <c r="AI78" i="4" s="1"/>
  <c r="AG79" i="4"/>
  <c r="AK79" i="4" s="1"/>
  <c r="AG81" i="4"/>
  <c r="AG82" i="4"/>
  <c r="AG83" i="4"/>
  <c r="AG84" i="4"/>
  <c r="AH72" i="4"/>
  <c r="AI72" i="4" s="1"/>
  <c r="AG73" i="4"/>
  <c r="AG70" i="4"/>
  <c r="AG59" i="4"/>
  <c r="AG60" i="4"/>
  <c r="AG61" i="4"/>
  <c r="AG58" i="4"/>
  <c r="AK58" i="4" s="1"/>
  <c r="AG57" i="4"/>
  <c r="AG62" i="4" s="1"/>
  <c r="AG67" i="4"/>
  <c r="AG66" i="4"/>
  <c r="AG65" i="4"/>
  <c r="AG64" i="4"/>
  <c r="AG54" i="4"/>
  <c r="AG53" i="4"/>
  <c r="AG52" i="4"/>
  <c r="AK52" i="4" s="1"/>
  <c r="AG51" i="4"/>
  <c r="AG45" i="4"/>
  <c r="AG46" i="4"/>
  <c r="AG47" i="4"/>
  <c r="AG44" i="4"/>
  <c r="AG43" i="4"/>
  <c r="AK42" i="4"/>
  <c r="AG41" i="4"/>
  <c r="F48" i="4"/>
  <c r="AG34" i="4"/>
  <c r="AK34" i="4" s="1"/>
  <c r="AG36" i="4"/>
  <c r="AH36" i="4" s="1"/>
  <c r="AI36" i="4" s="1"/>
  <c r="AG37" i="4"/>
  <c r="AG38" i="4"/>
  <c r="AH38" i="4" s="1"/>
  <c r="AI38" i="4" s="1"/>
  <c r="AG33" i="4"/>
  <c r="AG30" i="4"/>
  <c r="AH29" i="4"/>
  <c r="AG28" i="4"/>
  <c r="AG18" i="4"/>
  <c r="AG19" i="4"/>
  <c r="AK19" i="4" s="1"/>
  <c r="AG20" i="4"/>
  <c r="AG21" i="4"/>
  <c r="AG23" i="4"/>
  <c r="AG22" i="4"/>
  <c r="AG24" i="4"/>
  <c r="AG17" i="4"/>
  <c r="AG16" i="4"/>
  <c r="AG5" i="4"/>
  <c r="AK5" i="4" s="1"/>
  <c r="AG6" i="4"/>
  <c r="AK6" i="4" s="1"/>
  <c r="AG8" i="4"/>
  <c r="AK8" i="4" s="1"/>
  <c r="AG9" i="4"/>
  <c r="AK9" i="4" s="1"/>
  <c r="AG10" i="4"/>
  <c r="AK10" i="4" s="1"/>
  <c r="AG11" i="4"/>
  <c r="AK11" i="4" s="1"/>
  <c r="AG12" i="4"/>
  <c r="AK12" i="4" s="1"/>
  <c r="AG13" i="4"/>
  <c r="AH13" i="4" s="1"/>
  <c r="AH4" i="4"/>
  <c r="AG3" i="4"/>
  <c r="AK3" i="4" s="1"/>
  <c r="AK47" i="1"/>
  <c r="AK49" i="1"/>
  <c r="AG34" i="1"/>
  <c r="AG35" i="1"/>
  <c r="AG36" i="1"/>
  <c r="AG37" i="1"/>
  <c r="AG38" i="1"/>
  <c r="AG39" i="1"/>
  <c r="AG40" i="1"/>
  <c r="AG41" i="1"/>
  <c r="AG42" i="1"/>
  <c r="AG33" i="1"/>
  <c r="AG26" i="1"/>
  <c r="AG27" i="1"/>
  <c r="AG28" i="1"/>
  <c r="AG29" i="1"/>
  <c r="AG30" i="1"/>
  <c r="AH30" i="1" s="1"/>
  <c r="AI30" i="1" s="1"/>
  <c r="AG25" i="1"/>
  <c r="F18" i="1"/>
  <c r="AG16" i="1"/>
  <c r="AG17" i="1"/>
  <c r="AG19" i="1"/>
  <c r="AO19" i="1" s="1"/>
  <c r="AO21" i="1"/>
  <c r="AG22" i="1"/>
  <c r="AG15" i="1"/>
  <c r="AO15" i="1" s="1"/>
  <c r="AG4" i="1"/>
  <c r="AG5" i="1"/>
  <c r="AG6" i="1"/>
  <c r="AG7" i="1"/>
  <c r="AG8" i="1"/>
  <c r="AG9" i="1"/>
  <c r="AG10" i="1"/>
  <c r="AG11" i="1"/>
  <c r="AG12" i="1"/>
  <c r="AG3" i="1"/>
  <c r="AF24" i="3"/>
  <c r="AE24" i="3"/>
  <c r="AD24" i="3"/>
  <c r="AG18" i="3"/>
  <c r="AG19" i="3"/>
  <c r="AG20" i="3"/>
  <c r="AG21" i="3"/>
  <c r="AG22" i="3"/>
  <c r="AG23" i="3"/>
  <c r="AG5" i="3"/>
  <c r="AG6" i="3"/>
  <c r="AG7" i="3"/>
  <c r="AG8" i="3"/>
  <c r="AG9" i="3"/>
  <c r="AG10" i="3"/>
  <c r="AG11" i="3"/>
  <c r="AG12" i="3"/>
  <c r="AG4" i="3"/>
  <c r="AG3" i="3"/>
  <c r="F10" i="3"/>
  <c r="AK3" i="3" l="1"/>
  <c r="AO3" i="3"/>
  <c r="AM3" i="3"/>
  <c r="AK4" i="3"/>
  <c r="AO4" i="3"/>
  <c r="AM4" i="3"/>
  <c r="AO12" i="3"/>
  <c r="AM12" i="3"/>
  <c r="AO11" i="3"/>
  <c r="AM11" i="3"/>
  <c r="AO10" i="3"/>
  <c r="AM10" i="3"/>
  <c r="AO9" i="3"/>
  <c r="AM9" i="3"/>
  <c r="AO8" i="3"/>
  <c r="AM8" i="3"/>
  <c r="AO7" i="3"/>
  <c r="AM7" i="3"/>
  <c r="AO6" i="3"/>
  <c r="AM6" i="3"/>
  <c r="AO5" i="3"/>
  <c r="AM5" i="3"/>
  <c r="AO23" i="3"/>
  <c r="AM23" i="3"/>
  <c r="AK22" i="3"/>
  <c r="AO22" i="3"/>
  <c r="AM22" i="3"/>
  <c r="AO21" i="3"/>
  <c r="AM21" i="3"/>
  <c r="AK20" i="3"/>
  <c r="AO20" i="3"/>
  <c r="AM20" i="3"/>
  <c r="AO19" i="3"/>
  <c r="AM19" i="3"/>
  <c r="AO18" i="3"/>
  <c r="AM18" i="3"/>
  <c r="AG68" i="4"/>
  <c r="AK64" i="4"/>
  <c r="AH65" i="4"/>
  <c r="AK65" i="4"/>
  <c r="AH66" i="4"/>
  <c r="AK66" i="4"/>
  <c r="AH67" i="4"/>
  <c r="AK67" i="4"/>
  <c r="AO33" i="1"/>
  <c r="AM33" i="1"/>
  <c r="AO42" i="1"/>
  <c r="AM42" i="1"/>
  <c r="AO41" i="1"/>
  <c r="AM41" i="1"/>
  <c r="AO40" i="1"/>
  <c r="AM40" i="1"/>
  <c r="AO39" i="1"/>
  <c r="AM39" i="1"/>
  <c r="AK38" i="1"/>
  <c r="AO38" i="1"/>
  <c r="AM38" i="1"/>
  <c r="AO37" i="1"/>
  <c r="AM37" i="1"/>
  <c r="AO36" i="1"/>
  <c r="AM36" i="1"/>
  <c r="AO35" i="1"/>
  <c r="AM35" i="1"/>
  <c r="AO34" i="1"/>
  <c r="AM34" i="1"/>
  <c r="AO3" i="1"/>
  <c r="AM3" i="1"/>
  <c r="AO12" i="1"/>
  <c r="AM12" i="1"/>
  <c r="AO11" i="1"/>
  <c r="AM11" i="1"/>
  <c r="AO10" i="1"/>
  <c r="AM10" i="1"/>
  <c r="AO9" i="1"/>
  <c r="AM9" i="1"/>
  <c r="AO8" i="1"/>
  <c r="AM8" i="1"/>
  <c r="AK7" i="1"/>
  <c r="AO7" i="1"/>
  <c r="AM7" i="1"/>
  <c r="AK6" i="1"/>
  <c r="AO6" i="1"/>
  <c r="AM6" i="1"/>
  <c r="AO5" i="1"/>
  <c r="AM5" i="1"/>
  <c r="AO4" i="1"/>
  <c r="AM4" i="1"/>
  <c r="AM22" i="1"/>
  <c r="AO22" i="1"/>
  <c r="AO20" i="1"/>
  <c r="AM17" i="1"/>
  <c r="AO17" i="1"/>
  <c r="AM16" i="1"/>
  <c r="AO16" i="1"/>
  <c r="AO23" i="1" s="1"/>
  <c r="AO25" i="1"/>
  <c r="AM25" i="1"/>
  <c r="AO29" i="1"/>
  <c r="AM29" i="1"/>
  <c r="AO28" i="1"/>
  <c r="AM28" i="1"/>
  <c r="AO27" i="1"/>
  <c r="AM27" i="1"/>
  <c r="AO26" i="1"/>
  <c r="AM26" i="1"/>
  <c r="AO49" i="1"/>
  <c r="AO50" i="1" s="1"/>
  <c r="AM49" i="1"/>
  <c r="AM50" i="1" s="1"/>
  <c r="AG50" i="1"/>
  <c r="AG23" i="1"/>
  <c r="AM15" i="1"/>
  <c r="AK21" i="1"/>
  <c r="AM21" i="1"/>
  <c r="AK19" i="1"/>
  <c r="AM19" i="1"/>
  <c r="AG55" i="4"/>
  <c r="AK51" i="4"/>
  <c r="AH53" i="4"/>
  <c r="AI53" i="4" s="1"/>
  <c r="AK53" i="4"/>
  <c r="AH54" i="4"/>
  <c r="AI54" i="4" s="1"/>
  <c r="AK54" i="4"/>
  <c r="AH61" i="4"/>
  <c r="AK61" i="4"/>
  <c r="AH60" i="4"/>
  <c r="AK60" i="4"/>
  <c r="AH59" i="4"/>
  <c r="AK59" i="4"/>
  <c r="AK62" i="4" s="1"/>
  <c r="AK70" i="4"/>
  <c r="AG85" i="4"/>
  <c r="AH12" i="3"/>
  <c r="AI12" i="3" s="1"/>
  <c r="AK12" i="3"/>
  <c r="AH11" i="3"/>
  <c r="AI11" i="3" s="1"/>
  <c r="AK11" i="3"/>
  <c r="AH10" i="3"/>
  <c r="AI10" i="3" s="1"/>
  <c r="AK10" i="3"/>
  <c r="AH9" i="3"/>
  <c r="AI9" i="3" s="1"/>
  <c r="AK9" i="3"/>
  <c r="AH8" i="3"/>
  <c r="AI8" i="3" s="1"/>
  <c r="AK8" i="3"/>
  <c r="AH7" i="3"/>
  <c r="AI7" i="3" s="1"/>
  <c r="AK7" i="3"/>
  <c r="AH6" i="3"/>
  <c r="AI6" i="3" s="1"/>
  <c r="AK6" i="3"/>
  <c r="AH5" i="3"/>
  <c r="AI5" i="3" s="1"/>
  <c r="AK5" i="3"/>
  <c r="AH23" i="3"/>
  <c r="AI23" i="3" s="1"/>
  <c r="AK23" i="3"/>
  <c r="AH21" i="3"/>
  <c r="AI21" i="3" s="1"/>
  <c r="AK21" i="3"/>
  <c r="AH19" i="3"/>
  <c r="AI19" i="3" s="1"/>
  <c r="AK19" i="3"/>
  <c r="AH18" i="3"/>
  <c r="AI18" i="3" s="1"/>
  <c r="AK18" i="3"/>
  <c r="AK25" i="1"/>
  <c r="AG31" i="1"/>
  <c r="AH29" i="1"/>
  <c r="AK29" i="1"/>
  <c r="AH28" i="1"/>
  <c r="AI28" i="1" s="1"/>
  <c r="AK28" i="1"/>
  <c r="AH27" i="1"/>
  <c r="AI27" i="1" s="1"/>
  <c r="AK27" i="1"/>
  <c r="AH26" i="1"/>
  <c r="AI26" i="1" s="1"/>
  <c r="AK26" i="1"/>
  <c r="AG49" i="4"/>
  <c r="AK41" i="4"/>
  <c r="AH43" i="4"/>
  <c r="AK43" i="4"/>
  <c r="AH44" i="4"/>
  <c r="AK44" i="4"/>
  <c r="AH48" i="4"/>
  <c r="AI48" i="4" s="1"/>
  <c r="AK48" i="4"/>
  <c r="AH47" i="4"/>
  <c r="AK47" i="4"/>
  <c r="AH46" i="4"/>
  <c r="AK46" i="4"/>
  <c r="AH45" i="4"/>
  <c r="AK45" i="4"/>
  <c r="AH33" i="4"/>
  <c r="AG39" i="4"/>
  <c r="AH37" i="4"/>
  <c r="AI37" i="4" s="1"/>
  <c r="AK37" i="4"/>
  <c r="AK39" i="4"/>
  <c r="AG31" i="4"/>
  <c r="AK28" i="4"/>
  <c r="AH30" i="4"/>
  <c r="AK30" i="4"/>
  <c r="AG25" i="4"/>
  <c r="AK16" i="4"/>
  <c r="AH17" i="4"/>
  <c r="AK17" i="4"/>
  <c r="AH24" i="4"/>
  <c r="AK24" i="4"/>
  <c r="AH22" i="4"/>
  <c r="AK22" i="4"/>
  <c r="AH23" i="4"/>
  <c r="AK23" i="4"/>
  <c r="AH21" i="4"/>
  <c r="AK21" i="4"/>
  <c r="AH20" i="4"/>
  <c r="AK20" i="4"/>
  <c r="AH18" i="4"/>
  <c r="AK18" i="4"/>
  <c r="AT7" i="4"/>
  <c r="AH12" i="4"/>
  <c r="AH10" i="4"/>
  <c r="AH9" i="4"/>
  <c r="AH8" i="4"/>
  <c r="AH6" i="4"/>
  <c r="AH5" i="4"/>
  <c r="AH73" i="4"/>
  <c r="AI73" i="4" s="1"/>
  <c r="AK73" i="4"/>
  <c r="AH84" i="4"/>
  <c r="AI84" i="4" s="1"/>
  <c r="AK84" i="4"/>
  <c r="AH83" i="4"/>
  <c r="AI83" i="4" s="1"/>
  <c r="AK83" i="4"/>
  <c r="AH82" i="4"/>
  <c r="AI82" i="4" s="1"/>
  <c r="AK82" i="4"/>
  <c r="AH81" i="4"/>
  <c r="AI81" i="4" s="1"/>
  <c r="AK81" i="4"/>
  <c r="AH77" i="4"/>
  <c r="AI77" i="4" s="1"/>
  <c r="AK77" i="4"/>
  <c r="AH76" i="4"/>
  <c r="AI76" i="4" s="1"/>
  <c r="AK76" i="4"/>
  <c r="AH75" i="4"/>
  <c r="AI75" i="4" s="1"/>
  <c r="AK75" i="4"/>
  <c r="AH71" i="4"/>
  <c r="AI71" i="4" s="1"/>
  <c r="AK71" i="4"/>
  <c r="AI29" i="1"/>
  <c r="AK33" i="1"/>
  <c r="AG43" i="1"/>
  <c r="AH42" i="1"/>
  <c r="AI42" i="1" s="1"/>
  <c r="AK42" i="1"/>
  <c r="AH41" i="1"/>
  <c r="AI41" i="1" s="1"/>
  <c r="AK41" i="1"/>
  <c r="AH40" i="1"/>
  <c r="AI40" i="1" s="1"/>
  <c r="AK40" i="1"/>
  <c r="AH39" i="1"/>
  <c r="AI39" i="1" s="1"/>
  <c r="AK39" i="1"/>
  <c r="AH37" i="1"/>
  <c r="AI37" i="1" s="1"/>
  <c r="AK37" i="1"/>
  <c r="AH36" i="1"/>
  <c r="AI36" i="1" s="1"/>
  <c r="AK36" i="1"/>
  <c r="AH35" i="1"/>
  <c r="AI35" i="1" s="1"/>
  <c r="AK35" i="1"/>
  <c r="AH34" i="1"/>
  <c r="AI34" i="1" s="1"/>
  <c r="AK34" i="1"/>
  <c r="AH45" i="1"/>
  <c r="AK45" i="1"/>
  <c r="AH48" i="1"/>
  <c r="AI48" i="1" s="1"/>
  <c r="AK48" i="1"/>
  <c r="AH46" i="1"/>
  <c r="AK46" i="1"/>
  <c r="AK3" i="1"/>
  <c r="AG13" i="1"/>
  <c r="AH12" i="1"/>
  <c r="AK12" i="1"/>
  <c r="AH11" i="1"/>
  <c r="AK11" i="1"/>
  <c r="AH10" i="1"/>
  <c r="AK10" i="1"/>
  <c r="AH9" i="1"/>
  <c r="AK9" i="1"/>
  <c r="AH8" i="1"/>
  <c r="AK8" i="1"/>
  <c r="AH5" i="1"/>
  <c r="AK5" i="1"/>
  <c r="AH4" i="1"/>
  <c r="AK4" i="1"/>
  <c r="AH15" i="1"/>
  <c r="AK15" i="1"/>
  <c r="AH22" i="1"/>
  <c r="AK22" i="1"/>
  <c r="AH20" i="1"/>
  <c r="AK20" i="1"/>
  <c r="AH18" i="1"/>
  <c r="AK18" i="1"/>
  <c r="AH17" i="1"/>
  <c r="AK17" i="1"/>
  <c r="AH16" i="1"/>
  <c r="AK16" i="1"/>
  <c r="AH3" i="1"/>
  <c r="BD5" i="1"/>
  <c r="AH6" i="1"/>
  <c r="BD7" i="1"/>
  <c r="AH21" i="1"/>
  <c r="AX19" i="1"/>
  <c r="AH25" i="1"/>
  <c r="AX29" i="1"/>
  <c r="AX30" i="1" s="1"/>
  <c r="AH38" i="1"/>
  <c r="AI38" i="1" s="1"/>
  <c r="AX36" i="1"/>
  <c r="AX47" i="1"/>
  <c r="AH47" i="1"/>
  <c r="AI47" i="1" s="1"/>
  <c r="BB51" i="4"/>
  <c r="AH51" i="4"/>
  <c r="AT54" i="4"/>
  <c r="AH52" i="4"/>
  <c r="AI52" i="4" s="1"/>
  <c r="AT52" i="4"/>
  <c r="AT57" i="4" s="1"/>
  <c r="AH64" i="4"/>
  <c r="AH68" i="4" s="1"/>
  <c r="AT67" i="4"/>
  <c r="AH58" i="4"/>
  <c r="AH62" i="4" s="1"/>
  <c r="AX60" i="4"/>
  <c r="AX61" i="4" s="1"/>
  <c r="AH70" i="4"/>
  <c r="AV77" i="4"/>
  <c r="AH79" i="4"/>
  <c r="AI79" i="4" s="1"/>
  <c r="AV76" i="4"/>
  <c r="AH74" i="4"/>
  <c r="AI74" i="4" s="1"/>
  <c r="AV78" i="4"/>
  <c r="AX48" i="1"/>
  <c r="AX49" i="1" s="1"/>
  <c r="AH49" i="1"/>
  <c r="AI49" i="1" s="1"/>
  <c r="AH33" i="1"/>
  <c r="AX37" i="1"/>
  <c r="AX38" i="1" s="1"/>
  <c r="AH19" i="1"/>
  <c r="AX20" i="1"/>
  <c r="AX21" i="1" s="1"/>
  <c r="AH7" i="1"/>
  <c r="BD6" i="1"/>
  <c r="BD8" i="1" s="1"/>
  <c r="AH4" i="3"/>
  <c r="AI4" i="3" s="1"/>
  <c r="AG29" i="3"/>
  <c r="AH22" i="3"/>
  <c r="AI22" i="3" s="1"/>
  <c r="AG28" i="3"/>
  <c r="AH3" i="3"/>
  <c r="AI3" i="3" s="1"/>
  <c r="AG27" i="3"/>
  <c r="AG30" i="3" s="1"/>
  <c r="AH11" i="4"/>
  <c r="AT6" i="4"/>
  <c r="AH16" i="4"/>
  <c r="AT21" i="4"/>
  <c r="AH19" i="4"/>
  <c r="AT20" i="4"/>
  <c r="AT23" i="4" s="1"/>
  <c r="AT27" i="4"/>
  <c r="AT28" i="4" s="1"/>
  <c r="AH28" i="4"/>
  <c r="AH31" i="4" s="1"/>
  <c r="AY30" i="4"/>
  <c r="AH35" i="4"/>
  <c r="AI35" i="4" s="1"/>
  <c r="AX38" i="4"/>
  <c r="AH34" i="4"/>
  <c r="AI34" i="4" s="1"/>
  <c r="AX37" i="4"/>
  <c r="AX41" i="4" s="1"/>
  <c r="AH41" i="4"/>
  <c r="AT45" i="4"/>
  <c r="AH42" i="4"/>
  <c r="AT46" i="4"/>
  <c r="AH3" i="4"/>
  <c r="AG24" i="3"/>
  <c r="AH20" i="3"/>
  <c r="F72" i="4"/>
  <c r="F82" i="4"/>
  <c r="F75" i="4"/>
  <c r="F46" i="4"/>
  <c r="F43" i="4"/>
  <c r="F13" i="4"/>
  <c r="F6" i="4"/>
  <c r="F4" i="4"/>
  <c r="AI64" i="4"/>
  <c r="AI65" i="4"/>
  <c r="AI66" i="4"/>
  <c r="AI67" i="4"/>
  <c r="F64" i="4"/>
  <c r="F65" i="4"/>
  <c r="F66" i="4"/>
  <c r="F67" i="4"/>
  <c r="AM24" i="3" l="1"/>
  <c r="AO24" i="3"/>
  <c r="AK68" i="4"/>
  <c r="AM43" i="1"/>
  <c r="AO43" i="1"/>
  <c r="AM31" i="1"/>
  <c r="AO31" i="1"/>
  <c r="AM13" i="1"/>
  <c r="AO13" i="1"/>
  <c r="AM23" i="1"/>
  <c r="AK55" i="4"/>
  <c r="AI70" i="4"/>
  <c r="AH85" i="4"/>
  <c r="AK85" i="4"/>
  <c r="AK24" i="3"/>
  <c r="AI25" i="1"/>
  <c r="AH31" i="1"/>
  <c r="AI31" i="1"/>
  <c r="AK31" i="1"/>
  <c r="AI51" i="4"/>
  <c r="AH55" i="4"/>
  <c r="AK49" i="4"/>
  <c r="AH49" i="4"/>
  <c r="AI33" i="4"/>
  <c r="AH39" i="4"/>
  <c r="AK31" i="4"/>
  <c r="AK25" i="4"/>
  <c r="AH25" i="4"/>
  <c r="AI33" i="1"/>
  <c r="AI43" i="1" s="1"/>
  <c r="AH43" i="1"/>
  <c r="AK43" i="1"/>
  <c r="AK50" i="1"/>
  <c r="AH50" i="1"/>
  <c r="AK23" i="1"/>
  <c r="AH23" i="1"/>
  <c r="AH13" i="1"/>
  <c r="AK13" i="1"/>
  <c r="AV79" i="4"/>
  <c r="AT70" i="4"/>
  <c r="AT47" i="4"/>
  <c r="AI20" i="3"/>
  <c r="AI24" i="3" s="1"/>
  <c r="AH24" i="3"/>
  <c r="AI58" i="4"/>
  <c r="AI59" i="4"/>
  <c r="AI60" i="4"/>
  <c r="AI61" i="4"/>
  <c r="F61" i="4"/>
  <c r="F60" i="4"/>
  <c r="F59" i="4"/>
  <c r="F58" i="4"/>
  <c r="F57" i="4"/>
  <c r="F52" i="4"/>
  <c r="F53" i="4"/>
  <c r="F54" i="4"/>
  <c r="F51" i="4"/>
  <c r="F34" i="4"/>
  <c r="F35" i="4"/>
  <c r="F36" i="4"/>
  <c r="F37" i="4"/>
  <c r="F38" i="4"/>
  <c r="F33" i="4"/>
  <c r="AE7" i="4"/>
  <c r="AG7" i="4" s="1"/>
  <c r="AK7" i="4" s="1"/>
  <c r="AK14" i="4" s="1"/>
  <c r="AI27" i="4"/>
  <c r="AI28" i="4"/>
  <c r="AI30" i="4"/>
  <c r="AI29" i="4"/>
  <c r="F29" i="4"/>
  <c r="F30" i="4"/>
  <c r="F28" i="4"/>
  <c r="F27" i="4"/>
  <c r="F73" i="4"/>
  <c r="F84" i="4"/>
  <c r="F83" i="4"/>
  <c r="F81" i="4"/>
  <c r="F80" i="4"/>
  <c r="F79" i="4"/>
  <c r="F78" i="4"/>
  <c r="F77" i="4"/>
  <c r="F76" i="4"/>
  <c r="F74" i="4"/>
  <c r="F71" i="4"/>
  <c r="F70" i="4"/>
  <c r="AI47" i="4"/>
  <c r="F47" i="4"/>
  <c r="AI46" i="4"/>
  <c r="AI45" i="4"/>
  <c r="F45" i="4"/>
  <c r="AI44" i="4"/>
  <c r="F44" i="4"/>
  <c r="AI43" i="4"/>
  <c r="AI42" i="4"/>
  <c r="F42" i="4"/>
  <c r="AI41" i="4"/>
  <c r="F41" i="4"/>
  <c r="AI24" i="4"/>
  <c r="F24" i="4"/>
  <c r="AI22" i="4"/>
  <c r="F22" i="4"/>
  <c r="AI23" i="4"/>
  <c r="F23" i="4"/>
  <c r="AI21" i="4"/>
  <c r="F21" i="4"/>
  <c r="AI20" i="4"/>
  <c r="F20" i="4"/>
  <c r="AI19" i="4"/>
  <c r="F19" i="4"/>
  <c r="AI18" i="4"/>
  <c r="F18" i="4"/>
  <c r="AI17" i="4"/>
  <c r="F17" i="4"/>
  <c r="AI16" i="4"/>
  <c r="F16" i="4"/>
  <c r="AI13" i="4"/>
  <c r="AI12" i="4"/>
  <c r="F12" i="4"/>
  <c r="AI11" i="4"/>
  <c r="F11" i="4"/>
  <c r="AI10" i="4"/>
  <c r="F10" i="4"/>
  <c r="AI9" i="4"/>
  <c r="F9" i="4"/>
  <c r="AI8" i="4"/>
  <c r="F8" i="4"/>
  <c r="F7" i="4"/>
  <c r="AI6" i="4"/>
  <c r="AI5" i="4"/>
  <c r="F5" i="4"/>
  <c r="AI4" i="4"/>
  <c r="AI3" i="4"/>
  <c r="F3" i="4"/>
  <c r="AA24" i="3"/>
  <c r="D24" i="3"/>
  <c r="F23" i="3"/>
  <c r="F22" i="3"/>
  <c r="F21" i="3"/>
  <c r="F20" i="3"/>
  <c r="F19" i="3"/>
  <c r="F18" i="3"/>
  <c r="F13" i="3"/>
  <c r="F12" i="3"/>
  <c r="F11" i="3"/>
  <c r="F9" i="3"/>
  <c r="F7" i="3"/>
  <c r="F6" i="3"/>
  <c r="F5" i="3"/>
  <c r="F4" i="3"/>
  <c r="F3" i="3"/>
  <c r="AI15" i="1"/>
  <c r="AI16" i="1"/>
  <c r="AI17" i="1"/>
  <c r="AI18" i="1"/>
  <c r="AI19" i="1"/>
  <c r="AI20" i="1"/>
  <c r="AI21" i="1"/>
  <c r="AI22" i="1"/>
  <c r="AI45" i="1"/>
  <c r="AI46" i="1"/>
  <c r="AI4" i="1"/>
  <c r="AI5" i="1"/>
  <c r="AI6" i="1"/>
  <c r="AI7" i="1"/>
  <c r="AI8" i="1"/>
  <c r="AI9" i="1"/>
  <c r="AI10" i="1"/>
  <c r="AI11" i="1"/>
  <c r="AI12" i="1"/>
  <c r="AI3" i="1"/>
  <c r="AI13" i="1" s="1"/>
  <c r="F3" i="1"/>
  <c r="F5" i="1"/>
  <c r="F4" i="1"/>
  <c r="AT8" i="4" l="1"/>
  <c r="AT9" i="4" s="1"/>
  <c r="AG14" i="4"/>
  <c r="AI50" i="1"/>
  <c r="AI23" i="1"/>
  <c r="AT33" i="4"/>
  <c r="AT34" i="4" s="1"/>
  <c r="AH7" i="4"/>
  <c r="AH14" i="4" s="1"/>
  <c r="F24" i="3"/>
  <c r="F33" i="1"/>
  <c r="F34" i="1"/>
  <c r="F35" i="1"/>
  <c r="F36" i="1"/>
  <c r="F37" i="1"/>
  <c r="F38" i="1"/>
  <c r="F39" i="1"/>
  <c r="F40" i="1"/>
  <c r="F41" i="1"/>
  <c r="F42" i="1"/>
  <c r="F46" i="1"/>
  <c r="F47" i="1"/>
  <c r="F48" i="1"/>
  <c r="F49" i="1"/>
  <c r="F45" i="1"/>
  <c r="F22" i="1"/>
  <c r="F21" i="1"/>
  <c r="F20" i="1"/>
  <c r="F19" i="1"/>
  <c r="F17" i="1"/>
  <c r="F16" i="1"/>
  <c r="F15" i="1"/>
  <c r="F29" i="1"/>
  <c r="F28" i="1"/>
  <c r="F27" i="1"/>
  <c r="F26" i="1"/>
  <c r="F25" i="1"/>
  <c r="AI7" i="4" l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<sst xmlns="http://schemas.openxmlformats.org/spreadsheetml/2006/main" count="5518" uniqueCount="484">
  <si>
    <t>City and Suburbs</t>
  </si>
  <si>
    <t xml:space="preserve">Total </t>
  </si>
  <si>
    <t>Density Standards of Limerick Development Plan 2022 - 2028</t>
  </si>
  <si>
    <t>Capacity under Section 28 Compact Settlement Guidelines Map 2024</t>
  </si>
  <si>
    <t>Capacity under Section 28 Guidelines Map 2026</t>
  </si>
  <si>
    <t xml:space="preserve">SCA Site No. </t>
  </si>
  <si>
    <t xml:space="preserve">Variation RSCA Site No. </t>
  </si>
  <si>
    <t>Zoning</t>
  </si>
  <si>
    <t>2022 Area</t>
  </si>
  <si>
    <t>Distance from City Centre</t>
  </si>
  <si>
    <t>Area with applicable % or update after partially developed</t>
  </si>
  <si>
    <t>Densities</t>
  </si>
  <si>
    <t>Land in Density Zone 1 (100 uph)</t>
  </si>
  <si>
    <t>Capacity Density Zone 1 (100 uph)</t>
  </si>
  <si>
    <t>Land in Density Zone 2 (45+ uph)</t>
  </si>
  <si>
    <t>Capacity in Density Zone 2 (45+ uph)</t>
  </si>
  <si>
    <t>Land In Density Zone 3 (35+ uph)</t>
  </si>
  <si>
    <t>Capacity in Density Zone 3 (35+ uph)</t>
  </si>
  <si>
    <t>Potential Capacity</t>
  </si>
  <si>
    <t>Permission Granted</t>
  </si>
  <si>
    <t>Capacity After Permission</t>
  </si>
  <si>
    <t>Potential Population</t>
  </si>
  <si>
    <t>Ownership</t>
  </si>
  <si>
    <t>Tier</t>
  </si>
  <si>
    <t>Type</t>
  </si>
  <si>
    <t>Notes &amp; Permissions</t>
  </si>
  <si>
    <t>Lighting</t>
  </si>
  <si>
    <t>Footpaths</t>
  </si>
  <si>
    <t>Road Access</t>
  </si>
  <si>
    <t>Water</t>
  </si>
  <si>
    <t>Foul</t>
  </si>
  <si>
    <t>Surface Water</t>
  </si>
  <si>
    <t>Updated Tier</t>
  </si>
  <si>
    <t>Proximity to Public Transport</t>
  </si>
  <si>
    <t>Proximity to Primary Schools</t>
  </si>
  <si>
    <t>Proximity to Secondary Schools</t>
  </si>
  <si>
    <t>Energy Infrastructure</t>
  </si>
  <si>
    <t>Flood Risk</t>
  </si>
  <si>
    <t>Uisce Eireann Water Capacity</t>
  </si>
  <si>
    <t>Uisce Eireann Wastewater Capacity</t>
  </si>
  <si>
    <t>School Requirements</t>
  </si>
  <si>
    <t>Community Facilities</t>
  </si>
  <si>
    <t>No. of Units Permitted</t>
  </si>
  <si>
    <t>Site Area (ha.) Permitted</t>
  </si>
  <si>
    <t>Status (June. 26)</t>
  </si>
  <si>
    <t>Area Remaining = Total minus commenced application area</t>
  </si>
  <si>
    <t>Potential Density Zone</t>
  </si>
  <si>
    <t>Range</t>
  </si>
  <si>
    <t>Lowest Capacity Units</t>
  </si>
  <si>
    <t>Lowest Capacity Population 2.74 National Average</t>
  </si>
  <si>
    <t>Medium Capacity</t>
  </si>
  <si>
    <t>Medium Capacity Population 2.74 National Average</t>
  </si>
  <si>
    <t>High Capacity</t>
  </si>
  <si>
    <t>High Capacity Population 2.74 National Average</t>
  </si>
  <si>
    <t>Known Social Rental</t>
  </si>
  <si>
    <t>Known Private Sale</t>
  </si>
  <si>
    <t>Known Affordable</t>
  </si>
  <si>
    <t>Density Zone</t>
  </si>
  <si>
    <t>Density Range</t>
  </si>
  <si>
    <t>Neighbourhood</t>
  </si>
  <si>
    <t>Y = Yes, Serviced</t>
  </si>
  <si>
    <t>S = Serviceable</t>
  </si>
  <si>
    <t>Y = Capacity Available, P = Potential Capacity, X = No Capacity</t>
  </si>
  <si>
    <t>New Resi</t>
  </si>
  <si>
    <t>&lt;3km</t>
  </si>
  <si>
    <t>35+</t>
  </si>
  <si>
    <t>Private</t>
  </si>
  <si>
    <t>Greenfield</t>
  </si>
  <si>
    <t>22312683 - 165 units &amp; Ext of Dur 267010</t>
  </si>
  <si>
    <t xml:space="preserve">SHD granted </t>
  </si>
  <si>
    <t>Y</t>
  </si>
  <si>
    <t>1.5/3km</t>
  </si>
  <si>
    <t>C - 200 kVA - 1 MVA</t>
  </si>
  <si>
    <t>35-50</t>
  </si>
  <si>
    <t>Thomond, Moyross, Caherdavin, Ennis Road</t>
  </si>
  <si>
    <t>S</t>
  </si>
  <si>
    <t>&lt;1.5km</t>
  </si>
  <si>
    <t>Corbally Kings Island</t>
  </si>
  <si>
    <t>&lt;2km</t>
  </si>
  <si>
    <t>45+</t>
  </si>
  <si>
    <t>Brownfield</t>
  </si>
  <si>
    <t>23557 - 343 units</t>
  </si>
  <si>
    <t xml:space="preserve">Commenced </t>
  </si>
  <si>
    <t xml:space="preserve"> 
B - 50 - 200 kVA</t>
  </si>
  <si>
    <t>Commenced</t>
  </si>
  <si>
    <t>50-200</t>
  </si>
  <si>
    <t>Ballysimon, Singland, Garryowen, Rhebogue</t>
  </si>
  <si>
    <t>&lt;3.5km</t>
  </si>
  <si>
    <t>2460032 - 99 units</t>
  </si>
  <si>
    <t>Annacotty, Castletroy, Plassey</t>
  </si>
  <si>
    <t>Z3</t>
  </si>
  <si>
    <t>&lt;6km</t>
  </si>
  <si>
    <t>A - 0 - 50kVA</t>
  </si>
  <si>
    <t>City Centre</t>
  </si>
  <si>
    <t>Z4</t>
  </si>
  <si>
    <t>&lt;4km</t>
  </si>
  <si>
    <t>35/50 and 50/ 200 - 0.618 in 35/50, 3.706 in 50/200</t>
  </si>
  <si>
    <t>50-200 and 35-50</t>
  </si>
  <si>
    <t>Janesboro, Southill, Crossagalla</t>
  </si>
  <si>
    <t>211800 - 99 units,  22959 - 98 units, 221114 - 54 units, 22790 - Creche; 2460956 -Alterations; 2560230 - Alterations</t>
  </si>
  <si>
    <t>Ballinacurra, South Circular Road, Dock Road</t>
  </si>
  <si>
    <t>6 / U9</t>
  </si>
  <si>
    <t>Local Centre</t>
  </si>
  <si>
    <t>(0.162) 25%</t>
  </si>
  <si>
    <t>22917 - 12 units</t>
  </si>
  <si>
    <t>Dooradoyle, Raheen, Mungret</t>
  </si>
  <si>
    <t>22817 - 86 units; 2561027 - alterations</t>
  </si>
  <si>
    <t>Z5</t>
  </si>
  <si>
    <t xml:space="preserve">Infill </t>
  </si>
  <si>
    <t>2 &amp; 3</t>
  </si>
  <si>
    <t>50-200 &amp; 35-50</t>
  </si>
  <si>
    <t>1.045 in 35/50 &amp; 0.736 in 50/200</t>
  </si>
  <si>
    <t>9 / Z6 / Merge with 10/11</t>
  </si>
  <si>
    <t>Council</t>
  </si>
  <si>
    <t xml:space="preserve">Brownfield </t>
  </si>
  <si>
    <t>Regeneration Area</t>
  </si>
  <si>
    <t>12 / U10</t>
  </si>
  <si>
    <t>Mixed Use</t>
  </si>
  <si>
    <t>3.567 in 45+ 2.224 in 35+</t>
  </si>
  <si>
    <t>EOI</t>
  </si>
  <si>
    <t xml:space="preserve">Regeneration Area </t>
  </si>
  <si>
    <t>Z7</t>
  </si>
  <si>
    <t xml:space="preserve">2360951 - 73 units </t>
  </si>
  <si>
    <t>0.124 in 35/50 &amp; 10.879 in 50/200</t>
  </si>
  <si>
    <t>Z9</t>
  </si>
  <si>
    <t>&lt;2.5km</t>
  </si>
  <si>
    <t>Exist Resi</t>
  </si>
  <si>
    <t>B - 50 - 200 kVA</t>
  </si>
  <si>
    <t>19710 - 31 units - 250741 Ext of Dur</t>
  </si>
  <si>
    <t>22/ Z1</t>
  </si>
  <si>
    <t>City C</t>
  </si>
  <si>
    <t>&lt;1km</t>
  </si>
  <si>
    <t>100+</t>
  </si>
  <si>
    <t>ACP - JA91.323849 - 234 units</t>
  </si>
  <si>
    <t>Cleeves</t>
  </si>
  <si>
    <t>Permission Sought</t>
  </si>
  <si>
    <t>100-250</t>
  </si>
  <si>
    <t>221400 - 46 units</t>
  </si>
  <si>
    <t>St. Anne's Court</t>
  </si>
  <si>
    <t>P8 - 258327 - 30 units</t>
  </si>
  <si>
    <t>2560953 - 25 units</t>
  </si>
  <si>
    <t xml:space="preserve">Y  </t>
  </si>
  <si>
    <t>0.478 in 45+ 0.108 in 35+</t>
  </si>
  <si>
    <t>0.474 in 50-200 &amp; 0.112 in 35-50</t>
  </si>
  <si>
    <t>Pre Planning 1032968 - 51 units</t>
  </si>
  <si>
    <t>1.254 in Zone 2 and 0.942 in Zone 3</t>
  </si>
  <si>
    <t>35-50 and 50-200</t>
  </si>
  <si>
    <t>0.08 in 45+ 2.34 in 35+</t>
  </si>
  <si>
    <t>0.109 in 50-200 &amp; 2.217 in 35-50</t>
  </si>
  <si>
    <t>2.893 in 45+ 1.38 in 35+</t>
  </si>
  <si>
    <t>4.089 in Zone 2 and 0.184 in Zone 3</t>
  </si>
  <si>
    <t>0.007 in 45+ 1.054 in 35+</t>
  </si>
  <si>
    <t>21520 - 26 units</t>
  </si>
  <si>
    <t>Commencement Notice but no works on site?</t>
  </si>
  <si>
    <t>0.934 in Zone 2 and 0.127 in Zone 3</t>
  </si>
  <si>
    <t>Infill</t>
  </si>
  <si>
    <t xml:space="preserve">2460864 - 15 units </t>
  </si>
  <si>
    <t>Pre Planning - 1031956 - 271 units</t>
  </si>
  <si>
    <t>Canal Bank</t>
  </si>
  <si>
    <t>Council Depot - Requested by Housing</t>
  </si>
  <si>
    <t>49 / U21</t>
  </si>
  <si>
    <t>2460713 - 25 units; Pre Planning 1049911 - 80 student bedspaces</t>
  </si>
  <si>
    <t>20827 - 4 units</t>
  </si>
  <si>
    <t>221216 - 26 units</t>
  </si>
  <si>
    <t>Pre planning 16772</t>
  </si>
  <si>
    <t>Z33</t>
  </si>
  <si>
    <t>Z17</t>
  </si>
  <si>
    <t>2560151 - 31 units</t>
  </si>
  <si>
    <t>Commenced ??</t>
  </si>
  <si>
    <t>0.171 in 45+ 0.056 in 35+</t>
  </si>
  <si>
    <t>25220 - 1 unit; 23605 - 7 units</t>
  </si>
  <si>
    <t>3.169 (48%)</t>
  </si>
  <si>
    <t>2660603 - new 403 apts, creche, medical centre</t>
  </si>
  <si>
    <t xml:space="preserve">Parkway Valley </t>
  </si>
  <si>
    <t>Housing wanted this site included</t>
  </si>
  <si>
    <t>22793 - 32 units</t>
  </si>
  <si>
    <t>Include</t>
  </si>
  <si>
    <t>2560169 - 30 units</t>
  </si>
  <si>
    <t>C - 200 kVA - 1MVA</t>
  </si>
  <si>
    <t>211640 - 20 units</t>
  </si>
  <si>
    <t xml:space="preserve">2560778 - 9 units on 0.20 </t>
  </si>
  <si>
    <t xml:space="preserve">Permission Granted  </t>
  </si>
  <si>
    <t>0.165 (25%)</t>
  </si>
  <si>
    <t>2360521 - Commercial</t>
  </si>
  <si>
    <t>Z18</t>
  </si>
  <si>
    <t>11.302 in 35/50 and 13.201 in 50/200</t>
  </si>
  <si>
    <t>7.549 in 50-200  &amp; 16.932 in 35-50</t>
  </si>
  <si>
    <t xml:space="preserve">2560113 - 196 apartments </t>
  </si>
  <si>
    <t>Groody</t>
  </si>
  <si>
    <t>U31</t>
  </si>
  <si>
    <t>56 / U30</t>
  </si>
  <si>
    <t>&lt;4.5km</t>
  </si>
  <si>
    <t>2560271 - 114 units; 1855 - 31 units</t>
  </si>
  <si>
    <t>1.077 in 50-200 &amp; 2.521 in 35-50</t>
  </si>
  <si>
    <t>7.544 in 45+ 4.816 in 35+</t>
  </si>
  <si>
    <t>10.871 in 50-200 &amp; 1.489 in 35-50</t>
  </si>
  <si>
    <t>&lt;5.5km</t>
  </si>
  <si>
    <t>Pre Planning 557494 - 27 units</t>
  </si>
  <si>
    <t>Pre Planning 1015952 - 56</t>
  </si>
  <si>
    <t>Z14</t>
  </si>
  <si>
    <t>0.397 in 45+ 8.349 in 35+</t>
  </si>
  <si>
    <t>2.35 in Zone 2 and 6.396 in Zone 3</t>
  </si>
  <si>
    <t>7.515 in 45+ 1.045 in 35+</t>
  </si>
  <si>
    <t>8.122 in Zone 2 and 0.438 in Zone 3</t>
  </si>
  <si>
    <t>2.979 in 45+ 0.188 in 35+</t>
  </si>
  <si>
    <t>2660089 - 309 student spaces - Appealed; Pre Planning 561059 - 161 units</t>
  </si>
  <si>
    <t>Z15</t>
  </si>
  <si>
    <t>72/ Z16</t>
  </si>
  <si>
    <t>Mixed Use/ New Resi</t>
  </si>
  <si>
    <t>4.8 (30%)</t>
  </si>
  <si>
    <t>2660275 - 212 units - FI; 22950 - 38 units, 2360740 - 2 additional units, 23102 - medical building, 211740 - hospital. Pre-Planning LRD 1039583 - 220 units</t>
  </si>
  <si>
    <t>Towlerton</t>
  </si>
  <si>
    <t>2660275 - 212 units - FI - 4.490ha.</t>
  </si>
  <si>
    <t>Pre Planning 23101 - 33</t>
  </si>
  <si>
    <t xml:space="preserve">In Annacotty Settlement </t>
  </si>
  <si>
    <t>21309999 - 137</t>
  </si>
  <si>
    <t>SHD Granted  - Annacotty Settlement</t>
  </si>
  <si>
    <t>2560399 - 74 units on  1.580 - Appealed</t>
  </si>
  <si>
    <t>0.145 in 45+ 2.589 in 35+</t>
  </si>
  <si>
    <t>2.419 in Zone 2 and 0.315 in Zone 3</t>
  </si>
  <si>
    <t>Arthur's Quay</t>
  </si>
  <si>
    <t>Penneys</t>
  </si>
  <si>
    <t>UL</t>
  </si>
  <si>
    <t>C - 200kVA - 1MW</t>
  </si>
  <si>
    <t>Consolidation Site</t>
  </si>
  <si>
    <t>228016 - 36 units - P8</t>
  </si>
  <si>
    <t>Housing Proposals for  216 units on Carey's Road Site in 3 plots</t>
  </si>
  <si>
    <t xml:space="preserve">Colbert </t>
  </si>
  <si>
    <r>
      <t>1.346</t>
    </r>
    <r>
      <rPr>
        <sz val="11"/>
        <rFont val="Calibri"/>
        <family val="2"/>
      </rPr>
      <t> </t>
    </r>
  </si>
  <si>
    <t>115 / Z19</t>
  </si>
  <si>
    <t>1.5km/3km</t>
  </si>
  <si>
    <t>0.467 in 45+</t>
  </si>
  <si>
    <t>P8 178003 - 27 units</t>
  </si>
  <si>
    <t>Z20</t>
  </si>
  <si>
    <t>Z21</t>
  </si>
  <si>
    <t>128 / Z22</t>
  </si>
  <si>
    <t>258328 - 57 units - P8</t>
  </si>
  <si>
    <t>1.912 in 35-50 &amp; 5.374 in 50-200</t>
  </si>
  <si>
    <t>2360025 - 21 apartments</t>
  </si>
  <si>
    <t>Z23</t>
  </si>
  <si>
    <t xml:space="preserve">S </t>
  </si>
  <si>
    <t xml:space="preserve">2560780 - 285 units on 1.26 </t>
  </si>
  <si>
    <t>Gasworks</t>
  </si>
  <si>
    <t>Z26</t>
  </si>
  <si>
    <t>Z27</t>
  </si>
  <si>
    <t>Z25</t>
  </si>
  <si>
    <t>Pre Planning - 1031962 - 385 Student bedspaces</t>
  </si>
  <si>
    <t>Punches Cross  - Part of site is being used for construction worker vehicles for the HSE surgical hub under construction opposite junction 2360911</t>
  </si>
  <si>
    <t>U36</t>
  </si>
  <si>
    <t>133 / U37</t>
  </si>
  <si>
    <t>6.659 in 45+ 2.284 in 35+</t>
  </si>
  <si>
    <t>21311588 - 371 units. Area of 1.22ha. remains outside of the SHD site boundary</t>
  </si>
  <si>
    <t>SHD Greenpark</t>
  </si>
  <si>
    <t>Partially  Under Construction - Reduced Site Area Available</t>
  </si>
  <si>
    <t>1.531 in 35/50 &amp; 1.579 in 50/200</t>
  </si>
  <si>
    <t xml:space="preserve">S  </t>
  </si>
  <si>
    <t>0.974 in Zone 2 and 0.194 in Zone 3</t>
  </si>
  <si>
    <t>0.273 in 50-200 &amp; 0.895 in 35-50</t>
  </si>
  <si>
    <t>0.194 in 45+ 0.412 in 35+</t>
  </si>
  <si>
    <t>22313124 - 384 units</t>
  </si>
  <si>
    <t>Commencement Notice but no works on site</t>
  </si>
  <si>
    <t>Z28</t>
  </si>
  <si>
    <t>2660396 - 141 units on 5.670ha. - FI</t>
  </si>
  <si>
    <t>&lt;5km</t>
  </si>
  <si>
    <t>144 / Z31</t>
  </si>
  <si>
    <t>Pre Planning  1048948 - 180 units</t>
  </si>
  <si>
    <t>Mungret</t>
  </si>
  <si>
    <t>2.67 in Zone 2 and 29.28 in Zone 3</t>
  </si>
  <si>
    <t>10.102 in 50-200 &amp; 32.33 in 35-50</t>
  </si>
  <si>
    <t>145/ Z30</t>
  </si>
  <si>
    <t>147/ Z30</t>
  </si>
  <si>
    <t>0.2595 (25%)</t>
  </si>
  <si>
    <t>218000 - 253 units</t>
  </si>
  <si>
    <t>*LDA - 218000 is across 3 sites</t>
  </si>
  <si>
    <t>0.674 in 50-200 &amp; 4.291 in 35-50</t>
  </si>
  <si>
    <t>Permission Granted - Reduced Site Available</t>
  </si>
  <si>
    <t>1.139 in 50-200 &amp; 0.022 in 35-50</t>
  </si>
  <si>
    <t>155 / U38</t>
  </si>
  <si>
    <t>151 / U40</t>
  </si>
  <si>
    <t>7.869 in 45+ 3.1017 in 35+</t>
  </si>
  <si>
    <t>152 / U39</t>
  </si>
  <si>
    <t>0.775 in 45+ 3.345 in 35+</t>
  </si>
  <si>
    <t>1.69 in Zone 3 and 1.307 in Zone 2</t>
  </si>
  <si>
    <t xml:space="preserve">2461282 - 139 units on </t>
  </si>
  <si>
    <t>In Mungret Settlement</t>
  </si>
  <si>
    <t>Subtotal</t>
  </si>
  <si>
    <t>Annacotty</t>
  </si>
  <si>
    <t>Available Remaining under DP</t>
  </si>
  <si>
    <t>Capacity Remaining under DP</t>
  </si>
  <si>
    <t xml:space="preserve"> Area Remaining &amp; Proposed</t>
  </si>
  <si>
    <t>Capacity Remaining &amp; Proposed</t>
  </si>
  <si>
    <t xml:space="preserve">2660241 - LRD 523 units - Granted; Pre Planning LRD 1033167 - 486 units </t>
  </si>
  <si>
    <t>Within Suburbs</t>
  </si>
  <si>
    <t>Within Annacotty as defined by CSO</t>
  </si>
  <si>
    <t>SCA Site Area, Density and Capacity</t>
  </si>
  <si>
    <t>Servicing Status</t>
  </si>
  <si>
    <t>Planning Status</t>
  </si>
  <si>
    <t>Site Status</t>
  </si>
  <si>
    <t>Area Status</t>
  </si>
  <si>
    <t>Future Capacity at 2022 Plan Density</t>
  </si>
  <si>
    <t>Future Capacity with Lowest Density under Compact Growth Guidelines</t>
  </si>
  <si>
    <t>Requirement 2027 - 2030</t>
  </si>
  <si>
    <t>Requirement 2026 to 2030</t>
  </si>
  <si>
    <t>Settlement</t>
  </si>
  <si>
    <t>Site Area (ha.)</t>
  </si>
  <si>
    <t>Density</t>
  </si>
  <si>
    <t>Capacity</t>
  </si>
  <si>
    <t>Infill/ Brownfield/ Greenfield</t>
  </si>
  <si>
    <t>Note</t>
  </si>
  <si>
    <t>Uisce Eireann Capacity Register 2025 - Water</t>
  </si>
  <si>
    <t>Uisce Eireann Capacity Register 2025 - Wastewater</t>
  </si>
  <si>
    <t>Permission Granted/ Sought</t>
  </si>
  <si>
    <t>Site Area Permitted</t>
  </si>
  <si>
    <t>Site Status (July 26)</t>
  </si>
  <si>
    <t>Land With Permission Not Commenced (ha.)</t>
  </si>
  <si>
    <t>Land with No Permission (ha.)</t>
  </si>
  <si>
    <t>Land with Permission Commenced (ha.)</t>
  </si>
  <si>
    <t>Area Remaining = Total minus commenced application area (ha.)</t>
  </si>
  <si>
    <t>Lowest Density Capacity -  No. of Units</t>
  </si>
  <si>
    <t xml:space="preserve"> Lowest Density Capacity - Population on 2.74 National Average</t>
  </si>
  <si>
    <t>Lowest Density</t>
  </si>
  <si>
    <t>Medium Density</t>
  </si>
  <si>
    <t>Medium Density Capacity - No. of Units</t>
  </si>
  <si>
    <t>High Density</t>
  </si>
  <si>
    <t>Highest Density Capacity - No. of Units</t>
  </si>
  <si>
    <t>Density Split</t>
  </si>
  <si>
    <t>Unit Requirement - 2027 to 2030</t>
  </si>
  <si>
    <t>Land Requirement</t>
  </si>
  <si>
    <t>Unit Requirement - 2026 to 2030</t>
  </si>
  <si>
    <t>Newcastle West</t>
  </si>
  <si>
    <t>Town Centre</t>
  </si>
  <si>
    <t>Requires site assembly. Why is the Town Centre Zoning Density less than New Resi?</t>
  </si>
  <si>
    <t>C 200 kVA - 1 MVA</t>
  </si>
  <si>
    <t>Amber</t>
  </si>
  <si>
    <t>Red</t>
  </si>
  <si>
    <t>No</t>
  </si>
  <si>
    <t>No Permission</t>
  </si>
  <si>
    <t>Pre Planning - 16761 - 24 units</t>
  </si>
  <si>
    <t>10%@ 10dph</t>
  </si>
  <si>
    <t>5% @ 40dph</t>
  </si>
  <si>
    <t>85% @ 30dph</t>
  </si>
  <si>
    <t>Is part of this built out?</t>
  </si>
  <si>
    <t>22840 - 93 units</t>
  </si>
  <si>
    <t>Partially Development - Reduced Area Available</t>
  </si>
  <si>
    <t>Total</t>
  </si>
  <si>
    <t>2360706 - 53 units, 17383 - 54 units</t>
  </si>
  <si>
    <t>7 and 8 were joined together in the SCA in the LAP. The capacity of Site 8 was not included. I have added Site 8 on a separate line.</t>
  </si>
  <si>
    <t>2660575 - 30 units, 0.428ha. - FI</t>
  </si>
  <si>
    <t>This site should be divided into at least 4 areas, only part of the lands are serviced (11A, 11B and 11 D). The remainder is serviceable (11C). See image below for suggested update</t>
  </si>
  <si>
    <t>11A</t>
  </si>
  <si>
    <t>*5.9</t>
  </si>
  <si>
    <t>B 50 - 200 kVA</t>
  </si>
  <si>
    <t>11B</t>
  </si>
  <si>
    <t>*2.8</t>
  </si>
  <si>
    <t>11C</t>
  </si>
  <si>
    <t>*20.2</t>
  </si>
  <si>
    <t>Withdrawn - 2660004 - 150 units on 4.760</t>
  </si>
  <si>
    <t>11D</t>
  </si>
  <si>
    <t>*1.38</t>
  </si>
  <si>
    <t>2360826 - 14 units</t>
  </si>
  <si>
    <t>228020 - P8 21 units</t>
  </si>
  <si>
    <t>Residential Serviced Sites</t>
  </si>
  <si>
    <t>Is this land directly accessible to services?</t>
  </si>
  <si>
    <t>*Sites 11A 5.9 + 11B 2.8 + 11C 20.2 + 11D 1.38 = total site 11 = 30.5</t>
  </si>
  <si>
    <t>Ha.</t>
  </si>
  <si>
    <t>%</t>
  </si>
  <si>
    <t>N/A</t>
  </si>
  <si>
    <t>Uisce Eireann 10 Year Supply Capacity Register - Water</t>
  </si>
  <si>
    <t>Low Density</t>
  </si>
  <si>
    <t>Med Density</t>
  </si>
  <si>
    <t>Abbeyfeale</t>
  </si>
  <si>
    <t>*33</t>
  </si>
  <si>
    <t xml:space="preserve">Requires Site Assembly </t>
  </si>
  <si>
    <t>C. 200 kVA - 1 MVA</t>
  </si>
  <si>
    <t>Green</t>
  </si>
  <si>
    <t>Units Required</t>
  </si>
  <si>
    <t>Yes</t>
  </si>
  <si>
    <t>20% @ 10uph</t>
  </si>
  <si>
    <t xml:space="preserve">ha. </t>
  </si>
  <si>
    <t>10% @ 33uph</t>
  </si>
  <si>
    <t>B. 50 - 200 kVA</t>
  </si>
  <si>
    <t>70% @ 25uph</t>
  </si>
  <si>
    <t>70% @ 32.5uph</t>
  </si>
  <si>
    <r>
      <rPr>
        <sz val="11"/>
        <color rgb="FF000000"/>
        <rFont val="Calibri"/>
        <family val="2"/>
      </rPr>
      <t xml:space="preserve">2660232 - 48 unitss, 2.081; 21594 - 68 units, 2.79ha.; </t>
    </r>
    <r>
      <rPr>
        <sz val="11"/>
        <color rgb="FFFF0000"/>
        <rFont val="Calibri"/>
        <family val="2"/>
      </rPr>
      <t xml:space="preserve">2460606 - 40 units, 1.76ha. Appeal Refused by ACP </t>
    </r>
  </si>
  <si>
    <t>Castleconnell</t>
  </si>
  <si>
    <t>80% @ 35uph</t>
  </si>
  <si>
    <t>2360866 - 74 units</t>
  </si>
  <si>
    <t>Commenced -Reduced area available</t>
  </si>
  <si>
    <t>25327 - 2units</t>
  </si>
  <si>
    <t>Pre Planning 562893 - 25 units</t>
  </si>
  <si>
    <t>A. 0 - 50 kVA</t>
  </si>
  <si>
    <t>Caherconlish</t>
  </si>
  <si>
    <t>Pre Planning 1032260 - 58 units</t>
  </si>
  <si>
    <t>20% @ 10dph</t>
  </si>
  <si>
    <t>80% @ 25dph</t>
  </si>
  <si>
    <t>Pre Planning - 1049863 - 110 units</t>
  </si>
  <si>
    <t>Complete</t>
  </si>
  <si>
    <t>Rathkeale</t>
  </si>
  <si>
    <t>Kilmallock</t>
  </si>
  <si>
    <t xml:space="preserve">Residential Development Area </t>
  </si>
  <si>
    <t>2326 - 28 units</t>
  </si>
  <si>
    <t>Under Construction</t>
  </si>
  <si>
    <t>Pre Planning for 26 units</t>
  </si>
  <si>
    <t>2460788 - 42 units on 1.64</t>
  </si>
  <si>
    <t>Future Capacity</t>
  </si>
  <si>
    <t>Notes</t>
  </si>
  <si>
    <t>Site Status (Jun. 26)</t>
  </si>
  <si>
    <t>Land With Permission Not Commenced</t>
  </si>
  <si>
    <t xml:space="preserve">Land with No Permission </t>
  </si>
  <si>
    <t>Land with Permission Commenced</t>
  </si>
  <si>
    <t>Adare</t>
  </si>
  <si>
    <t>1a</t>
  </si>
  <si>
    <t>A - 0 kVA</t>
  </si>
  <si>
    <t>198010 - P8 31 units &amp; 8 plots</t>
  </si>
  <si>
    <t xml:space="preserve">1b </t>
  </si>
  <si>
    <t xml:space="preserve">Infill  </t>
  </si>
  <si>
    <t>Council Car Park</t>
  </si>
  <si>
    <t>In Use - Reduced Area Available</t>
  </si>
  <si>
    <t>22990 - 74 units</t>
  </si>
  <si>
    <t>80% @ 22uph</t>
  </si>
  <si>
    <t>19684 - 17 units</t>
  </si>
  <si>
    <t>2460304 - 25 units - Granted on Appeal</t>
  </si>
  <si>
    <t>No Permission Sought</t>
  </si>
  <si>
    <t>2660202 - 64 units Withdrawn; Pre-Planning 1039397 - 70 units</t>
  </si>
  <si>
    <t>Permission Withdrawn</t>
  </si>
  <si>
    <t xml:space="preserve">22/493 - 5 units </t>
  </si>
  <si>
    <t>Askeaton</t>
  </si>
  <si>
    <t>Residential Development Area - Phase 1</t>
  </si>
  <si>
    <t>B - 196 kVA</t>
  </si>
  <si>
    <t>2 &amp; 3 &amp; 4</t>
  </si>
  <si>
    <t>B - 142 kVA</t>
  </si>
  <si>
    <t>Residential Serviced Sites - Phase 1</t>
  </si>
  <si>
    <t>B - 175 kVA</t>
  </si>
  <si>
    <t>B - 71 kVA</t>
  </si>
  <si>
    <t>B - 185 kVA</t>
  </si>
  <si>
    <t>Residential Serviced Sites - Phase 2</t>
  </si>
  <si>
    <t>Residential Development Area - Phase 2</t>
  </si>
  <si>
    <t>B - 100 kVA</t>
  </si>
  <si>
    <t>Bruff</t>
  </si>
  <si>
    <t>2360794 - 74 units</t>
  </si>
  <si>
    <t xml:space="preserve">24179002 - 18 units on 0.82ha. </t>
  </si>
  <si>
    <t>2360796 - 5 units</t>
  </si>
  <si>
    <t>2560947 - 8 units on  0.349</t>
  </si>
  <si>
    <t>Cappamore</t>
  </si>
  <si>
    <t>221352 - 17 units</t>
  </si>
  <si>
    <t xml:space="preserve">Infill   </t>
  </si>
  <si>
    <t>23529 - 22 units</t>
  </si>
  <si>
    <t>19872 - 10 units</t>
  </si>
  <si>
    <t>2260015 - 6 units; 2461101 - 7 units</t>
  </si>
  <si>
    <t xml:space="preserve">Developing in conjunction with site 1 </t>
  </si>
  <si>
    <t>Croom</t>
  </si>
  <si>
    <t>A - 12 kVA</t>
  </si>
  <si>
    <t xml:space="preserve">Reduced site area available due to road construction </t>
  </si>
  <si>
    <t>21630 - 51 units on 2.007</t>
  </si>
  <si>
    <t>21649 - 1 unit, 201219 - 1 unit</t>
  </si>
  <si>
    <t>B - 116 kVA</t>
  </si>
  <si>
    <t>198005 - P8 16 units</t>
  </si>
  <si>
    <t>22267 - 56 units</t>
  </si>
  <si>
    <t>B - 143 kVA</t>
  </si>
  <si>
    <t>24151 - 10 units on 0.51ha.</t>
  </si>
  <si>
    <t>Hospital</t>
  </si>
  <si>
    <t>Pre Planning 16801 - 21 units</t>
  </si>
  <si>
    <t>Kilfinane</t>
  </si>
  <si>
    <t>Under construction</t>
  </si>
  <si>
    <t>218013 - P8 10 units</t>
  </si>
  <si>
    <t>Site Assembly Required</t>
  </si>
  <si>
    <t>Murroe</t>
  </si>
  <si>
    <t>191298 - 27 units</t>
  </si>
  <si>
    <t>Patrickswell</t>
  </si>
  <si>
    <t>2560156 - 63 units on 3.040, 2560653 - 40 units on 2.660</t>
  </si>
  <si>
    <t>20281 - 36, 25/87 - 55 outline; 2561228 - 55 permission consequent new app</t>
  </si>
  <si>
    <t>Commencement Notice but no works</t>
  </si>
  <si>
    <t>3% @ 33uph</t>
  </si>
  <si>
    <t>Commencement notice but no works on site</t>
  </si>
  <si>
    <t xml:space="preserve">No Permission </t>
  </si>
  <si>
    <t>77% @ 25uph</t>
  </si>
  <si>
    <t>77% @ 22uph</t>
  </si>
  <si>
    <t>2560633 - 6 units  on 0.42</t>
  </si>
  <si>
    <t>21873 - 5 units</t>
  </si>
  <si>
    <t>228017 - P8 24 units</t>
  </si>
  <si>
    <t>221318 - 51 units</t>
  </si>
  <si>
    <t>2360144 - 44 units</t>
  </si>
  <si>
    <t>19444 - 16 units, 181193 - 48 units</t>
  </si>
  <si>
    <t>19689 - 8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</si>
</sst>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9"/>
      <color rgb="FF45434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666666"/>
      <name val="Open Sans"/>
      <family val="2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rgb="FF226E71"/>
      <name val="Calibri"/>
      <family val="2"/>
      <charset val="1"/>
    </font>
    <font>
      <b/>
      <sz val="12"/>
      <color rgb="FF226E71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9"/>
      <color rgb="FF454343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1"/>
      <color rgb="FF7030A0"/>
      <name val="Calibri"/>
      <family val="2"/>
    </font>
    <font>
      <b/>
      <strike/>
      <sz val="11"/>
      <color rgb="FFFF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charset val="1"/>
    </font>
    <font>
      <sz val="12"/>
      <color theme="1"/>
      <name val="Aptos"/>
      <family val="2"/>
      <charset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5AEAE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5DC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/>
      <diagonal/>
    </border>
  </borders>
  <cellStyleXfs count="11">
    <xf numFmtId="0" fontId="0" fillId="0" borderId="0"/>
    <xf numFmtId="0" fontId="4" fillId="2" borderId="0" applyNumberFormat="0" applyBorder="0" applyAlignment="0" applyProtection="0"/>
    <xf numFmtId="0" fontId="6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2" applyNumberFormat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8" borderId="0" applyNumberFormat="0" applyBorder="0" applyAlignment="0" applyProtection="0"/>
  </cellStyleXfs>
  <cellXfs count="432">
    <xf numFmtId="0" fontId="0" fillId="0" borderId="0" xfId="0"/>
    <xf numFmtId="0" fontId="5" fillId="0" borderId="0" xfId="0" applyFont="1" applyAlignment="1">
      <alignment wrapText="1"/>
    </xf>
    <xf numFmtId="0" fontId="0" fillId="0" borderId="0" xfId="0" applyAlignment="1">
      <alignment horizontal="right"/>
    </xf>
    <xf numFmtId="0" fontId="4" fillId="2" borderId="0" xfId="1"/>
    <xf numFmtId="0" fontId="4" fillId="2" borderId="0" xfId="1" applyAlignment="1">
      <alignment horizontal="right"/>
    </xf>
    <xf numFmtId="0" fontId="0" fillId="0" borderId="0" xfId="0" applyAlignment="1">
      <alignment vertical="center"/>
    </xf>
    <xf numFmtId="0" fontId="6" fillId="3" borderId="0" xfId="2"/>
    <xf numFmtId="0" fontId="6" fillId="3" borderId="0" xfId="2" applyAlignment="1">
      <alignment horizontal="right"/>
    </xf>
    <xf numFmtId="1" fontId="6" fillId="3" borderId="0" xfId="2" applyNumberFormat="1"/>
    <xf numFmtId="0" fontId="4" fillId="2" borderId="0" xfId="1" applyAlignment="1">
      <alignment vertical="center"/>
    </xf>
    <xf numFmtId="0" fontId="4" fillId="2" borderId="0" xfId="1" applyNumberFormat="1" applyAlignment="1">
      <alignment horizontal="right"/>
    </xf>
    <xf numFmtId="0" fontId="8" fillId="0" borderId="0" xfId="0" applyFont="1"/>
    <xf numFmtId="0" fontId="7" fillId="0" borderId="0" xfId="0" applyFont="1"/>
    <xf numFmtId="0" fontId="8" fillId="2" borderId="0" xfId="1" applyFont="1"/>
    <xf numFmtId="0" fontId="8" fillId="2" borderId="0" xfId="1" applyFont="1" applyAlignment="1">
      <alignment horizontal="right"/>
    </xf>
    <xf numFmtId="0" fontId="7" fillId="2" borderId="0" xfId="1" applyFont="1"/>
    <xf numFmtId="0" fontId="4" fillId="2" borderId="0" xfId="1" applyBorder="1"/>
    <xf numFmtId="0" fontId="4" fillId="0" borderId="0" xfId="1" applyFill="1"/>
    <xf numFmtId="0" fontId="4" fillId="0" borderId="0" xfId="1" applyFill="1" applyBorder="1"/>
    <xf numFmtId="0" fontId="8" fillId="0" borderId="0" xfId="1" applyFont="1" applyFill="1"/>
    <xf numFmtId="0" fontId="7" fillId="0" borderId="0" xfId="1" applyFont="1" applyFill="1"/>
    <xf numFmtId="0" fontId="4" fillId="0" borderId="0" xfId="1" applyFill="1" applyAlignment="1"/>
    <xf numFmtId="0" fontId="11" fillId="0" borderId="0" xfId="0" applyFont="1"/>
    <xf numFmtId="0" fontId="12" fillId="0" borderId="0" xfId="0" applyFont="1"/>
    <xf numFmtId="0" fontId="12" fillId="0" borderId="0" xfId="1" applyFont="1" applyFill="1"/>
    <xf numFmtId="0" fontId="13" fillId="2" borderId="0" xfId="1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" fontId="11" fillId="0" borderId="0" xfId="0" applyNumberFormat="1" applyFont="1"/>
    <xf numFmtId="0" fontId="9" fillId="4" borderId="0" xfId="3"/>
    <xf numFmtId="0" fontId="9" fillId="4" borderId="0" xfId="3" applyAlignment="1">
      <alignment horizontal="center"/>
    </xf>
    <xf numFmtId="0" fontId="9" fillId="4" borderId="0" xfId="3" applyAlignment="1">
      <alignment horizontal="left"/>
    </xf>
    <xf numFmtId="0" fontId="10" fillId="5" borderId="2" xfId="4"/>
    <xf numFmtId="0" fontId="10" fillId="5" borderId="2" xfId="4" applyAlignment="1">
      <alignment horizontal="center"/>
    </xf>
    <xf numFmtId="0" fontId="10" fillId="5" borderId="2" xfId="4" applyAlignment="1">
      <alignment horizontal="left"/>
    </xf>
    <xf numFmtId="0" fontId="16" fillId="4" borderId="0" xfId="3" applyFont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4" fillId="2" borderId="0" xfId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7" fillId="0" borderId="0" xfId="0" applyFont="1" applyAlignment="1">
      <alignment wrapText="1"/>
    </xf>
    <xf numFmtId="0" fontId="4" fillId="2" borderId="0" xfId="1" applyAlignment="1">
      <alignment horizontal="left"/>
    </xf>
    <xf numFmtId="0" fontId="4" fillId="2" borderId="0" xfId="1" applyAlignment="1">
      <alignment horizontal="center"/>
    </xf>
    <xf numFmtId="0" fontId="4" fillId="9" borderId="0" xfId="1" applyFill="1"/>
    <xf numFmtId="0" fontId="14" fillId="10" borderId="0" xfId="0" applyFont="1" applyFill="1"/>
    <xf numFmtId="0" fontId="14" fillId="10" borderId="0" xfId="0" applyFont="1" applyFill="1" applyAlignment="1">
      <alignment horizontal="left"/>
    </xf>
    <xf numFmtId="0" fontId="0" fillId="10" borderId="0" xfId="0" applyFill="1"/>
    <xf numFmtId="0" fontId="3" fillId="8" borderId="0" xfId="6"/>
    <xf numFmtId="0" fontId="11" fillId="0" borderId="3" xfId="0" applyFont="1" applyBorder="1"/>
    <xf numFmtId="0" fontId="5" fillId="0" borderId="3" xfId="0" applyFont="1" applyBorder="1" applyAlignment="1">
      <alignment wrapText="1"/>
    </xf>
    <xf numFmtId="0" fontId="5" fillId="14" borderId="0" xfId="0" applyFont="1" applyFill="1" applyAlignment="1">
      <alignment wrapText="1"/>
    </xf>
    <xf numFmtId="0" fontId="5" fillId="14" borderId="0" xfId="0" applyFont="1" applyFill="1" applyAlignment="1">
      <alignment horizontal="right" wrapText="1"/>
    </xf>
    <xf numFmtId="0" fontId="5" fillId="14" borderId="3" xfId="0" applyFont="1" applyFill="1" applyBorder="1" applyAlignment="1">
      <alignment wrapText="1"/>
    </xf>
    <xf numFmtId="0" fontId="5" fillId="14" borderId="3" xfId="0" applyFont="1" applyFill="1" applyBorder="1" applyAlignment="1">
      <alignment horizontal="right" wrapText="1"/>
    </xf>
    <xf numFmtId="0" fontId="5" fillId="15" borderId="3" xfId="0" applyFont="1" applyFill="1" applyBorder="1" applyAlignment="1">
      <alignment wrapText="1"/>
    </xf>
    <xf numFmtId="0" fontId="5" fillId="15" borderId="3" xfId="0" applyFont="1" applyFill="1" applyBorder="1" applyAlignment="1">
      <alignment horizontal="left" wrapText="1"/>
    </xf>
    <xf numFmtId="0" fontId="0" fillId="9" borderId="0" xfId="0" applyFill="1"/>
    <xf numFmtId="2" fontId="6" fillId="3" borderId="0" xfId="2" applyNumberFormat="1"/>
    <xf numFmtId="0" fontId="23" fillId="9" borderId="3" xfId="9" applyFont="1" applyFill="1" applyBorder="1" applyAlignment="1">
      <alignment wrapText="1"/>
    </xf>
    <xf numFmtId="0" fontId="17" fillId="9" borderId="3" xfId="0" applyFont="1" applyFill="1" applyBorder="1" applyAlignment="1">
      <alignment wrapText="1"/>
    </xf>
    <xf numFmtId="0" fontId="2" fillId="6" borderId="0" xfId="8" applyFill="1"/>
    <xf numFmtId="0" fontId="24" fillId="14" borderId="3" xfId="9" applyFont="1" applyFill="1" applyBorder="1" applyAlignment="1">
      <alignment wrapText="1"/>
    </xf>
    <xf numFmtId="0" fontId="18" fillId="0" borderId="0" xfId="0" applyFont="1"/>
    <xf numFmtId="0" fontId="18" fillId="2" borderId="0" xfId="1" applyFont="1"/>
    <xf numFmtId="0" fontId="4" fillId="16" borderId="0" xfId="1" applyFill="1"/>
    <xf numFmtId="0" fontId="12" fillId="6" borderId="0" xfId="0" applyFont="1" applyFill="1"/>
    <xf numFmtId="0" fontId="0" fillId="6" borderId="0" xfId="0" applyFill="1"/>
    <xf numFmtId="0" fontId="18" fillId="0" borderId="0" xfId="1" applyFont="1" applyFill="1"/>
    <xf numFmtId="0" fontId="25" fillId="2" borderId="0" xfId="1" applyFont="1"/>
    <xf numFmtId="0" fontId="26" fillId="0" borderId="0" xfId="0" applyFont="1"/>
    <xf numFmtId="0" fontId="27" fillId="0" borderId="0" xfId="0" applyFont="1"/>
    <xf numFmtId="0" fontId="28" fillId="9" borderId="0" xfId="0" applyFont="1" applyFill="1" applyAlignment="1">
      <alignment wrapText="1"/>
    </xf>
    <xf numFmtId="0" fontId="28" fillId="9" borderId="0" xfId="0" quotePrefix="1" applyFont="1" applyFill="1" applyAlignment="1">
      <alignment wrapText="1"/>
    </xf>
    <xf numFmtId="0" fontId="14" fillId="6" borderId="0" xfId="0" applyFont="1" applyFill="1"/>
    <xf numFmtId="0" fontId="8" fillId="6" borderId="0" xfId="0" applyFont="1" applyFill="1"/>
    <xf numFmtId="0" fontId="30" fillId="0" borderId="0" xfId="0" applyFont="1"/>
    <xf numFmtId="0" fontId="3" fillId="6" borderId="0" xfId="5" applyFill="1"/>
    <xf numFmtId="1" fontId="4" fillId="2" borderId="0" xfId="1" applyNumberFormat="1"/>
    <xf numFmtId="0" fontId="3" fillId="6" borderId="0" xfId="6" applyFill="1"/>
    <xf numFmtId="0" fontId="10" fillId="6" borderId="2" xfId="4" applyFill="1"/>
    <xf numFmtId="0" fontId="4" fillId="2" borderId="2" xfId="1" applyBorder="1"/>
    <xf numFmtId="0" fontId="11" fillId="9" borderId="0" xfId="0" applyFont="1" applyFill="1"/>
    <xf numFmtId="0" fontId="12" fillId="9" borderId="0" xfId="0" applyFont="1" applyFill="1"/>
    <xf numFmtId="0" fontId="32" fillId="0" borderId="0" xfId="0" applyFont="1"/>
    <xf numFmtId="0" fontId="28" fillId="6" borderId="0" xfId="0" applyFont="1" applyFill="1" applyAlignment="1">
      <alignment wrapText="1"/>
    </xf>
    <xf numFmtId="0" fontId="28" fillId="6" borderId="0" xfId="0" quotePrefix="1" applyFont="1" applyFill="1" applyAlignment="1">
      <alignment wrapText="1"/>
    </xf>
    <xf numFmtId="0" fontId="14" fillId="6" borderId="2" xfId="4" applyFont="1" applyFill="1"/>
    <xf numFmtId="0" fontId="4" fillId="6" borderId="0" xfId="1" applyFill="1"/>
    <xf numFmtId="0" fontId="33" fillId="0" borderId="8" xfId="0" applyFont="1" applyBorder="1" applyAlignment="1">
      <alignment wrapText="1" readingOrder="1"/>
    </xf>
    <xf numFmtId="0" fontId="33" fillId="0" borderId="9" xfId="0" applyFont="1" applyBorder="1" applyAlignment="1">
      <alignment wrapText="1" readingOrder="1"/>
    </xf>
    <xf numFmtId="0" fontId="33" fillId="0" borderId="10" xfId="0" applyFont="1" applyBorder="1" applyAlignment="1">
      <alignment wrapText="1" readingOrder="1"/>
    </xf>
    <xf numFmtId="0" fontId="17" fillId="9" borderId="0" xfId="0" applyFont="1" applyFill="1" applyAlignment="1">
      <alignment horizontal="center"/>
    </xf>
    <xf numFmtId="1" fontId="27" fillId="0" borderId="0" xfId="0" applyNumberFormat="1" applyFont="1"/>
    <xf numFmtId="0" fontId="3" fillId="9" borderId="0" xfId="6" applyFill="1"/>
    <xf numFmtId="1" fontId="0" fillId="10" borderId="0" xfId="0" applyNumberFormat="1" applyFill="1"/>
    <xf numFmtId="1" fontId="0" fillId="6" borderId="0" xfId="0" applyNumberFormat="1" applyFill="1"/>
    <xf numFmtId="1" fontId="10" fillId="5" borderId="2" xfId="4" applyNumberFormat="1"/>
    <xf numFmtId="0" fontId="17" fillId="0" borderId="0" xfId="0" applyFont="1"/>
    <xf numFmtId="0" fontId="17" fillId="3" borderId="0" xfId="2" applyFont="1"/>
    <xf numFmtId="1" fontId="17" fillId="0" borderId="0" xfId="0" applyNumberFormat="1" applyFont="1"/>
    <xf numFmtId="0" fontId="17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17" fillId="9" borderId="0" xfId="0" applyFont="1" applyFill="1"/>
    <xf numFmtId="0" fontId="4" fillId="2" borderId="0" xfId="1" applyBorder="1" applyAlignment="1">
      <alignment horizontal="left"/>
    </xf>
    <xf numFmtId="0" fontId="4" fillId="2" borderId="0" xfId="1" applyBorder="1" applyAlignment="1">
      <alignment horizontal="center"/>
    </xf>
    <xf numFmtId="1" fontId="4" fillId="2" borderId="0" xfId="1" applyNumberFormat="1" applyBorder="1"/>
    <xf numFmtId="0" fontId="1" fillId="18" borderId="0" xfId="10"/>
    <xf numFmtId="0" fontId="4" fillId="10" borderId="0" xfId="1" applyFill="1"/>
    <xf numFmtId="0" fontId="0" fillId="0" borderId="0" xfId="0" applyAlignment="1">
      <alignment horizontal="left"/>
    </xf>
    <xf numFmtId="0" fontId="0" fillId="19" borderId="0" xfId="0" applyFill="1"/>
    <xf numFmtId="1" fontId="0" fillId="19" borderId="0" xfId="0" applyNumberFormat="1" applyFill="1"/>
    <xf numFmtId="0" fontId="36" fillId="0" borderId="0" xfId="0" applyFont="1"/>
    <xf numFmtId="0" fontId="0" fillId="0" borderId="3" xfId="0" applyBorder="1"/>
    <xf numFmtId="1" fontId="7" fillId="0" borderId="0" xfId="0" applyNumberFormat="1" applyFont="1"/>
    <xf numFmtId="0" fontId="23" fillId="9" borderId="0" xfId="0" applyFont="1" applyFill="1"/>
    <xf numFmtId="0" fontId="23" fillId="0" borderId="0" xfId="0" applyFont="1" applyAlignment="1">
      <alignment horizontal="center"/>
    </xf>
    <xf numFmtId="0" fontId="23" fillId="0" borderId="0" xfId="0" applyFont="1"/>
    <xf numFmtId="1" fontId="23" fillId="0" borderId="0" xfId="0" applyNumberFormat="1" applyFont="1"/>
    <xf numFmtId="0" fontId="11" fillId="11" borderId="3" xfId="7" applyFont="1" applyBorder="1" applyAlignment="1">
      <alignment wrapText="1"/>
    </xf>
    <xf numFmtId="0" fontId="11" fillId="11" borderId="3" xfId="7" applyFont="1" applyBorder="1" applyAlignment="1">
      <alignment horizontal="right" wrapText="1"/>
    </xf>
    <xf numFmtId="0" fontId="11" fillId="13" borderId="3" xfId="9" applyFont="1" applyBorder="1" applyAlignment="1">
      <alignment wrapText="1"/>
    </xf>
    <xf numFmtId="0" fontId="11" fillId="13" borderId="3" xfId="9" applyFont="1" applyBorder="1" applyAlignment="1">
      <alignment horizontal="left" wrapText="1"/>
    </xf>
    <xf numFmtId="0" fontId="11" fillId="9" borderId="3" xfId="9" applyFont="1" applyFill="1" applyBorder="1" applyAlignment="1">
      <alignment wrapText="1"/>
    </xf>
    <xf numFmtId="0" fontId="11" fillId="12" borderId="3" xfId="8" applyFont="1" applyBorder="1" applyAlignment="1">
      <alignment wrapText="1"/>
    </xf>
    <xf numFmtId="0" fontId="11" fillId="13" borderId="0" xfId="9" applyFont="1" applyAlignment="1">
      <alignment wrapText="1"/>
    </xf>
    <xf numFmtId="0" fontId="11" fillId="13" borderId="0" xfId="9" applyFont="1" applyAlignment="1">
      <alignment horizontal="left" wrapText="1"/>
    </xf>
    <xf numFmtId="0" fontId="11" fillId="12" borderId="0" xfId="8" applyFont="1" applyAlignment="1">
      <alignment wrapText="1"/>
    </xf>
    <xf numFmtId="0" fontId="0" fillId="6" borderId="3" xfId="0" applyFill="1" applyBorder="1"/>
    <xf numFmtId="0" fontId="7" fillId="6" borderId="3" xfId="0" applyFont="1" applyFill="1" applyBorder="1"/>
    <xf numFmtId="0" fontId="14" fillId="6" borderId="3" xfId="0" applyFont="1" applyFill="1" applyBorder="1" applyAlignment="1">
      <alignment horizontal="left"/>
    </xf>
    <xf numFmtId="0" fontId="40" fillId="6" borderId="0" xfId="0" applyFont="1" applyFill="1"/>
    <xf numFmtId="0" fontId="14" fillId="6" borderId="0" xfId="0" applyFont="1" applyFill="1" applyAlignment="1">
      <alignment horizontal="left"/>
    </xf>
    <xf numFmtId="0" fontId="27" fillId="6" borderId="0" xfId="0" applyFont="1" applyFill="1"/>
    <xf numFmtId="0" fontId="27" fillId="6" borderId="0" xfId="0" applyFont="1" applyFill="1" applyAlignment="1">
      <alignment horizontal="left"/>
    </xf>
    <xf numFmtId="0" fontId="7" fillId="6" borderId="0" xfId="0" applyFont="1" applyFill="1"/>
    <xf numFmtId="1" fontId="7" fillId="6" borderId="0" xfId="0" applyNumberFormat="1" applyFont="1" applyFill="1"/>
    <xf numFmtId="0" fontId="27" fillId="10" borderId="0" xfId="0" applyFont="1" applyFill="1"/>
    <xf numFmtId="0" fontId="7" fillId="10" borderId="0" xfId="2" applyFont="1" applyFill="1"/>
    <xf numFmtId="0" fontId="7" fillId="10" borderId="0" xfId="1" applyFont="1" applyFill="1"/>
    <xf numFmtId="0" fontId="27" fillId="10" borderId="0" xfId="0" applyFont="1" applyFill="1" applyAlignment="1">
      <alignment horizontal="left"/>
    </xf>
    <xf numFmtId="0" fontId="7" fillId="10" borderId="0" xfId="0" applyFont="1" applyFill="1"/>
    <xf numFmtId="1" fontId="7" fillId="10" borderId="0" xfId="0" applyNumberFormat="1" applyFont="1" applyFill="1"/>
    <xf numFmtId="0" fontId="36" fillId="6" borderId="0" xfId="0" applyFont="1" applyFill="1"/>
    <xf numFmtId="0" fontId="30" fillId="6" borderId="0" xfId="0" applyFont="1" applyFill="1"/>
    <xf numFmtId="0" fontId="36" fillId="9" borderId="0" xfId="0" applyFont="1" applyFill="1"/>
    <xf numFmtId="0" fontId="27" fillId="0" borderId="0" xfId="0" applyFont="1" applyAlignment="1">
      <alignment horizontal="left"/>
    </xf>
    <xf numFmtId="0" fontId="27" fillId="0" borderId="3" xfId="0" applyFont="1" applyBorder="1" applyAlignment="1">
      <alignment horizontal="left"/>
    </xf>
    <xf numFmtId="0" fontId="27" fillId="0" borderId="3" xfId="0" applyFont="1" applyBorder="1"/>
    <xf numFmtId="0" fontId="14" fillId="0" borderId="3" xfId="0" applyFont="1" applyBorder="1"/>
    <xf numFmtId="0" fontId="7" fillId="0" borderId="3" xfId="0" applyFont="1" applyBorder="1"/>
    <xf numFmtId="1" fontId="7" fillId="0" borderId="3" xfId="0" applyNumberFormat="1" applyFont="1" applyBorder="1"/>
    <xf numFmtId="0" fontId="10" fillId="0" borderId="2" xfId="4" applyFill="1"/>
    <xf numFmtId="0" fontId="30" fillId="0" borderId="3" xfId="0" applyFont="1" applyBorder="1"/>
    <xf numFmtId="0" fontId="14" fillId="0" borderId="3" xfId="0" applyFont="1" applyBorder="1" applyAlignment="1">
      <alignment horizontal="left"/>
    </xf>
    <xf numFmtId="0" fontId="36" fillId="0" borderId="3" xfId="0" applyFont="1" applyBorder="1"/>
    <xf numFmtId="1" fontId="0" fillId="0" borderId="3" xfId="0" applyNumberFormat="1" applyBorder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5" fillId="5" borderId="2" xfId="4" applyFont="1" applyAlignment="1">
      <alignment horizontal="right"/>
    </xf>
    <xf numFmtId="0" fontId="4" fillId="2" borderId="0" xfId="1" applyBorder="1" applyAlignment="1">
      <alignment horizontal="right"/>
    </xf>
    <xf numFmtId="0" fontId="0" fillId="6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14" fillId="10" borderId="0" xfId="0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14" fillId="5" borderId="2" xfId="4" applyFont="1" applyAlignment="1">
      <alignment horizontal="right"/>
    </xf>
    <xf numFmtId="0" fontId="17" fillId="0" borderId="0" xfId="0" applyFont="1" applyAlignment="1">
      <alignment horizontal="right"/>
    </xf>
    <xf numFmtId="0" fontId="4" fillId="2" borderId="0" xfId="1" applyBorder="1" applyAlignment="1"/>
    <xf numFmtId="0" fontId="18" fillId="6" borderId="0" xfId="0" applyFont="1" applyFill="1"/>
    <xf numFmtId="0" fontId="18" fillId="6" borderId="0" xfId="0" applyFont="1" applyFill="1" applyAlignment="1">
      <alignment horizontal="right"/>
    </xf>
    <xf numFmtId="0" fontId="31" fillId="6" borderId="0" xfId="0" applyFont="1" applyFill="1"/>
    <xf numFmtId="0" fontId="41" fillId="6" borderId="0" xfId="0" applyFont="1" applyFill="1"/>
    <xf numFmtId="0" fontId="18" fillId="6" borderId="0" xfId="1" applyFont="1" applyFill="1"/>
    <xf numFmtId="0" fontId="42" fillId="6" borderId="0" xfId="0" applyFont="1" applyFill="1"/>
    <xf numFmtId="0" fontId="31" fillId="6" borderId="0" xfId="0" applyFont="1" applyFill="1" applyAlignment="1">
      <alignment horizontal="left"/>
    </xf>
    <xf numFmtId="1" fontId="18" fillId="6" borderId="0" xfId="0" applyNumberFormat="1" applyFont="1" applyFill="1"/>
    <xf numFmtId="0" fontId="29" fillId="10" borderId="0" xfId="0" applyFont="1" applyFill="1"/>
    <xf numFmtId="0" fontId="4" fillId="10" borderId="0" xfId="1" applyFill="1" applyAlignment="1">
      <alignment horizontal="left"/>
    </xf>
    <xf numFmtId="1" fontId="4" fillId="10" borderId="0" xfId="1" applyNumberFormat="1" applyFill="1"/>
    <xf numFmtId="0" fontId="5" fillId="6" borderId="0" xfId="0" applyFont="1" applyFill="1" applyAlignment="1">
      <alignment wrapText="1"/>
    </xf>
    <xf numFmtId="0" fontId="16" fillId="6" borderId="0" xfId="3" applyFont="1" applyFill="1"/>
    <xf numFmtId="0" fontId="20" fillId="6" borderId="0" xfId="3" applyFont="1" applyFill="1"/>
    <xf numFmtId="0" fontId="9" fillId="6" borderId="0" xfId="3" applyFill="1"/>
    <xf numFmtId="1" fontId="4" fillId="6" borderId="0" xfId="1" applyNumberFormat="1" applyFill="1"/>
    <xf numFmtId="1" fontId="3" fillId="6" borderId="0" xfId="5" applyNumberFormat="1" applyFill="1"/>
    <xf numFmtId="49" fontId="0" fillId="6" borderId="0" xfId="0" applyNumberFormat="1" applyFill="1"/>
    <xf numFmtId="49" fontId="4" fillId="2" borderId="0" xfId="1" applyNumberFormat="1"/>
    <xf numFmtId="164" fontId="0" fillId="6" borderId="0" xfId="0" applyNumberFormat="1" applyFill="1"/>
    <xf numFmtId="0" fontId="7" fillId="2" borderId="0" xfId="1" applyFont="1" applyAlignment="1">
      <alignment horizontal="right"/>
    </xf>
    <xf numFmtId="0" fontId="10" fillId="0" borderId="0" xfId="4" applyFill="1" applyBorder="1"/>
    <xf numFmtId="0" fontId="4" fillId="2" borderId="3" xfId="1" applyBorder="1"/>
    <xf numFmtId="0" fontId="10" fillId="0" borderId="0" xfId="4" applyFill="1" applyBorder="1" applyAlignment="1">
      <alignment horizontal="right"/>
    </xf>
    <xf numFmtId="0" fontId="4" fillId="2" borderId="3" xfId="1" applyBorder="1" applyAlignment="1">
      <alignment horizontal="right"/>
    </xf>
    <xf numFmtId="0" fontId="0" fillId="0" borderId="3" xfId="0" applyBorder="1" applyAlignment="1">
      <alignment horizontal="right"/>
    </xf>
    <xf numFmtId="0" fontId="35" fillId="0" borderId="0" xfId="0" applyFont="1"/>
    <xf numFmtId="0" fontId="34" fillId="6" borderId="0" xfId="0" applyFont="1" applyFill="1"/>
    <xf numFmtId="0" fontId="10" fillId="0" borderId="0" xfId="4" applyFill="1" applyBorder="1" applyAlignment="1">
      <alignment horizontal="left"/>
    </xf>
    <xf numFmtId="0" fontId="4" fillId="2" borderId="3" xfId="1" applyBorder="1" applyAlignment="1">
      <alignment horizontal="left"/>
    </xf>
    <xf numFmtId="0" fontId="14" fillId="0" borderId="2" xfId="0" applyFont="1" applyBorder="1"/>
    <xf numFmtId="0" fontId="0" fillId="0" borderId="2" xfId="0" applyBorder="1"/>
    <xf numFmtId="0" fontId="4" fillId="2" borderId="2" xfId="1" applyBorder="1" applyAlignment="1">
      <alignment horizontal="left"/>
    </xf>
    <xf numFmtId="1" fontId="10" fillId="0" borderId="0" xfId="4" applyNumberFormat="1" applyFill="1" applyBorder="1"/>
    <xf numFmtId="1" fontId="4" fillId="2" borderId="3" xfId="1" applyNumberFormat="1" applyBorder="1"/>
    <xf numFmtId="1" fontId="0" fillId="6" borderId="2" xfId="0" applyNumberFormat="1" applyFill="1" applyBorder="1"/>
    <xf numFmtId="1" fontId="37" fillId="20" borderId="0" xfId="3" applyNumberFormat="1" applyFont="1" applyFill="1"/>
    <xf numFmtId="0" fontId="38" fillId="20" borderId="0" xfId="3" applyFont="1" applyFill="1" applyAlignment="1">
      <alignment horizontal="right"/>
    </xf>
    <xf numFmtId="0" fontId="37" fillId="20" borderId="0" xfId="3" applyFont="1" applyFill="1"/>
    <xf numFmtId="0" fontId="37" fillId="20" borderId="0" xfId="3" applyFont="1" applyFill="1" applyAlignment="1">
      <alignment horizontal="left"/>
    </xf>
    <xf numFmtId="0" fontId="37" fillId="20" borderId="0" xfId="3" applyFont="1" applyFill="1" applyAlignment="1">
      <alignment horizontal="center"/>
    </xf>
    <xf numFmtId="0" fontId="4" fillId="6" borderId="0" xfId="1" applyFill="1" applyBorder="1"/>
    <xf numFmtId="0" fontId="44" fillId="0" borderId="0" xfId="0" applyFont="1"/>
    <xf numFmtId="0" fontId="2" fillId="11" borderId="3" xfId="7" applyBorder="1" applyAlignment="1">
      <alignment wrapText="1"/>
    </xf>
    <xf numFmtId="0" fontId="2" fillId="11" borderId="0" xfId="7" applyAlignment="1">
      <alignment wrapText="1"/>
    </xf>
    <xf numFmtId="0" fontId="11" fillId="16" borderId="0" xfId="0" applyFont="1" applyFill="1"/>
    <xf numFmtId="0" fontId="45" fillId="16" borderId="0" xfId="0" applyFont="1" applyFill="1"/>
    <xf numFmtId="0" fontId="13" fillId="16" borderId="0" xfId="1" applyFont="1" applyFill="1"/>
    <xf numFmtId="1" fontId="11" fillId="16" borderId="0" xfId="0" applyNumberFormat="1" applyFont="1" applyFill="1"/>
    <xf numFmtId="0" fontId="24" fillId="16" borderId="0" xfId="0" applyFont="1" applyFill="1"/>
    <xf numFmtId="1" fontId="24" fillId="16" borderId="0" xfId="0" applyNumberFormat="1" applyFont="1" applyFill="1"/>
    <xf numFmtId="0" fontId="12" fillId="16" borderId="0" xfId="0" applyFont="1" applyFill="1"/>
    <xf numFmtId="0" fontId="13" fillId="16" borderId="0" xfId="1" applyFont="1" applyFill="1" applyAlignment="1">
      <alignment horizontal="right"/>
    </xf>
    <xf numFmtId="0" fontId="13" fillId="16" borderId="0" xfId="1" applyFont="1" applyFill="1" applyBorder="1"/>
    <xf numFmtId="0" fontId="24" fillId="16" borderId="0" xfId="1" applyFont="1" applyFill="1"/>
    <xf numFmtId="0" fontId="24" fillId="16" borderId="0" xfId="1" applyFont="1" applyFill="1" applyAlignment="1">
      <alignment horizontal="right"/>
    </xf>
    <xf numFmtId="0" fontId="0" fillId="16" borderId="0" xfId="0" applyFill="1"/>
    <xf numFmtId="1" fontId="13" fillId="16" borderId="0" xfId="1" applyNumberFormat="1" applyFont="1" applyFill="1"/>
    <xf numFmtId="1" fontId="24" fillId="16" borderId="0" xfId="1" applyNumberFormat="1" applyFont="1" applyFill="1"/>
    <xf numFmtId="0" fontId="4" fillId="16" borderId="0" xfId="1" applyFill="1" applyBorder="1"/>
    <xf numFmtId="0" fontId="12" fillId="16" borderId="0" xfId="1" applyFont="1" applyFill="1"/>
    <xf numFmtId="0" fontId="7" fillId="16" borderId="0" xfId="1" applyFont="1" applyFill="1"/>
    <xf numFmtId="0" fontId="18" fillId="16" borderId="0" xfId="1" applyFont="1" applyFill="1"/>
    <xf numFmtId="1" fontId="4" fillId="16" borderId="0" xfId="1" applyNumberFormat="1" applyFill="1"/>
    <xf numFmtId="1" fontId="4" fillId="16" borderId="0" xfId="1" applyNumberFormat="1" applyFill="1" applyBorder="1"/>
    <xf numFmtId="0" fontId="9" fillId="4" borderId="0" xfId="3" applyAlignment="1"/>
    <xf numFmtId="1" fontId="9" fillId="4" borderId="0" xfId="3" applyNumberFormat="1" applyAlignment="1"/>
    <xf numFmtId="1" fontId="7" fillId="9" borderId="0" xfId="0" applyNumberFormat="1" applyFont="1" applyFill="1"/>
    <xf numFmtId="0" fontId="10" fillId="0" borderId="3" xfId="4" applyFill="1" applyBorder="1"/>
    <xf numFmtId="0" fontId="14" fillId="0" borderId="2" xfId="0" applyFont="1" applyBorder="1" applyAlignment="1">
      <alignment horizontal="left"/>
    </xf>
    <xf numFmtId="0" fontId="10" fillId="0" borderId="3" xfId="4" applyFill="1" applyBorder="1" applyAlignment="1">
      <alignment horizontal="left"/>
    </xf>
    <xf numFmtId="0" fontId="3" fillId="9" borderId="0" xfId="5" applyFill="1"/>
    <xf numFmtId="0" fontId="0" fillId="0" borderId="2" xfId="0" applyBorder="1" applyAlignment="1">
      <alignment horizontal="right"/>
    </xf>
    <xf numFmtId="0" fontId="4" fillId="9" borderId="3" xfId="1" applyFill="1" applyBorder="1"/>
    <xf numFmtId="1" fontId="0" fillId="0" borderId="2" xfId="0" applyNumberFormat="1" applyBorder="1"/>
    <xf numFmtId="1" fontId="3" fillId="6" borderId="2" xfId="5" applyNumberFormat="1" applyFill="1" applyBorder="1"/>
    <xf numFmtId="0" fontId="46" fillId="2" borderId="0" xfId="1" applyFont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46" fillId="4" borderId="0" xfId="3" applyFont="1" applyAlignment="1">
      <alignment horizontal="center"/>
    </xf>
    <xf numFmtId="0" fontId="47" fillId="6" borderId="11" xfId="0" applyFont="1" applyFill="1" applyBorder="1" applyAlignment="1">
      <alignment horizontal="center"/>
    </xf>
    <xf numFmtId="0" fontId="47" fillId="6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0" fontId="47" fillId="10" borderId="0" xfId="0" applyFont="1" applyFill="1" applyAlignment="1">
      <alignment horizontal="center"/>
    </xf>
    <xf numFmtId="0" fontId="46" fillId="2" borderId="0" xfId="1" applyFont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4" applyFont="1" applyFill="1" applyBorder="1" applyAlignment="1">
      <alignment horizontal="center"/>
    </xf>
    <xf numFmtId="0" fontId="46" fillId="10" borderId="0" xfId="0" applyFont="1" applyFill="1" applyAlignment="1">
      <alignment horizontal="center"/>
    </xf>
    <xf numFmtId="0" fontId="46" fillId="10" borderId="0" xfId="1" applyFont="1" applyFill="1" applyAlignment="1">
      <alignment horizontal="center"/>
    </xf>
    <xf numFmtId="0" fontId="48" fillId="6" borderId="0" xfId="0" applyFont="1" applyFill="1" applyAlignment="1">
      <alignment horizontal="center"/>
    </xf>
    <xf numFmtId="0" fontId="46" fillId="2" borderId="3" xfId="1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46" fillId="6" borderId="3" xfId="0" applyFont="1" applyFill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2" borderId="0" xfId="1" applyFont="1" applyBorder="1" applyAlignment="1">
      <alignment horizontal="right"/>
    </xf>
    <xf numFmtId="0" fontId="46" fillId="2" borderId="0" xfId="1" applyFont="1" applyBorder="1"/>
    <xf numFmtId="0" fontId="46" fillId="6" borderId="0" xfId="0" applyFont="1" applyFill="1" applyAlignment="1">
      <alignment horizontal="right"/>
    </xf>
    <xf numFmtId="0" fontId="46" fillId="6" borderId="0" xfId="0" applyFont="1" applyFill="1"/>
    <xf numFmtId="0" fontId="46" fillId="4" borderId="0" xfId="3" applyFont="1" applyAlignment="1"/>
    <xf numFmtId="0" fontId="47" fillId="6" borderId="0" xfId="0" applyFont="1" applyFill="1"/>
    <xf numFmtId="0" fontId="46" fillId="0" borderId="0" xfId="0" applyFont="1" applyAlignment="1">
      <alignment horizontal="right"/>
    </xf>
    <xf numFmtId="0" fontId="47" fillId="0" borderId="0" xfId="0" applyFont="1"/>
    <xf numFmtId="0" fontId="47" fillId="0" borderId="0" xfId="0" applyFont="1" applyAlignment="1">
      <alignment horizontal="left"/>
    </xf>
    <xf numFmtId="0" fontId="47" fillId="10" borderId="0" xfId="0" applyFont="1" applyFill="1"/>
    <xf numFmtId="0" fontId="46" fillId="2" borderId="0" xfId="1" applyFont="1"/>
    <xf numFmtId="0" fontId="46" fillId="0" borderId="0" xfId="0" applyFont="1"/>
    <xf numFmtId="0" fontId="46" fillId="2" borderId="3" xfId="1" applyFont="1" applyBorder="1"/>
    <xf numFmtId="0" fontId="47" fillId="0" borderId="3" xfId="0" applyFont="1" applyBorder="1"/>
    <xf numFmtId="0" fontId="47" fillId="9" borderId="3" xfId="0" applyFont="1" applyFill="1" applyBorder="1"/>
    <xf numFmtId="49" fontId="0" fillId="0" borderId="0" xfId="0" applyNumberFormat="1"/>
    <xf numFmtId="0" fontId="1" fillId="0" borderId="0" xfId="10" applyFill="1"/>
    <xf numFmtId="0" fontId="46" fillId="0" borderId="0" xfId="10" applyFont="1" applyFill="1" applyBorder="1" applyAlignment="1">
      <alignment horizontal="right"/>
    </xf>
    <xf numFmtId="0" fontId="46" fillId="0" borderId="0" xfId="10" applyFont="1" applyFill="1" applyBorder="1"/>
    <xf numFmtId="0" fontId="1" fillId="0" borderId="0" xfId="10" applyFill="1" applyBorder="1"/>
    <xf numFmtId="0" fontId="1" fillId="0" borderId="0" xfId="10" applyFill="1" applyBorder="1" applyAlignment="1">
      <alignment horizontal="left"/>
    </xf>
    <xf numFmtId="0" fontId="46" fillId="0" borderId="0" xfId="10" applyFont="1" applyFill="1" applyBorder="1" applyAlignment="1">
      <alignment horizontal="center"/>
    </xf>
    <xf numFmtId="1" fontId="1" fillId="0" borderId="0" xfId="10" applyNumberFormat="1" applyFill="1" applyBorder="1"/>
    <xf numFmtId="0" fontId="49" fillId="0" borderId="0" xfId="0" applyFont="1"/>
    <xf numFmtId="1" fontId="8" fillId="0" borderId="0" xfId="0" applyNumberFormat="1" applyFont="1"/>
    <xf numFmtId="0" fontId="31" fillId="0" borderId="0" xfId="0" applyFont="1" applyAlignment="1">
      <alignment horizontal="right"/>
    </xf>
    <xf numFmtId="0" fontId="19" fillId="0" borderId="0" xfId="0" applyFont="1" applyAlignment="1">
      <alignment horizontal="right" wrapText="1"/>
    </xf>
    <xf numFmtId="0" fontId="19" fillId="5" borderId="2" xfId="4" applyFont="1" applyAlignment="1">
      <alignment horizontal="right"/>
    </xf>
    <xf numFmtId="0" fontId="18" fillId="2" borderId="0" xfId="1" applyFont="1" applyBorder="1" applyAlignment="1">
      <alignment horizontal="right"/>
    </xf>
    <xf numFmtId="0" fontId="18" fillId="4" borderId="0" xfId="3" applyFont="1" applyAlignment="1"/>
    <xf numFmtId="0" fontId="18" fillId="0" borderId="0" xfId="0" applyFont="1" applyAlignment="1">
      <alignment horizontal="right"/>
    </xf>
    <xf numFmtId="0" fontId="18" fillId="0" borderId="0" xfId="10" applyFont="1" applyFill="1" applyBorder="1" applyAlignment="1">
      <alignment horizontal="right"/>
    </xf>
    <xf numFmtId="0" fontId="18" fillId="10" borderId="0" xfId="0" applyFont="1" applyFill="1" applyAlignment="1">
      <alignment horizontal="right"/>
    </xf>
    <xf numFmtId="0" fontId="18" fillId="2" borderId="0" xfId="1" applyFont="1" applyAlignment="1">
      <alignment horizontal="right"/>
    </xf>
    <xf numFmtId="0" fontId="31" fillId="10" borderId="0" xfId="0" applyFont="1" applyFill="1" applyAlignment="1">
      <alignment horizontal="right"/>
    </xf>
    <xf numFmtId="0" fontId="18" fillId="0" borderId="0" xfId="4" applyFont="1" applyFill="1" applyBorder="1" applyAlignment="1">
      <alignment horizontal="right"/>
    </xf>
    <xf numFmtId="0" fontId="18" fillId="10" borderId="0" xfId="1" applyFont="1" applyFill="1" applyAlignment="1">
      <alignment horizontal="right"/>
    </xf>
    <xf numFmtId="0" fontId="18" fillId="2" borderId="3" xfId="1" applyFont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18" fillId="0" borderId="2" xfId="0" applyFont="1" applyBorder="1" applyAlignment="1">
      <alignment horizontal="right"/>
    </xf>
    <xf numFmtId="0" fontId="19" fillId="20" borderId="0" xfId="3" applyFont="1" applyFill="1" applyAlignment="1">
      <alignment horizontal="right"/>
    </xf>
    <xf numFmtId="0" fontId="31" fillId="5" borderId="2" xfId="4" applyFont="1" applyAlignment="1">
      <alignment horizontal="right"/>
    </xf>
    <xf numFmtId="0" fontId="19" fillId="0" borderId="0" xfId="0" applyFont="1" applyAlignment="1">
      <alignment horizontal="right"/>
    </xf>
    <xf numFmtId="0" fontId="50" fillId="0" borderId="0" xfId="0" applyFont="1"/>
    <xf numFmtId="1" fontId="1" fillId="18" borderId="0" xfId="10" applyNumberFormat="1"/>
    <xf numFmtId="0" fontId="4" fillId="10" borderId="0" xfId="1" applyFill="1" applyBorder="1"/>
    <xf numFmtId="0" fontId="7" fillId="10" borderId="0" xfId="1" applyFont="1" applyFill="1" applyAlignment="1">
      <alignment horizontal="right"/>
    </xf>
    <xf numFmtId="0" fontId="46" fillId="10" borderId="0" xfId="2" applyFont="1" applyFill="1"/>
    <xf numFmtId="0" fontId="4" fillId="10" borderId="0" xfId="1" applyFill="1" applyAlignment="1">
      <alignment horizontal="center"/>
    </xf>
    <xf numFmtId="0" fontId="9" fillId="4" borderId="0" xfId="3" applyBorder="1"/>
    <xf numFmtId="0" fontId="9" fillId="4" borderId="0" xfId="3" applyAlignment="1">
      <alignment horizontal="right"/>
    </xf>
    <xf numFmtId="1" fontId="9" fillId="4" borderId="0" xfId="3" applyNumberFormat="1"/>
    <xf numFmtId="49" fontId="9" fillId="4" borderId="0" xfId="3" applyNumberFormat="1"/>
    <xf numFmtId="0" fontId="18" fillId="10" borderId="3" xfId="0" applyFont="1" applyFill="1" applyBorder="1" applyAlignment="1">
      <alignment horizontal="right"/>
    </xf>
    <xf numFmtId="0" fontId="0" fillId="10" borderId="3" xfId="0" applyFill="1" applyBorder="1" applyAlignment="1">
      <alignment horizontal="right"/>
    </xf>
    <xf numFmtId="0" fontId="47" fillId="10" borderId="3" xfId="0" applyFont="1" applyFill="1" applyBorder="1"/>
    <xf numFmtId="0" fontId="14" fillId="10" borderId="3" xfId="0" applyFont="1" applyFill="1" applyBorder="1"/>
    <xf numFmtId="0" fontId="14" fillId="10" borderId="3" xfId="0" applyFont="1" applyFill="1" applyBorder="1" applyAlignment="1">
      <alignment horizontal="left"/>
    </xf>
    <xf numFmtId="0" fontId="47" fillId="10" borderId="3" xfId="0" applyFont="1" applyFill="1" applyBorder="1" applyAlignment="1">
      <alignment horizontal="center"/>
    </xf>
    <xf numFmtId="0" fontId="0" fillId="10" borderId="3" xfId="0" applyFill="1" applyBorder="1"/>
    <xf numFmtId="1" fontId="0" fillId="10" borderId="3" xfId="0" applyNumberFormat="1" applyFill="1" applyBorder="1"/>
    <xf numFmtId="0" fontId="12" fillId="6" borderId="0" xfId="1" applyFont="1" applyFill="1"/>
    <xf numFmtId="0" fontId="4" fillId="6" borderId="0" xfId="1" applyFill="1" applyAlignment="1"/>
    <xf numFmtId="0" fontId="9" fillId="9" borderId="0" xfId="3" applyFill="1"/>
    <xf numFmtId="0" fontId="4" fillId="6" borderId="0" xfId="1" applyFill="1" applyAlignment="1">
      <alignment horizontal="right"/>
    </xf>
    <xf numFmtId="0" fontId="4" fillId="6" borderId="0" xfId="1" applyFill="1" applyAlignment="1">
      <alignment horizontal="left"/>
    </xf>
    <xf numFmtId="0" fontId="4" fillId="6" borderId="3" xfId="1" applyFill="1" applyBorder="1"/>
    <xf numFmtId="0" fontId="4" fillId="6" borderId="0" xfId="1" applyFill="1" applyAlignment="1">
      <alignment horizontal="center"/>
    </xf>
    <xf numFmtId="1" fontId="4" fillId="6" borderId="0" xfId="1" applyNumberFormat="1" applyFill="1" applyBorder="1"/>
    <xf numFmtId="0" fontId="4" fillId="10" borderId="0" xfId="1" applyFill="1" applyAlignment="1">
      <alignment horizontal="right"/>
    </xf>
    <xf numFmtId="0" fontId="51" fillId="0" borderId="1" xfId="0" applyFont="1" applyBorder="1"/>
    <xf numFmtId="3" fontId="51" fillId="0" borderId="1" xfId="0" applyNumberFormat="1" applyFont="1" applyBorder="1"/>
    <xf numFmtId="0" fontId="52" fillId="0" borderId="0" xfId="0" applyFont="1"/>
    <xf numFmtId="0" fontId="2" fillId="11" borderId="0" xfId="7" applyBorder="1" applyAlignment="1">
      <alignment horizontal="center" wrapText="1"/>
    </xf>
    <xf numFmtId="0" fontId="2" fillId="11" borderId="0" xfId="7" applyBorder="1" applyAlignment="1">
      <alignment wrapText="1"/>
    </xf>
    <xf numFmtId="0" fontId="20" fillId="0" borderId="3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39" fillId="0" borderId="3" xfId="0" applyFont="1" applyBorder="1"/>
    <xf numFmtId="0" fontId="8" fillId="6" borderId="0" xfId="0" applyFont="1" applyFill="1" applyAlignment="1">
      <alignment horizontal="right"/>
    </xf>
    <xf numFmtId="0" fontId="39" fillId="6" borderId="0" xfId="0" applyFont="1" applyFill="1"/>
    <xf numFmtId="0" fontId="47" fillId="10" borderId="0" xfId="2" applyFont="1" applyFill="1"/>
    <xf numFmtId="1" fontId="4" fillId="0" borderId="0" xfId="1" applyNumberFormat="1" applyFill="1" applyBorder="1"/>
    <xf numFmtId="1" fontId="18" fillId="0" borderId="0" xfId="0" applyNumberFormat="1" applyFont="1"/>
    <xf numFmtId="9" fontId="4" fillId="2" borderId="0" xfId="1" applyNumberFormat="1"/>
    <xf numFmtId="0" fontId="53" fillId="2" borderId="0" xfId="1" applyFont="1"/>
    <xf numFmtId="1" fontId="53" fillId="2" borderId="0" xfId="1" applyNumberFormat="1" applyFont="1"/>
    <xf numFmtId="1" fontId="13" fillId="0" borderId="0" xfId="1" applyNumberFormat="1" applyFont="1" applyFill="1" applyBorder="1"/>
    <xf numFmtId="165" fontId="4" fillId="0" borderId="0" xfId="1" applyNumberFormat="1" applyFill="1" applyBorder="1"/>
    <xf numFmtId="1" fontId="53" fillId="0" borderId="0" xfId="1" applyNumberFormat="1" applyFont="1" applyFill="1" applyBorder="1"/>
    <xf numFmtId="165" fontId="53" fillId="0" borderId="0" xfId="1" applyNumberFormat="1" applyFont="1" applyFill="1" applyBorder="1"/>
    <xf numFmtId="165" fontId="0" fillId="0" borderId="0" xfId="0" applyNumberFormat="1"/>
    <xf numFmtId="0" fontId="54" fillId="0" borderId="0" xfId="0" applyFont="1"/>
    <xf numFmtId="1" fontId="54" fillId="0" borderId="0" xfId="0" applyNumberFormat="1" applyFont="1"/>
    <xf numFmtId="2" fontId="54" fillId="0" borderId="0" xfId="0" applyNumberFormat="1" applyFont="1"/>
    <xf numFmtId="0" fontId="53" fillId="0" borderId="0" xfId="0" applyFont="1"/>
    <xf numFmtId="1" fontId="53" fillId="0" borderId="0" xfId="0" applyNumberFormat="1" applyFont="1"/>
    <xf numFmtId="2" fontId="53" fillId="0" borderId="0" xfId="0" applyNumberFormat="1" applyFont="1"/>
    <xf numFmtId="0" fontId="28" fillId="0" borderId="0" xfId="0" quotePrefix="1" applyFont="1" applyAlignment="1">
      <alignment wrapText="1"/>
    </xf>
    <xf numFmtId="0" fontId="53" fillId="0" borderId="0" xfId="1" applyFont="1" applyFill="1"/>
    <xf numFmtId="165" fontId="53" fillId="0" borderId="0" xfId="0" applyNumberFormat="1" applyFont="1"/>
    <xf numFmtId="2" fontId="4" fillId="2" borderId="0" xfId="1" applyNumberFormat="1" applyBorder="1"/>
    <xf numFmtId="1" fontId="53" fillId="2" borderId="0" xfId="1" applyNumberFormat="1" applyFont="1" applyBorder="1"/>
    <xf numFmtId="2" fontId="53" fillId="2" borderId="0" xfId="1" applyNumberFormat="1" applyFont="1" applyBorder="1"/>
    <xf numFmtId="0" fontId="28" fillId="17" borderId="0" xfId="0" applyFont="1" applyFill="1" applyAlignment="1">
      <alignment wrapText="1"/>
    </xf>
    <xf numFmtId="0" fontId="28" fillId="17" borderId="0" xfId="0" quotePrefix="1" applyFont="1" applyFill="1" applyAlignment="1">
      <alignment wrapText="1"/>
    </xf>
    <xf numFmtId="0" fontId="30" fillId="0" borderId="1" xfId="0" applyFont="1" applyBorder="1"/>
    <xf numFmtId="0" fontId="11" fillId="19" borderId="3" xfId="0" applyFont="1" applyFill="1" applyBorder="1" applyAlignment="1">
      <alignment wrapText="1"/>
    </xf>
    <xf numFmtId="0" fontId="11" fillId="19" borderId="3" xfId="0" quotePrefix="1" applyFont="1" applyFill="1" applyBorder="1" applyAlignment="1">
      <alignment wrapText="1"/>
    </xf>
    <xf numFmtId="0" fontId="0" fillId="19" borderId="3" xfId="0" applyFill="1" applyBorder="1"/>
    <xf numFmtId="0" fontId="11" fillId="19" borderId="3" xfId="0" applyFont="1" applyFill="1" applyBorder="1"/>
    <xf numFmtId="1" fontId="0" fillId="19" borderId="3" xfId="0" applyNumberFormat="1" applyFill="1" applyBorder="1"/>
    <xf numFmtId="2" fontId="0" fillId="19" borderId="3" xfId="0" applyNumberFormat="1" applyFill="1" applyBorder="1"/>
    <xf numFmtId="0" fontId="54" fillId="19" borderId="3" xfId="0" applyFont="1" applyFill="1" applyBorder="1"/>
    <xf numFmtId="2" fontId="54" fillId="19" borderId="3" xfId="0" applyNumberFormat="1" applyFont="1" applyFill="1" applyBorder="1"/>
    <xf numFmtId="165" fontId="0" fillId="19" borderId="3" xfId="0" applyNumberFormat="1" applyFill="1" applyBorder="1"/>
    <xf numFmtId="1" fontId="54" fillId="19" borderId="3" xfId="0" applyNumberFormat="1" applyFont="1" applyFill="1" applyBorder="1"/>
    <xf numFmtId="0" fontId="4" fillId="19" borderId="0" xfId="1" applyFill="1"/>
    <xf numFmtId="0" fontId="53" fillId="19" borderId="0" xfId="1" applyFont="1" applyFill="1"/>
    <xf numFmtId="0" fontId="8" fillId="19" borderId="0" xfId="0" applyFont="1" applyFill="1"/>
    <xf numFmtId="1" fontId="24" fillId="19" borderId="0" xfId="0" applyNumberFormat="1" applyFont="1" applyFill="1"/>
    <xf numFmtId="0" fontId="4" fillId="19" borderId="0" xfId="1" applyFill="1" applyBorder="1"/>
    <xf numFmtId="0" fontId="13" fillId="19" borderId="0" xfId="1" applyFont="1" applyFill="1" applyBorder="1"/>
    <xf numFmtId="0" fontId="11" fillId="19" borderId="0" xfId="0" applyFont="1" applyFill="1"/>
    <xf numFmtId="0" fontId="13" fillId="19" borderId="0" xfId="1" applyFont="1" applyFill="1"/>
    <xf numFmtId="0" fontId="8" fillId="19" borderId="0" xfId="1" applyFont="1" applyFill="1"/>
    <xf numFmtId="0" fontId="24" fillId="19" borderId="0" xfId="1" applyFont="1" applyFill="1"/>
    <xf numFmtId="1" fontId="4" fillId="19" borderId="0" xfId="1" applyNumberFormat="1" applyFill="1" applyBorder="1"/>
    <xf numFmtId="1" fontId="6" fillId="19" borderId="0" xfId="2" applyNumberFormat="1" applyFill="1"/>
    <xf numFmtId="1" fontId="13" fillId="16" borderId="0" xfId="1" applyNumberFormat="1" applyFont="1" applyFill="1" applyBorder="1"/>
    <xf numFmtId="1" fontId="4" fillId="2" borderId="1" xfId="1" applyNumberFormat="1" applyBorder="1"/>
    <xf numFmtId="1" fontId="18" fillId="2" borderId="0" xfId="1" applyNumberFormat="1" applyFont="1"/>
    <xf numFmtId="1" fontId="4" fillId="0" borderId="0" xfId="1" applyNumberFormat="1" applyFill="1"/>
    <xf numFmtId="1" fontId="18" fillId="0" borderId="0" xfId="1" applyNumberFormat="1" applyFont="1" applyFill="1"/>
    <xf numFmtId="1" fontId="8" fillId="0" borderId="0" xfId="1" applyNumberFormat="1" applyFont="1" applyFill="1"/>
    <xf numFmtId="1" fontId="4" fillId="0" borderId="1" xfId="1" applyNumberFormat="1" applyFill="1" applyBorder="1"/>
    <xf numFmtId="1" fontId="18" fillId="0" borderId="1" xfId="1" applyNumberFormat="1" applyFont="1" applyFill="1" applyBorder="1"/>
    <xf numFmtId="1" fontId="8" fillId="0" borderId="1" xfId="1" applyNumberFormat="1" applyFont="1" applyFill="1" applyBorder="1"/>
    <xf numFmtId="1" fontId="4" fillId="6" borderId="1" xfId="1" applyNumberFormat="1" applyFill="1" applyBorder="1"/>
    <xf numFmtId="0" fontId="55" fillId="6" borderId="0" xfId="0" applyFont="1" applyFill="1"/>
    <xf numFmtId="0" fontId="55" fillId="0" borderId="0" xfId="0" applyFont="1"/>
    <xf numFmtId="0" fontId="55" fillId="2" borderId="0" xfId="1" applyFont="1"/>
    <xf numFmtId="1" fontId="8" fillId="6" borderId="0" xfId="0" applyNumberFormat="1" applyFont="1" applyFill="1"/>
    <xf numFmtId="2" fontId="0" fillId="9" borderId="0" xfId="0" applyNumberFormat="1" applyFill="1"/>
    <xf numFmtId="2" fontId="8" fillId="0" borderId="0" xfId="0" applyNumberFormat="1" applyFont="1"/>
    <xf numFmtId="2" fontId="8" fillId="6" borderId="0" xfId="0" applyNumberFormat="1" applyFont="1" applyFill="1"/>
    <xf numFmtId="2" fontId="11" fillId="16" borderId="0" xfId="0" applyNumberFormat="1" applyFont="1" applyFill="1"/>
    <xf numFmtId="0" fontId="11" fillId="19" borderId="3" xfId="0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2" fillId="11" borderId="12" xfId="7" applyBorder="1" applyAlignment="1">
      <alignment horizontal="center" wrapText="1"/>
    </xf>
    <xf numFmtId="0" fontId="2" fillId="11" borderId="0" xfId="7" applyBorder="1" applyAlignment="1">
      <alignment horizontal="center" wrapText="1"/>
    </xf>
    <xf numFmtId="0" fontId="22" fillId="4" borderId="4" xfId="3" applyFont="1" applyBorder="1" applyAlignment="1">
      <alignment horizontal="center"/>
    </xf>
    <xf numFmtId="0" fontId="21" fillId="3" borderId="4" xfId="2" applyFont="1" applyBorder="1" applyAlignment="1">
      <alignment horizontal="center"/>
    </xf>
    <xf numFmtId="0" fontId="13" fillId="2" borderId="3" xfId="1" applyFont="1" applyBorder="1" applyAlignment="1">
      <alignment horizontal="center"/>
    </xf>
    <xf numFmtId="0" fontId="13" fillId="2" borderId="4" xfId="1" applyFont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0" fillId="0" borderId="0" xfId="0"/>
    <xf numFmtId="0" fontId="21" fillId="3" borderId="3" xfId="2" applyFont="1" applyBorder="1" applyAlignment="1">
      <alignment horizontal="center"/>
    </xf>
    <xf numFmtId="0" fontId="22" fillId="4" borderId="5" xfId="3" applyFont="1" applyBorder="1" applyAlignment="1">
      <alignment horizontal="center"/>
    </xf>
    <xf numFmtId="0" fontId="22" fillId="4" borderId="6" xfId="3" applyFont="1" applyBorder="1" applyAlignment="1">
      <alignment horizontal="center"/>
    </xf>
    <xf numFmtId="0" fontId="21" fillId="3" borderId="6" xfId="2" applyFont="1" applyBorder="1" applyAlignment="1">
      <alignment horizontal="center"/>
    </xf>
    <xf numFmtId="0" fontId="21" fillId="3" borderId="7" xfId="2" applyFont="1" applyBorder="1" applyAlignment="1">
      <alignment horizontal="center"/>
    </xf>
    <xf numFmtId="0" fontId="13" fillId="2" borderId="5" xfId="1" applyFont="1" applyBorder="1" applyAlignment="1">
      <alignment horizontal="center"/>
    </xf>
    <xf numFmtId="0" fontId="13" fillId="2" borderId="6" xfId="1" applyFont="1" applyBorder="1" applyAlignment="1">
      <alignment horizontal="center"/>
    </xf>
    <xf numFmtId="0" fontId="13" fillId="2" borderId="7" xfId="1" applyFont="1" applyBorder="1" applyAlignment="1">
      <alignment horizontal="center"/>
    </xf>
  </cellXfs>
  <cellStyles count="11">
    <cellStyle name="20% - Accent1" xfId="5" builtinId="30"/>
    <cellStyle name="20% - Accent2" xfId="7" builtinId="34"/>
    <cellStyle name="20% - Accent4" xfId="8" builtinId="42"/>
    <cellStyle name="20% - Accent6" xfId="9" builtinId="50"/>
    <cellStyle name="40% - Accent5" xfId="10" builtinId="47"/>
    <cellStyle name="60% - Accent1" xfId="6" builtinId="32"/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5AEAE"/>
      <color rgb="FFF5DCDC"/>
      <color rgb="FFED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1</xdr:row>
      <xdr:rowOff>123825</xdr:rowOff>
    </xdr:from>
    <xdr:to>
      <xdr:col>2</xdr:col>
      <xdr:colOff>390525</xdr:colOff>
      <xdr:row>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4DA65-70F5-D5F3-F46C-5B139E712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14325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159303</xdr:colOff>
      <xdr:row>59</xdr:row>
      <xdr:rowOff>161097</xdr:rowOff>
    </xdr:from>
    <xdr:to>
      <xdr:col>12</xdr:col>
      <xdr:colOff>241024</xdr:colOff>
      <xdr:row>84</xdr:row>
      <xdr:rowOff>68608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269BC-70F1-1356-2F25-176362382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6694" y="12143271"/>
          <a:ext cx="7513982" cy="4600989"/>
        </a:xfrm>
        <a:prstGeom prst="rect">
          <a:avLst/>
        </a:prstGeom>
      </xdr:spPr>
    </xdr:pic>
    <xdr:clientData/>
  </xdr:twoCellAnchor>
  <xdr:twoCellAnchor editAs="oneCell">
    <xdr:from>
      <xdr:col>41</xdr:col>
      <xdr:colOff>411094</xdr:colOff>
      <xdr:row>44</xdr:row>
      <xdr:rowOff>25538</xdr:rowOff>
    </xdr:from>
    <xdr:to>
      <xdr:col>49</xdr:col>
      <xdr:colOff>287131</xdr:colOff>
      <xdr:row>64</xdr:row>
      <xdr:rowOff>92213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3395F6-2353-F31A-F637-41AE4D28E42C}"/>
            </a:ext>
            <a:ext uri="{147F2762-F138-4A5C-976F-8EAC2B608ADB}">
              <a16:predDERef xmlns:a16="http://schemas.microsoft.com/office/drawing/2014/main" pred="{8B961659-7072-7BC2-FE91-C45981C6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3703" y="9191625"/>
          <a:ext cx="6502124" cy="3821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0359-387F-431C-8811-B219E0C57F22}">
  <dimension ref="A1:CC359"/>
  <sheetViews>
    <sheetView topLeftCell="B1" zoomScale="110" zoomScaleNormal="110" workbookViewId="0">
      <pane ySplit="3" topLeftCell="A4" activePane="bottomLeft" state="frozen"/>
      <selection pane="bottomLeft" activeCell="F73" sqref="F73"/>
    </sheetView>
  </sheetViews>
  <sheetFormatPr baseColWidth="10" defaultColWidth="9.1640625" defaultRowHeight="15.75" customHeight="1" x14ac:dyDescent="0.2"/>
  <cols>
    <col min="1" max="1" width="8.33203125" hidden="1" customWidth="1"/>
    <col min="2" max="2" width="11.1640625" style="293" customWidth="1"/>
    <col min="3" max="3" width="9.5" style="161" customWidth="1"/>
    <col min="4" max="4" width="15.33203125" style="29" customWidth="1"/>
    <col min="5" max="5" width="9.5" style="29" customWidth="1"/>
    <col min="6" max="7" width="18.83203125" style="29" customWidth="1"/>
    <col min="8" max="20" width="9.5" style="29" customWidth="1"/>
    <col min="21" max="21" width="9.1640625" style="29" customWidth="1"/>
    <col min="22" max="22" width="9.5" style="29" customWidth="1"/>
    <col min="23" max="23" width="12.5" style="29" customWidth="1"/>
    <col min="24" max="24" width="12.6640625" style="30" customWidth="1"/>
    <col min="25" max="25" width="26.6640625" style="29" customWidth="1"/>
    <col min="26" max="26" width="12.5" style="29" customWidth="1"/>
    <col min="27" max="27" width="12" style="29" customWidth="1"/>
    <col min="28" max="28" width="13.6640625" style="29" customWidth="1"/>
    <col min="29" max="29" width="11.1640625" style="29" customWidth="1"/>
    <col min="30" max="30" width="9.1640625" style="29" customWidth="1"/>
    <col min="31" max="31" width="14.5" style="29" customWidth="1"/>
    <col min="32" max="32" width="14.5" style="30" customWidth="1"/>
    <col min="33" max="41" width="14.5" style="29" customWidth="1"/>
    <col min="42" max="43" width="13.6640625" style="29" customWidth="1"/>
    <col min="44" max="44" width="32.5" style="29" customWidth="1"/>
    <col min="45" max="45" width="23.5" style="28" customWidth="1"/>
    <col min="46" max="46" width="32.83203125" hidden="1" customWidth="1"/>
    <col min="47" max="47" width="16.5" hidden="1" customWidth="1"/>
    <col min="48" max="54" width="9.1640625" hidden="1" customWidth="1"/>
    <col min="55" max="55" width="9.33203125" hidden="1" customWidth="1"/>
    <col min="56" max="57" width="9.1640625" hidden="1" customWidth="1"/>
    <col min="58" max="58" width="9.1640625" customWidth="1"/>
    <col min="59" max="59" width="13" customWidth="1"/>
    <col min="60" max="69" width="9.1640625" customWidth="1"/>
    <col min="70" max="70" width="9.33203125" customWidth="1"/>
    <col min="71" max="73" width="9.1640625" customWidth="1"/>
    <col min="75" max="75" width="10.5" bestFit="1" customWidth="1"/>
    <col min="80" max="81" width="9.33203125" bestFit="1" customWidth="1"/>
  </cols>
  <sheetData>
    <row r="1" spans="1:81" ht="21.75" customHeight="1" x14ac:dyDescent="0.2">
      <c r="I1" s="107" t="s">
        <v>2</v>
      </c>
      <c r="J1" s="107"/>
      <c r="K1" s="107"/>
      <c r="L1" s="107"/>
      <c r="M1" s="107"/>
      <c r="N1" s="107"/>
      <c r="O1" s="107"/>
      <c r="P1" s="107"/>
      <c r="Q1" s="107"/>
      <c r="R1" s="107"/>
      <c r="S1" s="96"/>
      <c r="AT1" s="422" t="s">
        <v>3</v>
      </c>
      <c r="AU1" s="422"/>
      <c r="AV1" s="422"/>
      <c r="AW1" s="422"/>
      <c r="AX1" s="422"/>
      <c r="AY1" s="422"/>
      <c r="AZ1" s="422"/>
      <c r="BA1" s="422"/>
      <c r="BF1" s="119" t="s">
        <v>4</v>
      </c>
      <c r="BG1" s="119"/>
      <c r="BH1" s="119"/>
      <c r="BI1" s="119"/>
      <c r="BJ1" s="119"/>
      <c r="BK1" s="119"/>
      <c r="BL1" s="119"/>
      <c r="BM1" s="119"/>
      <c r="BN1" s="119"/>
    </row>
    <row r="2" spans="1:81" ht="63.75" customHeight="1" x14ac:dyDescent="0.2">
      <c r="B2" s="294" t="s">
        <v>5</v>
      </c>
      <c r="C2" s="162" t="s">
        <v>6</v>
      </c>
      <c r="D2" s="1" t="s">
        <v>7</v>
      </c>
      <c r="E2" s="1" t="s">
        <v>8</v>
      </c>
      <c r="F2" s="1"/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/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/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44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45" t="s">
        <v>40</v>
      </c>
      <c r="AO2" s="45" t="s">
        <v>41</v>
      </c>
      <c r="AP2" s="1" t="s">
        <v>42</v>
      </c>
      <c r="AQ2" s="1" t="s">
        <v>43</v>
      </c>
      <c r="AR2" s="43" t="s">
        <v>44</v>
      </c>
      <c r="AS2" s="42" t="s">
        <v>45</v>
      </c>
      <c r="AT2" s="22" t="s">
        <v>46</v>
      </c>
      <c r="AU2" s="22" t="s">
        <v>47</v>
      </c>
      <c r="AV2" s="41" t="s">
        <v>48</v>
      </c>
      <c r="AW2" s="41" t="s">
        <v>49</v>
      </c>
      <c r="AX2" s="22" t="s">
        <v>50</v>
      </c>
      <c r="AY2" s="41" t="s">
        <v>51</v>
      </c>
      <c r="AZ2" s="22" t="s">
        <v>52</v>
      </c>
      <c r="BA2" s="41" t="s">
        <v>53</v>
      </c>
      <c r="BB2" s="89" t="s">
        <v>54</v>
      </c>
      <c r="BC2" s="90" t="s">
        <v>55</v>
      </c>
      <c r="BD2" s="89" t="s">
        <v>56</v>
      </c>
      <c r="BE2" s="89"/>
      <c r="BF2" s="41" t="s">
        <v>57</v>
      </c>
      <c r="BG2" s="41" t="s">
        <v>58</v>
      </c>
      <c r="BH2" s="40"/>
      <c r="BI2" s="41" t="s">
        <v>48</v>
      </c>
      <c r="BJ2" s="41" t="s">
        <v>49</v>
      </c>
      <c r="BK2" s="41" t="s">
        <v>50</v>
      </c>
      <c r="BL2" s="41" t="s">
        <v>51</v>
      </c>
      <c r="BM2" s="41" t="s">
        <v>52</v>
      </c>
      <c r="BN2" s="41" t="s">
        <v>53</v>
      </c>
      <c r="BO2" s="89"/>
      <c r="BP2" s="89"/>
      <c r="BQ2" s="89"/>
      <c r="BR2" s="40" t="s">
        <v>59</v>
      </c>
    </row>
    <row r="3" spans="1:81" s="36" customFormat="1" ht="16" x14ac:dyDescent="0.2">
      <c r="B3" s="295" t="s">
        <v>0</v>
      </c>
      <c r="C3" s="163"/>
      <c r="Z3" s="36" t="s">
        <v>60</v>
      </c>
      <c r="AA3" s="36" t="s">
        <v>61</v>
      </c>
      <c r="AF3" s="38"/>
      <c r="AL3" s="36" t="s">
        <v>62</v>
      </c>
      <c r="AS3" s="37"/>
    </row>
    <row r="4" spans="1:81" s="36" customFormat="1" ht="16" x14ac:dyDescent="0.2">
      <c r="B4" s="295"/>
      <c r="C4" s="163"/>
      <c r="AF4" s="38"/>
      <c r="AS4" s="37"/>
    </row>
    <row r="5" spans="1:81" s="36" customFormat="1" ht="16" x14ac:dyDescent="0.2">
      <c r="B5" s="295"/>
      <c r="C5" s="163"/>
      <c r="AF5" s="38"/>
      <c r="AS5" s="37"/>
    </row>
    <row r="6" spans="1:81" s="3" customFormat="1" ht="15" x14ac:dyDescent="0.2">
      <c r="A6" s="16">
        <v>1</v>
      </c>
      <c r="B6" s="296">
        <v>1</v>
      </c>
      <c r="C6" s="268">
        <v>1</v>
      </c>
      <c r="D6" s="269" t="s">
        <v>63</v>
      </c>
      <c r="E6" s="16">
        <v>2.4079999999999999</v>
      </c>
      <c r="F6" s="16"/>
      <c r="G6" s="16" t="s">
        <v>64</v>
      </c>
      <c r="H6" s="16">
        <v>2.4079999999999999</v>
      </c>
      <c r="I6" s="16" t="s">
        <v>65</v>
      </c>
      <c r="J6" s="16"/>
      <c r="K6" s="16">
        <f>J6*100</f>
        <v>0</v>
      </c>
      <c r="L6" s="16"/>
      <c r="M6" s="16">
        <f>L6*45</f>
        <v>0</v>
      </c>
      <c r="N6" s="16">
        <v>2.9039999999999999</v>
      </c>
      <c r="O6" s="16">
        <f>N6*35</f>
        <v>101.64</v>
      </c>
      <c r="P6" s="16">
        <f>K6+M6+O6</f>
        <v>101.64</v>
      </c>
      <c r="Q6" s="16">
        <v>165</v>
      </c>
      <c r="R6" s="16">
        <v>165</v>
      </c>
      <c r="S6" s="16">
        <v>165</v>
      </c>
      <c r="T6" s="16"/>
      <c r="U6" s="16" t="s">
        <v>66</v>
      </c>
      <c r="V6" s="16">
        <v>1</v>
      </c>
      <c r="W6" s="16" t="s">
        <v>67</v>
      </c>
      <c r="X6" s="108" t="s">
        <v>68</v>
      </c>
      <c r="Y6" s="108" t="s">
        <v>69</v>
      </c>
      <c r="Z6" s="108" t="s">
        <v>70</v>
      </c>
      <c r="AA6" s="108" t="s">
        <v>70</v>
      </c>
      <c r="AB6" s="108" t="s">
        <v>70</v>
      </c>
      <c r="AC6" s="108" t="s">
        <v>70</v>
      </c>
      <c r="AD6" s="108" t="s">
        <v>70</v>
      </c>
      <c r="AE6" s="108" t="s">
        <v>70</v>
      </c>
      <c r="AF6" s="108">
        <v>1</v>
      </c>
      <c r="AG6" s="108" t="s">
        <v>71</v>
      </c>
      <c r="AH6" s="108" t="s">
        <v>71</v>
      </c>
      <c r="AI6" s="108" t="s">
        <v>71</v>
      </c>
      <c r="AJ6" s="108" t="s">
        <v>72</v>
      </c>
      <c r="AK6" s="108"/>
      <c r="AL6" s="108" t="s">
        <v>70</v>
      </c>
      <c r="AM6" s="108" t="s">
        <v>70</v>
      </c>
      <c r="AN6" s="108"/>
      <c r="AO6" s="108"/>
      <c r="AP6" s="16">
        <v>165</v>
      </c>
      <c r="AQ6" s="109">
        <v>2.4079999999999999</v>
      </c>
      <c r="AR6" s="16" t="s">
        <v>19</v>
      </c>
      <c r="AS6" s="250">
        <v>2.403</v>
      </c>
      <c r="AT6" s="16">
        <v>3</v>
      </c>
      <c r="AU6" s="16" t="s">
        <v>73</v>
      </c>
      <c r="AV6" s="110">
        <f>AS6*35</f>
        <v>84.105000000000004</v>
      </c>
      <c r="AW6" s="110">
        <f t="shared" ref="AW6:AW17" si="0">AV6*2.74</f>
        <v>230.44770000000003</v>
      </c>
      <c r="AX6" s="110">
        <f>AS6*42.5</f>
        <v>102.1275</v>
      </c>
      <c r="AY6" s="110">
        <f t="shared" ref="AY6:AY17" si="1">AX6*2.74</f>
        <v>279.82935000000003</v>
      </c>
      <c r="AZ6" s="110">
        <f>AS6*50</f>
        <v>120.15</v>
      </c>
      <c r="BA6" s="110">
        <f t="shared" ref="BA6:BA17" si="2">AZ6*2.74</f>
        <v>329.21100000000007</v>
      </c>
      <c r="BB6" s="16"/>
      <c r="BC6" s="16"/>
      <c r="BD6" s="16"/>
      <c r="BE6" s="16"/>
      <c r="BF6" s="16">
        <v>3</v>
      </c>
      <c r="BG6" s="3" t="s">
        <v>73</v>
      </c>
      <c r="BI6" s="110">
        <f>AS6*35</f>
        <v>84.105000000000004</v>
      </c>
      <c r="BJ6" s="16"/>
      <c r="BK6" s="110">
        <f>AS6*42.5</f>
        <v>102.1275</v>
      </c>
      <c r="BL6" s="16"/>
      <c r="BM6" s="110">
        <f>AS6*50</f>
        <v>120.15</v>
      </c>
      <c r="BN6" s="16"/>
      <c r="BO6" s="16"/>
      <c r="BP6" s="16"/>
      <c r="BQ6" s="16"/>
      <c r="BR6" s="3" t="s">
        <v>74</v>
      </c>
      <c r="BS6" s="16"/>
      <c r="BT6" s="16"/>
    </row>
    <row r="7" spans="1:81" s="71" customFormat="1" ht="15" x14ac:dyDescent="0.2">
      <c r="A7" s="16">
        <v>2</v>
      </c>
      <c r="B7" s="175">
        <v>2</v>
      </c>
      <c r="C7" s="270">
        <v>2</v>
      </c>
      <c r="D7" s="271" t="s">
        <v>63</v>
      </c>
      <c r="E7" s="71">
        <v>2.395</v>
      </c>
      <c r="G7" s="71" t="s">
        <v>64</v>
      </c>
      <c r="H7" s="71">
        <v>2.1949999999999998</v>
      </c>
      <c r="I7" s="71" t="s">
        <v>65</v>
      </c>
      <c r="K7" s="71">
        <f>J7*100</f>
        <v>0</v>
      </c>
      <c r="M7" s="71">
        <f>L7*45</f>
        <v>0</v>
      </c>
      <c r="N7" s="71">
        <v>2.1949999999999998</v>
      </c>
      <c r="O7" s="71">
        <f>N7*35</f>
        <v>76.824999999999989</v>
      </c>
      <c r="P7" s="71">
        <f>K7+M7+O7</f>
        <v>76.824999999999989</v>
      </c>
      <c r="R7" s="71">
        <v>77</v>
      </c>
      <c r="T7" s="71">
        <f>R7*2.74</f>
        <v>210.98000000000002</v>
      </c>
      <c r="U7" s="71" t="s">
        <v>66</v>
      </c>
      <c r="V7" s="71">
        <v>2</v>
      </c>
      <c r="W7" s="71" t="s">
        <v>67</v>
      </c>
      <c r="Z7" s="71" t="s">
        <v>70</v>
      </c>
      <c r="AA7" s="71" t="s">
        <v>75</v>
      </c>
      <c r="AB7" s="71" t="s">
        <v>70</v>
      </c>
      <c r="AC7" s="71" t="s">
        <v>70</v>
      </c>
      <c r="AD7" s="71" t="s">
        <v>70</v>
      </c>
      <c r="AE7" s="71" t="s">
        <v>70</v>
      </c>
      <c r="AF7" s="71">
        <v>2</v>
      </c>
      <c r="AG7" s="71" t="s">
        <v>76</v>
      </c>
      <c r="AH7" s="71" t="s">
        <v>76</v>
      </c>
      <c r="AI7" s="71" t="s">
        <v>71</v>
      </c>
      <c r="AJ7" s="71" t="s">
        <v>72</v>
      </c>
      <c r="AL7" s="71" t="s">
        <v>70</v>
      </c>
      <c r="AM7" s="71" t="s">
        <v>70</v>
      </c>
      <c r="AS7" s="251">
        <v>2.1949999999999998</v>
      </c>
      <c r="AT7" s="71">
        <v>3</v>
      </c>
      <c r="AU7" s="71" t="s">
        <v>73</v>
      </c>
      <c r="AV7" s="100">
        <f>AS7*35</f>
        <v>76.824999999999989</v>
      </c>
      <c r="AW7" s="100">
        <f t="shared" si="0"/>
        <v>210.50049999999999</v>
      </c>
      <c r="AX7" s="100">
        <f>AS7*42.5</f>
        <v>93.287499999999994</v>
      </c>
      <c r="AY7" s="100">
        <f t="shared" si="1"/>
        <v>255.60775000000001</v>
      </c>
      <c r="AZ7" s="100">
        <f>AS7*50</f>
        <v>109.74999999999999</v>
      </c>
      <c r="BA7" s="100">
        <f t="shared" si="2"/>
        <v>300.71499999999997</v>
      </c>
      <c r="BF7" s="71">
        <v>3</v>
      </c>
      <c r="BG7" s="92" t="s">
        <v>73</v>
      </c>
      <c r="BH7" s="92"/>
      <c r="BI7" s="100">
        <f>AS7*35</f>
        <v>76.824999999999989</v>
      </c>
      <c r="BK7" s="100">
        <f>AS7*42.5</f>
        <v>93.287499999999994</v>
      </c>
      <c r="BM7" s="100">
        <f>AS7*50</f>
        <v>109.74999999999999</v>
      </c>
      <c r="BR7" s="92" t="s">
        <v>74</v>
      </c>
    </row>
    <row r="8" spans="1:81" s="71" customFormat="1" ht="18.75" customHeight="1" x14ac:dyDescent="0.2">
      <c r="A8" s="239">
        <v>2</v>
      </c>
      <c r="B8" s="297">
        <v>3</v>
      </c>
      <c r="C8" s="272">
        <v>3</v>
      </c>
      <c r="D8" s="272" t="s">
        <v>63</v>
      </c>
      <c r="E8" s="239">
        <v>2.0129999999999999</v>
      </c>
      <c r="F8" s="239"/>
      <c r="G8" s="239" t="s">
        <v>78</v>
      </c>
      <c r="H8" s="239">
        <v>2.0129999999999999</v>
      </c>
      <c r="I8" s="239" t="s">
        <v>79</v>
      </c>
      <c r="J8" s="239"/>
      <c r="K8" s="239">
        <f>J8*100</f>
        <v>0</v>
      </c>
      <c r="L8" s="239">
        <v>2.0129999999999999</v>
      </c>
      <c r="M8" s="239">
        <f>L8*45</f>
        <v>90.584999999999994</v>
      </c>
      <c r="N8" s="239"/>
      <c r="O8" s="239">
        <f>N8*35</f>
        <v>0</v>
      </c>
      <c r="P8" s="239">
        <f>K8+M8+O8</f>
        <v>90.584999999999994</v>
      </c>
      <c r="Q8" s="239">
        <v>343</v>
      </c>
      <c r="R8" s="239">
        <v>343</v>
      </c>
      <c r="S8" s="239">
        <v>343</v>
      </c>
      <c r="T8" s="239">
        <f>R8*2.74</f>
        <v>939.82</v>
      </c>
      <c r="U8" s="239" t="s">
        <v>66</v>
      </c>
      <c r="V8" s="239">
        <v>1</v>
      </c>
      <c r="W8" s="239" t="s">
        <v>80</v>
      </c>
      <c r="X8" s="35" t="s">
        <v>81</v>
      </c>
      <c r="Y8" s="239" t="s">
        <v>82</v>
      </c>
      <c r="Z8" s="239" t="s">
        <v>70</v>
      </c>
      <c r="AA8" s="239" t="s">
        <v>70</v>
      </c>
      <c r="AB8" s="239" t="s">
        <v>70</v>
      </c>
      <c r="AC8" s="239" t="s">
        <v>70</v>
      </c>
      <c r="AD8" s="239" t="s">
        <v>70</v>
      </c>
      <c r="AE8" s="239" t="s">
        <v>70</v>
      </c>
      <c r="AF8" s="35">
        <v>1</v>
      </c>
      <c r="AG8" s="239" t="s">
        <v>76</v>
      </c>
      <c r="AH8" s="239" t="s">
        <v>76</v>
      </c>
      <c r="AI8" s="239" t="s">
        <v>76</v>
      </c>
      <c r="AJ8" s="239" t="s">
        <v>83</v>
      </c>
      <c r="AK8" s="239"/>
      <c r="AL8" s="35" t="s">
        <v>70</v>
      </c>
      <c r="AM8" s="35" t="s">
        <v>70</v>
      </c>
      <c r="AN8" s="239"/>
      <c r="AO8" s="239"/>
      <c r="AP8" s="239">
        <v>343</v>
      </c>
      <c r="AQ8" s="239">
        <v>2.19</v>
      </c>
      <c r="AR8" s="239" t="s">
        <v>84</v>
      </c>
      <c r="AS8" s="252">
        <v>2.0129999999999999</v>
      </c>
      <c r="AT8" s="239">
        <v>2</v>
      </c>
      <c r="AU8" s="239" t="s">
        <v>85</v>
      </c>
      <c r="AV8" s="240">
        <f>AS8*50</f>
        <v>100.64999999999999</v>
      </c>
      <c r="AW8" s="240">
        <f t="shared" si="0"/>
        <v>275.78100000000001</v>
      </c>
      <c r="AX8" s="240">
        <f>AS8*125</f>
        <v>251.625</v>
      </c>
      <c r="AY8" s="240">
        <f t="shared" si="1"/>
        <v>689.4525000000001</v>
      </c>
      <c r="AZ8" s="240">
        <f>AS8*200</f>
        <v>402.59999999999997</v>
      </c>
      <c r="BA8" s="240">
        <f t="shared" si="2"/>
        <v>1103.124</v>
      </c>
      <c r="BB8" s="239"/>
      <c r="BC8" s="239"/>
      <c r="BD8" s="239"/>
      <c r="BE8" s="239"/>
      <c r="BF8">
        <v>2</v>
      </c>
      <c r="BG8" t="s">
        <v>85</v>
      </c>
      <c r="BH8" s="239"/>
      <c r="BI8" s="240">
        <f>AS8*50</f>
        <v>100.64999999999999</v>
      </c>
      <c r="BJ8" s="240"/>
      <c r="BK8" s="240">
        <f>AS8*125</f>
        <v>251.625</v>
      </c>
      <c r="BL8" s="240"/>
      <c r="BM8" s="240">
        <f>AS8*200</f>
        <v>402.59999999999997</v>
      </c>
      <c r="BN8" s="239"/>
      <c r="BO8" s="239"/>
      <c r="BP8" s="239"/>
      <c r="BQ8" s="239"/>
      <c r="BR8" s="92" t="s">
        <v>74</v>
      </c>
      <c r="BS8" s="239"/>
      <c r="BT8" s="239"/>
    </row>
    <row r="9" spans="1:81" s="3" customFormat="1" ht="15" x14ac:dyDescent="0.2">
      <c r="A9" s="16">
        <v>3</v>
      </c>
      <c r="B9" s="296">
        <v>5</v>
      </c>
      <c r="C9" s="268">
        <v>4</v>
      </c>
      <c r="D9" s="269" t="s">
        <v>63</v>
      </c>
      <c r="E9" s="16">
        <v>2.7290000000000001</v>
      </c>
      <c r="F9" s="16"/>
      <c r="G9" s="16" t="s">
        <v>87</v>
      </c>
      <c r="H9" s="16">
        <v>2.7290000000000001</v>
      </c>
      <c r="I9" s="16" t="s">
        <v>65</v>
      </c>
      <c r="J9" s="16"/>
      <c r="K9" s="16">
        <f>J9*100</f>
        <v>0</v>
      </c>
      <c r="L9" s="16"/>
      <c r="M9" s="16">
        <f>L9*45</f>
        <v>0</v>
      </c>
      <c r="N9" s="16">
        <v>2.7290000000000001</v>
      </c>
      <c r="O9" s="16">
        <f>N9*35</f>
        <v>95.515000000000001</v>
      </c>
      <c r="P9" s="16">
        <f>K9+M9+O9</f>
        <v>95.515000000000001</v>
      </c>
      <c r="Q9" s="16">
        <v>99</v>
      </c>
      <c r="R9" s="16">
        <v>99</v>
      </c>
      <c r="S9" s="16">
        <v>99</v>
      </c>
      <c r="T9" s="16">
        <f>R9*2.74</f>
        <v>271.26000000000005</v>
      </c>
      <c r="U9" s="16"/>
      <c r="V9" s="16">
        <v>2</v>
      </c>
      <c r="W9" s="16" t="s">
        <v>67</v>
      </c>
      <c r="X9" s="108" t="s">
        <v>88</v>
      </c>
      <c r="Y9" s="16"/>
      <c r="Z9" s="16" t="s">
        <v>70</v>
      </c>
      <c r="AA9" s="16" t="s">
        <v>70</v>
      </c>
      <c r="AB9" s="16" t="s">
        <v>70</v>
      </c>
      <c r="AC9" s="16" t="s">
        <v>70</v>
      </c>
      <c r="AD9" s="16" t="s">
        <v>70</v>
      </c>
      <c r="AE9" s="16" t="s">
        <v>70</v>
      </c>
      <c r="AF9" s="108">
        <v>1</v>
      </c>
      <c r="AG9" s="16" t="s">
        <v>76</v>
      </c>
      <c r="AH9" s="16" t="s">
        <v>76</v>
      </c>
      <c r="AI9" s="16" t="s">
        <v>71</v>
      </c>
      <c r="AJ9" s="16" t="s">
        <v>72</v>
      </c>
      <c r="AK9" s="16"/>
      <c r="AL9" s="108" t="s">
        <v>70</v>
      </c>
      <c r="AM9" s="108" t="s">
        <v>70</v>
      </c>
      <c r="AN9" s="16"/>
      <c r="AO9" s="16"/>
      <c r="AP9" s="16">
        <v>99</v>
      </c>
      <c r="AQ9" s="16">
        <v>8.86</v>
      </c>
      <c r="AR9" s="16" t="s">
        <v>19</v>
      </c>
      <c r="AS9" s="250">
        <v>2.7290000000000001</v>
      </c>
      <c r="AT9" s="16">
        <v>2</v>
      </c>
      <c r="AU9" s="16" t="s">
        <v>85</v>
      </c>
      <c r="AV9" s="110">
        <f>AS9*50</f>
        <v>136.45000000000002</v>
      </c>
      <c r="AW9" s="110">
        <f t="shared" si="0"/>
        <v>373.8730000000001</v>
      </c>
      <c r="AX9" s="110">
        <f>AS9*125</f>
        <v>341.125</v>
      </c>
      <c r="AY9" s="110">
        <f t="shared" si="1"/>
        <v>934.68250000000012</v>
      </c>
      <c r="AZ9" s="110">
        <f>AS9*200</f>
        <v>545.80000000000007</v>
      </c>
      <c r="BA9" s="110">
        <f t="shared" si="2"/>
        <v>1495.4920000000004</v>
      </c>
      <c r="BB9" s="16"/>
      <c r="BC9" s="16"/>
      <c r="BD9" s="16"/>
      <c r="BE9" s="16"/>
      <c r="BF9" s="3">
        <v>3</v>
      </c>
      <c r="BG9" s="3" t="s">
        <v>73</v>
      </c>
      <c r="BI9" s="110">
        <f t="shared" ref="BI9:BI14" si="3">AS9*35</f>
        <v>95.515000000000001</v>
      </c>
      <c r="BJ9" s="16"/>
      <c r="BK9" s="110">
        <f t="shared" ref="BK9:BK14" si="4">AS9*42.5</f>
        <v>115.9825</v>
      </c>
      <c r="BL9" s="16"/>
      <c r="BM9" s="110">
        <f t="shared" ref="BM9:BM14" si="5">AS9*50</f>
        <v>136.45000000000002</v>
      </c>
      <c r="BN9" s="16"/>
      <c r="BO9" s="16"/>
      <c r="BP9" s="16"/>
      <c r="BQ9" s="16"/>
      <c r="BR9" s="3" t="s">
        <v>74</v>
      </c>
      <c r="BS9" s="16"/>
      <c r="BT9" s="16"/>
    </row>
    <row r="10" spans="1:81" s="3" customFormat="1" ht="16" x14ac:dyDescent="0.2">
      <c r="A10" s="16">
        <v>120</v>
      </c>
      <c r="B10" s="175" t="s">
        <v>90</v>
      </c>
      <c r="C10" s="270">
        <v>5</v>
      </c>
      <c r="D10" s="273" t="s">
        <v>63</v>
      </c>
      <c r="E10" s="137">
        <v>4.0229999999999997</v>
      </c>
      <c r="F10" s="148"/>
      <c r="G10" s="78" t="s">
        <v>91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137">
        <v>1</v>
      </c>
      <c r="W10" s="137" t="s">
        <v>67</v>
      </c>
      <c r="X10" s="136"/>
      <c r="Y10" s="78"/>
      <c r="Z10" s="138" t="s">
        <v>70</v>
      </c>
      <c r="AA10" s="138" t="s">
        <v>70</v>
      </c>
      <c r="AB10" s="138" t="s">
        <v>70</v>
      </c>
      <c r="AC10" s="138" t="s">
        <v>70</v>
      </c>
      <c r="AD10" s="138" t="s">
        <v>70</v>
      </c>
      <c r="AE10" s="138" t="s">
        <v>70</v>
      </c>
      <c r="AF10" s="138">
        <v>1</v>
      </c>
      <c r="AG10" s="137" t="s">
        <v>76</v>
      </c>
      <c r="AH10" s="137" t="s">
        <v>71</v>
      </c>
      <c r="AI10" s="137" t="s">
        <v>71</v>
      </c>
      <c r="AJ10" s="137" t="s">
        <v>92</v>
      </c>
      <c r="AK10" s="137"/>
      <c r="AL10" s="137" t="s">
        <v>70</v>
      </c>
      <c r="AM10" s="137" t="s">
        <v>70</v>
      </c>
      <c r="AN10" s="78"/>
      <c r="AO10" s="78"/>
      <c r="AP10" s="78"/>
      <c r="AQ10" s="78"/>
      <c r="AR10" s="78"/>
      <c r="AS10" s="253">
        <v>4.0229999999999997</v>
      </c>
      <c r="AT10" s="147"/>
      <c r="AU10" s="139" t="s">
        <v>85</v>
      </c>
      <c r="AV10" s="140">
        <f>AS10*50</f>
        <v>201.14999999999998</v>
      </c>
      <c r="AW10" s="140">
        <f t="shared" si="0"/>
        <v>551.15099999999995</v>
      </c>
      <c r="AX10" s="140">
        <f>AS10*125</f>
        <v>502.87499999999994</v>
      </c>
      <c r="AY10" s="140">
        <f t="shared" si="1"/>
        <v>1377.8775000000001</v>
      </c>
      <c r="AZ10" s="140">
        <f>AS10*200</f>
        <v>804.59999999999991</v>
      </c>
      <c r="BA10" s="140">
        <f t="shared" si="2"/>
        <v>2204.6039999999998</v>
      </c>
      <c r="BB10" s="71"/>
      <c r="BC10" s="100"/>
      <c r="BD10" s="100"/>
      <c r="BE10" s="100"/>
      <c r="BF10" s="100">
        <v>3</v>
      </c>
      <c r="BG10" s="100" t="s">
        <v>73</v>
      </c>
      <c r="BH10" s="100"/>
      <c r="BI10" s="100">
        <f t="shared" si="3"/>
        <v>140.80499999999998</v>
      </c>
      <c r="BJ10" s="100"/>
      <c r="BK10" s="100">
        <f t="shared" si="4"/>
        <v>170.97749999999999</v>
      </c>
      <c r="BL10" s="100"/>
      <c r="BM10" s="100">
        <f t="shared" si="5"/>
        <v>201.14999999999998</v>
      </c>
      <c r="BN10" s="193"/>
      <c r="BO10" s="100"/>
      <c r="BP10" s="100"/>
      <c r="BQ10" s="100"/>
      <c r="BR10" s="92" t="s">
        <v>74</v>
      </c>
      <c r="BS10" s="71"/>
      <c r="BT10" s="71"/>
      <c r="BU10" s="71"/>
    </row>
    <row r="11" spans="1:81" s="3" customFormat="1" ht="16" x14ac:dyDescent="0.2">
      <c r="A11" s="16">
        <v>121</v>
      </c>
      <c r="B11" s="175" t="s">
        <v>94</v>
      </c>
      <c r="C11" s="270">
        <v>6</v>
      </c>
      <c r="D11" s="273" t="s">
        <v>63</v>
      </c>
      <c r="E11" s="137">
        <v>4.3239999999999998</v>
      </c>
      <c r="F11" s="201"/>
      <c r="G11" s="137" t="s">
        <v>95</v>
      </c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>
        <v>1</v>
      </c>
      <c r="W11" s="137" t="s">
        <v>67</v>
      </c>
      <c r="X11" s="138"/>
      <c r="Y11" s="137"/>
      <c r="Z11" s="138" t="s">
        <v>70</v>
      </c>
      <c r="AA11" s="138" t="s">
        <v>70</v>
      </c>
      <c r="AB11" s="138" t="s">
        <v>70</v>
      </c>
      <c r="AC11" s="138" t="s">
        <v>70</v>
      </c>
      <c r="AD11" s="138" t="s">
        <v>70</v>
      </c>
      <c r="AE11" s="138" t="s">
        <v>70</v>
      </c>
      <c r="AF11" s="138">
        <v>1</v>
      </c>
      <c r="AG11" s="137" t="s">
        <v>76</v>
      </c>
      <c r="AH11" s="137" t="s">
        <v>71</v>
      </c>
      <c r="AI11" s="137" t="s">
        <v>71</v>
      </c>
      <c r="AJ11" s="137" t="s">
        <v>92</v>
      </c>
      <c r="AK11" s="137"/>
      <c r="AL11" s="137" t="s">
        <v>70</v>
      </c>
      <c r="AM11" s="137" t="s">
        <v>70</v>
      </c>
      <c r="AN11" s="137"/>
      <c r="AO11" s="137"/>
      <c r="AP11" s="137"/>
      <c r="AQ11" s="137"/>
      <c r="AR11" s="137"/>
      <c r="AS11" s="254">
        <v>4.3239999999999998</v>
      </c>
      <c r="AT11" s="149" t="s">
        <v>96</v>
      </c>
      <c r="AU11" s="61" t="s">
        <v>97</v>
      </c>
      <c r="AV11" s="241">
        <v>207</v>
      </c>
      <c r="AW11" s="241">
        <f t="shared" si="0"/>
        <v>567.18000000000006</v>
      </c>
      <c r="AX11" s="241">
        <v>490</v>
      </c>
      <c r="AY11" s="241">
        <f t="shared" si="1"/>
        <v>1342.6000000000001</v>
      </c>
      <c r="AZ11" s="241">
        <v>772</v>
      </c>
      <c r="BA11" s="241">
        <f t="shared" si="2"/>
        <v>2115.2800000000002</v>
      </c>
      <c r="BB11" s="147"/>
      <c r="BC11" s="139"/>
      <c r="BD11" s="139"/>
      <c r="BE11" s="139"/>
      <c r="BF11" s="100">
        <v>3</v>
      </c>
      <c r="BG11" s="100" t="s">
        <v>73</v>
      </c>
      <c r="BH11" s="139"/>
      <c r="BI11" s="100">
        <f t="shared" si="3"/>
        <v>151.34</v>
      </c>
      <c r="BJ11" s="139"/>
      <c r="BK11" s="100">
        <f t="shared" si="4"/>
        <v>183.76999999999998</v>
      </c>
      <c r="BL11" s="139"/>
      <c r="BM11" s="100">
        <f t="shared" si="5"/>
        <v>216.2</v>
      </c>
      <c r="BN11" s="139"/>
      <c r="BO11" s="140"/>
      <c r="BP11" s="140"/>
      <c r="BQ11" s="140"/>
      <c r="BR11" s="92" t="s">
        <v>74</v>
      </c>
      <c r="BS11" s="139"/>
      <c r="BT11" s="139"/>
      <c r="BU11" s="139"/>
    </row>
    <row r="12" spans="1:81" s="3" customFormat="1" ht="15" x14ac:dyDescent="0.2">
      <c r="A12" s="16">
        <v>5</v>
      </c>
      <c r="B12" s="296">
        <v>7</v>
      </c>
      <c r="C12" s="268">
        <v>7</v>
      </c>
      <c r="D12" s="269" t="s">
        <v>63</v>
      </c>
      <c r="E12" s="16">
        <v>11.8</v>
      </c>
      <c r="F12" s="16"/>
      <c r="G12" s="16" t="s">
        <v>87</v>
      </c>
      <c r="H12" s="16">
        <v>11.231999999999999</v>
      </c>
      <c r="I12" s="16" t="s">
        <v>65</v>
      </c>
      <c r="J12" s="16"/>
      <c r="K12" s="16">
        <f>J12*100</f>
        <v>0</v>
      </c>
      <c r="L12" s="16"/>
      <c r="M12" s="16">
        <f>L12*45</f>
        <v>0</v>
      </c>
      <c r="N12" s="16">
        <v>11.8</v>
      </c>
      <c r="O12" s="16">
        <f>N12*35</f>
        <v>413</v>
      </c>
      <c r="P12" s="16">
        <f>K12+M12+O12</f>
        <v>413</v>
      </c>
      <c r="Q12" s="16">
        <v>251</v>
      </c>
      <c r="R12" s="16">
        <f>P12</f>
        <v>413</v>
      </c>
      <c r="S12" s="16">
        <v>413</v>
      </c>
      <c r="T12" s="16">
        <f>R12*2.74</f>
        <v>1131.6200000000001</v>
      </c>
      <c r="U12" s="16"/>
      <c r="V12" s="16">
        <v>2</v>
      </c>
      <c r="W12" s="16" t="s">
        <v>67</v>
      </c>
      <c r="X12" s="173" t="s">
        <v>99</v>
      </c>
      <c r="Y12" s="173"/>
      <c r="Z12" s="16" t="s">
        <v>70</v>
      </c>
      <c r="AA12" s="16" t="s">
        <v>70</v>
      </c>
      <c r="AB12" s="16" t="s">
        <v>70</v>
      </c>
      <c r="AC12" s="16" t="s">
        <v>70</v>
      </c>
      <c r="AD12" s="16" t="s">
        <v>70</v>
      </c>
      <c r="AE12" s="16" t="s">
        <v>70</v>
      </c>
      <c r="AF12" s="108">
        <v>1</v>
      </c>
      <c r="AG12" s="16" t="s">
        <v>76</v>
      </c>
      <c r="AH12" s="16" t="s">
        <v>76</v>
      </c>
      <c r="AI12" s="16" t="s">
        <v>71</v>
      </c>
      <c r="AJ12" s="16" t="s">
        <v>72</v>
      </c>
      <c r="AK12" s="16"/>
      <c r="AL12" s="108" t="s">
        <v>70</v>
      </c>
      <c r="AM12" s="108" t="s">
        <v>70</v>
      </c>
      <c r="AN12" s="16"/>
      <c r="AO12" s="16"/>
      <c r="AP12" s="16">
        <v>251</v>
      </c>
      <c r="AQ12" s="16">
        <v>9.49</v>
      </c>
      <c r="AR12" s="16" t="s">
        <v>19</v>
      </c>
      <c r="AS12" s="250">
        <v>11.231999999999999</v>
      </c>
      <c r="AT12" s="16">
        <v>2</v>
      </c>
      <c r="AU12" s="16" t="s">
        <v>85</v>
      </c>
      <c r="AV12" s="110">
        <f t="shared" ref="AV12:AV17" si="6">AS12*50</f>
        <v>561.59999999999991</v>
      </c>
      <c r="AW12" s="110">
        <f t="shared" si="0"/>
        <v>1538.7839999999999</v>
      </c>
      <c r="AX12" s="110">
        <f t="shared" ref="AX12:AX17" si="7">AS12*125</f>
        <v>1404</v>
      </c>
      <c r="AY12" s="110">
        <f t="shared" si="1"/>
        <v>3846.9600000000005</v>
      </c>
      <c r="AZ12" s="110">
        <f t="shared" ref="AZ12:AZ17" si="8">AS12*200</f>
        <v>2246.3999999999996</v>
      </c>
      <c r="BA12" s="110">
        <f t="shared" si="2"/>
        <v>6155.1359999999995</v>
      </c>
      <c r="BB12" s="16"/>
      <c r="BC12" s="16"/>
      <c r="BD12" s="16"/>
      <c r="BE12" s="16"/>
      <c r="BF12" s="3">
        <v>3</v>
      </c>
      <c r="BG12" s="3" t="s">
        <v>73</v>
      </c>
      <c r="BI12" s="110">
        <f t="shared" si="3"/>
        <v>393.12</v>
      </c>
      <c r="BJ12" s="16"/>
      <c r="BK12" s="110">
        <f t="shared" si="4"/>
        <v>477.35999999999996</v>
      </c>
      <c r="BL12" s="16"/>
      <c r="BM12" s="110">
        <f t="shared" si="5"/>
        <v>561.59999999999991</v>
      </c>
      <c r="BN12" s="16"/>
      <c r="BO12" s="16"/>
      <c r="BP12" s="16"/>
      <c r="BQ12" s="16"/>
      <c r="BR12" s="3" t="s">
        <v>74</v>
      </c>
      <c r="BS12" s="16"/>
      <c r="BT12" s="16"/>
    </row>
    <row r="13" spans="1:81" ht="15" x14ac:dyDescent="0.2">
      <c r="A13" s="16">
        <v>4</v>
      </c>
      <c r="B13" s="296" t="s">
        <v>101</v>
      </c>
      <c r="C13" s="268">
        <v>8</v>
      </c>
      <c r="D13" s="269" t="s">
        <v>102</v>
      </c>
      <c r="E13" s="16">
        <v>0.65100000000000002</v>
      </c>
      <c r="F13" s="16" t="s">
        <v>103</v>
      </c>
      <c r="G13" s="16" t="s">
        <v>87</v>
      </c>
      <c r="H13" s="16">
        <v>0.49</v>
      </c>
      <c r="I13" s="16" t="s">
        <v>65</v>
      </c>
      <c r="J13" s="16"/>
      <c r="K13" s="16">
        <f>J13*100</f>
        <v>0</v>
      </c>
      <c r="L13" s="16"/>
      <c r="M13" s="16">
        <f>L13*45</f>
        <v>0</v>
      </c>
      <c r="N13" s="16">
        <v>0.16200000000000001</v>
      </c>
      <c r="O13" s="16">
        <f>N13*35</f>
        <v>5.67</v>
      </c>
      <c r="P13" s="16">
        <f>K13+M13+O13</f>
        <v>5.67</v>
      </c>
      <c r="Q13" s="16">
        <v>12</v>
      </c>
      <c r="R13" s="16">
        <v>12</v>
      </c>
      <c r="S13" s="16">
        <v>12</v>
      </c>
      <c r="T13" s="16">
        <f>R13*2.74</f>
        <v>32.880000000000003</v>
      </c>
      <c r="U13" s="16"/>
      <c r="V13" s="16">
        <v>2</v>
      </c>
      <c r="W13" s="16" t="s">
        <v>80</v>
      </c>
      <c r="X13" s="108" t="s">
        <v>104</v>
      </c>
      <c r="Y13" s="108"/>
      <c r="Z13" s="16" t="s">
        <v>70</v>
      </c>
      <c r="AA13" s="16" t="s">
        <v>70</v>
      </c>
      <c r="AB13" s="16" t="s">
        <v>70</v>
      </c>
      <c r="AC13" s="16" t="s">
        <v>70</v>
      </c>
      <c r="AD13" s="16" t="s">
        <v>70</v>
      </c>
      <c r="AE13" s="16" t="s">
        <v>70</v>
      </c>
      <c r="AF13" s="108">
        <v>1</v>
      </c>
      <c r="AG13" s="16" t="s">
        <v>76</v>
      </c>
      <c r="AH13" s="16" t="s">
        <v>76</v>
      </c>
      <c r="AI13" s="16" t="s">
        <v>71</v>
      </c>
      <c r="AJ13" s="16" t="s">
        <v>72</v>
      </c>
      <c r="AK13" s="16"/>
      <c r="AL13" s="108" t="s">
        <v>70</v>
      </c>
      <c r="AM13" s="108" t="s">
        <v>70</v>
      </c>
      <c r="AN13" s="16"/>
      <c r="AO13" s="16"/>
      <c r="AP13" s="16">
        <v>12</v>
      </c>
      <c r="AQ13" s="16">
        <v>1.4</v>
      </c>
      <c r="AR13" s="16" t="s">
        <v>19</v>
      </c>
      <c r="AS13" s="250">
        <v>0.49</v>
      </c>
      <c r="AT13" s="16">
        <v>2</v>
      </c>
      <c r="AU13" s="16" t="s">
        <v>85</v>
      </c>
      <c r="AV13" s="110">
        <f t="shared" si="6"/>
        <v>24.5</v>
      </c>
      <c r="AW13" s="110">
        <f t="shared" si="0"/>
        <v>67.13000000000001</v>
      </c>
      <c r="AX13" s="110">
        <f t="shared" si="7"/>
        <v>61.25</v>
      </c>
      <c r="AY13" s="110">
        <f t="shared" si="1"/>
        <v>167.82500000000002</v>
      </c>
      <c r="AZ13" s="110">
        <f t="shared" si="8"/>
        <v>98</v>
      </c>
      <c r="BA13" s="110">
        <f t="shared" si="2"/>
        <v>268.52000000000004</v>
      </c>
      <c r="BB13" s="16"/>
      <c r="BC13" s="16"/>
      <c r="BD13" s="16"/>
      <c r="BE13" s="16"/>
      <c r="BF13" s="3">
        <v>3</v>
      </c>
      <c r="BG13" s="3" t="s">
        <v>73</v>
      </c>
      <c r="BH13" s="3"/>
      <c r="BI13" s="110">
        <f t="shared" si="3"/>
        <v>17.149999999999999</v>
      </c>
      <c r="BJ13" s="16"/>
      <c r="BK13" s="110">
        <f t="shared" si="4"/>
        <v>20.824999999999999</v>
      </c>
      <c r="BL13" s="16"/>
      <c r="BM13" s="110">
        <f t="shared" si="5"/>
        <v>24.5</v>
      </c>
      <c r="BN13" s="16"/>
      <c r="BO13" s="16"/>
      <c r="BP13" s="16"/>
      <c r="BQ13" s="16"/>
      <c r="BR13" s="3" t="s">
        <v>74</v>
      </c>
      <c r="BS13" s="16"/>
      <c r="BT13" s="16"/>
      <c r="BU13" s="3"/>
    </row>
    <row r="14" spans="1:81" s="111" customFormat="1" ht="15" x14ac:dyDescent="0.2">
      <c r="A14" s="16">
        <v>6</v>
      </c>
      <c r="B14" s="296">
        <v>8</v>
      </c>
      <c r="C14" s="268">
        <v>9</v>
      </c>
      <c r="D14" s="269" t="s">
        <v>63</v>
      </c>
      <c r="E14" s="16">
        <v>2.7719999999999998</v>
      </c>
      <c r="F14" s="16"/>
      <c r="G14" s="16" t="s">
        <v>87</v>
      </c>
      <c r="H14" s="16">
        <v>2.7309999999999999</v>
      </c>
      <c r="I14" s="16" t="s">
        <v>65</v>
      </c>
      <c r="J14" s="16"/>
      <c r="K14" s="16"/>
      <c r="L14" s="16"/>
      <c r="M14" s="16"/>
      <c r="N14" s="16">
        <v>2.7719999999999998</v>
      </c>
      <c r="O14" s="16">
        <f>N14*35</f>
        <v>97.02</v>
      </c>
      <c r="P14" s="16">
        <f>K14+M14+O14</f>
        <v>97.02</v>
      </c>
      <c r="Q14" s="16">
        <v>86</v>
      </c>
      <c r="R14" s="16">
        <f>P14</f>
        <v>97.02</v>
      </c>
      <c r="S14" s="16">
        <v>97</v>
      </c>
      <c r="T14" s="16">
        <f>R14*2.74</f>
        <v>265.83480000000003</v>
      </c>
      <c r="U14" s="16"/>
      <c r="V14" s="16">
        <v>2</v>
      </c>
      <c r="W14" s="16" t="s">
        <v>67</v>
      </c>
      <c r="X14" s="108" t="s">
        <v>106</v>
      </c>
      <c r="Y14" s="16"/>
      <c r="Z14" s="16" t="s">
        <v>70</v>
      </c>
      <c r="AA14" s="16" t="s">
        <v>70</v>
      </c>
      <c r="AB14" s="16" t="s">
        <v>70</v>
      </c>
      <c r="AC14" s="16" t="s">
        <v>70</v>
      </c>
      <c r="AD14" s="16" t="s">
        <v>70</v>
      </c>
      <c r="AE14" s="16" t="s">
        <v>70</v>
      </c>
      <c r="AF14" s="108">
        <v>1</v>
      </c>
      <c r="AG14" s="16" t="s">
        <v>76</v>
      </c>
      <c r="AH14" s="16" t="s">
        <v>76</v>
      </c>
      <c r="AI14" s="16" t="s">
        <v>71</v>
      </c>
      <c r="AJ14" s="16" t="s">
        <v>72</v>
      </c>
      <c r="AK14" s="16"/>
      <c r="AL14" s="108" t="s">
        <v>70</v>
      </c>
      <c r="AM14" s="108" t="s">
        <v>70</v>
      </c>
      <c r="AN14" s="16"/>
      <c r="AO14" s="16"/>
      <c r="AP14" s="16">
        <v>86</v>
      </c>
      <c r="AQ14" s="16">
        <v>2.5299999999999998</v>
      </c>
      <c r="AR14" s="16" t="s">
        <v>19</v>
      </c>
      <c r="AS14" s="250">
        <v>2.7309999999999999</v>
      </c>
      <c r="AT14" s="16">
        <v>2</v>
      </c>
      <c r="AU14" s="16" t="s">
        <v>85</v>
      </c>
      <c r="AV14" s="110">
        <f t="shared" si="6"/>
        <v>136.54999999999998</v>
      </c>
      <c r="AW14" s="110">
        <f t="shared" si="0"/>
        <v>374.14699999999999</v>
      </c>
      <c r="AX14" s="110">
        <f t="shared" si="7"/>
        <v>341.375</v>
      </c>
      <c r="AY14" s="110">
        <f t="shared" si="1"/>
        <v>935.36750000000006</v>
      </c>
      <c r="AZ14" s="110">
        <f t="shared" si="8"/>
        <v>546.19999999999993</v>
      </c>
      <c r="BA14" s="110">
        <f t="shared" si="2"/>
        <v>1496.588</v>
      </c>
      <c r="BB14" s="16"/>
      <c r="BC14" s="16"/>
      <c r="BD14" s="16"/>
      <c r="BE14" s="16"/>
      <c r="BF14" s="3">
        <v>3</v>
      </c>
      <c r="BG14" s="3" t="s">
        <v>73</v>
      </c>
      <c r="BH14" s="3"/>
      <c r="BI14" s="110">
        <f t="shared" si="3"/>
        <v>95.584999999999994</v>
      </c>
      <c r="BJ14" s="16"/>
      <c r="BK14" s="110">
        <f t="shared" si="4"/>
        <v>116.0675</v>
      </c>
      <c r="BL14" s="16"/>
      <c r="BM14" s="110">
        <f t="shared" si="5"/>
        <v>136.54999999999998</v>
      </c>
      <c r="BN14" s="16"/>
      <c r="BO14" s="16"/>
      <c r="BP14" s="16"/>
      <c r="BQ14" s="16"/>
      <c r="BR14" s="3" t="s">
        <v>74</v>
      </c>
      <c r="BS14" s="16"/>
      <c r="BT14" s="16"/>
      <c r="BU14" s="3"/>
      <c r="BW14" s="88"/>
      <c r="BZ14" s="311"/>
    </row>
    <row r="15" spans="1:81" s="284" customFormat="1" ht="16" x14ac:dyDescent="0.2">
      <c r="A15" s="18">
        <v>122</v>
      </c>
      <c r="B15" s="298" t="s">
        <v>107</v>
      </c>
      <c r="C15" s="274">
        <v>10</v>
      </c>
      <c r="D15" s="275" t="s">
        <v>63</v>
      </c>
      <c r="E15" s="75">
        <v>1.7809999999999999</v>
      </c>
      <c r="F15" s="80"/>
      <c r="G15" s="29" t="s">
        <v>87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75">
        <v>1</v>
      </c>
      <c r="W15" s="75" t="s">
        <v>108</v>
      </c>
      <c r="X15" s="150"/>
      <c r="Y15" s="29"/>
      <c r="Z15" s="150" t="s">
        <v>70</v>
      </c>
      <c r="AA15" s="150" t="s">
        <v>70</v>
      </c>
      <c r="AB15" s="150" t="s">
        <v>70</v>
      </c>
      <c r="AC15" s="150" t="s">
        <v>70</v>
      </c>
      <c r="AD15" s="150" t="s">
        <v>70</v>
      </c>
      <c r="AE15" s="150" t="s">
        <v>70</v>
      </c>
      <c r="AF15" s="150">
        <v>1</v>
      </c>
      <c r="AG15" s="75" t="s">
        <v>76</v>
      </c>
      <c r="AH15" s="75" t="s">
        <v>76</v>
      </c>
      <c r="AI15" s="75" t="s">
        <v>76</v>
      </c>
      <c r="AJ15" s="75" t="s">
        <v>92</v>
      </c>
      <c r="AK15" s="75"/>
      <c r="AL15" s="75" t="s">
        <v>70</v>
      </c>
      <c r="AM15" s="75" t="s">
        <v>70</v>
      </c>
      <c r="AN15" s="29"/>
      <c r="AO15" s="29"/>
      <c r="AP15" s="29"/>
      <c r="AQ15" s="29"/>
      <c r="AR15" s="29"/>
      <c r="AS15" s="255">
        <v>1.7809999999999999</v>
      </c>
      <c r="AT15" s="116"/>
      <c r="AU15" s="12" t="s">
        <v>85</v>
      </c>
      <c r="AV15" s="118">
        <f t="shared" si="6"/>
        <v>89.05</v>
      </c>
      <c r="AW15" s="118">
        <f t="shared" si="0"/>
        <v>243.99700000000001</v>
      </c>
      <c r="AX15" s="118">
        <f t="shared" si="7"/>
        <v>222.625</v>
      </c>
      <c r="AY15" s="118">
        <f t="shared" si="1"/>
        <v>609.99250000000006</v>
      </c>
      <c r="AZ15" s="118">
        <f t="shared" si="8"/>
        <v>356.2</v>
      </c>
      <c r="BA15" s="118">
        <f t="shared" si="2"/>
        <v>975.98800000000006</v>
      </c>
      <c r="BB15"/>
      <c r="BC15"/>
      <c r="BD15"/>
      <c r="BE15"/>
      <c r="BF15" s="283" t="s">
        <v>109</v>
      </c>
      <c r="BG15" t="s">
        <v>110</v>
      </c>
      <c r="BH15" t="s">
        <v>111</v>
      </c>
      <c r="BI15">
        <v>73</v>
      </c>
      <c r="BJ15"/>
      <c r="BK15">
        <v>136</v>
      </c>
      <c r="BL15"/>
      <c r="BM15">
        <v>199</v>
      </c>
      <c r="BN15"/>
      <c r="BP15"/>
      <c r="BQ15"/>
      <c r="BR15" s="17" t="s">
        <v>74</v>
      </c>
      <c r="BS15"/>
      <c r="BT15"/>
      <c r="BU15"/>
      <c r="BZ15" s="311"/>
    </row>
    <row r="16" spans="1:81" s="111" customFormat="1" ht="16" x14ac:dyDescent="0.2">
      <c r="A16" s="16">
        <v>7</v>
      </c>
      <c r="B16" s="298" t="s">
        <v>112</v>
      </c>
      <c r="C16" s="274">
        <v>11</v>
      </c>
      <c r="D16" s="275" t="s">
        <v>63</v>
      </c>
      <c r="E16" s="29">
        <v>1.07</v>
      </c>
      <c r="F16" s="29"/>
      <c r="G16" s="29" t="s">
        <v>64</v>
      </c>
      <c r="H16" s="29">
        <v>1.07</v>
      </c>
      <c r="I16" s="29" t="s">
        <v>79</v>
      </c>
      <c r="J16" s="29"/>
      <c r="K16" s="29">
        <f>J16*100</f>
        <v>0</v>
      </c>
      <c r="L16" s="29">
        <v>1.07</v>
      </c>
      <c r="M16" s="29">
        <f>L16*45</f>
        <v>48.150000000000006</v>
      </c>
      <c r="N16" s="29"/>
      <c r="O16" s="29">
        <f>N16*35</f>
        <v>0</v>
      </c>
      <c r="P16" s="29">
        <f>K16+M16+O16</f>
        <v>48.150000000000006</v>
      </c>
      <c r="Q16" s="29"/>
      <c r="R16" s="29">
        <f>P16</f>
        <v>48.150000000000006</v>
      </c>
      <c r="S16" s="29">
        <v>48</v>
      </c>
      <c r="T16" s="16">
        <f>R16*2.74</f>
        <v>131.93100000000004</v>
      </c>
      <c r="U16" s="29" t="s">
        <v>113</v>
      </c>
      <c r="V16" s="29">
        <v>1</v>
      </c>
      <c r="W16" s="29" t="s">
        <v>114</v>
      </c>
      <c r="X16" s="30"/>
      <c r="Y16" s="113" t="s">
        <v>115</v>
      </c>
      <c r="Z16" s="29" t="s">
        <v>70</v>
      </c>
      <c r="AA16" s="29" t="s">
        <v>70</v>
      </c>
      <c r="AB16" s="29" t="s">
        <v>70</v>
      </c>
      <c r="AC16" s="29" t="s">
        <v>70</v>
      </c>
      <c r="AD16" s="29" t="s">
        <v>70</v>
      </c>
      <c r="AE16" s="29" t="s">
        <v>70</v>
      </c>
      <c r="AF16" s="30">
        <v>1</v>
      </c>
      <c r="AG16" s="29" t="s">
        <v>76</v>
      </c>
      <c r="AH16" s="29" t="s">
        <v>76</v>
      </c>
      <c r="AI16" s="29" t="s">
        <v>76</v>
      </c>
      <c r="AJ16" s="29" t="s">
        <v>72</v>
      </c>
      <c r="AK16" s="29"/>
      <c r="AL16" s="30" t="s">
        <v>70</v>
      </c>
      <c r="AM16" s="30" t="s">
        <v>70</v>
      </c>
      <c r="AN16" s="29"/>
      <c r="AO16" s="29"/>
      <c r="AP16" s="29"/>
      <c r="AQ16" s="29"/>
      <c r="AR16" s="29"/>
      <c r="AS16" s="255">
        <v>12.923999999999999</v>
      </c>
      <c r="AT16">
        <v>2</v>
      </c>
      <c r="AU16" t="s">
        <v>85</v>
      </c>
      <c r="AV16" s="26">
        <f t="shared" si="6"/>
        <v>646.19999999999993</v>
      </c>
      <c r="AW16" s="26">
        <f t="shared" si="0"/>
        <v>1770.588</v>
      </c>
      <c r="AX16" s="26">
        <f t="shared" si="7"/>
        <v>1615.5</v>
      </c>
      <c r="AY16" s="26">
        <f t="shared" si="1"/>
        <v>4426.47</v>
      </c>
      <c r="AZ16" s="26">
        <f t="shared" si="8"/>
        <v>2584.7999999999997</v>
      </c>
      <c r="BA16" s="26">
        <f t="shared" si="2"/>
        <v>7082.3519999999999</v>
      </c>
      <c r="BB16"/>
      <c r="BC16"/>
      <c r="BD16"/>
      <c r="BE16"/>
      <c r="BF16">
        <v>2</v>
      </c>
      <c r="BG16" t="s">
        <v>85</v>
      </c>
      <c r="BH16"/>
      <c r="BI16" s="26">
        <f>AS16*50</f>
        <v>646.19999999999993</v>
      </c>
      <c r="BJ16"/>
      <c r="BK16" s="26">
        <f>AS16*125</f>
        <v>1615.5</v>
      </c>
      <c r="BL16"/>
      <c r="BM16" s="26">
        <f>AS16*200</f>
        <v>2584.7999999999997</v>
      </c>
      <c r="BN16"/>
      <c r="BP16"/>
      <c r="BQ16"/>
      <c r="BR16" s="92" t="s">
        <v>74</v>
      </c>
      <c r="BS16"/>
      <c r="BT16"/>
      <c r="BU16"/>
      <c r="CA16" s="312"/>
      <c r="CB16" s="312"/>
      <c r="CC16" s="312"/>
    </row>
    <row r="17" spans="1:73" ht="16" x14ac:dyDescent="0.2">
      <c r="A17" s="18">
        <v>8</v>
      </c>
      <c r="B17" s="299" t="s">
        <v>116</v>
      </c>
      <c r="C17" s="285">
        <v>12</v>
      </c>
      <c r="D17" s="286" t="s">
        <v>117</v>
      </c>
      <c r="E17" s="287">
        <v>9.4310200000000002</v>
      </c>
      <c r="F17" s="287"/>
      <c r="G17" s="287" t="s">
        <v>64</v>
      </c>
      <c r="H17" s="287">
        <v>5.79</v>
      </c>
      <c r="I17" s="287" t="s">
        <v>118</v>
      </c>
      <c r="J17" s="287"/>
      <c r="K17" s="287">
        <f>J17*100</f>
        <v>0</v>
      </c>
      <c r="L17" s="287">
        <v>3.5670000000000002</v>
      </c>
      <c r="M17" s="287">
        <f>L17*45</f>
        <v>160.51500000000001</v>
      </c>
      <c r="N17" s="287">
        <v>2.2240000000000002</v>
      </c>
      <c r="O17" s="287">
        <f>N17*35</f>
        <v>77.84</v>
      </c>
      <c r="P17" s="287">
        <f>K17+M17+O17</f>
        <v>238.35500000000002</v>
      </c>
      <c r="Q17" s="287">
        <v>73</v>
      </c>
      <c r="R17" s="287">
        <v>73</v>
      </c>
      <c r="S17" s="287">
        <v>73</v>
      </c>
      <c r="T17" s="287">
        <f>R17*2.74</f>
        <v>200.02</v>
      </c>
      <c r="U17" s="287" t="s">
        <v>119</v>
      </c>
      <c r="V17" s="287">
        <v>2</v>
      </c>
      <c r="W17" s="287" t="s">
        <v>67</v>
      </c>
      <c r="X17" s="288"/>
      <c r="Y17" s="287" t="s">
        <v>120</v>
      </c>
      <c r="Z17" s="288" t="s">
        <v>70</v>
      </c>
      <c r="AA17" s="288" t="s">
        <v>70</v>
      </c>
      <c r="AB17" s="288" t="s">
        <v>70</v>
      </c>
      <c r="AC17" s="288" t="s">
        <v>70</v>
      </c>
      <c r="AD17" s="288" t="s">
        <v>70</v>
      </c>
      <c r="AE17" s="288" t="s">
        <v>70</v>
      </c>
      <c r="AF17" s="288">
        <v>1</v>
      </c>
      <c r="AG17" s="287" t="s">
        <v>76</v>
      </c>
      <c r="AH17" s="287" t="s">
        <v>76</v>
      </c>
      <c r="AI17" s="287" t="s">
        <v>76</v>
      </c>
      <c r="AJ17" s="287" t="s">
        <v>72</v>
      </c>
      <c r="AK17" s="287"/>
      <c r="AL17" s="287" t="s">
        <v>70</v>
      </c>
      <c r="AM17" s="287" t="s">
        <v>70</v>
      </c>
      <c r="AN17" s="287"/>
      <c r="AO17" s="287"/>
      <c r="AR17" s="287"/>
      <c r="AS17" s="289">
        <v>2.3479999999999999</v>
      </c>
      <c r="AT17" s="287">
        <v>2</v>
      </c>
      <c r="AU17" s="287" t="s">
        <v>85</v>
      </c>
      <c r="AV17" s="290">
        <f t="shared" si="6"/>
        <v>117.39999999999999</v>
      </c>
      <c r="AW17" s="290">
        <f t="shared" si="0"/>
        <v>321.67599999999999</v>
      </c>
      <c r="AX17" s="290">
        <f t="shared" si="7"/>
        <v>293.5</v>
      </c>
      <c r="AY17" s="290">
        <f t="shared" si="1"/>
        <v>804.19</v>
      </c>
      <c r="AZ17" s="290">
        <f t="shared" si="8"/>
        <v>469.59999999999997</v>
      </c>
      <c r="BA17" s="290">
        <f t="shared" si="2"/>
        <v>1286.704</v>
      </c>
      <c r="BB17" s="287"/>
      <c r="BC17" s="287"/>
      <c r="BD17" s="287"/>
      <c r="BE17" s="287"/>
      <c r="BF17" s="283" t="s">
        <v>109</v>
      </c>
      <c r="BG17" t="s">
        <v>73</v>
      </c>
      <c r="BH17" s="287"/>
      <c r="BI17" s="290">
        <f>AS17*35</f>
        <v>82.179999999999993</v>
      </c>
      <c r="BJ17" s="290"/>
      <c r="BK17" s="290">
        <f>AS17*42.5</f>
        <v>99.789999999999992</v>
      </c>
      <c r="BL17" s="290"/>
      <c r="BM17" s="290">
        <f>AS17*50</f>
        <v>117.39999999999999</v>
      </c>
      <c r="BN17" s="290"/>
      <c r="BO17" s="290"/>
      <c r="BP17" s="290"/>
      <c r="BQ17" s="290"/>
      <c r="BR17" s="284" t="s">
        <v>74</v>
      </c>
      <c r="BS17" s="287"/>
      <c r="BT17" s="287"/>
      <c r="BU17" s="284"/>
    </row>
    <row r="18" spans="1:73" s="3" customFormat="1" ht="15" x14ac:dyDescent="0.2">
      <c r="A18" s="16"/>
      <c r="B18" s="164" t="s">
        <v>121</v>
      </c>
      <c r="C18" s="164">
        <v>13</v>
      </c>
      <c r="D18" s="16" t="s">
        <v>117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08" t="s">
        <v>122</v>
      </c>
      <c r="Y18" s="16"/>
      <c r="Z18" s="108"/>
      <c r="AA18" s="108"/>
      <c r="AB18" s="108"/>
      <c r="AC18" s="108"/>
      <c r="AD18" s="108"/>
      <c r="AE18" s="108"/>
      <c r="AF18" s="108"/>
      <c r="AG18" s="16"/>
      <c r="AH18" s="16"/>
      <c r="AI18" s="16"/>
      <c r="AJ18" s="16"/>
      <c r="AK18" s="16"/>
      <c r="AL18" s="16"/>
      <c r="AM18" s="16"/>
      <c r="AN18" s="16"/>
      <c r="AO18" s="16"/>
      <c r="AP18" s="16">
        <v>73</v>
      </c>
      <c r="AQ18" s="16">
        <v>8.84</v>
      </c>
      <c r="AR18" s="16"/>
      <c r="AS18" s="109">
        <v>11.003</v>
      </c>
      <c r="AT18" s="16"/>
      <c r="AU18" s="16"/>
      <c r="AV18" s="110"/>
      <c r="AW18" s="110"/>
      <c r="AX18" s="110"/>
      <c r="AY18" s="110"/>
      <c r="AZ18" s="110"/>
      <c r="BA18" s="110"/>
      <c r="BB18" s="16"/>
      <c r="BC18" s="16"/>
      <c r="BD18" s="16"/>
      <c r="BE18" s="16"/>
      <c r="BF18" s="192"/>
      <c r="BG18" s="3" t="s">
        <v>110</v>
      </c>
      <c r="BH18" s="16" t="s">
        <v>123</v>
      </c>
      <c r="BI18" s="16">
        <v>548</v>
      </c>
      <c r="BJ18" s="16"/>
      <c r="BK18" s="16">
        <v>1365</v>
      </c>
      <c r="BL18" s="16"/>
      <c r="BM18" s="16">
        <v>2182</v>
      </c>
      <c r="BN18" s="16"/>
      <c r="BO18" s="110"/>
      <c r="BP18" s="110"/>
      <c r="BQ18" s="110"/>
      <c r="BR18" s="284" t="s">
        <v>74</v>
      </c>
      <c r="BS18" s="16"/>
      <c r="BT18" s="16"/>
    </row>
    <row r="19" spans="1:73" s="61" customFormat="1" ht="16" x14ac:dyDescent="0.2">
      <c r="A19" s="16">
        <v>124</v>
      </c>
      <c r="B19" s="175" t="s">
        <v>124</v>
      </c>
      <c r="C19" s="270">
        <v>14</v>
      </c>
      <c r="D19" s="273" t="s">
        <v>63</v>
      </c>
      <c r="E19" s="137">
        <v>3.7</v>
      </c>
      <c r="F19" s="148"/>
      <c r="G19" s="78" t="s">
        <v>64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137">
        <v>1</v>
      </c>
      <c r="W19" s="137" t="s">
        <v>80</v>
      </c>
      <c r="X19" s="138"/>
      <c r="Y19" s="78"/>
      <c r="Z19" s="138" t="s">
        <v>70</v>
      </c>
      <c r="AA19" s="138" t="s">
        <v>70</v>
      </c>
      <c r="AB19" s="138" t="s">
        <v>70</v>
      </c>
      <c r="AC19" s="138" t="s">
        <v>70</v>
      </c>
      <c r="AD19" s="138" t="s">
        <v>70</v>
      </c>
      <c r="AE19" s="138" t="s">
        <v>70</v>
      </c>
      <c r="AF19" s="138">
        <v>1</v>
      </c>
      <c r="AG19" s="137" t="s">
        <v>76</v>
      </c>
      <c r="AH19" s="137" t="s">
        <v>76</v>
      </c>
      <c r="AI19" s="137" t="s">
        <v>71</v>
      </c>
      <c r="AJ19" s="137" t="s">
        <v>92</v>
      </c>
      <c r="AK19" s="78"/>
      <c r="AL19" s="137" t="s">
        <v>70</v>
      </c>
      <c r="AM19" s="137" t="s">
        <v>70</v>
      </c>
      <c r="AN19" s="78"/>
      <c r="AO19" s="78"/>
      <c r="AP19" s="78"/>
      <c r="AQ19" s="78"/>
      <c r="AR19" s="78"/>
      <c r="AS19" s="254">
        <v>3.7</v>
      </c>
      <c r="AT19" s="147"/>
      <c r="AU19" s="139" t="s">
        <v>85</v>
      </c>
      <c r="AV19" s="140">
        <f>AS19*50</f>
        <v>185</v>
      </c>
      <c r="AW19" s="140">
        <f>AV19*2.74</f>
        <v>506.90000000000003</v>
      </c>
      <c r="AX19" s="140">
        <f>AS19*125</f>
        <v>462.5</v>
      </c>
      <c r="AY19" s="140">
        <f>AX19*2.74</f>
        <v>1267.25</v>
      </c>
      <c r="AZ19" s="140">
        <f>AS19*200</f>
        <v>740</v>
      </c>
      <c r="BA19" s="140">
        <f>AZ19*2.74</f>
        <v>2027.6000000000001</v>
      </c>
      <c r="BB19" s="71"/>
      <c r="BC19" s="71"/>
      <c r="BD19" s="71"/>
      <c r="BE19" s="71"/>
      <c r="BF19" s="71">
        <v>2</v>
      </c>
      <c r="BG19" s="71" t="s">
        <v>85</v>
      </c>
      <c r="BH19" s="71"/>
      <c r="BI19" s="100">
        <f t="shared" ref="BI19:BI25" si="9">AS19*50</f>
        <v>185</v>
      </c>
      <c r="BJ19" s="100"/>
      <c r="BK19" s="100">
        <f t="shared" ref="BK19:BK25" si="10">AS19*125</f>
        <v>462.5</v>
      </c>
      <c r="BL19" s="100"/>
      <c r="BM19" s="100">
        <f t="shared" ref="BM19:BM25" si="11">AS19*200</f>
        <v>740</v>
      </c>
      <c r="BN19" s="71"/>
      <c r="BO19" s="100"/>
      <c r="BP19" s="100"/>
      <c r="BQ19" s="100"/>
      <c r="BR19" s="92" t="s">
        <v>74</v>
      </c>
      <c r="BS19" s="71"/>
      <c r="BT19" s="71"/>
      <c r="BU19" s="71"/>
    </row>
    <row r="20" spans="1:73" ht="16" x14ac:dyDescent="0.2">
      <c r="A20" s="215">
        <v>10</v>
      </c>
      <c r="B20" s="175">
        <v>15</v>
      </c>
      <c r="C20" s="270">
        <v>15</v>
      </c>
      <c r="D20" s="273" t="s">
        <v>63</v>
      </c>
      <c r="E20" s="78">
        <v>3.0030000000000001</v>
      </c>
      <c r="F20" s="78"/>
      <c r="G20" s="78" t="s">
        <v>125</v>
      </c>
      <c r="H20" s="78">
        <v>3.0030000000000001</v>
      </c>
      <c r="I20" s="78" t="s">
        <v>79</v>
      </c>
      <c r="J20" s="78"/>
      <c r="K20" s="78">
        <f>J20*100</f>
        <v>0</v>
      </c>
      <c r="L20" s="78">
        <v>3.0030000000000001</v>
      </c>
      <c r="M20" s="78">
        <f>L20*45</f>
        <v>135.13499999999999</v>
      </c>
      <c r="N20" s="78"/>
      <c r="O20" s="78">
        <f>N20*35</f>
        <v>0</v>
      </c>
      <c r="P20" s="78">
        <f>K20+M20+O20</f>
        <v>135.13499999999999</v>
      </c>
      <c r="Q20" s="78"/>
      <c r="R20" s="78">
        <f>P20</f>
        <v>135.13499999999999</v>
      </c>
      <c r="S20" s="78">
        <v>135</v>
      </c>
      <c r="T20" s="215">
        <f>R20*2.74</f>
        <v>370.26990000000001</v>
      </c>
      <c r="U20" s="78" t="s">
        <v>113</v>
      </c>
      <c r="V20" s="78">
        <v>1</v>
      </c>
      <c r="W20" s="78" t="s">
        <v>114</v>
      </c>
      <c r="X20" s="136"/>
      <c r="Y20" s="136" t="s">
        <v>120</v>
      </c>
      <c r="Z20" s="136" t="s">
        <v>70</v>
      </c>
      <c r="AA20" s="136" t="s">
        <v>70</v>
      </c>
      <c r="AB20" s="136" t="s">
        <v>70</v>
      </c>
      <c r="AC20" s="136" t="s">
        <v>70</v>
      </c>
      <c r="AD20" s="136" t="s">
        <v>70</v>
      </c>
      <c r="AE20" s="136" t="s">
        <v>70</v>
      </c>
      <c r="AF20" s="136">
        <v>1</v>
      </c>
      <c r="AG20" s="78" t="s">
        <v>76</v>
      </c>
      <c r="AH20" s="78" t="s">
        <v>76</v>
      </c>
      <c r="AI20" s="78" t="s">
        <v>76</v>
      </c>
      <c r="AJ20" s="136" t="s">
        <v>72</v>
      </c>
      <c r="AK20" s="136"/>
      <c r="AL20" s="136" t="s">
        <v>70</v>
      </c>
      <c r="AM20" s="136" t="s">
        <v>70</v>
      </c>
      <c r="AN20" s="136"/>
      <c r="AO20" s="136"/>
      <c r="AP20" s="78"/>
      <c r="AQ20" s="78"/>
      <c r="AR20" s="78"/>
      <c r="AS20" s="255">
        <v>2.2930000000000001</v>
      </c>
      <c r="AT20" s="71">
        <v>2</v>
      </c>
      <c r="AU20" s="71" t="s">
        <v>85</v>
      </c>
      <c r="AV20" s="100">
        <f>AS20*50</f>
        <v>114.65</v>
      </c>
      <c r="AW20" s="100">
        <f>AV20*2.74</f>
        <v>314.14100000000002</v>
      </c>
      <c r="AX20" s="100">
        <f>AS20*125</f>
        <v>286.625</v>
      </c>
      <c r="AY20" s="100">
        <f>AX20*2.74</f>
        <v>785.35250000000008</v>
      </c>
      <c r="AZ20" s="100">
        <f>AS20*200</f>
        <v>458.6</v>
      </c>
      <c r="BA20" s="100">
        <f>AZ20*2.74</f>
        <v>1256.5640000000001</v>
      </c>
      <c r="BB20" s="71"/>
      <c r="BC20" s="71"/>
      <c r="BD20" s="71"/>
      <c r="BE20" s="71"/>
      <c r="BF20" s="71">
        <v>2</v>
      </c>
      <c r="BG20" s="71" t="s">
        <v>85</v>
      </c>
      <c r="BH20" s="71"/>
      <c r="BI20" s="100">
        <f t="shared" si="9"/>
        <v>114.65</v>
      </c>
      <c r="BJ20" s="100"/>
      <c r="BK20" s="100">
        <f t="shared" si="10"/>
        <v>286.625</v>
      </c>
      <c r="BL20" s="100"/>
      <c r="BM20" s="100">
        <f t="shared" si="11"/>
        <v>458.6</v>
      </c>
      <c r="BN20" s="71"/>
      <c r="BO20" s="100"/>
      <c r="BP20" s="100"/>
      <c r="BQ20" s="100"/>
      <c r="BR20" s="92" t="s">
        <v>74</v>
      </c>
      <c r="BS20" s="71"/>
      <c r="BT20" s="71"/>
      <c r="BU20" s="71"/>
    </row>
    <row r="21" spans="1:73" s="3" customFormat="1" ht="16" x14ac:dyDescent="0.2">
      <c r="A21" s="16">
        <v>11</v>
      </c>
      <c r="B21" s="298">
        <v>16</v>
      </c>
      <c r="C21" s="274">
        <v>16</v>
      </c>
      <c r="D21" s="275" t="s">
        <v>126</v>
      </c>
      <c r="E21" s="29">
        <v>0.436</v>
      </c>
      <c r="F21" s="29"/>
      <c r="G21" s="29" t="s">
        <v>125</v>
      </c>
      <c r="H21" s="29">
        <v>0.436</v>
      </c>
      <c r="I21" s="29" t="s">
        <v>79</v>
      </c>
      <c r="J21" s="29"/>
      <c r="K21" s="29">
        <f>J21*100</f>
        <v>0</v>
      </c>
      <c r="L21" s="29">
        <v>0.436</v>
      </c>
      <c r="M21" s="29">
        <f>L21*45</f>
        <v>19.62</v>
      </c>
      <c r="N21" s="29"/>
      <c r="O21" s="29">
        <f>N21*35</f>
        <v>0</v>
      </c>
      <c r="P21" s="29">
        <f>K21+M21+O21</f>
        <v>19.62</v>
      </c>
      <c r="Q21" s="29"/>
      <c r="R21" s="29">
        <f>P21</f>
        <v>19.62</v>
      </c>
      <c r="S21" s="29">
        <v>20</v>
      </c>
      <c r="T21" s="16">
        <f>R21*2.74</f>
        <v>53.758800000000008</v>
      </c>
      <c r="U21" s="29" t="s">
        <v>113</v>
      </c>
      <c r="V21" s="29">
        <v>1</v>
      </c>
      <c r="W21" s="29" t="s">
        <v>108</v>
      </c>
      <c r="X21" s="30"/>
      <c r="Y21" s="30" t="s">
        <v>115</v>
      </c>
      <c r="Z21" s="30" t="s">
        <v>70</v>
      </c>
      <c r="AA21" s="30" t="s">
        <v>70</v>
      </c>
      <c r="AB21" s="30" t="s">
        <v>70</v>
      </c>
      <c r="AC21" s="30" t="s">
        <v>70</v>
      </c>
      <c r="AD21" s="30" t="s">
        <v>70</v>
      </c>
      <c r="AE21" s="30" t="s">
        <v>70</v>
      </c>
      <c r="AF21" s="30">
        <v>1</v>
      </c>
      <c r="AG21" s="29" t="s">
        <v>76</v>
      </c>
      <c r="AH21" s="29" t="s">
        <v>76</v>
      </c>
      <c r="AI21" s="29" t="s">
        <v>76</v>
      </c>
      <c r="AJ21" s="30" t="s">
        <v>72</v>
      </c>
      <c r="AK21" s="30"/>
      <c r="AL21" s="30" t="s">
        <v>70</v>
      </c>
      <c r="AM21" s="30" t="s">
        <v>70</v>
      </c>
      <c r="AN21" s="30"/>
      <c r="AO21" s="30"/>
      <c r="AP21" s="29"/>
      <c r="AQ21" s="29"/>
      <c r="AR21" s="29"/>
      <c r="AS21" s="255">
        <v>0.436</v>
      </c>
      <c r="AT21">
        <v>2</v>
      </c>
      <c r="AU21" t="s">
        <v>85</v>
      </c>
      <c r="AV21" s="26">
        <f>AS21*50</f>
        <v>21.8</v>
      </c>
      <c r="AW21" s="26">
        <f>AV21*2.74</f>
        <v>59.732000000000006</v>
      </c>
      <c r="AX21" s="26">
        <f>AS21*125</f>
        <v>54.5</v>
      </c>
      <c r="AY21" s="26">
        <f>AX21*2.74</f>
        <v>149.33000000000001</v>
      </c>
      <c r="AZ21" s="26">
        <f>AS21*200</f>
        <v>87.2</v>
      </c>
      <c r="BA21" s="26">
        <f>AZ21*2.74</f>
        <v>238.92800000000003</v>
      </c>
      <c r="BB21"/>
      <c r="BC21"/>
      <c r="BD21"/>
      <c r="BE21"/>
      <c r="BF21">
        <v>2</v>
      </c>
      <c r="BG21" t="s">
        <v>85</v>
      </c>
      <c r="BH21"/>
      <c r="BI21" s="26">
        <f t="shared" si="9"/>
        <v>21.8</v>
      </c>
      <c r="BJ21" s="26"/>
      <c r="BK21" s="26">
        <f t="shared" si="10"/>
        <v>54.5</v>
      </c>
      <c r="BL21" s="26"/>
      <c r="BM21" s="26">
        <f t="shared" si="11"/>
        <v>87.2</v>
      </c>
      <c r="BN21"/>
      <c r="BO21"/>
      <c r="BP21"/>
      <c r="BQ21"/>
      <c r="BR21" s="92" t="s">
        <v>74</v>
      </c>
      <c r="BS21"/>
      <c r="BT21"/>
      <c r="BU21"/>
    </row>
    <row r="22" spans="1:73" ht="16" x14ac:dyDescent="0.2">
      <c r="A22" s="18"/>
      <c r="B22" s="298">
        <v>13</v>
      </c>
      <c r="C22" s="2">
        <v>17</v>
      </c>
      <c r="D22" s="275" t="s">
        <v>63</v>
      </c>
      <c r="T22" s="18"/>
      <c r="Y22" s="30"/>
      <c r="Z22" s="30"/>
      <c r="AA22" s="30"/>
      <c r="AB22" s="30"/>
      <c r="AC22" s="30"/>
      <c r="AD22" s="30"/>
      <c r="AE22" s="30"/>
      <c r="AJ22" s="30"/>
      <c r="AK22" s="30"/>
      <c r="AL22" s="30"/>
      <c r="AM22" s="30"/>
      <c r="AN22" s="30"/>
      <c r="AO22" s="30"/>
      <c r="AS22" s="255">
        <v>2.2490000000000001</v>
      </c>
      <c r="AV22" s="26"/>
      <c r="AW22" s="26"/>
      <c r="AX22" s="26"/>
      <c r="AY22" s="26"/>
      <c r="AZ22" s="26"/>
      <c r="BA22" s="26"/>
      <c r="BG22" t="s">
        <v>85</v>
      </c>
      <c r="BI22" s="26">
        <f t="shared" si="9"/>
        <v>112.45</v>
      </c>
      <c r="BJ22" s="26"/>
      <c r="BK22" s="26">
        <f t="shared" si="10"/>
        <v>281.125</v>
      </c>
      <c r="BL22" s="26"/>
      <c r="BM22" s="26">
        <f t="shared" si="11"/>
        <v>449.8</v>
      </c>
      <c r="BR22" s="92" t="s">
        <v>74</v>
      </c>
    </row>
    <row r="23" spans="1:73" ht="15" x14ac:dyDescent="0.2">
      <c r="A23">
        <v>9</v>
      </c>
      <c r="B23">
        <v>14</v>
      </c>
      <c r="C23">
        <v>18</v>
      </c>
      <c r="D23" t="s">
        <v>126</v>
      </c>
      <c r="E23">
        <v>1.3340000000000001</v>
      </c>
      <c r="F23"/>
      <c r="G23" t="s">
        <v>125</v>
      </c>
      <c r="H23">
        <v>0.65400000000000003</v>
      </c>
      <c r="I23" t="s">
        <v>79</v>
      </c>
      <c r="J23"/>
      <c r="K23">
        <f t="shared" ref="K23:K29" si="12">J23*100</f>
        <v>0</v>
      </c>
      <c r="L23">
        <v>0.65400000000000003</v>
      </c>
      <c r="M23">
        <f t="shared" ref="M23:M29" si="13">L23*45</f>
        <v>29.43</v>
      </c>
      <c r="N23"/>
      <c r="O23">
        <f t="shared" ref="O23:O29" si="14">N23*35</f>
        <v>0</v>
      </c>
      <c r="P23">
        <f t="shared" ref="P23:P29" si="15">K23+M23+O23</f>
        <v>29.43</v>
      </c>
      <c r="Q23"/>
      <c r="R23">
        <v>30</v>
      </c>
      <c r="S23">
        <v>30</v>
      </c>
      <c r="T23">
        <f t="shared" ref="T23:T29" si="16">R23*2.74</f>
        <v>82.2</v>
      </c>
      <c r="U23" t="s">
        <v>113</v>
      </c>
      <c r="V23">
        <v>1</v>
      </c>
      <c r="W23" t="s">
        <v>114</v>
      </c>
      <c r="X23"/>
      <c r="Y23"/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>
        <v>1</v>
      </c>
      <c r="AG23" t="s">
        <v>76</v>
      </c>
      <c r="AH23" t="s">
        <v>76</v>
      </c>
      <c r="AI23" t="s">
        <v>76</v>
      </c>
      <c r="AJ23" t="s">
        <v>127</v>
      </c>
      <c r="AK23"/>
      <c r="AL23" t="s">
        <v>70</v>
      </c>
      <c r="AM23" t="s">
        <v>70</v>
      </c>
      <c r="AN23"/>
      <c r="AO23"/>
      <c r="AP23"/>
      <c r="AQ23"/>
      <c r="AR23"/>
      <c r="AS23">
        <v>1.6</v>
      </c>
      <c r="AT23">
        <v>2</v>
      </c>
      <c r="AU23" t="s">
        <v>85</v>
      </c>
      <c r="AV23">
        <f>AS23*50</f>
        <v>80</v>
      </c>
      <c r="AW23">
        <f t="shared" ref="AW23:AW66" si="17">AV23*2.74</f>
        <v>219.20000000000002</v>
      </c>
      <c r="AX23">
        <f>AS23*125</f>
        <v>200</v>
      </c>
      <c r="AY23">
        <f t="shared" ref="AY23:AY66" si="18">AX23*2.74</f>
        <v>548</v>
      </c>
      <c r="AZ23">
        <f>AS23*200</f>
        <v>320</v>
      </c>
      <c r="BA23">
        <f t="shared" ref="BA23:BA66" si="19">AZ23*2.74</f>
        <v>876.80000000000007</v>
      </c>
      <c r="BF23">
        <v>2</v>
      </c>
      <c r="BG23" t="s">
        <v>85</v>
      </c>
      <c r="BI23">
        <f t="shared" si="9"/>
        <v>80</v>
      </c>
      <c r="BK23">
        <f t="shared" si="10"/>
        <v>200</v>
      </c>
      <c r="BM23">
        <f t="shared" si="11"/>
        <v>320</v>
      </c>
      <c r="BR23" t="s">
        <v>74</v>
      </c>
    </row>
    <row r="24" spans="1:73" s="3" customFormat="1" ht="16" x14ac:dyDescent="0.2">
      <c r="A24" s="16">
        <v>12</v>
      </c>
      <c r="B24" s="298">
        <v>20</v>
      </c>
      <c r="C24" s="2">
        <v>19</v>
      </c>
      <c r="D24" s="275" t="s">
        <v>117</v>
      </c>
      <c r="E24" s="275">
        <v>0.64100000000000001</v>
      </c>
      <c r="F24" s="275"/>
      <c r="G24" s="275" t="s">
        <v>76</v>
      </c>
      <c r="H24" s="275">
        <v>0.64100000000000001</v>
      </c>
      <c r="I24" s="275" t="s">
        <v>79</v>
      </c>
      <c r="J24" s="275"/>
      <c r="K24" s="275">
        <f t="shared" si="12"/>
        <v>0</v>
      </c>
      <c r="L24" s="275">
        <v>0.64100000000000001</v>
      </c>
      <c r="M24" s="275">
        <f t="shared" si="13"/>
        <v>28.844999999999999</v>
      </c>
      <c r="N24" s="275"/>
      <c r="O24" s="275">
        <f t="shared" si="14"/>
        <v>0</v>
      </c>
      <c r="P24" s="275">
        <f t="shared" si="15"/>
        <v>28.844999999999999</v>
      </c>
      <c r="Q24" s="275"/>
      <c r="R24" s="275">
        <f>P24</f>
        <v>28.844999999999999</v>
      </c>
      <c r="S24" s="275">
        <v>29</v>
      </c>
      <c r="T24" s="269">
        <f t="shared" si="16"/>
        <v>79.035300000000007</v>
      </c>
      <c r="U24" s="275" t="s">
        <v>113</v>
      </c>
      <c r="V24" s="275">
        <v>1</v>
      </c>
      <c r="W24" s="275" t="s">
        <v>108</v>
      </c>
      <c r="X24" s="276"/>
      <c r="Y24" s="275"/>
      <c r="Z24" s="276" t="s">
        <v>70</v>
      </c>
      <c r="AA24" s="276" t="s">
        <v>70</v>
      </c>
      <c r="AB24" s="276" t="s">
        <v>70</v>
      </c>
      <c r="AC24" s="276" t="s">
        <v>70</v>
      </c>
      <c r="AD24" s="276" t="s">
        <v>70</v>
      </c>
      <c r="AE24" s="276" t="s">
        <v>70</v>
      </c>
      <c r="AF24" s="276">
        <v>1</v>
      </c>
      <c r="AG24" s="275" t="s">
        <v>76</v>
      </c>
      <c r="AH24" s="275" t="s">
        <v>76</v>
      </c>
      <c r="AI24" s="275" t="s">
        <v>76</v>
      </c>
      <c r="AJ24" s="275" t="s">
        <v>72</v>
      </c>
      <c r="AK24" s="275"/>
      <c r="AL24" s="275" t="s">
        <v>70</v>
      </c>
      <c r="AM24" s="275" t="s">
        <v>70</v>
      </c>
      <c r="AN24" s="275"/>
      <c r="AO24" s="275"/>
      <c r="AP24" s="275"/>
      <c r="AQ24" s="275"/>
      <c r="AR24" s="275"/>
      <c r="AS24" s="255">
        <v>0.64100000000000001</v>
      </c>
      <c r="AT24">
        <v>2</v>
      </c>
      <c r="AU24" t="s">
        <v>85</v>
      </c>
      <c r="AV24" s="26">
        <f>AS24*50</f>
        <v>32.049999999999997</v>
      </c>
      <c r="AW24" s="26">
        <f t="shared" si="17"/>
        <v>87.816999999999993</v>
      </c>
      <c r="AX24" s="26">
        <f>AS24*125</f>
        <v>80.125</v>
      </c>
      <c r="AY24" s="26">
        <f t="shared" si="18"/>
        <v>219.54250000000002</v>
      </c>
      <c r="AZ24" s="26">
        <f>AS24*200</f>
        <v>128.19999999999999</v>
      </c>
      <c r="BA24" s="26">
        <f t="shared" si="19"/>
        <v>351.26799999999997</v>
      </c>
      <c r="BB24"/>
      <c r="BC24"/>
      <c r="BD24"/>
      <c r="BE24"/>
      <c r="BF24">
        <v>2</v>
      </c>
      <c r="BG24" t="s">
        <v>85</v>
      </c>
      <c r="BH24"/>
      <c r="BI24" s="26">
        <f t="shared" si="9"/>
        <v>32.049999999999997</v>
      </c>
      <c r="BJ24" s="26"/>
      <c r="BK24" s="26">
        <f t="shared" si="10"/>
        <v>80.125</v>
      </c>
      <c r="BL24" s="26"/>
      <c r="BM24" s="26">
        <f t="shared" si="11"/>
        <v>128.19999999999999</v>
      </c>
      <c r="BN24"/>
      <c r="BO24"/>
      <c r="BP24"/>
      <c r="BQ24"/>
      <c r="BR24" s="92" t="s">
        <v>74</v>
      </c>
      <c r="BS24"/>
      <c r="BT24"/>
      <c r="BU24"/>
    </row>
    <row r="25" spans="1:73" ht="15" x14ac:dyDescent="0.2">
      <c r="A25" s="16">
        <v>13</v>
      </c>
      <c r="B25" s="296">
        <v>21</v>
      </c>
      <c r="C25" s="164">
        <v>20</v>
      </c>
      <c r="D25" s="269" t="s">
        <v>63</v>
      </c>
      <c r="E25" s="16">
        <v>0.17199999999999999</v>
      </c>
      <c r="F25" s="16"/>
      <c r="G25" s="16" t="s">
        <v>76</v>
      </c>
      <c r="H25" s="16">
        <v>0.17199999999999999</v>
      </c>
      <c r="I25" s="16" t="s">
        <v>79</v>
      </c>
      <c r="J25" s="16"/>
      <c r="K25" s="16">
        <f t="shared" si="12"/>
        <v>0</v>
      </c>
      <c r="L25" s="16">
        <v>0.17199999999999999</v>
      </c>
      <c r="M25" s="16">
        <f t="shared" si="13"/>
        <v>7.7399999999999993</v>
      </c>
      <c r="N25" s="16"/>
      <c r="O25" s="16">
        <f t="shared" si="14"/>
        <v>0</v>
      </c>
      <c r="P25" s="16">
        <f t="shared" si="15"/>
        <v>7.7399999999999993</v>
      </c>
      <c r="Q25" s="16">
        <v>31</v>
      </c>
      <c r="R25" s="16">
        <v>31</v>
      </c>
      <c r="S25" s="16">
        <v>31</v>
      </c>
      <c r="T25" s="16">
        <f t="shared" si="16"/>
        <v>84.940000000000012</v>
      </c>
      <c r="U25" s="16" t="s">
        <v>66</v>
      </c>
      <c r="V25" s="16">
        <v>1</v>
      </c>
      <c r="W25" s="16" t="s">
        <v>80</v>
      </c>
      <c r="X25" s="108" t="s">
        <v>128</v>
      </c>
      <c r="Y25" s="16"/>
      <c r="Z25" s="108" t="s">
        <v>70</v>
      </c>
      <c r="AA25" s="108" t="s">
        <v>70</v>
      </c>
      <c r="AB25" s="108" t="s">
        <v>70</v>
      </c>
      <c r="AC25" s="108" t="s">
        <v>70</v>
      </c>
      <c r="AD25" s="108" t="s">
        <v>70</v>
      </c>
      <c r="AE25" s="108" t="s">
        <v>70</v>
      </c>
      <c r="AF25" s="108">
        <v>1</v>
      </c>
      <c r="AG25" s="16" t="s">
        <v>76</v>
      </c>
      <c r="AH25" s="16"/>
      <c r="AI25" s="16"/>
      <c r="AJ25" s="16" t="s">
        <v>72</v>
      </c>
      <c r="AK25" s="16"/>
      <c r="AL25" s="16" t="s">
        <v>70</v>
      </c>
      <c r="AM25" s="16" t="s">
        <v>70</v>
      </c>
      <c r="AN25" s="16"/>
      <c r="AO25" s="16"/>
      <c r="AP25" s="16">
        <v>31</v>
      </c>
      <c r="AQ25" s="109">
        <v>0.17199999999999999</v>
      </c>
      <c r="AR25" s="16" t="s">
        <v>19</v>
      </c>
      <c r="AS25" s="250">
        <v>0.17199999999999999</v>
      </c>
      <c r="AT25" s="16">
        <v>2</v>
      </c>
      <c r="AU25" s="16" t="s">
        <v>85</v>
      </c>
      <c r="AV25" s="110">
        <f>AS25*50</f>
        <v>8.6</v>
      </c>
      <c r="AW25" s="110">
        <f t="shared" si="17"/>
        <v>23.564</v>
      </c>
      <c r="AX25" s="110">
        <f>AS25*125</f>
        <v>21.5</v>
      </c>
      <c r="AY25" s="110">
        <f t="shared" si="18"/>
        <v>58.910000000000004</v>
      </c>
      <c r="AZ25" s="110">
        <f>AS25*200</f>
        <v>34.4</v>
      </c>
      <c r="BA25" s="110">
        <f t="shared" si="19"/>
        <v>94.256</v>
      </c>
      <c r="BB25" s="16"/>
      <c r="BC25" s="16"/>
      <c r="BD25" s="16"/>
      <c r="BE25" s="16"/>
      <c r="BF25" s="3">
        <v>2</v>
      </c>
      <c r="BG25" s="3" t="s">
        <v>85</v>
      </c>
      <c r="BH25" s="3"/>
      <c r="BI25" s="110">
        <f t="shared" si="9"/>
        <v>8.6</v>
      </c>
      <c r="BJ25" s="110"/>
      <c r="BK25" s="110">
        <f t="shared" si="10"/>
        <v>21.5</v>
      </c>
      <c r="BL25" s="110"/>
      <c r="BM25" s="110">
        <f t="shared" si="11"/>
        <v>34.4</v>
      </c>
      <c r="BN25" s="16"/>
      <c r="BO25" s="16"/>
      <c r="BP25" s="16"/>
      <c r="BQ25" s="16"/>
      <c r="BR25" s="3" t="s">
        <v>74</v>
      </c>
      <c r="BS25" s="16"/>
      <c r="BT25" s="16"/>
      <c r="BU25" s="3"/>
    </row>
    <row r="26" spans="1:73" s="174" customFormat="1" ht="16" x14ac:dyDescent="0.2">
      <c r="A26" s="16">
        <v>14</v>
      </c>
      <c r="B26" s="300" t="s">
        <v>129</v>
      </c>
      <c r="C26" s="166">
        <v>21</v>
      </c>
      <c r="D26" s="277" t="s">
        <v>130</v>
      </c>
      <c r="E26" s="49">
        <v>3.919</v>
      </c>
      <c r="F26" s="49"/>
      <c r="G26" s="49" t="s">
        <v>131</v>
      </c>
      <c r="H26" s="141">
        <v>4.6890000000000001</v>
      </c>
      <c r="I26" s="141" t="s">
        <v>132</v>
      </c>
      <c r="J26" s="141">
        <v>4.9039999999999999</v>
      </c>
      <c r="K26" s="141">
        <f t="shared" si="12"/>
        <v>490.4</v>
      </c>
      <c r="L26" s="141"/>
      <c r="M26" s="141">
        <f t="shared" si="13"/>
        <v>0</v>
      </c>
      <c r="N26" s="141"/>
      <c r="O26" s="141">
        <f t="shared" si="14"/>
        <v>0</v>
      </c>
      <c r="P26" s="141">
        <f t="shared" si="15"/>
        <v>490.4</v>
      </c>
      <c r="Q26" s="142"/>
      <c r="R26" s="142">
        <v>500</v>
      </c>
      <c r="S26" s="142">
        <v>392</v>
      </c>
      <c r="T26" s="143">
        <f t="shared" si="16"/>
        <v>1370</v>
      </c>
      <c r="U26" s="141" t="s">
        <v>113</v>
      </c>
      <c r="V26" s="141">
        <v>2</v>
      </c>
      <c r="W26" s="141" t="s">
        <v>80</v>
      </c>
      <c r="X26" s="144" t="s">
        <v>133</v>
      </c>
      <c r="Y26" s="144" t="s">
        <v>134</v>
      </c>
      <c r="Z26" s="144" t="s">
        <v>70</v>
      </c>
      <c r="AA26" s="144" t="s">
        <v>70</v>
      </c>
      <c r="AB26" s="144" t="s">
        <v>70</v>
      </c>
      <c r="AC26" s="144" t="s">
        <v>70</v>
      </c>
      <c r="AD26" s="144" t="s">
        <v>70</v>
      </c>
      <c r="AE26" s="144" t="s">
        <v>70</v>
      </c>
      <c r="AF26" s="144">
        <v>1</v>
      </c>
      <c r="AG26" s="141" t="s">
        <v>76</v>
      </c>
      <c r="AH26" s="141" t="s">
        <v>76</v>
      </c>
      <c r="AI26" s="141" t="s">
        <v>76</v>
      </c>
      <c r="AJ26" s="144" t="s">
        <v>127</v>
      </c>
      <c r="AK26" s="144"/>
      <c r="AL26" s="141" t="s">
        <v>70</v>
      </c>
      <c r="AM26" s="141" t="s">
        <v>70</v>
      </c>
      <c r="AN26" s="144"/>
      <c r="AO26" s="144"/>
      <c r="AP26" s="141"/>
      <c r="AQ26" s="141"/>
      <c r="AR26" s="49" t="s">
        <v>135</v>
      </c>
      <c r="AS26" s="256">
        <v>4.6230000000000002</v>
      </c>
      <c r="AT26" s="145">
        <v>1</v>
      </c>
      <c r="AU26" s="145" t="s">
        <v>136</v>
      </c>
      <c r="AV26" s="146">
        <f>AS26*100</f>
        <v>462.3</v>
      </c>
      <c r="AW26" s="146">
        <f t="shared" si="17"/>
        <v>1266.7020000000002</v>
      </c>
      <c r="AX26" s="146">
        <f>AS26*175</f>
        <v>809.02500000000009</v>
      </c>
      <c r="AY26" s="146">
        <f t="shared" si="18"/>
        <v>2216.7285000000006</v>
      </c>
      <c r="AZ26" s="146">
        <f>AS26*250</f>
        <v>1155.75</v>
      </c>
      <c r="BA26" s="146">
        <f t="shared" si="19"/>
        <v>3166.7550000000001</v>
      </c>
      <c r="BB26" s="145"/>
      <c r="BC26" s="51"/>
      <c r="BD26" s="51"/>
      <c r="BE26" s="51"/>
      <c r="BF26" s="51">
        <v>1</v>
      </c>
      <c r="BG26" s="51" t="s">
        <v>136</v>
      </c>
      <c r="BH26" s="51"/>
      <c r="BI26" s="99">
        <f>AS26*100</f>
        <v>462.3</v>
      </c>
      <c r="BJ26" s="99"/>
      <c r="BK26" s="99">
        <f>AS26*175</f>
        <v>809.02500000000009</v>
      </c>
      <c r="BL26" s="99"/>
      <c r="BM26" s="99">
        <f>AS26*250</f>
        <v>1155.75</v>
      </c>
      <c r="BN26" s="51"/>
      <c r="BO26" s="51"/>
      <c r="BP26" s="51"/>
      <c r="BQ26" s="51"/>
      <c r="BR26" s="112" t="s">
        <v>74</v>
      </c>
      <c r="BS26" s="51"/>
      <c r="BT26" s="51"/>
      <c r="BU26" s="51"/>
    </row>
    <row r="27" spans="1:73" ht="16" x14ac:dyDescent="0.2">
      <c r="A27" s="16">
        <v>15</v>
      </c>
      <c r="B27" s="298">
        <v>23</v>
      </c>
      <c r="C27" s="2">
        <v>22</v>
      </c>
      <c r="D27" s="275" t="s">
        <v>63</v>
      </c>
      <c r="E27" s="29">
        <v>0.14799999999999999</v>
      </c>
      <c r="G27" s="29" t="s">
        <v>76</v>
      </c>
      <c r="H27" s="29">
        <v>0.14799999999999999</v>
      </c>
      <c r="I27" s="29" t="s">
        <v>79</v>
      </c>
      <c r="K27" s="29">
        <f t="shared" si="12"/>
        <v>0</v>
      </c>
      <c r="L27" s="29">
        <v>0.14799999999999999</v>
      </c>
      <c r="M27" s="29">
        <f t="shared" si="13"/>
        <v>6.6599999999999993</v>
      </c>
      <c r="O27" s="29">
        <f t="shared" si="14"/>
        <v>0</v>
      </c>
      <c r="P27" s="29">
        <f t="shared" si="15"/>
        <v>6.6599999999999993</v>
      </c>
      <c r="R27" s="29">
        <f>P27</f>
        <v>6.6599999999999993</v>
      </c>
      <c r="S27" s="29">
        <v>7</v>
      </c>
      <c r="T27" s="16">
        <f t="shared" si="16"/>
        <v>18.2484</v>
      </c>
      <c r="U27" s="29" t="s">
        <v>113</v>
      </c>
      <c r="V27" s="29">
        <v>1</v>
      </c>
      <c r="W27" s="29" t="s">
        <v>108</v>
      </c>
      <c r="Z27" s="30" t="s">
        <v>70</v>
      </c>
      <c r="AA27" s="30" t="s">
        <v>70</v>
      </c>
      <c r="AB27" s="30" t="s">
        <v>70</v>
      </c>
      <c r="AC27" s="30" t="s">
        <v>70</v>
      </c>
      <c r="AD27" s="30" t="s">
        <v>70</v>
      </c>
      <c r="AE27" s="30" t="s">
        <v>70</v>
      </c>
      <c r="AF27" s="30">
        <v>1</v>
      </c>
      <c r="AG27" s="29" t="s">
        <v>76</v>
      </c>
      <c r="AH27" s="29" t="s">
        <v>76</v>
      </c>
      <c r="AI27" s="29" t="s">
        <v>76</v>
      </c>
      <c r="AJ27" s="29" t="s">
        <v>72</v>
      </c>
      <c r="AL27" s="29" t="s">
        <v>70</v>
      </c>
      <c r="AM27" s="29" t="s">
        <v>70</v>
      </c>
      <c r="AS27" s="255">
        <v>0.14799999999999999</v>
      </c>
      <c r="AT27">
        <v>2</v>
      </c>
      <c r="AU27" t="s">
        <v>85</v>
      </c>
      <c r="AV27" s="26">
        <f>AS27*50</f>
        <v>7.3999999999999995</v>
      </c>
      <c r="AW27" s="26">
        <f t="shared" si="17"/>
        <v>20.276</v>
      </c>
      <c r="AX27" s="26">
        <f>AS27*125</f>
        <v>18.5</v>
      </c>
      <c r="AY27" s="26">
        <f t="shared" si="18"/>
        <v>50.690000000000005</v>
      </c>
      <c r="AZ27" s="26">
        <f>AS27*200</f>
        <v>29.599999999999998</v>
      </c>
      <c r="BA27" s="26">
        <f t="shared" si="19"/>
        <v>81.103999999999999</v>
      </c>
      <c r="BF27">
        <v>2</v>
      </c>
      <c r="BG27" t="s">
        <v>85</v>
      </c>
      <c r="BI27" s="26">
        <f>AS27*50</f>
        <v>7.3999999999999995</v>
      </c>
      <c r="BJ27" s="26"/>
      <c r="BK27" s="26">
        <f>AS27*125</f>
        <v>18.5</v>
      </c>
      <c r="BL27" s="26"/>
      <c r="BM27" s="26">
        <f>AS27*200</f>
        <v>29.599999999999998</v>
      </c>
      <c r="BR27" s="92" t="s">
        <v>74</v>
      </c>
    </row>
    <row r="28" spans="1:73" ht="15" x14ac:dyDescent="0.2">
      <c r="A28" s="16">
        <v>16</v>
      </c>
      <c r="B28" s="296">
        <v>24</v>
      </c>
      <c r="C28" s="164">
        <v>23</v>
      </c>
      <c r="D28" s="269" t="s">
        <v>63</v>
      </c>
      <c r="E28" s="16">
        <v>0.24879000000000001</v>
      </c>
      <c r="F28" s="16"/>
      <c r="G28" s="16" t="s">
        <v>76</v>
      </c>
      <c r="H28" s="16">
        <v>0.24879000000000001</v>
      </c>
      <c r="I28" s="16" t="s">
        <v>79</v>
      </c>
      <c r="J28" s="16"/>
      <c r="K28" s="16">
        <f t="shared" si="12"/>
        <v>0</v>
      </c>
      <c r="L28" s="16">
        <v>0.24879000000000001</v>
      </c>
      <c r="M28" s="16">
        <f t="shared" si="13"/>
        <v>11.195550000000001</v>
      </c>
      <c r="N28" s="16"/>
      <c r="O28" s="16">
        <f t="shared" si="14"/>
        <v>0</v>
      </c>
      <c r="P28" s="16">
        <f t="shared" si="15"/>
        <v>11.195550000000001</v>
      </c>
      <c r="Q28" s="16">
        <v>46</v>
      </c>
      <c r="R28" s="16">
        <v>46</v>
      </c>
      <c r="S28" s="16">
        <v>46</v>
      </c>
      <c r="T28" s="16">
        <f t="shared" si="16"/>
        <v>126.04</v>
      </c>
      <c r="U28" s="16"/>
      <c r="V28" s="16">
        <v>1</v>
      </c>
      <c r="W28" s="16" t="s">
        <v>108</v>
      </c>
      <c r="X28" s="108" t="s">
        <v>137</v>
      </c>
      <c r="Y28" s="16"/>
      <c r="Z28" s="108" t="s">
        <v>70</v>
      </c>
      <c r="AA28" s="108" t="s">
        <v>70</v>
      </c>
      <c r="AB28" s="108" t="s">
        <v>70</v>
      </c>
      <c r="AC28" s="108" t="s">
        <v>70</v>
      </c>
      <c r="AD28" s="108" t="s">
        <v>70</v>
      </c>
      <c r="AE28" s="108" t="s">
        <v>70</v>
      </c>
      <c r="AF28" s="108">
        <v>1</v>
      </c>
      <c r="AG28" s="16" t="s">
        <v>76</v>
      </c>
      <c r="AH28" s="16" t="s">
        <v>76</v>
      </c>
      <c r="AI28" s="16" t="s">
        <v>71</v>
      </c>
      <c r="AJ28" s="16" t="s">
        <v>127</v>
      </c>
      <c r="AK28" s="16"/>
      <c r="AL28" s="16" t="s">
        <v>70</v>
      </c>
      <c r="AM28" s="16" t="s">
        <v>70</v>
      </c>
      <c r="AN28" s="16"/>
      <c r="AO28" s="16"/>
      <c r="AP28" s="16">
        <v>46</v>
      </c>
      <c r="AQ28" s="16">
        <v>0.75</v>
      </c>
      <c r="AR28" s="16" t="s">
        <v>19</v>
      </c>
      <c r="AS28" s="250">
        <v>0.24879000000000001</v>
      </c>
      <c r="AT28" s="16">
        <v>2</v>
      </c>
      <c r="AU28" s="16" t="s">
        <v>85</v>
      </c>
      <c r="AV28" s="110">
        <f>AS28*50</f>
        <v>12.439500000000001</v>
      </c>
      <c r="AW28" s="110">
        <f t="shared" si="17"/>
        <v>34.084230000000005</v>
      </c>
      <c r="AX28" s="110">
        <f>AS28*125</f>
        <v>31.098750000000003</v>
      </c>
      <c r="AY28" s="110">
        <f t="shared" si="18"/>
        <v>85.21057500000002</v>
      </c>
      <c r="AZ28" s="110">
        <f>AS28*200</f>
        <v>49.758000000000003</v>
      </c>
      <c r="BA28" s="110">
        <f t="shared" si="19"/>
        <v>136.33692000000002</v>
      </c>
      <c r="BB28" s="16"/>
      <c r="BC28" s="16"/>
      <c r="BD28" s="16"/>
      <c r="BE28" s="16"/>
      <c r="BF28" s="3">
        <v>2</v>
      </c>
      <c r="BG28" s="3" t="s">
        <v>85</v>
      </c>
      <c r="BH28" s="3"/>
      <c r="BI28" s="110">
        <f>AS28*50</f>
        <v>12.439500000000001</v>
      </c>
      <c r="BJ28" s="110"/>
      <c r="BK28" s="110">
        <f>AS28*125</f>
        <v>31.098750000000003</v>
      </c>
      <c r="BL28" s="110"/>
      <c r="BM28" s="110">
        <f>AS28*200</f>
        <v>49.758000000000003</v>
      </c>
      <c r="BN28" s="16"/>
      <c r="BO28" s="16"/>
      <c r="BP28" s="16"/>
      <c r="BQ28" s="16"/>
      <c r="BR28" s="3" t="s">
        <v>74</v>
      </c>
      <c r="BS28" s="16"/>
      <c r="BT28" s="16"/>
      <c r="BU28" s="3"/>
    </row>
    <row r="29" spans="1:73" ht="16" x14ac:dyDescent="0.2">
      <c r="A29" s="16">
        <v>17</v>
      </c>
      <c r="B29" s="298">
        <v>25</v>
      </c>
      <c r="C29" s="2">
        <v>24</v>
      </c>
      <c r="D29" s="275" t="s">
        <v>126</v>
      </c>
      <c r="E29" s="29">
        <v>0.125</v>
      </c>
      <c r="G29" s="29" t="s">
        <v>76</v>
      </c>
      <c r="H29" s="29">
        <v>0.125</v>
      </c>
      <c r="I29" s="29" t="s">
        <v>79</v>
      </c>
      <c r="K29" s="29">
        <f t="shared" si="12"/>
        <v>0</v>
      </c>
      <c r="L29" s="29">
        <v>0.125</v>
      </c>
      <c r="M29" s="29">
        <f t="shared" si="13"/>
        <v>5.625</v>
      </c>
      <c r="O29" s="29">
        <f t="shared" si="14"/>
        <v>0</v>
      </c>
      <c r="P29" s="29">
        <f t="shared" si="15"/>
        <v>5.625</v>
      </c>
      <c r="R29" s="29">
        <f>P29</f>
        <v>5.625</v>
      </c>
      <c r="S29" s="29">
        <v>6</v>
      </c>
      <c r="T29" s="16">
        <f t="shared" si="16"/>
        <v>15.412500000000001</v>
      </c>
      <c r="U29" s="29" t="s">
        <v>113</v>
      </c>
      <c r="V29" s="29">
        <v>1</v>
      </c>
      <c r="W29" s="29" t="s">
        <v>80</v>
      </c>
      <c r="Z29" s="30" t="s">
        <v>70</v>
      </c>
      <c r="AA29" s="30" t="s">
        <v>70</v>
      </c>
      <c r="AB29" s="30" t="s">
        <v>70</v>
      </c>
      <c r="AC29" s="30" t="s">
        <v>70</v>
      </c>
      <c r="AD29" s="30" t="s">
        <v>70</v>
      </c>
      <c r="AE29" s="30" t="s">
        <v>70</v>
      </c>
      <c r="AF29" s="30">
        <v>1</v>
      </c>
      <c r="AG29" s="29" t="s">
        <v>76</v>
      </c>
      <c r="AH29" t="s">
        <v>76</v>
      </c>
      <c r="AI29" t="s">
        <v>71</v>
      </c>
      <c r="AJ29" s="29" t="s">
        <v>127</v>
      </c>
      <c r="AL29" s="29" t="s">
        <v>70</v>
      </c>
      <c r="AM29" s="29" t="s">
        <v>70</v>
      </c>
      <c r="AS29" s="255">
        <v>0.125</v>
      </c>
      <c r="AT29">
        <v>2</v>
      </c>
      <c r="AU29" t="s">
        <v>85</v>
      </c>
      <c r="AV29" s="26">
        <f>AS29*50</f>
        <v>6.25</v>
      </c>
      <c r="AW29" s="26">
        <f t="shared" si="17"/>
        <v>17.125</v>
      </c>
      <c r="AX29" s="26">
        <f>AS29*125</f>
        <v>15.625</v>
      </c>
      <c r="AY29" s="26">
        <f t="shared" si="18"/>
        <v>42.8125</v>
      </c>
      <c r="AZ29" s="26">
        <f>AS29*200</f>
        <v>25</v>
      </c>
      <c r="BA29" s="26">
        <f t="shared" si="19"/>
        <v>68.5</v>
      </c>
      <c r="BF29">
        <v>2</v>
      </c>
      <c r="BG29" t="s">
        <v>85</v>
      </c>
      <c r="BI29" s="26">
        <f>AS29*50</f>
        <v>6.25</v>
      </c>
      <c r="BJ29" s="26"/>
      <c r="BK29" s="26">
        <f>AS29*125</f>
        <v>15.625</v>
      </c>
      <c r="BL29" s="26"/>
      <c r="BM29" s="26">
        <f>AS29*200</f>
        <v>25</v>
      </c>
      <c r="BR29" s="92" t="s">
        <v>74</v>
      </c>
    </row>
    <row r="30" spans="1:73" ht="16" x14ac:dyDescent="0.2">
      <c r="A30" s="16"/>
      <c r="B30" s="298" t="s">
        <v>138</v>
      </c>
      <c r="C30" s="170">
        <v>25</v>
      </c>
      <c r="D30" s="275" t="s">
        <v>93</v>
      </c>
      <c r="E30" s="75"/>
      <c r="F30" s="200"/>
      <c r="G30" s="29" t="s">
        <v>131</v>
      </c>
      <c r="V30" s="75">
        <v>1</v>
      </c>
      <c r="W30" s="75" t="s">
        <v>80</v>
      </c>
      <c r="Z30" s="150" t="s">
        <v>70</v>
      </c>
      <c r="AA30" s="150" t="s">
        <v>70</v>
      </c>
      <c r="AB30" s="150" t="s">
        <v>70</v>
      </c>
      <c r="AC30" s="150" t="s">
        <v>70</v>
      </c>
      <c r="AD30" s="150" t="s">
        <v>70</v>
      </c>
      <c r="AE30" s="150" t="s">
        <v>70</v>
      </c>
      <c r="AF30" s="150">
        <v>1</v>
      </c>
      <c r="AG30" s="75" t="s">
        <v>76</v>
      </c>
      <c r="AH30" s="75" t="s">
        <v>76</v>
      </c>
      <c r="AI30" s="75" t="s">
        <v>76</v>
      </c>
      <c r="AJ30" s="75"/>
      <c r="AL30" s="75"/>
      <c r="AM30" s="75"/>
      <c r="AS30" s="255">
        <v>0.13400000000000001</v>
      </c>
      <c r="AT30" s="12">
        <v>1</v>
      </c>
      <c r="AU30" s="12" t="s">
        <v>136</v>
      </c>
      <c r="AV30" s="118">
        <f>AS30*100</f>
        <v>13.4</v>
      </c>
      <c r="AW30" s="118">
        <f t="shared" si="17"/>
        <v>36.716000000000001</v>
      </c>
      <c r="AX30" s="118">
        <f>AS30*175</f>
        <v>23.450000000000003</v>
      </c>
      <c r="AY30" s="118">
        <f t="shared" si="18"/>
        <v>64.253000000000014</v>
      </c>
      <c r="AZ30" s="118">
        <f>AS30*250</f>
        <v>33.5</v>
      </c>
      <c r="BA30" s="118">
        <f t="shared" si="19"/>
        <v>91.79</v>
      </c>
      <c r="BC30" s="26"/>
      <c r="BD30" s="26"/>
      <c r="BE30" s="26"/>
      <c r="BF30" s="100"/>
      <c r="BG30" s="71" t="s">
        <v>136</v>
      </c>
      <c r="BH30" s="26"/>
      <c r="BI30" s="207">
        <f>AS30*100</f>
        <v>13.4</v>
      </c>
      <c r="BJ30" s="26"/>
      <c r="BK30" s="207">
        <f>AS30*175</f>
        <v>23.450000000000003</v>
      </c>
      <c r="BL30" s="26"/>
      <c r="BM30" s="207">
        <f>AS30*250</f>
        <v>33.5</v>
      </c>
      <c r="BN30" s="26"/>
      <c r="BO30" s="26"/>
      <c r="BP30" s="26"/>
      <c r="BQ30" s="26"/>
      <c r="BR30" t="s">
        <v>77</v>
      </c>
    </row>
    <row r="31" spans="1:73" s="3" customFormat="1" ht="16" x14ac:dyDescent="0.2">
      <c r="A31" s="16">
        <v>28</v>
      </c>
      <c r="B31" s="300">
        <v>41</v>
      </c>
      <c r="C31" s="166">
        <v>26</v>
      </c>
      <c r="D31" s="277" t="s">
        <v>130</v>
      </c>
      <c r="E31" s="49">
        <v>0.106</v>
      </c>
      <c r="F31" s="49"/>
      <c r="G31" s="49" t="s">
        <v>131</v>
      </c>
      <c r="H31" s="49">
        <v>0.106</v>
      </c>
      <c r="I31" s="49" t="s">
        <v>132</v>
      </c>
      <c r="J31" s="49">
        <v>0.106</v>
      </c>
      <c r="K31" s="49">
        <f t="shared" ref="K31:K50" si="20">J31*100</f>
        <v>10.6</v>
      </c>
      <c r="L31" s="49"/>
      <c r="M31" s="49">
        <f t="shared" ref="M31:M51" si="21">L31*45</f>
        <v>0</v>
      </c>
      <c r="N31" s="49"/>
      <c r="O31" s="49">
        <f t="shared" ref="O31:O50" si="22">N31*35</f>
        <v>0</v>
      </c>
      <c r="P31" s="49">
        <f t="shared" ref="P31:P51" si="23">K31+M31+O31</f>
        <v>10.6</v>
      </c>
      <c r="Q31" s="49"/>
      <c r="R31" s="49">
        <f t="shared" ref="R31:R38" si="24">P31</f>
        <v>10.6</v>
      </c>
      <c r="S31" s="49">
        <v>11</v>
      </c>
      <c r="T31" s="49">
        <f t="shared" ref="T31:T51" si="25">R31*2.74</f>
        <v>29.044</v>
      </c>
      <c r="U31" s="49" t="s">
        <v>113</v>
      </c>
      <c r="V31" s="49">
        <v>1</v>
      </c>
      <c r="W31" s="49" t="s">
        <v>80</v>
      </c>
      <c r="X31" s="50" t="s">
        <v>139</v>
      </c>
      <c r="Y31" s="49"/>
      <c r="Z31" s="50" t="s">
        <v>70</v>
      </c>
      <c r="AA31" s="50" t="s">
        <v>70</v>
      </c>
      <c r="AB31" s="50" t="s">
        <v>70</v>
      </c>
      <c r="AC31" s="50" t="s">
        <v>70</v>
      </c>
      <c r="AD31" s="50" t="s">
        <v>70</v>
      </c>
      <c r="AE31" s="50" t="s">
        <v>70</v>
      </c>
      <c r="AF31" s="50">
        <v>1</v>
      </c>
      <c r="AG31" s="49" t="s">
        <v>76</v>
      </c>
      <c r="AH31" s="49" t="s">
        <v>76</v>
      </c>
      <c r="AI31" s="49" t="s">
        <v>76</v>
      </c>
      <c r="AJ31" s="49" t="s">
        <v>72</v>
      </c>
      <c r="AK31" s="49"/>
      <c r="AL31" s="49" t="s">
        <v>70</v>
      </c>
      <c r="AM31" s="49" t="s">
        <v>70</v>
      </c>
      <c r="AN31" s="49"/>
      <c r="AO31" s="49"/>
      <c r="AP31" s="49"/>
      <c r="AQ31" s="49"/>
      <c r="AR31" s="49" t="s">
        <v>135</v>
      </c>
      <c r="AS31" s="256">
        <v>0.106</v>
      </c>
      <c r="AT31" s="51">
        <v>1</v>
      </c>
      <c r="AU31" s="51" t="s">
        <v>136</v>
      </c>
      <c r="AV31" s="99">
        <f>AS31*100</f>
        <v>10.6</v>
      </c>
      <c r="AW31" s="99">
        <f t="shared" si="17"/>
        <v>29.044</v>
      </c>
      <c r="AX31" s="99">
        <f>AS31*175</f>
        <v>18.55</v>
      </c>
      <c r="AY31" s="99">
        <f t="shared" si="18"/>
        <v>50.827000000000005</v>
      </c>
      <c r="AZ31" s="99">
        <f>AS31*250</f>
        <v>26.5</v>
      </c>
      <c r="BA31" s="99">
        <f t="shared" si="19"/>
        <v>72.61</v>
      </c>
      <c r="BB31" s="51"/>
      <c r="BC31" s="51"/>
      <c r="BD31" s="51"/>
      <c r="BE31" s="51"/>
      <c r="BF31" s="51">
        <v>1</v>
      </c>
      <c r="BG31" s="51" t="s">
        <v>136</v>
      </c>
      <c r="BH31" s="51"/>
      <c r="BI31" s="99">
        <f>AS31*100</f>
        <v>10.6</v>
      </c>
      <c r="BJ31" s="99"/>
      <c r="BK31" s="99">
        <f>AS31*175</f>
        <v>18.55</v>
      </c>
      <c r="BL31" s="99"/>
      <c r="BM31" s="99">
        <f>AS31*250</f>
        <v>26.5</v>
      </c>
      <c r="BN31" s="51"/>
      <c r="BO31" s="51"/>
      <c r="BP31" s="51"/>
      <c r="BQ31" s="51"/>
      <c r="BR31" s="51" t="s">
        <v>77</v>
      </c>
      <c r="BS31" s="51"/>
      <c r="BT31" s="51"/>
      <c r="BU31" s="51"/>
    </row>
    <row r="32" spans="1:73" ht="16" x14ac:dyDescent="0.2">
      <c r="A32" s="16">
        <v>27</v>
      </c>
      <c r="B32" s="298">
        <v>40</v>
      </c>
      <c r="C32" s="2">
        <v>27</v>
      </c>
      <c r="D32" s="275" t="s">
        <v>130</v>
      </c>
      <c r="E32" s="29">
        <v>0.13200000000000001</v>
      </c>
      <c r="G32" s="29" t="s">
        <v>131</v>
      </c>
      <c r="H32" s="29">
        <v>0.13200000000000001</v>
      </c>
      <c r="I32" s="29" t="s">
        <v>132</v>
      </c>
      <c r="J32" s="29">
        <v>0.13200000000000001</v>
      </c>
      <c r="K32" s="29">
        <f t="shared" si="20"/>
        <v>13.200000000000001</v>
      </c>
      <c r="M32" s="29">
        <f t="shared" si="21"/>
        <v>0</v>
      </c>
      <c r="O32" s="29">
        <f t="shared" si="22"/>
        <v>0</v>
      </c>
      <c r="P32" s="29">
        <f t="shared" si="23"/>
        <v>13.200000000000001</v>
      </c>
      <c r="R32" s="29">
        <f t="shared" si="24"/>
        <v>13.200000000000001</v>
      </c>
      <c r="S32" s="29">
        <v>13</v>
      </c>
      <c r="T32" s="29">
        <f t="shared" si="25"/>
        <v>36.168000000000006</v>
      </c>
      <c r="U32" s="29" t="s">
        <v>113</v>
      </c>
      <c r="V32" s="29">
        <v>2</v>
      </c>
      <c r="W32" s="29" t="s">
        <v>80</v>
      </c>
      <c r="Z32" s="30" t="s">
        <v>70</v>
      </c>
      <c r="AA32" s="30" t="s">
        <v>70</v>
      </c>
      <c r="AB32" s="30" t="s">
        <v>70</v>
      </c>
      <c r="AC32" s="30" t="s">
        <v>70</v>
      </c>
      <c r="AD32" s="30" t="s">
        <v>70</v>
      </c>
      <c r="AE32" s="30" t="s">
        <v>70</v>
      </c>
      <c r="AF32" s="30">
        <v>1</v>
      </c>
      <c r="AG32" s="29" t="s">
        <v>76</v>
      </c>
      <c r="AH32" s="29" t="s">
        <v>76</v>
      </c>
      <c r="AI32" s="29" t="s">
        <v>76</v>
      </c>
      <c r="AJ32" s="29" t="s">
        <v>72</v>
      </c>
      <c r="AL32" s="29" t="s">
        <v>70</v>
      </c>
      <c r="AM32" s="29" t="s">
        <v>70</v>
      </c>
      <c r="AS32" s="255">
        <v>0.13200000000000001</v>
      </c>
      <c r="AT32">
        <v>1</v>
      </c>
      <c r="AU32" t="s">
        <v>136</v>
      </c>
      <c r="AV32" s="26">
        <f>AS32*100</f>
        <v>13.200000000000001</v>
      </c>
      <c r="AW32" s="26">
        <f t="shared" si="17"/>
        <v>36.168000000000006</v>
      </c>
      <c r="AX32" s="26">
        <f>AS32*175</f>
        <v>23.1</v>
      </c>
      <c r="AY32" s="26">
        <f t="shared" si="18"/>
        <v>63.294000000000011</v>
      </c>
      <c r="AZ32" s="26">
        <f>AS32*250</f>
        <v>33</v>
      </c>
      <c r="BA32" s="26">
        <f t="shared" si="19"/>
        <v>90.42</v>
      </c>
      <c r="BF32" s="71">
        <v>1</v>
      </c>
      <c r="BG32" s="71" t="s">
        <v>136</v>
      </c>
      <c r="BH32" s="71"/>
      <c r="BI32" s="26">
        <f>AS32*100</f>
        <v>13.200000000000001</v>
      </c>
      <c r="BJ32" s="26"/>
      <c r="BK32" s="26">
        <f>AS32*175</f>
        <v>23.1</v>
      </c>
      <c r="BL32" s="26"/>
      <c r="BM32" s="26">
        <f>AS32*250</f>
        <v>33</v>
      </c>
      <c r="BR32" t="s">
        <v>77</v>
      </c>
    </row>
    <row r="33" spans="1:73" s="3" customFormat="1" ht="15" x14ac:dyDescent="0.2">
      <c r="A33" s="16">
        <v>22</v>
      </c>
      <c r="B33" s="4">
        <v>30</v>
      </c>
      <c r="C33" s="4">
        <v>28</v>
      </c>
      <c r="D33" s="3" t="s">
        <v>63</v>
      </c>
      <c r="E33" s="3">
        <v>0.47554999999999997</v>
      </c>
      <c r="G33" s="3" t="s">
        <v>76</v>
      </c>
      <c r="H33" s="3">
        <v>0.47554999999999997</v>
      </c>
      <c r="I33" s="3" t="s">
        <v>79</v>
      </c>
      <c r="K33" s="3">
        <f t="shared" si="20"/>
        <v>0</v>
      </c>
      <c r="L33" s="3">
        <v>0.47554999999999997</v>
      </c>
      <c r="M33" s="3">
        <f t="shared" si="21"/>
        <v>21.399749999999997</v>
      </c>
      <c r="O33" s="3">
        <f t="shared" si="22"/>
        <v>0</v>
      </c>
      <c r="P33" s="3">
        <f t="shared" si="23"/>
        <v>21.399749999999997</v>
      </c>
      <c r="R33" s="3">
        <f t="shared" si="24"/>
        <v>21.399749999999997</v>
      </c>
      <c r="S33" s="3">
        <v>21</v>
      </c>
      <c r="T33" s="3">
        <f t="shared" si="25"/>
        <v>58.635314999999999</v>
      </c>
      <c r="V33" s="3">
        <v>1</v>
      </c>
      <c r="W33" s="3" t="s">
        <v>108</v>
      </c>
      <c r="X33" s="46" t="s">
        <v>140</v>
      </c>
      <c r="Z33" s="46" t="s">
        <v>75</v>
      </c>
      <c r="AA33" s="46" t="s">
        <v>75</v>
      </c>
      <c r="AB33" s="46" t="s">
        <v>75</v>
      </c>
      <c r="AC33" s="46" t="s">
        <v>75</v>
      </c>
      <c r="AD33" s="46" t="s">
        <v>75</v>
      </c>
      <c r="AE33" s="46" t="s">
        <v>75</v>
      </c>
      <c r="AF33" s="46">
        <v>2</v>
      </c>
      <c r="AG33" s="3" t="s">
        <v>76</v>
      </c>
      <c r="AH33" s="3" t="s">
        <v>76</v>
      </c>
      <c r="AI33" s="3" t="s">
        <v>76</v>
      </c>
      <c r="AJ33" s="3" t="s">
        <v>72</v>
      </c>
      <c r="AL33" s="3" t="s">
        <v>70</v>
      </c>
      <c r="AM33" s="3" t="s">
        <v>70</v>
      </c>
      <c r="AP33" s="3">
        <v>25</v>
      </c>
      <c r="AQ33" s="3">
        <v>1.66</v>
      </c>
      <c r="AR33" s="3" t="s">
        <v>19</v>
      </c>
      <c r="AS33" s="47">
        <v>0.47554999999999997</v>
      </c>
      <c r="AT33" s="3">
        <v>2</v>
      </c>
      <c r="AU33" s="3" t="s">
        <v>85</v>
      </c>
      <c r="AV33" s="82">
        <f>AS33*50</f>
        <v>23.7775</v>
      </c>
      <c r="AW33" s="82">
        <f t="shared" si="17"/>
        <v>65.150350000000003</v>
      </c>
      <c r="AX33" s="82">
        <f>AS33*125</f>
        <v>59.443749999999994</v>
      </c>
      <c r="AY33" s="82">
        <f t="shared" si="18"/>
        <v>162.87587500000001</v>
      </c>
      <c r="AZ33" s="82">
        <f>AS33*200</f>
        <v>95.11</v>
      </c>
      <c r="BA33" s="82">
        <f t="shared" si="19"/>
        <v>260.60140000000001</v>
      </c>
      <c r="BF33" s="3">
        <v>2</v>
      </c>
      <c r="BG33" s="3" t="s">
        <v>85</v>
      </c>
      <c r="BI33" s="82">
        <f>AS33*50</f>
        <v>23.7775</v>
      </c>
      <c r="BJ33" s="82"/>
      <c r="BK33" s="82">
        <f>AS33*125</f>
        <v>59.443749999999994</v>
      </c>
      <c r="BL33" s="82"/>
      <c r="BM33" s="82">
        <f>AS33*200</f>
        <v>95.11</v>
      </c>
      <c r="BR33" s="3" t="s">
        <v>77</v>
      </c>
    </row>
    <row r="34" spans="1:73" s="3" customFormat="1" ht="16" x14ac:dyDescent="0.2">
      <c r="A34" s="16">
        <v>21</v>
      </c>
      <c r="B34" s="298">
        <v>29</v>
      </c>
      <c r="C34" s="2">
        <v>29</v>
      </c>
      <c r="D34" s="275" t="s">
        <v>63</v>
      </c>
      <c r="E34" s="29">
        <v>1.8890800000000001</v>
      </c>
      <c r="F34" s="29"/>
      <c r="G34" s="29" t="s">
        <v>78</v>
      </c>
      <c r="H34" s="29">
        <v>1.8890800000000001</v>
      </c>
      <c r="I34" s="29" t="s">
        <v>79</v>
      </c>
      <c r="J34" s="29"/>
      <c r="K34" s="29">
        <f t="shared" si="20"/>
        <v>0</v>
      </c>
      <c r="L34" s="29">
        <v>1.8890800000000001</v>
      </c>
      <c r="M34" s="29">
        <f t="shared" si="21"/>
        <v>85.008600000000001</v>
      </c>
      <c r="N34" s="29"/>
      <c r="O34" s="29">
        <f t="shared" si="22"/>
        <v>0</v>
      </c>
      <c r="P34" s="29">
        <f t="shared" si="23"/>
        <v>85.008600000000001</v>
      </c>
      <c r="Q34" s="29"/>
      <c r="R34" s="29">
        <f t="shared" si="24"/>
        <v>85.008600000000001</v>
      </c>
      <c r="S34" s="29">
        <v>85</v>
      </c>
      <c r="T34" s="3">
        <f t="shared" si="25"/>
        <v>232.92356400000003</v>
      </c>
      <c r="U34" s="29"/>
      <c r="V34" s="29">
        <v>2</v>
      </c>
      <c r="W34" s="29" t="s">
        <v>108</v>
      </c>
      <c r="X34" s="30"/>
      <c r="Y34" s="29"/>
      <c r="Z34" s="30" t="s">
        <v>141</v>
      </c>
      <c r="AA34" s="30" t="s">
        <v>141</v>
      </c>
      <c r="AB34" s="30" t="s">
        <v>141</v>
      </c>
      <c r="AC34" s="30" t="s">
        <v>141</v>
      </c>
      <c r="AD34" s="30" t="s">
        <v>141</v>
      </c>
      <c r="AE34" s="30" t="s">
        <v>141</v>
      </c>
      <c r="AF34" s="30">
        <v>1</v>
      </c>
      <c r="AG34" s="29" t="s">
        <v>76</v>
      </c>
      <c r="AH34" s="29" t="s">
        <v>76</v>
      </c>
      <c r="AI34" s="29" t="s">
        <v>76</v>
      </c>
      <c r="AJ34" s="29" t="s">
        <v>72</v>
      </c>
      <c r="AK34" s="29"/>
      <c r="AL34" s="29" t="s">
        <v>70</v>
      </c>
      <c r="AM34" s="29" t="s">
        <v>70</v>
      </c>
      <c r="AN34" s="29"/>
      <c r="AO34" s="29"/>
      <c r="AP34" s="29"/>
      <c r="AQ34" s="29"/>
      <c r="AR34" s="29"/>
      <c r="AS34" s="255">
        <v>1.8890800000000001</v>
      </c>
      <c r="AT34">
        <v>2</v>
      </c>
      <c r="AU34" t="s">
        <v>85</v>
      </c>
      <c r="AV34" s="26">
        <f>AS34*50</f>
        <v>94.454000000000008</v>
      </c>
      <c r="AW34" s="26">
        <f t="shared" si="17"/>
        <v>258.80396000000002</v>
      </c>
      <c r="AX34" s="26">
        <f>AS34*125</f>
        <v>236.13500000000002</v>
      </c>
      <c r="AY34" s="26">
        <f t="shared" si="18"/>
        <v>647.00990000000013</v>
      </c>
      <c r="AZ34" s="26">
        <f>AS34*200</f>
        <v>377.81600000000003</v>
      </c>
      <c r="BA34" s="26">
        <f t="shared" si="19"/>
        <v>1035.2158400000001</v>
      </c>
      <c r="BB34"/>
      <c r="BC34"/>
      <c r="BD34"/>
      <c r="BE34"/>
      <c r="BF34">
        <v>2</v>
      </c>
      <c r="BG34" t="s">
        <v>85</v>
      </c>
      <c r="BH34"/>
      <c r="BI34" s="26">
        <f>AS34*50</f>
        <v>94.454000000000008</v>
      </c>
      <c r="BJ34" s="26"/>
      <c r="BK34" s="26">
        <f>AS34*125</f>
        <v>236.13500000000002</v>
      </c>
      <c r="BL34" s="26"/>
      <c r="BM34" s="26">
        <f>AS34*200</f>
        <v>377.81600000000003</v>
      </c>
      <c r="BN34"/>
      <c r="BO34" s="26"/>
      <c r="BP34" s="26"/>
      <c r="BQ34" s="26"/>
      <c r="BR34" s="71" t="s">
        <v>77</v>
      </c>
      <c r="BS34"/>
      <c r="BT34"/>
      <c r="BU34"/>
    </row>
    <row r="35" spans="1:73" ht="16" x14ac:dyDescent="0.2">
      <c r="A35" s="16">
        <v>20</v>
      </c>
      <c r="B35" s="298">
        <v>28</v>
      </c>
      <c r="C35" s="2">
        <v>30</v>
      </c>
      <c r="D35" s="275" t="s">
        <v>63</v>
      </c>
      <c r="E35" s="29">
        <v>0.58599999999999997</v>
      </c>
      <c r="G35" s="29" t="s">
        <v>78</v>
      </c>
      <c r="H35" s="29">
        <v>0.58599999999999997</v>
      </c>
      <c r="I35" s="29" t="s">
        <v>142</v>
      </c>
      <c r="K35" s="29">
        <f t="shared" si="20"/>
        <v>0</v>
      </c>
      <c r="L35" s="29">
        <v>0.47799999999999998</v>
      </c>
      <c r="M35" s="29">
        <f t="shared" si="21"/>
        <v>21.509999999999998</v>
      </c>
      <c r="N35" s="29">
        <v>0.108</v>
      </c>
      <c r="O35" s="29">
        <f t="shared" si="22"/>
        <v>3.78</v>
      </c>
      <c r="P35" s="29">
        <f t="shared" si="23"/>
        <v>25.29</v>
      </c>
      <c r="R35" s="29">
        <f t="shared" si="24"/>
        <v>25.29</v>
      </c>
      <c r="S35" s="29">
        <v>25</v>
      </c>
      <c r="T35" s="3">
        <f t="shared" si="25"/>
        <v>69.294600000000003</v>
      </c>
      <c r="U35" s="29" t="s">
        <v>66</v>
      </c>
      <c r="V35" s="29">
        <v>2</v>
      </c>
      <c r="W35" s="29" t="s">
        <v>108</v>
      </c>
      <c r="Z35" s="30" t="s">
        <v>75</v>
      </c>
      <c r="AA35" s="30" t="s">
        <v>75</v>
      </c>
      <c r="AB35" s="30" t="s">
        <v>75</v>
      </c>
      <c r="AC35" s="30" t="s">
        <v>75</v>
      </c>
      <c r="AD35" s="30" t="s">
        <v>75</v>
      </c>
      <c r="AE35" s="30" t="s">
        <v>75</v>
      </c>
      <c r="AF35" s="30">
        <v>2</v>
      </c>
      <c r="AG35" s="29" t="s">
        <v>76</v>
      </c>
      <c r="AH35" s="29" t="s">
        <v>76</v>
      </c>
      <c r="AI35" s="29" t="s">
        <v>76</v>
      </c>
      <c r="AJ35" s="29" t="s">
        <v>72</v>
      </c>
      <c r="AL35" s="29" t="s">
        <v>70</v>
      </c>
      <c r="AM35" s="29" t="s">
        <v>70</v>
      </c>
      <c r="AS35" s="255">
        <v>0.58599999999999997</v>
      </c>
      <c r="AT35">
        <v>2</v>
      </c>
      <c r="AU35" t="s">
        <v>85</v>
      </c>
      <c r="AV35" s="26">
        <f>AS35*50</f>
        <v>29.299999999999997</v>
      </c>
      <c r="AW35" s="26">
        <f t="shared" si="17"/>
        <v>80.281999999999996</v>
      </c>
      <c r="AX35" s="26">
        <f>AS35*125</f>
        <v>73.25</v>
      </c>
      <c r="AY35" s="26">
        <f t="shared" si="18"/>
        <v>200.70500000000001</v>
      </c>
      <c r="AZ35" s="26">
        <f>AS35*200</f>
        <v>117.19999999999999</v>
      </c>
      <c r="BA35" s="26">
        <f t="shared" si="19"/>
        <v>321.12799999999999</v>
      </c>
      <c r="BF35" s="191" t="s">
        <v>109</v>
      </c>
      <c r="BG35" s="71" t="s">
        <v>110</v>
      </c>
      <c r="BH35" s="71" t="s">
        <v>143</v>
      </c>
      <c r="BI35" s="71">
        <v>28</v>
      </c>
      <c r="BJ35" s="71"/>
      <c r="BK35" s="71">
        <v>64</v>
      </c>
      <c r="BL35" s="71"/>
      <c r="BM35" s="71">
        <v>100</v>
      </c>
      <c r="BR35" s="71" t="s">
        <v>77</v>
      </c>
      <c r="BS35" s="26"/>
      <c r="BT35" s="26"/>
    </row>
    <row r="36" spans="1:73" s="51" customFormat="1" ht="16" x14ac:dyDescent="0.2">
      <c r="A36" s="16">
        <v>18</v>
      </c>
      <c r="B36" s="175">
        <v>26</v>
      </c>
      <c r="C36" s="175">
        <v>31</v>
      </c>
      <c r="D36" s="273" t="s">
        <v>63</v>
      </c>
      <c r="E36" s="176">
        <v>2.1960000000000002</v>
      </c>
      <c r="F36" s="177"/>
      <c r="G36" s="176" t="s">
        <v>125</v>
      </c>
      <c r="H36" s="176">
        <v>2.1960000000000002</v>
      </c>
      <c r="I36" s="176" t="s">
        <v>65</v>
      </c>
      <c r="J36" s="176"/>
      <c r="K36" s="176">
        <f t="shared" si="20"/>
        <v>0</v>
      </c>
      <c r="L36" s="176"/>
      <c r="M36" s="176">
        <f t="shared" si="21"/>
        <v>0</v>
      </c>
      <c r="N36" s="176">
        <v>2.1960000000000002</v>
      </c>
      <c r="O36" s="176">
        <f t="shared" si="22"/>
        <v>76.86</v>
      </c>
      <c r="P36" s="176">
        <f t="shared" si="23"/>
        <v>76.86</v>
      </c>
      <c r="Q36" s="176"/>
      <c r="R36" s="176">
        <f t="shared" si="24"/>
        <v>76.86</v>
      </c>
      <c r="S36" s="176">
        <v>77</v>
      </c>
      <c r="T36" s="178">
        <f t="shared" si="25"/>
        <v>210.59640000000002</v>
      </c>
      <c r="U36" s="176" t="s">
        <v>66</v>
      </c>
      <c r="V36" s="176">
        <v>2</v>
      </c>
      <c r="W36" s="176" t="s">
        <v>108</v>
      </c>
      <c r="X36" s="179" t="s">
        <v>144</v>
      </c>
      <c r="Y36" s="176"/>
      <c r="Z36" s="180" t="s">
        <v>75</v>
      </c>
      <c r="AA36" s="180" t="s">
        <v>75</v>
      </c>
      <c r="AB36" s="180" t="s">
        <v>75</v>
      </c>
      <c r="AC36" s="180" t="s">
        <v>75</v>
      </c>
      <c r="AD36" s="180" t="s">
        <v>75</v>
      </c>
      <c r="AE36" s="180" t="s">
        <v>75</v>
      </c>
      <c r="AF36" s="180">
        <v>2</v>
      </c>
      <c r="AG36" s="176" t="s">
        <v>76</v>
      </c>
      <c r="AH36" s="176" t="s">
        <v>76</v>
      </c>
      <c r="AI36" s="176" t="s">
        <v>76</v>
      </c>
      <c r="AJ36" s="176" t="s">
        <v>72</v>
      </c>
      <c r="AK36" s="176"/>
      <c r="AL36" s="176" t="s">
        <v>70</v>
      </c>
      <c r="AM36" s="176" t="s">
        <v>70</v>
      </c>
      <c r="AN36" s="176"/>
      <c r="AO36" s="176"/>
      <c r="AP36" s="176"/>
      <c r="AQ36" s="176"/>
      <c r="AR36" s="176"/>
      <c r="AS36" s="254">
        <v>2.1960000000000002</v>
      </c>
      <c r="AT36" s="174" t="s">
        <v>145</v>
      </c>
      <c r="AU36" s="174" t="s">
        <v>146</v>
      </c>
      <c r="AV36" s="181">
        <v>95.67</v>
      </c>
      <c r="AW36" s="181">
        <f t="shared" si="17"/>
        <v>262.13580000000002</v>
      </c>
      <c r="AX36" s="181">
        <v>196.78</v>
      </c>
      <c r="AY36" s="181">
        <f t="shared" si="18"/>
        <v>539.17720000000008</v>
      </c>
      <c r="AZ36" s="181">
        <v>297.89999999999998</v>
      </c>
      <c r="BA36" s="181">
        <f t="shared" si="19"/>
        <v>816.24599999999998</v>
      </c>
      <c r="BB36" s="174"/>
      <c r="BC36" s="174"/>
      <c r="BD36" s="174"/>
      <c r="BE36" s="174"/>
      <c r="BF36" s="71">
        <v>3</v>
      </c>
      <c r="BG36" s="92" t="s">
        <v>73</v>
      </c>
      <c r="BH36" s="92"/>
      <c r="BI36" s="181">
        <f>AS36*35</f>
        <v>76.86</v>
      </c>
      <c r="BJ36" s="181"/>
      <c r="BK36" s="181">
        <f>AS36*42.5</f>
        <v>93.330000000000013</v>
      </c>
      <c r="BL36" s="181"/>
      <c r="BM36" s="181">
        <f>AS36*50</f>
        <v>109.80000000000001</v>
      </c>
      <c r="BN36" s="174"/>
      <c r="BO36" s="174"/>
      <c r="BP36" s="174"/>
      <c r="BQ36" s="174"/>
      <c r="BR36" s="174" t="s">
        <v>77</v>
      </c>
      <c r="BS36" s="174"/>
      <c r="BT36" s="174"/>
      <c r="BU36" s="174"/>
    </row>
    <row r="37" spans="1:73" ht="16" x14ac:dyDescent="0.2">
      <c r="A37" s="16">
        <v>19</v>
      </c>
      <c r="B37" s="298">
        <v>27</v>
      </c>
      <c r="C37" s="2">
        <v>32</v>
      </c>
      <c r="D37" s="275" t="s">
        <v>63</v>
      </c>
      <c r="E37" s="29">
        <v>2.3260000000000001</v>
      </c>
      <c r="G37" s="29" t="s">
        <v>125</v>
      </c>
      <c r="H37" s="29">
        <v>2.3260000000000001</v>
      </c>
      <c r="I37" s="29" t="s">
        <v>147</v>
      </c>
      <c r="K37" s="29">
        <f t="shared" si="20"/>
        <v>0</v>
      </c>
      <c r="L37" s="29">
        <v>0.08</v>
      </c>
      <c r="M37" s="29">
        <f t="shared" si="21"/>
        <v>3.6</v>
      </c>
      <c r="N37" s="29">
        <v>2.34</v>
      </c>
      <c r="O37" s="29">
        <f t="shared" si="22"/>
        <v>81.899999999999991</v>
      </c>
      <c r="P37" s="29">
        <f t="shared" si="23"/>
        <v>85.499999999999986</v>
      </c>
      <c r="R37" s="29">
        <f t="shared" si="24"/>
        <v>85.499999999999986</v>
      </c>
      <c r="S37" s="29">
        <v>86</v>
      </c>
      <c r="T37" s="3">
        <f t="shared" si="25"/>
        <v>234.26999999999998</v>
      </c>
      <c r="U37" s="29" t="s">
        <v>66</v>
      </c>
      <c r="V37" s="29">
        <v>1</v>
      </c>
      <c r="W37" s="29" t="s">
        <v>108</v>
      </c>
      <c r="Z37" s="30" t="s">
        <v>70</v>
      </c>
      <c r="AA37" s="30" t="s">
        <v>70</v>
      </c>
      <c r="AB37" s="30" t="s">
        <v>70</v>
      </c>
      <c r="AC37" s="30" t="s">
        <v>70</v>
      </c>
      <c r="AD37" s="30" t="s">
        <v>70</v>
      </c>
      <c r="AE37" s="30" t="s">
        <v>70</v>
      </c>
      <c r="AF37" s="30">
        <v>1</v>
      </c>
      <c r="AG37" s="29" t="s">
        <v>76</v>
      </c>
      <c r="AH37" s="29" t="s">
        <v>76</v>
      </c>
      <c r="AI37" s="29" t="s">
        <v>76</v>
      </c>
      <c r="AJ37" s="29" t="s">
        <v>72</v>
      </c>
      <c r="AL37" s="29" t="s">
        <v>70</v>
      </c>
      <c r="AM37" s="29" t="s">
        <v>70</v>
      </c>
      <c r="AS37" s="255">
        <v>2.3260000000000001</v>
      </c>
      <c r="AT37">
        <v>2</v>
      </c>
      <c r="AU37" t="s">
        <v>85</v>
      </c>
      <c r="AV37" s="26">
        <f>AS37*50</f>
        <v>116.3</v>
      </c>
      <c r="AW37" s="26">
        <f t="shared" si="17"/>
        <v>318.66200000000003</v>
      </c>
      <c r="AX37" s="26">
        <f>AS37*125</f>
        <v>290.75</v>
      </c>
      <c r="AY37" s="26">
        <f t="shared" si="18"/>
        <v>796.65500000000009</v>
      </c>
      <c r="AZ37" s="26">
        <f>AS37*200</f>
        <v>465.2</v>
      </c>
      <c r="BA37" s="26">
        <f t="shared" si="19"/>
        <v>1274.6480000000001</v>
      </c>
      <c r="BF37" s="191" t="s">
        <v>109</v>
      </c>
      <c r="BG37" s="71" t="s">
        <v>110</v>
      </c>
      <c r="BH37" s="71" t="s">
        <v>148</v>
      </c>
      <c r="BI37" s="71">
        <v>83</v>
      </c>
      <c r="BJ37" s="71"/>
      <c r="BK37" s="71">
        <v>108</v>
      </c>
      <c r="BL37" s="71"/>
      <c r="BM37" s="71">
        <v>133</v>
      </c>
      <c r="BR37" s="71" t="s">
        <v>77</v>
      </c>
    </row>
    <row r="38" spans="1:73" ht="16" x14ac:dyDescent="0.2">
      <c r="A38" s="16">
        <v>24</v>
      </c>
      <c r="B38" s="298">
        <v>32</v>
      </c>
      <c r="C38" s="2">
        <v>33</v>
      </c>
      <c r="D38" s="275" t="s">
        <v>63</v>
      </c>
      <c r="E38" s="29">
        <v>4.2729999999999997</v>
      </c>
      <c r="G38" s="29" t="s">
        <v>78</v>
      </c>
      <c r="H38" s="29">
        <v>4.2729999999999997</v>
      </c>
      <c r="I38" s="29" t="s">
        <v>149</v>
      </c>
      <c r="K38" s="29">
        <f t="shared" si="20"/>
        <v>0</v>
      </c>
      <c r="L38" s="29">
        <v>2.8929999999999998</v>
      </c>
      <c r="M38" s="29">
        <f t="shared" si="21"/>
        <v>130.185</v>
      </c>
      <c r="N38" s="29">
        <v>1.38</v>
      </c>
      <c r="O38" s="29">
        <f t="shared" si="22"/>
        <v>48.3</v>
      </c>
      <c r="P38" s="29">
        <f t="shared" si="23"/>
        <v>178.48500000000001</v>
      </c>
      <c r="R38" s="29">
        <f t="shared" si="24"/>
        <v>178.48500000000001</v>
      </c>
      <c r="S38" s="29">
        <v>178</v>
      </c>
      <c r="T38" s="3">
        <f t="shared" si="25"/>
        <v>489.04890000000006</v>
      </c>
      <c r="U38" s="29" t="s">
        <v>66</v>
      </c>
      <c r="V38" s="29">
        <v>1</v>
      </c>
      <c r="W38" s="29" t="s">
        <v>108</v>
      </c>
      <c r="Z38" s="30" t="s">
        <v>70</v>
      </c>
      <c r="AA38" s="30" t="s">
        <v>70</v>
      </c>
      <c r="AB38" s="30" t="s">
        <v>70</v>
      </c>
      <c r="AC38" s="30" t="s">
        <v>70</v>
      </c>
      <c r="AD38" s="30" t="s">
        <v>70</v>
      </c>
      <c r="AE38" s="30" t="s">
        <v>70</v>
      </c>
      <c r="AF38" s="30">
        <v>1</v>
      </c>
      <c r="AG38" s="29" t="s">
        <v>76</v>
      </c>
      <c r="AH38" s="29" t="s">
        <v>76</v>
      </c>
      <c r="AI38" s="29" t="s">
        <v>76</v>
      </c>
      <c r="AJ38" s="29" t="s">
        <v>72</v>
      </c>
      <c r="AL38" s="29" t="s">
        <v>70</v>
      </c>
      <c r="AM38" s="29" t="s">
        <v>70</v>
      </c>
      <c r="AS38" s="255">
        <v>4.2729999999999997</v>
      </c>
      <c r="AT38" t="s">
        <v>150</v>
      </c>
      <c r="AU38" t="s">
        <v>146</v>
      </c>
      <c r="AV38" s="26">
        <v>210.89</v>
      </c>
      <c r="AW38" s="26">
        <f t="shared" si="17"/>
        <v>577.83860000000004</v>
      </c>
      <c r="AX38" s="26">
        <v>518.94000000000005</v>
      </c>
      <c r="AY38" s="26">
        <f t="shared" si="18"/>
        <v>1421.8956000000003</v>
      </c>
      <c r="AZ38" s="26">
        <v>827</v>
      </c>
      <c r="BA38" s="26">
        <f t="shared" si="19"/>
        <v>2265.98</v>
      </c>
      <c r="BF38">
        <v>2</v>
      </c>
      <c r="BG38" t="s">
        <v>85</v>
      </c>
      <c r="BI38" s="26">
        <f t="shared" ref="BI38:BI55" si="26">AS38*50</f>
        <v>213.64999999999998</v>
      </c>
      <c r="BJ38" s="26"/>
      <c r="BK38" s="26">
        <f t="shared" ref="BK38:BK55" si="27">AS38*125</f>
        <v>534.125</v>
      </c>
      <c r="BL38" s="26"/>
      <c r="BM38" s="26">
        <f t="shared" ref="BM38:BM55" si="28">AS38*200</f>
        <v>854.59999999999991</v>
      </c>
      <c r="BR38" s="71" t="s">
        <v>77</v>
      </c>
    </row>
    <row r="39" spans="1:73" ht="15" x14ac:dyDescent="0.2">
      <c r="A39" s="16">
        <v>23</v>
      </c>
      <c r="B39" s="301">
        <v>31</v>
      </c>
      <c r="C39" s="4">
        <v>34</v>
      </c>
      <c r="D39" s="278" t="s">
        <v>63</v>
      </c>
      <c r="E39" s="3">
        <v>1.0609999999999999</v>
      </c>
      <c r="F39" s="3"/>
      <c r="G39" s="3" t="s">
        <v>78</v>
      </c>
      <c r="H39" s="3">
        <v>1.0609999999999999</v>
      </c>
      <c r="I39" s="3" t="s">
        <v>151</v>
      </c>
      <c r="J39" s="3"/>
      <c r="K39" s="3">
        <f t="shared" si="20"/>
        <v>0</v>
      </c>
      <c r="L39" s="3">
        <v>7.0000000000000001E-3</v>
      </c>
      <c r="M39" s="3">
        <f t="shared" si="21"/>
        <v>0.315</v>
      </c>
      <c r="N39" s="3">
        <v>1.054</v>
      </c>
      <c r="O39" s="3">
        <f t="shared" si="22"/>
        <v>36.89</v>
      </c>
      <c r="P39" s="3">
        <f t="shared" si="23"/>
        <v>37.204999999999998</v>
      </c>
      <c r="Q39" s="3">
        <v>26</v>
      </c>
      <c r="R39" s="3">
        <v>37</v>
      </c>
      <c r="S39" s="3">
        <v>37</v>
      </c>
      <c r="T39" s="3">
        <f t="shared" si="25"/>
        <v>101.38000000000001</v>
      </c>
      <c r="U39" s="3" t="s">
        <v>66</v>
      </c>
      <c r="V39" s="3">
        <v>1</v>
      </c>
      <c r="W39" s="3" t="s">
        <v>108</v>
      </c>
      <c r="X39" s="3" t="s">
        <v>152</v>
      </c>
      <c r="Y39" s="48" t="s">
        <v>153</v>
      </c>
      <c r="Z39" s="46" t="s">
        <v>70</v>
      </c>
      <c r="AA39" s="46" t="s">
        <v>70</v>
      </c>
      <c r="AB39" s="46" t="s">
        <v>70</v>
      </c>
      <c r="AC39" s="46" t="s">
        <v>70</v>
      </c>
      <c r="AD39" s="46" t="s">
        <v>70</v>
      </c>
      <c r="AE39" s="46" t="s">
        <v>70</v>
      </c>
      <c r="AF39" s="46">
        <v>1</v>
      </c>
      <c r="AG39" s="3" t="s">
        <v>76</v>
      </c>
      <c r="AH39" s="3" t="s">
        <v>76</v>
      </c>
      <c r="AI39" s="3" t="s">
        <v>76</v>
      </c>
      <c r="AJ39" s="3" t="s">
        <v>72</v>
      </c>
      <c r="AK39" s="3"/>
      <c r="AL39" s="3" t="s">
        <v>70</v>
      </c>
      <c r="AM39" s="3" t="s">
        <v>70</v>
      </c>
      <c r="AN39" s="3"/>
      <c r="AO39" s="3"/>
      <c r="AP39" s="3">
        <v>26</v>
      </c>
      <c r="AQ39" s="3">
        <v>1.22</v>
      </c>
      <c r="AR39" s="3" t="s">
        <v>19</v>
      </c>
      <c r="AS39" s="257">
        <v>1.0609999999999999</v>
      </c>
      <c r="AT39" s="3" t="s">
        <v>154</v>
      </c>
      <c r="AU39" s="3" t="s">
        <v>146</v>
      </c>
      <c r="AV39" s="82">
        <v>51.145000000000003</v>
      </c>
      <c r="AW39" s="82">
        <f t="shared" si="17"/>
        <v>140.13730000000001</v>
      </c>
      <c r="AX39" s="82">
        <v>122.14700000000001</v>
      </c>
      <c r="AY39" s="82">
        <f t="shared" si="18"/>
        <v>334.68278000000004</v>
      </c>
      <c r="AZ39" s="82">
        <v>193.15</v>
      </c>
      <c r="BA39" s="82">
        <f t="shared" si="19"/>
        <v>529.23100000000011</v>
      </c>
      <c r="BB39" s="3"/>
      <c r="BC39" s="3"/>
      <c r="BD39" s="3"/>
      <c r="BE39" s="3"/>
      <c r="BF39" s="3">
        <v>2</v>
      </c>
      <c r="BG39" s="3" t="s">
        <v>85</v>
      </c>
      <c r="BH39" s="3"/>
      <c r="BI39" s="82">
        <f t="shared" si="26"/>
        <v>53.05</v>
      </c>
      <c r="BJ39" s="82"/>
      <c r="BK39" s="82">
        <f t="shared" si="27"/>
        <v>132.625</v>
      </c>
      <c r="BL39" s="82"/>
      <c r="BM39" s="82">
        <f t="shared" si="28"/>
        <v>212.2</v>
      </c>
      <c r="BN39" s="3"/>
      <c r="BO39" s="3"/>
      <c r="BP39" s="3"/>
      <c r="BQ39" s="3"/>
      <c r="BR39" s="3" t="s">
        <v>77</v>
      </c>
      <c r="BS39" s="3"/>
      <c r="BT39" s="3"/>
      <c r="BU39" s="3"/>
    </row>
    <row r="40" spans="1:73" s="51" customFormat="1" ht="16" x14ac:dyDescent="0.2">
      <c r="A40" s="16">
        <v>25</v>
      </c>
      <c r="B40" s="298">
        <v>33</v>
      </c>
      <c r="C40" s="2">
        <v>35</v>
      </c>
      <c r="D40" s="275" t="s">
        <v>63</v>
      </c>
      <c r="E40" s="29">
        <v>2.57</v>
      </c>
      <c r="F40" s="29"/>
      <c r="G40" s="29" t="s">
        <v>78</v>
      </c>
      <c r="H40" s="29">
        <v>2.57</v>
      </c>
      <c r="I40" s="29" t="s">
        <v>65</v>
      </c>
      <c r="J40" s="29"/>
      <c r="K40" s="29">
        <f t="shared" si="20"/>
        <v>0</v>
      </c>
      <c r="L40" s="29"/>
      <c r="M40" s="29">
        <f t="shared" si="21"/>
        <v>0</v>
      </c>
      <c r="N40" s="29">
        <v>2.57</v>
      </c>
      <c r="O40" s="29">
        <f t="shared" si="22"/>
        <v>89.949999999999989</v>
      </c>
      <c r="P40" s="29">
        <f t="shared" si="23"/>
        <v>89.949999999999989</v>
      </c>
      <c r="Q40" s="29"/>
      <c r="R40" s="29">
        <f>P40</f>
        <v>89.949999999999989</v>
      </c>
      <c r="S40" s="29">
        <v>90</v>
      </c>
      <c r="T40" s="3">
        <f t="shared" si="25"/>
        <v>246.46299999999999</v>
      </c>
      <c r="U40" s="29" t="s">
        <v>66</v>
      </c>
      <c r="V40" s="29">
        <v>1</v>
      </c>
      <c r="W40" s="29" t="s">
        <v>108</v>
      </c>
      <c r="X40" s="30"/>
      <c r="Y40" s="29"/>
      <c r="Z40" s="30" t="s">
        <v>70</v>
      </c>
      <c r="AA40" s="30" t="s">
        <v>70</v>
      </c>
      <c r="AB40" s="30" t="s">
        <v>70</v>
      </c>
      <c r="AC40" s="30" t="s">
        <v>70</v>
      </c>
      <c r="AD40" s="30" t="s">
        <v>70</v>
      </c>
      <c r="AE40" s="30" t="s">
        <v>70</v>
      </c>
      <c r="AF40" s="30">
        <v>1</v>
      </c>
      <c r="AG40" s="29" t="s">
        <v>76</v>
      </c>
      <c r="AH40" s="29" t="s">
        <v>76</v>
      </c>
      <c r="AI40" s="29" t="s">
        <v>76</v>
      </c>
      <c r="AJ40" s="29" t="s">
        <v>72</v>
      </c>
      <c r="AK40" s="29"/>
      <c r="AL40" s="29" t="s">
        <v>70</v>
      </c>
      <c r="AM40" s="29" t="s">
        <v>70</v>
      </c>
      <c r="AN40" s="29"/>
      <c r="AO40" s="29"/>
      <c r="AP40" s="29"/>
      <c r="AQ40" s="29"/>
      <c r="AR40" s="29"/>
      <c r="AS40" s="255">
        <v>2.57</v>
      </c>
      <c r="AT40">
        <v>3</v>
      </c>
      <c r="AU40" t="s">
        <v>73</v>
      </c>
      <c r="AV40" s="26">
        <f>AS40*35</f>
        <v>89.949999999999989</v>
      </c>
      <c r="AW40" s="26">
        <f t="shared" si="17"/>
        <v>246.46299999999999</v>
      </c>
      <c r="AX40" s="26">
        <f>AS40*42.5</f>
        <v>109.22499999999999</v>
      </c>
      <c r="AY40" s="26">
        <f t="shared" si="18"/>
        <v>299.2765</v>
      </c>
      <c r="AZ40" s="26">
        <f>AS40*50</f>
        <v>128.5</v>
      </c>
      <c r="BA40" s="26">
        <f t="shared" si="19"/>
        <v>352.09000000000003</v>
      </c>
      <c r="BB40"/>
      <c r="BC40"/>
      <c r="BD40"/>
      <c r="BE40"/>
      <c r="BF40">
        <v>2</v>
      </c>
      <c r="BG40" t="s">
        <v>85</v>
      </c>
      <c r="BH40"/>
      <c r="BI40" s="26">
        <f t="shared" si="26"/>
        <v>128.5</v>
      </c>
      <c r="BJ40" s="26"/>
      <c r="BK40" s="26">
        <f t="shared" si="27"/>
        <v>321.25</v>
      </c>
      <c r="BL40" s="26"/>
      <c r="BM40" s="26">
        <f t="shared" si="28"/>
        <v>514</v>
      </c>
      <c r="BN40"/>
      <c r="BO40"/>
      <c r="BP40"/>
      <c r="BQ40"/>
      <c r="BR40" s="71" t="s">
        <v>77</v>
      </c>
      <c r="BS40"/>
      <c r="BT40"/>
      <c r="BU40"/>
    </row>
    <row r="41" spans="1:73" ht="15" x14ac:dyDescent="0.2">
      <c r="A41" s="16">
        <v>26</v>
      </c>
      <c r="B41" s="301">
        <v>34</v>
      </c>
      <c r="C41" s="4">
        <v>36</v>
      </c>
      <c r="D41" s="278" t="s">
        <v>63</v>
      </c>
      <c r="E41" s="3">
        <v>1.33</v>
      </c>
      <c r="F41" s="3"/>
      <c r="G41" s="3" t="s">
        <v>78</v>
      </c>
      <c r="H41" s="3">
        <v>1.33</v>
      </c>
      <c r="I41" s="3" t="s">
        <v>65</v>
      </c>
      <c r="J41" s="3"/>
      <c r="K41" s="3">
        <f t="shared" si="20"/>
        <v>0</v>
      </c>
      <c r="L41" s="3"/>
      <c r="M41" s="3">
        <f t="shared" si="21"/>
        <v>0</v>
      </c>
      <c r="N41" s="3">
        <v>1.33</v>
      </c>
      <c r="O41" s="3">
        <f t="shared" si="22"/>
        <v>46.550000000000004</v>
      </c>
      <c r="P41" s="3">
        <f t="shared" si="23"/>
        <v>46.550000000000004</v>
      </c>
      <c r="Q41" s="3"/>
      <c r="R41" s="3">
        <f>P41</f>
        <v>46.550000000000004</v>
      </c>
      <c r="S41" s="3">
        <v>46</v>
      </c>
      <c r="T41" s="3">
        <f t="shared" si="25"/>
        <v>127.54700000000003</v>
      </c>
      <c r="U41" s="3" t="s">
        <v>66</v>
      </c>
      <c r="V41" s="3">
        <v>1</v>
      </c>
      <c r="W41" s="3" t="s">
        <v>155</v>
      </c>
      <c r="X41" s="46" t="s">
        <v>156</v>
      </c>
      <c r="Y41" s="3"/>
      <c r="Z41" s="46" t="s">
        <v>70</v>
      </c>
      <c r="AA41" s="46" t="s">
        <v>70</v>
      </c>
      <c r="AB41" s="46" t="s">
        <v>70</v>
      </c>
      <c r="AC41" s="46" t="s">
        <v>70</v>
      </c>
      <c r="AD41" s="46" t="s">
        <v>70</v>
      </c>
      <c r="AE41" s="46" t="s">
        <v>70</v>
      </c>
      <c r="AF41" s="46">
        <v>1</v>
      </c>
      <c r="AG41" s="3" t="s">
        <v>76</v>
      </c>
      <c r="AH41" s="3" t="s">
        <v>76</v>
      </c>
      <c r="AI41" s="3" t="s">
        <v>76</v>
      </c>
      <c r="AJ41" s="3" t="s">
        <v>72</v>
      </c>
      <c r="AK41" s="3"/>
      <c r="AL41" s="3" t="s">
        <v>70</v>
      </c>
      <c r="AM41" s="3" t="s">
        <v>70</v>
      </c>
      <c r="AN41" s="3"/>
      <c r="AO41" s="3"/>
      <c r="AP41" s="3">
        <v>15</v>
      </c>
      <c r="AQ41" s="3">
        <v>1.01</v>
      </c>
      <c r="AR41" s="3" t="s">
        <v>19</v>
      </c>
      <c r="AS41" s="257">
        <v>1.33</v>
      </c>
      <c r="AT41" s="3">
        <v>2</v>
      </c>
      <c r="AU41" s="3" t="s">
        <v>85</v>
      </c>
      <c r="AV41" s="82">
        <f t="shared" ref="AV41:AV60" si="29">AS41*50</f>
        <v>66.5</v>
      </c>
      <c r="AW41" s="82">
        <f t="shared" si="17"/>
        <v>182.21</v>
      </c>
      <c r="AX41" s="82">
        <f t="shared" ref="AX41:AX60" si="30">AS41*125</f>
        <v>166.25</v>
      </c>
      <c r="AY41" s="82">
        <f t="shared" si="18"/>
        <v>455.52500000000003</v>
      </c>
      <c r="AZ41" s="82">
        <f t="shared" ref="AZ41:AZ60" si="31">AS41*200</f>
        <v>266</v>
      </c>
      <c r="BA41" s="82">
        <f t="shared" si="19"/>
        <v>728.84</v>
      </c>
      <c r="BB41" s="3"/>
      <c r="BC41" s="3"/>
      <c r="BD41" s="3"/>
      <c r="BE41" s="3"/>
      <c r="BF41" s="3">
        <v>2</v>
      </c>
      <c r="BG41" s="3" t="s">
        <v>85</v>
      </c>
      <c r="BH41" s="3"/>
      <c r="BI41" s="82">
        <f t="shared" si="26"/>
        <v>66.5</v>
      </c>
      <c r="BJ41" s="82"/>
      <c r="BK41" s="82">
        <f t="shared" si="27"/>
        <v>166.25</v>
      </c>
      <c r="BL41" s="82"/>
      <c r="BM41" s="82">
        <f t="shared" si="28"/>
        <v>266</v>
      </c>
      <c r="BN41" s="3"/>
      <c r="BO41" s="3"/>
      <c r="BP41" s="3"/>
      <c r="BQ41" s="3"/>
      <c r="BR41" s="3" t="s">
        <v>77</v>
      </c>
      <c r="BS41" s="3"/>
      <c r="BT41" s="3"/>
      <c r="BU41" s="3"/>
    </row>
    <row r="42" spans="1:73" s="52" customFormat="1" ht="16" x14ac:dyDescent="0.2">
      <c r="A42" s="16">
        <v>29</v>
      </c>
      <c r="B42" s="298">
        <v>43</v>
      </c>
      <c r="C42" s="2">
        <v>37</v>
      </c>
      <c r="D42" s="275" t="s">
        <v>63</v>
      </c>
      <c r="E42" s="29">
        <v>4.1909999999999998</v>
      </c>
      <c r="F42" s="29"/>
      <c r="G42" s="29" t="s">
        <v>76</v>
      </c>
      <c r="H42" s="29">
        <v>4.1909999999999998</v>
      </c>
      <c r="I42" s="29" t="s">
        <v>79</v>
      </c>
      <c r="J42" s="29"/>
      <c r="K42" s="29">
        <f t="shared" si="20"/>
        <v>0</v>
      </c>
      <c r="L42" s="29">
        <v>4.1909999999999998</v>
      </c>
      <c r="M42" s="29">
        <f t="shared" si="21"/>
        <v>188.595</v>
      </c>
      <c r="N42" s="29"/>
      <c r="O42" s="29">
        <f t="shared" si="22"/>
        <v>0</v>
      </c>
      <c r="P42" s="29">
        <f t="shared" si="23"/>
        <v>188.595</v>
      </c>
      <c r="Q42" s="29"/>
      <c r="R42" s="29">
        <v>188</v>
      </c>
      <c r="S42" s="29">
        <v>189</v>
      </c>
      <c r="T42" s="29">
        <f t="shared" si="25"/>
        <v>515.12</v>
      </c>
      <c r="U42" s="29" t="s">
        <v>66</v>
      </c>
      <c r="V42" s="29">
        <v>1</v>
      </c>
      <c r="W42" s="29" t="s">
        <v>80</v>
      </c>
      <c r="X42" s="136" t="s">
        <v>157</v>
      </c>
      <c r="Y42" s="30" t="s">
        <v>158</v>
      </c>
      <c r="Z42" s="30" t="s">
        <v>70</v>
      </c>
      <c r="AA42" s="30" t="s">
        <v>70</v>
      </c>
      <c r="AB42" s="30" t="s">
        <v>70</v>
      </c>
      <c r="AC42" s="30" t="s">
        <v>70</v>
      </c>
      <c r="AD42" s="30" t="s">
        <v>70</v>
      </c>
      <c r="AE42" s="30" t="s">
        <v>70</v>
      </c>
      <c r="AF42" s="30">
        <v>1</v>
      </c>
      <c r="AG42" s="29" t="s">
        <v>76</v>
      </c>
      <c r="AH42" s="29" t="s">
        <v>76</v>
      </c>
      <c r="AI42" s="29" t="s">
        <v>76</v>
      </c>
      <c r="AJ42" s="29" t="s">
        <v>92</v>
      </c>
      <c r="AK42" s="30"/>
      <c r="AL42" s="30" t="s">
        <v>70</v>
      </c>
      <c r="AM42" s="30" t="s">
        <v>70</v>
      </c>
      <c r="AN42" s="30"/>
      <c r="AO42" s="30"/>
      <c r="AP42" s="29"/>
      <c r="AQ42" s="29"/>
      <c r="AR42" s="29"/>
      <c r="AS42" s="255">
        <v>4.1909999999999998</v>
      </c>
      <c r="AT42">
        <v>2</v>
      </c>
      <c r="AU42" t="s">
        <v>85</v>
      </c>
      <c r="AV42" s="26">
        <f t="shared" si="29"/>
        <v>209.54999999999998</v>
      </c>
      <c r="AW42" s="26">
        <f t="shared" si="17"/>
        <v>574.16700000000003</v>
      </c>
      <c r="AX42" s="26">
        <f t="shared" si="30"/>
        <v>523.875</v>
      </c>
      <c r="AY42" s="26">
        <f t="shared" si="18"/>
        <v>1435.4175</v>
      </c>
      <c r="AZ42" s="26">
        <f t="shared" si="31"/>
        <v>838.19999999999993</v>
      </c>
      <c r="BA42" s="26">
        <f t="shared" si="19"/>
        <v>2296.6680000000001</v>
      </c>
      <c r="BB42"/>
      <c r="BC42"/>
      <c r="BD42"/>
      <c r="BE42"/>
      <c r="BF42">
        <v>2</v>
      </c>
      <c r="BG42" t="s">
        <v>85</v>
      </c>
      <c r="BH42"/>
      <c r="BI42" s="26">
        <f t="shared" si="26"/>
        <v>209.54999999999998</v>
      </c>
      <c r="BJ42" s="26"/>
      <c r="BK42" s="26">
        <f t="shared" si="27"/>
        <v>523.875</v>
      </c>
      <c r="BL42" s="26"/>
      <c r="BM42" s="26">
        <f t="shared" si="28"/>
        <v>838.19999999999993</v>
      </c>
      <c r="BN42"/>
      <c r="BO42"/>
      <c r="BP42"/>
      <c r="BQ42"/>
      <c r="BR42" t="s">
        <v>86</v>
      </c>
      <c r="BS42"/>
      <c r="BT42"/>
      <c r="BU42"/>
    </row>
    <row r="43" spans="1:73" s="3" customFormat="1" ht="16" x14ac:dyDescent="0.2">
      <c r="A43" s="16">
        <v>30</v>
      </c>
      <c r="B43" s="298">
        <v>44</v>
      </c>
      <c r="C43" s="2">
        <v>38</v>
      </c>
      <c r="D43" s="275" t="s">
        <v>63</v>
      </c>
      <c r="E43">
        <v>0.63200000000000001</v>
      </c>
      <c r="F43"/>
      <c r="G43" t="s">
        <v>76</v>
      </c>
      <c r="H43">
        <v>0.63200000000000001</v>
      </c>
      <c r="I43" t="s">
        <v>79</v>
      </c>
      <c r="J43"/>
      <c r="K43">
        <f t="shared" si="20"/>
        <v>0</v>
      </c>
      <c r="L43">
        <v>0.63200000000000001</v>
      </c>
      <c r="M43">
        <f t="shared" si="21"/>
        <v>28.44</v>
      </c>
      <c r="N43"/>
      <c r="O43">
        <f t="shared" si="22"/>
        <v>0</v>
      </c>
      <c r="P43">
        <f t="shared" si="23"/>
        <v>28.44</v>
      </c>
      <c r="Q43"/>
      <c r="R43">
        <v>28</v>
      </c>
      <c r="S43">
        <v>28</v>
      </c>
      <c r="T43">
        <f t="shared" si="25"/>
        <v>76.72</v>
      </c>
      <c r="U43" t="s">
        <v>113</v>
      </c>
      <c r="V43">
        <v>1</v>
      </c>
      <c r="W43" t="s">
        <v>80</v>
      </c>
      <c r="X43" t="s">
        <v>159</v>
      </c>
      <c r="Y43"/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>
        <v>1</v>
      </c>
      <c r="AG43" t="s">
        <v>76</v>
      </c>
      <c r="AH43" t="s">
        <v>76</v>
      </c>
      <c r="AI43" t="s">
        <v>76</v>
      </c>
      <c r="AJ43" t="s">
        <v>92</v>
      </c>
      <c r="AK43"/>
      <c r="AL43" t="s">
        <v>70</v>
      </c>
      <c r="AM43" t="s">
        <v>70</v>
      </c>
      <c r="AN43"/>
      <c r="AO43"/>
      <c r="AP43"/>
      <c r="AQ43"/>
      <c r="AR43"/>
      <c r="AS43" s="258">
        <v>0.63200000000000001</v>
      </c>
      <c r="AT43">
        <v>2</v>
      </c>
      <c r="AU43" t="s">
        <v>85</v>
      </c>
      <c r="AV43" s="26">
        <f t="shared" si="29"/>
        <v>31.6</v>
      </c>
      <c r="AW43">
        <f t="shared" si="17"/>
        <v>86.584000000000017</v>
      </c>
      <c r="AX43">
        <f t="shared" si="30"/>
        <v>79</v>
      </c>
      <c r="AY43">
        <f t="shared" si="18"/>
        <v>216.46</v>
      </c>
      <c r="AZ43" s="26">
        <f t="shared" si="31"/>
        <v>126.4</v>
      </c>
      <c r="BA43">
        <f t="shared" si="19"/>
        <v>346.33600000000007</v>
      </c>
      <c r="BB43"/>
      <c r="BC43" s="39"/>
      <c r="BD43"/>
      <c r="BE43"/>
      <c r="BF43">
        <v>2</v>
      </c>
      <c r="BG43" t="s">
        <v>85</v>
      </c>
      <c r="BH43"/>
      <c r="BI43" s="26">
        <f t="shared" si="26"/>
        <v>31.6</v>
      </c>
      <c r="BJ43" s="26"/>
      <c r="BK43" s="26">
        <f t="shared" si="27"/>
        <v>79</v>
      </c>
      <c r="BL43" s="26"/>
      <c r="BM43" s="26">
        <f t="shared" si="28"/>
        <v>126.4</v>
      </c>
      <c r="BN43"/>
      <c r="BO43"/>
      <c r="BP43"/>
      <c r="BQ43"/>
      <c r="BR43" t="s">
        <v>86</v>
      </c>
      <c r="BS43"/>
      <c r="BT43"/>
      <c r="BU43"/>
    </row>
    <row r="44" spans="1:73" ht="16" x14ac:dyDescent="0.2">
      <c r="A44" s="16">
        <v>31</v>
      </c>
      <c r="B44" s="298">
        <v>45</v>
      </c>
      <c r="C44" s="2">
        <v>39</v>
      </c>
      <c r="D44" s="275" t="s">
        <v>63</v>
      </c>
      <c r="E44" s="29">
        <v>0.45200000000000001</v>
      </c>
      <c r="G44" s="29" t="s">
        <v>78</v>
      </c>
      <c r="H44" s="29">
        <v>0.45200000000000001</v>
      </c>
      <c r="I44" s="29" t="s">
        <v>79</v>
      </c>
      <c r="K44" s="29">
        <f t="shared" si="20"/>
        <v>0</v>
      </c>
      <c r="L44" s="29">
        <v>0.45200000000000001</v>
      </c>
      <c r="M44" s="29">
        <f t="shared" si="21"/>
        <v>20.34</v>
      </c>
      <c r="O44" s="29">
        <f t="shared" si="22"/>
        <v>0</v>
      </c>
      <c r="P44" s="29">
        <f t="shared" si="23"/>
        <v>20.34</v>
      </c>
      <c r="R44" s="29">
        <f>P44</f>
        <v>20.34</v>
      </c>
      <c r="S44" s="29">
        <v>20</v>
      </c>
      <c r="T44" s="29">
        <f t="shared" si="25"/>
        <v>55.731600000000007</v>
      </c>
      <c r="U44" s="29" t="s">
        <v>66</v>
      </c>
      <c r="V44" s="29">
        <v>1</v>
      </c>
      <c r="W44" s="29" t="s">
        <v>108</v>
      </c>
      <c r="Z44" s="30" t="s">
        <v>70</v>
      </c>
      <c r="AA44" s="30" t="s">
        <v>70</v>
      </c>
      <c r="AB44" s="30" t="s">
        <v>70</v>
      </c>
      <c r="AC44" s="30" t="s">
        <v>70</v>
      </c>
      <c r="AD44" s="30" t="s">
        <v>70</v>
      </c>
      <c r="AE44" s="30" t="s">
        <v>70</v>
      </c>
      <c r="AF44" s="30">
        <v>1</v>
      </c>
      <c r="AG44" s="29" t="s">
        <v>76</v>
      </c>
      <c r="AH44" s="29" t="s">
        <v>76</v>
      </c>
      <c r="AI44" s="29" t="s">
        <v>76</v>
      </c>
      <c r="AJ44" s="29" t="s">
        <v>127</v>
      </c>
      <c r="AL44" s="30" t="s">
        <v>70</v>
      </c>
      <c r="AM44" s="30" t="s">
        <v>70</v>
      </c>
      <c r="AS44" s="255">
        <v>0.45200000000000001</v>
      </c>
      <c r="AT44">
        <v>2</v>
      </c>
      <c r="AU44" t="s">
        <v>85</v>
      </c>
      <c r="AV44" s="26">
        <f t="shared" si="29"/>
        <v>22.6</v>
      </c>
      <c r="AW44" s="26">
        <f t="shared" si="17"/>
        <v>61.924000000000007</v>
      </c>
      <c r="AX44" s="26">
        <f t="shared" si="30"/>
        <v>56.5</v>
      </c>
      <c r="AY44" s="26">
        <f t="shared" si="18"/>
        <v>154.81</v>
      </c>
      <c r="AZ44" s="26">
        <f t="shared" si="31"/>
        <v>90.4</v>
      </c>
      <c r="BA44" s="26">
        <f t="shared" si="19"/>
        <v>247.69600000000003</v>
      </c>
      <c r="BF44">
        <v>2</v>
      </c>
      <c r="BG44" t="s">
        <v>85</v>
      </c>
      <c r="BI44" s="26">
        <f t="shared" si="26"/>
        <v>22.6</v>
      </c>
      <c r="BJ44" s="26"/>
      <c r="BK44" s="26">
        <f t="shared" si="27"/>
        <v>56.5</v>
      </c>
      <c r="BL44" s="26"/>
      <c r="BM44" s="26">
        <f t="shared" si="28"/>
        <v>90.4</v>
      </c>
      <c r="BR44" t="s">
        <v>86</v>
      </c>
    </row>
    <row r="45" spans="1:73" ht="15" x14ac:dyDescent="0.2">
      <c r="A45">
        <v>32</v>
      </c>
      <c r="B45">
        <v>46</v>
      </c>
      <c r="C45">
        <v>40</v>
      </c>
      <c r="D45" t="s">
        <v>63</v>
      </c>
      <c r="E45">
        <v>0.91200000000000003</v>
      </c>
      <c r="F45"/>
      <c r="G45" t="s">
        <v>78</v>
      </c>
      <c r="H45">
        <v>0.91200000000000003</v>
      </c>
      <c r="I45" t="s">
        <v>79</v>
      </c>
      <c r="J45"/>
      <c r="K45">
        <f t="shared" si="20"/>
        <v>0</v>
      </c>
      <c r="L45">
        <v>0.91200000000000003</v>
      </c>
      <c r="M45">
        <f t="shared" si="21"/>
        <v>41.04</v>
      </c>
      <c r="N45"/>
      <c r="O45">
        <f t="shared" si="22"/>
        <v>0</v>
      </c>
      <c r="P45">
        <f t="shared" si="23"/>
        <v>41.04</v>
      </c>
      <c r="Q45"/>
      <c r="R45">
        <f>P45</f>
        <v>41.04</v>
      </c>
      <c r="S45">
        <v>41</v>
      </c>
      <c r="T45">
        <f t="shared" si="25"/>
        <v>112.4496</v>
      </c>
      <c r="U45" t="s">
        <v>66</v>
      </c>
      <c r="V45">
        <v>1</v>
      </c>
      <c r="W45" t="s">
        <v>108</v>
      </c>
      <c r="X45"/>
      <c r="Y45"/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>
        <v>1</v>
      </c>
      <c r="AG45" t="s">
        <v>76</v>
      </c>
      <c r="AH45" t="s">
        <v>76</v>
      </c>
      <c r="AI45" t="s">
        <v>76</v>
      </c>
      <c r="AJ45" t="s">
        <v>127</v>
      </c>
      <c r="AK45"/>
      <c r="AL45" t="s">
        <v>70</v>
      </c>
      <c r="AM45" t="s">
        <v>70</v>
      </c>
      <c r="AN45"/>
      <c r="AO45"/>
      <c r="AP45"/>
      <c r="AQ45"/>
      <c r="AR45"/>
      <c r="AS45">
        <v>0.91200000000000003</v>
      </c>
      <c r="AT45">
        <v>2</v>
      </c>
      <c r="AU45" t="s">
        <v>85</v>
      </c>
      <c r="AV45">
        <f t="shared" si="29"/>
        <v>45.6</v>
      </c>
      <c r="AW45">
        <f t="shared" si="17"/>
        <v>124.94400000000002</v>
      </c>
      <c r="AX45">
        <f t="shared" si="30"/>
        <v>114</v>
      </c>
      <c r="AY45">
        <f t="shared" si="18"/>
        <v>312.36</v>
      </c>
      <c r="AZ45">
        <f t="shared" si="31"/>
        <v>182.4</v>
      </c>
      <c r="BA45">
        <f t="shared" si="19"/>
        <v>499.77600000000007</v>
      </c>
      <c r="BF45">
        <v>2</v>
      </c>
      <c r="BG45" t="s">
        <v>85</v>
      </c>
      <c r="BI45" s="26">
        <f t="shared" si="26"/>
        <v>45.6</v>
      </c>
      <c r="BK45">
        <f t="shared" si="27"/>
        <v>114</v>
      </c>
      <c r="BM45" s="26">
        <f t="shared" si="28"/>
        <v>182.4</v>
      </c>
      <c r="BR45" t="s">
        <v>86</v>
      </c>
    </row>
    <row r="46" spans="1:73" s="3" customFormat="1" ht="16" x14ac:dyDescent="0.2">
      <c r="A46" s="16">
        <v>33</v>
      </c>
      <c r="B46" s="298">
        <v>47</v>
      </c>
      <c r="C46" s="2">
        <v>41</v>
      </c>
      <c r="D46" s="275" t="s">
        <v>63</v>
      </c>
      <c r="E46" s="29">
        <v>0.373</v>
      </c>
      <c r="F46" s="29"/>
      <c r="G46" s="29" t="s">
        <v>78</v>
      </c>
      <c r="H46" s="29">
        <v>0.373</v>
      </c>
      <c r="I46" s="29" t="s">
        <v>79</v>
      </c>
      <c r="J46" s="29"/>
      <c r="K46" s="29">
        <f t="shared" si="20"/>
        <v>0</v>
      </c>
      <c r="L46" s="29">
        <v>0.373</v>
      </c>
      <c r="M46" s="29">
        <f t="shared" si="21"/>
        <v>16.785</v>
      </c>
      <c r="N46" s="29"/>
      <c r="O46" s="29">
        <f t="shared" si="22"/>
        <v>0</v>
      </c>
      <c r="P46" s="29">
        <f t="shared" si="23"/>
        <v>16.785</v>
      </c>
      <c r="Q46" s="29"/>
      <c r="R46" s="29">
        <f>P46</f>
        <v>16.785</v>
      </c>
      <c r="S46" s="29">
        <v>17</v>
      </c>
      <c r="T46" s="29">
        <f t="shared" si="25"/>
        <v>45.990900000000003</v>
      </c>
      <c r="U46" s="29" t="s">
        <v>66</v>
      </c>
      <c r="V46" s="29">
        <v>1</v>
      </c>
      <c r="W46" s="29" t="s">
        <v>108</v>
      </c>
      <c r="X46"/>
      <c r="Y46" s="29"/>
      <c r="Z46" s="30" t="s">
        <v>70</v>
      </c>
      <c r="AA46" s="30" t="s">
        <v>70</v>
      </c>
      <c r="AB46" s="30" t="s">
        <v>70</v>
      </c>
      <c r="AC46" s="30" t="s">
        <v>70</v>
      </c>
      <c r="AD46" s="30" t="s">
        <v>70</v>
      </c>
      <c r="AE46" s="30" t="s">
        <v>70</v>
      </c>
      <c r="AF46" s="30">
        <v>1</v>
      </c>
      <c r="AG46" s="29" t="s">
        <v>76</v>
      </c>
      <c r="AH46" s="29" t="s">
        <v>76</v>
      </c>
      <c r="AI46" s="29" t="s">
        <v>76</v>
      </c>
      <c r="AJ46" s="29" t="s">
        <v>127</v>
      </c>
      <c r="AK46" s="29"/>
      <c r="AL46" s="30" t="s">
        <v>70</v>
      </c>
      <c r="AM46" s="30" t="s">
        <v>70</v>
      </c>
      <c r="AN46" s="29"/>
      <c r="AO46" s="29"/>
      <c r="AP46" s="29"/>
      <c r="AQ46" s="29"/>
      <c r="AR46" s="29"/>
      <c r="AS46" s="255">
        <v>0.373</v>
      </c>
      <c r="AT46">
        <v>2</v>
      </c>
      <c r="AU46" t="s">
        <v>85</v>
      </c>
      <c r="AV46" s="26">
        <f t="shared" si="29"/>
        <v>18.649999999999999</v>
      </c>
      <c r="AW46" s="26">
        <f t="shared" si="17"/>
        <v>51.100999999999999</v>
      </c>
      <c r="AX46" s="26">
        <f t="shared" si="30"/>
        <v>46.625</v>
      </c>
      <c r="AY46" s="26">
        <f t="shared" si="18"/>
        <v>127.75250000000001</v>
      </c>
      <c r="AZ46" s="26">
        <f t="shared" si="31"/>
        <v>74.599999999999994</v>
      </c>
      <c r="BA46" s="26">
        <f t="shared" si="19"/>
        <v>204.404</v>
      </c>
      <c r="BB46"/>
      <c r="BC46"/>
      <c r="BD46"/>
      <c r="BE46"/>
      <c r="BF46">
        <v>2</v>
      </c>
      <c r="BG46" t="s">
        <v>85</v>
      </c>
      <c r="BH46"/>
      <c r="BI46" s="26">
        <f t="shared" si="26"/>
        <v>18.649999999999999</v>
      </c>
      <c r="BJ46" s="26"/>
      <c r="BK46" s="26">
        <f t="shared" si="27"/>
        <v>46.625</v>
      </c>
      <c r="BL46" s="26"/>
      <c r="BM46" s="26">
        <f t="shared" si="28"/>
        <v>74.599999999999994</v>
      </c>
      <c r="BN46"/>
      <c r="BO46"/>
      <c r="BP46"/>
      <c r="BQ46"/>
      <c r="BR46" t="s">
        <v>86</v>
      </c>
      <c r="BS46"/>
      <c r="BT46"/>
      <c r="BU46"/>
    </row>
    <row r="47" spans="1:73" s="3" customFormat="1" ht="15" x14ac:dyDescent="0.2">
      <c r="A47" s="3">
        <v>34</v>
      </c>
      <c r="B47" s="3" t="s">
        <v>160</v>
      </c>
      <c r="C47" s="3">
        <v>42</v>
      </c>
      <c r="D47" s="3" t="s">
        <v>63</v>
      </c>
      <c r="E47" s="3">
        <v>0.92200000000000004</v>
      </c>
      <c r="G47" s="3" t="s">
        <v>78</v>
      </c>
      <c r="H47" s="3">
        <v>0.23</v>
      </c>
      <c r="I47" s="3" t="s">
        <v>79</v>
      </c>
      <c r="K47" s="3">
        <f t="shared" si="20"/>
        <v>0</v>
      </c>
      <c r="L47" s="3">
        <v>0.23</v>
      </c>
      <c r="M47" s="3">
        <f t="shared" si="21"/>
        <v>10.35</v>
      </c>
      <c r="O47" s="3">
        <f t="shared" si="22"/>
        <v>0</v>
      </c>
      <c r="P47" s="3">
        <f t="shared" si="23"/>
        <v>10.35</v>
      </c>
      <c r="R47" s="3">
        <v>11</v>
      </c>
      <c r="S47" s="3">
        <v>11</v>
      </c>
      <c r="T47" s="3">
        <f t="shared" si="25"/>
        <v>30.14</v>
      </c>
      <c r="U47" s="3" t="s">
        <v>66</v>
      </c>
      <c r="V47" s="3">
        <v>1</v>
      </c>
      <c r="W47" s="3" t="s">
        <v>108</v>
      </c>
      <c r="X47" s="3" t="s">
        <v>161</v>
      </c>
      <c r="Z47" s="3" t="s">
        <v>70</v>
      </c>
      <c r="AA47" s="3" t="s">
        <v>70</v>
      </c>
      <c r="AB47" s="3" t="s">
        <v>70</v>
      </c>
      <c r="AC47" s="3" t="s">
        <v>70</v>
      </c>
      <c r="AD47" s="3" t="s">
        <v>70</v>
      </c>
      <c r="AE47" s="3" t="s">
        <v>70</v>
      </c>
      <c r="AF47" s="3">
        <v>1</v>
      </c>
      <c r="AG47" s="3" t="s">
        <v>76</v>
      </c>
      <c r="AH47" s="3" t="s">
        <v>76</v>
      </c>
      <c r="AI47" s="3" t="s">
        <v>76</v>
      </c>
      <c r="AJ47" s="3" t="s">
        <v>72</v>
      </c>
      <c r="AL47" s="3" t="s">
        <v>70</v>
      </c>
      <c r="AM47" s="3" t="s">
        <v>70</v>
      </c>
      <c r="AP47" s="3">
        <v>17</v>
      </c>
      <c r="AQ47" s="3">
        <v>0.68</v>
      </c>
      <c r="AR47" s="3" t="s">
        <v>19</v>
      </c>
      <c r="AS47" s="3">
        <v>0.22800000000000001</v>
      </c>
      <c r="AT47" s="3">
        <v>2</v>
      </c>
      <c r="AU47" s="3" t="s">
        <v>85</v>
      </c>
      <c r="AV47" s="3">
        <f t="shared" si="29"/>
        <v>11.4</v>
      </c>
      <c r="AW47" s="3">
        <f t="shared" si="17"/>
        <v>31.236000000000004</v>
      </c>
      <c r="AX47" s="3">
        <f t="shared" si="30"/>
        <v>28.5</v>
      </c>
      <c r="AY47" s="3">
        <f t="shared" si="18"/>
        <v>78.09</v>
      </c>
      <c r="AZ47" s="3">
        <f t="shared" si="31"/>
        <v>45.6</v>
      </c>
      <c r="BA47" s="3">
        <f t="shared" si="19"/>
        <v>124.94400000000002</v>
      </c>
      <c r="BF47" s="3">
        <v>2</v>
      </c>
      <c r="BG47" s="3" t="s">
        <v>85</v>
      </c>
      <c r="BI47" s="82">
        <f t="shared" si="26"/>
        <v>11.4</v>
      </c>
      <c r="BK47" s="82">
        <f t="shared" si="27"/>
        <v>28.5</v>
      </c>
      <c r="BM47" s="82">
        <f t="shared" si="28"/>
        <v>45.6</v>
      </c>
      <c r="BR47" s="3" t="s">
        <v>86</v>
      </c>
    </row>
    <row r="48" spans="1:73" s="52" customFormat="1" ht="16" x14ac:dyDescent="0.2">
      <c r="A48" s="16">
        <v>35</v>
      </c>
      <c r="B48" s="301">
        <v>50</v>
      </c>
      <c r="C48" s="4">
        <v>43</v>
      </c>
      <c r="D48" s="278" t="s">
        <v>63</v>
      </c>
      <c r="E48" s="3">
        <v>0.70399999999999996</v>
      </c>
      <c r="F48" s="3"/>
      <c r="G48" s="3" t="s">
        <v>125</v>
      </c>
      <c r="H48" s="3">
        <v>0.70399999999999996</v>
      </c>
      <c r="I48" s="3" t="s">
        <v>79</v>
      </c>
      <c r="J48" s="3"/>
      <c r="K48" s="3">
        <f t="shared" si="20"/>
        <v>0</v>
      </c>
      <c r="L48" s="3">
        <v>1.127</v>
      </c>
      <c r="M48" s="3">
        <f t="shared" si="21"/>
        <v>50.715000000000003</v>
      </c>
      <c r="N48" s="3"/>
      <c r="O48" s="3">
        <f t="shared" si="22"/>
        <v>0</v>
      </c>
      <c r="P48" s="3">
        <f t="shared" si="23"/>
        <v>50.715000000000003</v>
      </c>
      <c r="Q48" s="3">
        <v>4</v>
      </c>
      <c r="R48" s="3">
        <v>50</v>
      </c>
      <c r="S48" s="3">
        <v>31</v>
      </c>
      <c r="T48" s="29">
        <f t="shared" si="25"/>
        <v>137</v>
      </c>
      <c r="U48" s="3" t="s">
        <v>66</v>
      </c>
      <c r="V48" s="3">
        <v>1</v>
      </c>
      <c r="W48" s="3" t="s">
        <v>67</v>
      </c>
      <c r="X48" s="46" t="s">
        <v>162</v>
      </c>
      <c r="Y48" s="3"/>
      <c r="Z48" s="46" t="s">
        <v>70</v>
      </c>
      <c r="AA48" s="46" t="s">
        <v>70</v>
      </c>
      <c r="AB48" s="46" t="s">
        <v>70</v>
      </c>
      <c r="AC48" s="46" t="s">
        <v>70</v>
      </c>
      <c r="AD48" s="46" t="s">
        <v>70</v>
      </c>
      <c r="AE48" s="46" t="s">
        <v>70</v>
      </c>
      <c r="AF48" s="46">
        <v>1</v>
      </c>
      <c r="AG48" s="3" t="s">
        <v>76</v>
      </c>
      <c r="AH48" s="3" t="s">
        <v>76</v>
      </c>
      <c r="AI48" s="3" t="s">
        <v>76</v>
      </c>
      <c r="AJ48" s="3" t="s">
        <v>127</v>
      </c>
      <c r="AK48" s="3"/>
      <c r="AL48" s="3" t="s">
        <v>70</v>
      </c>
      <c r="AM48" s="3" t="s">
        <v>70</v>
      </c>
      <c r="AN48" s="3"/>
      <c r="AO48" s="3"/>
      <c r="AP48" s="3">
        <v>2</v>
      </c>
      <c r="AQ48" s="3">
        <v>0.11</v>
      </c>
      <c r="AR48" s="3" t="s">
        <v>19</v>
      </c>
      <c r="AS48" s="257">
        <v>0.70399999999999996</v>
      </c>
      <c r="AT48" s="3">
        <v>2</v>
      </c>
      <c r="AU48" s="3" t="s">
        <v>85</v>
      </c>
      <c r="AV48" s="82">
        <f t="shared" si="29"/>
        <v>35.199999999999996</v>
      </c>
      <c r="AW48" s="82">
        <f t="shared" si="17"/>
        <v>96.447999999999993</v>
      </c>
      <c r="AX48" s="82">
        <f t="shared" si="30"/>
        <v>88</v>
      </c>
      <c r="AY48" s="82">
        <f t="shared" si="18"/>
        <v>241.12</v>
      </c>
      <c r="AZ48" s="82">
        <f t="shared" si="31"/>
        <v>140.79999999999998</v>
      </c>
      <c r="BA48" s="82">
        <f t="shared" si="19"/>
        <v>385.79199999999997</v>
      </c>
      <c r="BB48" s="3"/>
      <c r="BC48" s="3"/>
      <c r="BD48" s="3"/>
      <c r="BE48" s="3"/>
      <c r="BF48" s="3">
        <v>2</v>
      </c>
      <c r="BG48" s="3" t="s">
        <v>85</v>
      </c>
      <c r="BH48" s="3"/>
      <c r="BI48" s="82">
        <f t="shared" si="26"/>
        <v>35.199999999999996</v>
      </c>
      <c r="BJ48" s="82"/>
      <c r="BK48" s="82">
        <f t="shared" si="27"/>
        <v>88</v>
      </c>
      <c r="BL48" s="82"/>
      <c r="BM48" s="82">
        <f t="shared" si="28"/>
        <v>140.79999999999998</v>
      </c>
      <c r="BN48" s="3"/>
      <c r="BO48" s="3"/>
      <c r="BP48" s="3"/>
      <c r="BQ48" s="3"/>
      <c r="BR48" s="3" t="s">
        <v>86</v>
      </c>
      <c r="BS48" s="3"/>
      <c r="BT48" s="3"/>
      <c r="BU48" s="3"/>
    </row>
    <row r="49" spans="1:79" ht="16" x14ac:dyDescent="0.2">
      <c r="A49" s="16">
        <v>36</v>
      </c>
      <c r="B49" s="298">
        <v>51</v>
      </c>
      <c r="C49" s="2">
        <v>44</v>
      </c>
      <c r="D49" s="275" t="s">
        <v>126</v>
      </c>
      <c r="E49" s="29">
        <v>0.27200000000000002</v>
      </c>
      <c r="G49" s="29" t="s">
        <v>125</v>
      </c>
      <c r="H49" s="29">
        <v>0.27200000000000002</v>
      </c>
      <c r="I49" s="29" t="s">
        <v>79</v>
      </c>
      <c r="K49" s="29">
        <f t="shared" si="20"/>
        <v>0</v>
      </c>
      <c r="L49" s="29">
        <v>0.27200000000000002</v>
      </c>
      <c r="M49" s="29">
        <f t="shared" si="21"/>
        <v>12.24</v>
      </c>
      <c r="O49" s="29">
        <f t="shared" si="22"/>
        <v>0</v>
      </c>
      <c r="P49" s="29">
        <f t="shared" si="23"/>
        <v>12.24</v>
      </c>
      <c r="R49" s="29">
        <v>12</v>
      </c>
      <c r="S49" s="29">
        <v>12</v>
      </c>
      <c r="T49" s="29">
        <f t="shared" si="25"/>
        <v>32.880000000000003</v>
      </c>
      <c r="U49" s="29" t="s">
        <v>66</v>
      </c>
      <c r="V49" s="29">
        <v>1</v>
      </c>
      <c r="W49" s="29" t="s">
        <v>108</v>
      </c>
      <c r="Z49" s="30" t="s">
        <v>70</v>
      </c>
      <c r="AA49" s="30" t="s">
        <v>70</v>
      </c>
      <c r="AB49" s="30" t="s">
        <v>70</v>
      </c>
      <c r="AC49" s="30" t="s">
        <v>70</v>
      </c>
      <c r="AD49" s="30" t="s">
        <v>70</v>
      </c>
      <c r="AE49" s="30" t="s">
        <v>70</v>
      </c>
      <c r="AF49" s="30">
        <v>1</v>
      </c>
      <c r="AG49" s="29" t="s">
        <v>76</v>
      </c>
      <c r="AH49" s="29" t="s">
        <v>76</v>
      </c>
      <c r="AI49" s="29" t="s">
        <v>76</v>
      </c>
      <c r="AJ49" s="29" t="s">
        <v>127</v>
      </c>
      <c r="AL49" s="29" t="s">
        <v>70</v>
      </c>
      <c r="AM49" s="29" t="s">
        <v>70</v>
      </c>
      <c r="AS49" s="255">
        <v>0.27200000000000002</v>
      </c>
      <c r="AT49">
        <v>2</v>
      </c>
      <c r="AU49" t="s">
        <v>85</v>
      </c>
      <c r="AV49" s="26">
        <f t="shared" si="29"/>
        <v>13.600000000000001</v>
      </c>
      <c r="AW49" s="26">
        <f t="shared" si="17"/>
        <v>37.26400000000001</v>
      </c>
      <c r="AX49" s="26">
        <f t="shared" si="30"/>
        <v>34</v>
      </c>
      <c r="AY49" s="26">
        <f t="shared" si="18"/>
        <v>93.160000000000011</v>
      </c>
      <c r="AZ49" s="26">
        <f t="shared" si="31"/>
        <v>54.400000000000006</v>
      </c>
      <c r="BA49" s="26">
        <f t="shared" si="19"/>
        <v>149.05600000000004</v>
      </c>
      <c r="BF49">
        <v>2</v>
      </c>
      <c r="BG49" t="s">
        <v>85</v>
      </c>
      <c r="BI49" s="26">
        <f t="shared" si="26"/>
        <v>13.600000000000001</v>
      </c>
      <c r="BJ49" s="26"/>
      <c r="BK49" s="26">
        <f t="shared" si="27"/>
        <v>34</v>
      </c>
      <c r="BL49" s="26"/>
      <c r="BM49" s="26">
        <f t="shared" si="28"/>
        <v>54.400000000000006</v>
      </c>
      <c r="BR49" t="s">
        <v>86</v>
      </c>
    </row>
    <row r="50" spans="1:79" s="3" customFormat="1" ht="15" x14ac:dyDescent="0.2">
      <c r="A50" s="16">
        <v>37</v>
      </c>
      <c r="B50" s="4">
        <v>52</v>
      </c>
      <c r="C50" s="4">
        <v>45</v>
      </c>
      <c r="D50" s="3" t="s">
        <v>63</v>
      </c>
      <c r="E50" s="3">
        <v>0.54823999999999995</v>
      </c>
      <c r="G50" s="3" t="s">
        <v>125</v>
      </c>
      <c r="H50" s="3">
        <v>0.54823999999999995</v>
      </c>
      <c r="I50" s="3" t="s">
        <v>79</v>
      </c>
      <c r="K50" s="3">
        <f t="shared" si="20"/>
        <v>0</v>
      </c>
      <c r="L50" s="3">
        <v>0.54823999999999995</v>
      </c>
      <c r="M50" s="3">
        <f t="shared" si="21"/>
        <v>24.670799999999996</v>
      </c>
      <c r="O50" s="3">
        <f t="shared" si="22"/>
        <v>0</v>
      </c>
      <c r="P50" s="3">
        <f t="shared" si="23"/>
        <v>24.670799999999996</v>
      </c>
      <c r="Q50" s="3">
        <v>26</v>
      </c>
      <c r="R50" s="3">
        <v>26</v>
      </c>
      <c r="S50" s="3">
        <v>26</v>
      </c>
      <c r="T50" s="3">
        <f t="shared" si="25"/>
        <v>71.240000000000009</v>
      </c>
      <c r="V50" s="3">
        <v>1</v>
      </c>
      <c r="W50" s="3" t="s">
        <v>108</v>
      </c>
      <c r="X50" s="46" t="s">
        <v>163</v>
      </c>
      <c r="Z50" s="46" t="s">
        <v>70</v>
      </c>
      <c r="AA50" s="46" t="s">
        <v>70</v>
      </c>
      <c r="AB50" s="46" t="s">
        <v>70</v>
      </c>
      <c r="AC50" s="46" t="s">
        <v>70</v>
      </c>
      <c r="AD50" s="46" t="s">
        <v>70</v>
      </c>
      <c r="AE50" s="46" t="s">
        <v>70</v>
      </c>
      <c r="AF50" s="46">
        <v>1</v>
      </c>
      <c r="AG50" s="3" t="s">
        <v>76</v>
      </c>
      <c r="AH50" s="3" t="s">
        <v>76</v>
      </c>
      <c r="AI50" s="3" t="s">
        <v>76</v>
      </c>
      <c r="AJ50" s="3" t="s">
        <v>127</v>
      </c>
      <c r="AL50" s="3" t="s">
        <v>70</v>
      </c>
      <c r="AM50" s="3" t="s">
        <v>70</v>
      </c>
      <c r="AP50" s="3">
        <v>26</v>
      </c>
      <c r="AQ50" s="3">
        <v>0.53</v>
      </c>
      <c r="AR50" s="3" t="s">
        <v>19</v>
      </c>
      <c r="AS50" s="47">
        <v>0.54823999999999995</v>
      </c>
      <c r="AT50" s="3">
        <v>2</v>
      </c>
      <c r="AU50" s="3" t="s">
        <v>85</v>
      </c>
      <c r="AV50" s="82">
        <f t="shared" si="29"/>
        <v>27.411999999999999</v>
      </c>
      <c r="AW50" s="82">
        <f t="shared" si="17"/>
        <v>75.108879999999999</v>
      </c>
      <c r="AX50" s="82">
        <f t="shared" si="30"/>
        <v>68.529999999999987</v>
      </c>
      <c r="AY50" s="82">
        <f t="shared" si="18"/>
        <v>187.77219999999997</v>
      </c>
      <c r="AZ50" s="82">
        <f t="shared" si="31"/>
        <v>109.648</v>
      </c>
      <c r="BA50" s="82">
        <f t="shared" si="19"/>
        <v>300.43552</v>
      </c>
      <c r="BF50" s="3">
        <v>2</v>
      </c>
      <c r="BG50" s="3" t="s">
        <v>85</v>
      </c>
      <c r="BI50" s="82">
        <f t="shared" si="26"/>
        <v>27.411999999999999</v>
      </c>
      <c r="BJ50" s="82"/>
      <c r="BK50" s="82">
        <f t="shared" si="27"/>
        <v>68.529999999999987</v>
      </c>
      <c r="BL50" s="82"/>
      <c r="BM50" s="82">
        <f t="shared" si="28"/>
        <v>109.648</v>
      </c>
      <c r="BR50" s="3" t="s">
        <v>86</v>
      </c>
    </row>
    <row r="51" spans="1:79" ht="16" x14ac:dyDescent="0.2">
      <c r="A51" s="16">
        <v>118</v>
      </c>
      <c r="B51" s="298">
        <v>158</v>
      </c>
      <c r="C51" s="2">
        <v>46</v>
      </c>
      <c r="D51" s="275" t="s">
        <v>63</v>
      </c>
      <c r="E51" s="29">
        <v>0.93799999999999994</v>
      </c>
      <c r="G51" s="29" t="s">
        <v>64</v>
      </c>
      <c r="H51" s="29">
        <v>0.93799999999999994</v>
      </c>
      <c r="I51" s="29" t="s">
        <v>79</v>
      </c>
      <c r="L51" s="29">
        <v>0.93799999999999994</v>
      </c>
      <c r="M51" s="29">
        <f t="shared" si="21"/>
        <v>42.21</v>
      </c>
      <c r="P51" s="29">
        <f t="shared" si="23"/>
        <v>42.21</v>
      </c>
      <c r="R51" s="29">
        <f>P51</f>
        <v>42.21</v>
      </c>
      <c r="S51" s="29">
        <v>42</v>
      </c>
      <c r="T51" s="29">
        <f t="shared" si="25"/>
        <v>115.65540000000001</v>
      </c>
      <c r="V51" s="29">
        <v>2</v>
      </c>
      <c r="W51" s="29" t="s">
        <v>108</v>
      </c>
      <c r="X51" s="30" t="s">
        <v>164</v>
      </c>
      <c r="Z51" s="30" t="s">
        <v>70</v>
      </c>
      <c r="AA51" s="30" t="s">
        <v>70</v>
      </c>
      <c r="AB51" s="30" t="s">
        <v>70</v>
      </c>
      <c r="AC51" s="30" t="s">
        <v>70</v>
      </c>
      <c r="AD51" s="30" t="s">
        <v>70</v>
      </c>
      <c r="AE51" s="30" t="s">
        <v>70</v>
      </c>
      <c r="AF51" s="30">
        <v>1</v>
      </c>
      <c r="AG51" s="29" t="s">
        <v>76</v>
      </c>
      <c r="AH51" s="29" t="s">
        <v>76</v>
      </c>
      <c r="AI51" s="29" t="s">
        <v>71</v>
      </c>
      <c r="AJ51" s="29" t="s">
        <v>72</v>
      </c>
      <c r="AL51" s="29" t="s">
        <v>70</v>
      </c>
      <c r="AM51" s="29" t="s">
        <v>70</v>
      </c>
      <c r="AS51" s="258">
        <v>0.93799999999999994</v>
      </c>
      <c r="AT51">
        <v>2</v>
      </c>
      <c r="AU51" t="s">
        <v>85</v>
      </c>
      <c r="AV51" s="26">
        <f t="shared" si="29"/>
        <v>46.9</v>
      </c>
      <c r="AW51" s="26">
        <f t="shared" si="17"/>
        <v>128.506</v>
      </c>
      <c r="AX51" s="26">
        <f t="shared" si="30"/>
        <v>117.25</v>
      </c>
      <c r="AY51" s="26">
        <f t="shared" si="18"/>
        <v>321.26500000000004</v>
      </c>
      <c r="AZ51" s="26">
        <f t="shared" si="31"/>
        <v>187.6</v>
      </c>
      <c r="BA51" s="26">
        <f t="shared" si="19"/>
        <v>514.024</v>
      </c>
      <c r="BF51">
        <v>2</v>
      </c>
      <c r="BG51" t="s">
        <v>85</v>
      </c>
      <c r="BI51" s="190">
        <f t="shared" si="26"/>
        <v>46.9</v>
      </c>
      <c r="BJ51" s="100"/>
      <c r="BK51" s="190">
        <f t="shared" si="27"/>
        <v>117.25</v>
      </c>
      <c r="BL51" s="100"/>
      <c r="BM51" s="190">
        <f t="shared" si="28"/>
        <v>187.6</v>
      </c>
      <c r="BR51" t="s">
        <v>86</v>
      </c>
    </row>
    <row r="52" spans="1:79" ht="15" x14ac:dyDescent="0.2">
      <c r="B52" t="s">
        <v>165</v>
      </c>
      <c r="C52">
        <v>47</v>
      </c>
      <c r="D52" t="s">
        <v>63</v>
      </c>
      <c r="E52">
        <v>2.17</v>
      </c>
      <c r="F52"/>
      <c r="G52" t="s">
        <v>125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1</v>
      </c>
      <c r="W52" t="s">
        <v>108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2.3650000000000002</v>
      </c>
      <c r="AT52">
        <v>2</v>
      </c>
      <c r="AU52" t="s">
        <v>85</v>
      </c>
      <c r="AV52">
        <f t="shared" si="29"/>
        <v>118.25000000000001</v>
      </c>
      <c r="AW52">
        <f t="shared" si="17"/>
        <v>324.00500000000005</v>
      </c>
      <c r="AX52">
        <f t="shared" si="30"/>
        <v>295.625</v>
      </c>
      <c r="AY52">
        <f t="shared" si="18"/>
        <v>810.01250000000005</v>
      </c>
      <c r="AZ52">
        <f t="shared" si="31"/>
        <v>473.00000000000006</v>
      </c>
      <c r="BA52">
        <f t="shared" si="19"/>
        <v>1296.0200000000002</v>
      </c>
      <c r="BF52">
        <v>2</v>
      </c>
      <c r="BG52" t="s">
        <v>85</v>
      </c>
      <c r="BI52" s="26">
        <f t="shared" si="26"/>
        <v>118.25000000000001</v>
      </c>
      <c r="BK52" s="26">
        <f t="shared" si="27"/>
        <v>295.625</v>
      </c>
      <c r="BM52">
        <f t="shared" si="28"/>
        <v>473.00000000000006</v>
      </c>
      <c r="BR52" t="s">
        <v>86</v>
      </c>
    </row>
    <row r="53" spans="1:79" ht="15" x14ac:dyDescent="0.2">
      <c r="A53" s="16">
        <v>38</v>
      </c>
      <c r="B53" s="301">
        <v>53</v>
      </c>
      <c r="C53" s="194">
        <v>48</v>
      </c>
      <c r="D53" s="278" t="s">
        <v>63</v>
      </c>
      <c r="E53" s="3">
        <v>2.4009999999999998</v>
      </c>
      <c r="F53" s="3"/>
      <c r="G53" s="3" t="s">
        <v>87</v>
      </c>
      <c r="H53" s="3">
        <v>2.4009999999999998</v>
      </c>
      <c r="I53" s="3" t="s">
        <v>79</v>
      </c>
      <c r="J53" s="3"/>
      <c r="K53" s="3">
        <f>J53*100</f>
        <v>0</v>
      </c>
      <c r="L53" s="3">
        <v>2.4009999999999998</v>
      </c>
      <c r="M53" s="3">
        <f>L53*45</f>
        <v>108.04499999999999</v>
      </c>
      <c r="N53" s="3"/>
      <c r="O53" s="3">
        <f>N53*35</f>
        <v>0</v>
      </c>
      <c r="P53" s="3">
        <f>K53+M53+O53</f>
        <v>108.04499999999999</v>
      </c>
      <c r="Q53" s="3"/>
      <c r="R53" s="3">
        <f>P53</f>
        <v>108.04499999999999</v>
      </c>
      <c r="S53" s="3">
        <v>108</v>
      </c>
      <c r="T53" s="3">
        <f>R53*2.74</f>
        <v>296.04329999999999</v>
      </c>
      <c r="U53" s="3" t="s">
        <v>66</v>
      </c>
      <c r="V53" s="3">
        <v>1</v>
      </c>
      <c r="W53" s="3" t="s">
        <v>108</v>
      </c>
      <c r="X53" s="3" t="s">
        <v>187</v>
      </c>
      <c r="Y53" s="46" t="s">
        <v>188</v>
      </c>
      <c r="Z53" s="46" t="s">
        <v>70</v>
      </c>
      <c r="AA53" s="46" t="s">
        <v>70</v>
      </c>
      <c r="AB53" s="46" t="s">
        <v>70</v>
      </c>
      <c r="AC53" s="46" t="s">
        <v>70</v>
      </c>
      <c r="AD53" s="46" t="s">
        <v>70</v>
      </c>
      <c r="AE53" s="46" t="s">
        <v>70</v>
      </c>
      <c r="AF53" s="46">
        <v>1</v>
      </c>
      <c r="AG53" s="3" t="s">
        <v>76</v>
      </c>
      <c r="AH53" s="3" t="s">
        <v>76</v>
      </c>
      <c r="AI53" s="3" t="s">
        <v>76</v>
      </c>
      <c r="AJ53" s="46" t="s">
        <v>127</v>
      </c>
      <c r="AK53" s="46"/>
      <c r="AL53" s="3" t="s">
        <v>70</v>
      </c>
      <c r="AM53" s="3" t="s">
        <v>70</v>
      </c>
      <c r="AN53" s="46"/>
      <c r="AO53" s="46"/>
      <c r="AP53" s="3">
        <v>196</v>
      </c>
      <c r="AQ53" s="3">
        <v>3.41</v>
      </c>
      <c r="AR53" s="3" t="s">
        <v>19</v>
      </c>
      <c r="AS53" s="257">
        <v>2.4009999999999998</v>
      </c>
      <c r="AT53" s="3">
        <v>2</v>
      </c>
      <c r="AU53" s="3" t="s">
        <v>85</v>
      </c>
      <c r="AV53" s="82">
        <f t="shared" si="29"/>
        <v>120.04999999999998</v>
      </c>
      <c r="AW53" s="82">
        <f t="shared" si="17"/>
        <v>328.93699999999995</v>
      </c>
      <c r="AX53" s="82">
        <f t="shared" si="30"/>
        <v>300.125</v>
      </c>
      <c r="AY53" s="82">
        <f t="shared" si="18"/>
        <v>822.34250000000009</v>
      </c>
      <c r="AZ53" s="82">
        <f t="shared" si="31"/>
        <v>480.19999999999993</v>
      </c>
      <c r="BA53" s="82">
        <f t="shared" si="19"/>
        <v>1315.7479999999998</v>
      </c>
      <c r="BB53" s="3"/>
      <c r="BC53" s="3"/>
      <c r="BD53" s="3"/>
      <c r="BE53" s="3"/>
      <c r="BF53" s="3">
        <v>2</v>
      </c>
      <c r="BG53" s="3" t="s">
        <v>85</v>
      </c>
      <c r="BH53" s="3"/>
      <c r="BI53" s="82">
        <f t="shared" si="26"/>
        <v>120.04999999999998</v>
      </c>
      <c r="BJ53" s="82"/>
      <c r="BK53" s="82">
        <f t="shared" si="27"/>
        <v>300.125</v>
      </c>
      <c r="BL53" s="82"/>
      <c r="BM53" s="82">
        <f t="shared" si="28"/>
        <v>480.19999999999993</v>
      </c>
      <c r="BN53" s="3"/>
      <c r="BO53" s="3"/>
      <c r="BP53" s="3"/>
      <c r="BQ53" s="3"/>
      <c r="BR53" s="3" t="s">
        <v>89</v>
      </c>
      <c r="BS53" s="3"/>
      <c r="BT53" s="3"/>
      <c r="BU53" s="3"/>
    </row>
    <row r="54" spans="1:79" ht="16" x14ac:dyDescent="0.2">
      <c r="A54" s="16">
        <v>39</v>
      </c>
      <c r="B54" s="298">
        <v>54</v>
      </c>
      <c r="C54" s="170">
        <v>49</v>
      </c>
      <c r="D54" s="275" t="s">
        <v>63</v>
      </c>
      <c r="E54" s="29">
        <v>1.4350000000000001</v>
      </c>
      <c r="G54" s="29" t="s">
        <v>87</v>
      </c>
      <c r="H54" s="29">
        <v>1.4350000000000001</v>
      </c>
      <c r="I54" s="29" t="s">
        <v>79</v>
      </c>
      <c r="K54" s="29">
        <f>J54*100</f>
        <v>0</v>
      </c>
      <c r="L54" s="29">
        <v>1.4350000000000001</v>
      </c>
      <c r="M54" s="29">
        <f>L54*45</f>
        <v>64.575000000000003</v>
      </c>
      <c r="O54" s="29">
        <f>N54*35</f>
        <v>0</v>
      </c>
      <c r="P54" s="29">
        <f>K54+M54+O54</f>
        <v>64.575000000000003</v>
      </c>
      <c r="R54" s="29">
        <f>P54</f>
        <v>64.575000000000003</v>
      </c>
      <c r="S54" s="29">
        <v>64</v>
      </c>
      <c r="T54" s="29">
        <f>R54*2.74</f>
        <v>176.93550000000002</v>
      </c>
      <c r="U54" s="29" t="s">
        <v>66</v>
      </c>
      <c r="V54" s="29">
        <v>1</v>
      </c>
      <c r="W54" s="29" t="s">
        <v>108</v>
      </c>
      <c r="Z54" s="30" t="s">
        <v>70</v>
      </c>
      <c r="AA54" s="30" t="s">
        <v>70</v>
      </c>
      <c r="AB54" s="30" t="s">
        <v>70</v>
      </c>
      <c r="AC54" s="30" t="s">
        <v>70</v>
      </c>
      <c r="AD54" s="30" t="s">
        <v>70</v>
      </c>
      <c r="AE54" s="30" t="s">
        <v>70</v>
      </c>
      <c r="AF54" s="30">
        <v>1</v>
      </c>
      <c r="AG54" s="29" t="s">
        <v>76</v>
      </c>
      <c r="AH54" s="29" t="s">
        <v>76</v>
      </c>
      <c r="AI54" s="30" t="s">
        <v>71</v>
      </c>
      <c r="AJ54" s="29" t="s">
        <v>127</v>
      </c>
      <c r="AL54" s="29" t="s">
        <v>70</v>
      </c>
      <c r="AM54" s="29" t="s">
        <v>70</v>
      </c>
      <c r="AS54" s="255">
        <v>1.4350000000000001</v>
      </c>
      <c r="AT54">
        <v>2</v>
      </c>
      <c r="AU54" t="s">
        <v>85</v>
      </c>
      <c r="AV54" s="26">
        <f t="shared" si="29"/>
        <v>71.75</v>
      </c>
      <c r="AW54" s="26">
        <f t="shared" si="17"/>
        <v>196.59500000000003</v>
      </c>
      <c r="AX54" s="26">
        <f t="shared" si="30"/>
        <v>179.375</v>
      </c>
      <c r="AY54" s="26">
        <f t="shared" si="18"/>
        <v>491.48750000000001</v>
      </c>
      <c r="AZ54" s="26">
        <f t="shared" si="31"/>
        <v>287</v>
      </c>
      <c r="BA54" s="26">
        <f t="shared" si="19"/>
        <v>786.38000000000011</v>
      </c>
      <c r="BF54">
        <v>2</v>
      </c>
      <c r="BG54" t="s">
        <v>85</v>
      </c>
      <c r="BI54" s="26">
        <f t="shared" si="26"/>
        <v>71.75</v>
      </c>
      <c r="BJ54" s="26"/>
      <c r="BK54" s="26">
        <f t="shared" si="27"/>
        <v>179.375</v>
      </c>
      <c r="BL54" s="26"/>
      <c r="BM54" s="26">
        <f t="shared" si="28"/>
        <v>287</v>
      </c>
      <c r="BR54" s="92" t="s">
        <v>89</v>
      </c>
    </row>
    <row r="55" spans="1:79" ht="16" x14ac:dyDescent="0.2">
      <c r="A55" s="16">
        <v>138</v>
      </c>
      <c r="B55" s="303" t="s">
        <v>189</v>
      </c>
      <c r="C55" s="197">
        <v>50</v>
      </c>
      <c r="D55" s="275" t="s">
        <v>126</v>
      </c>
      <c r="E55" s="195">
        <v>9.2999999999999999E-2</v>
      </c>
      <c r="F55" s="195"/>
      <c r="G55" s="195" t="s">
        <v>95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>
        <v>1</v>
      </c>
      <c r="W55" s="195" t="s">
        <v>108</v>
      </c>
      <c r="X55" s="202"/>
      <c r="Y55" s="195"/>
      <c r="Z55" s="150" t="s">
        <v>70</v>
      </c>
      <c r="AA55" s="150" t="s">
        <v>70</v>
      </c>
      <c r="AB55" s="150" t="s">
        <v>70</v>
      </c>
      <c r="AC55" s="150" t="s">
        <v>70</v>
      </c>
      <c r="AD55" s="150" t="s">
        <v>70</v>
      </c>
      <c r="AE55" s="150" t="s">
        <v>70</v>
      </c>
      <c r="AF55" s="150">
        <v>1</v>
      </c>
      <c r="AG55" s="75" t="s">
        <v>76</v>
      </c>
      <c r="AH55" s="75" t="s">
        <v>76</v>
      </c>
      <c r="AI55" s="75" t="s">
        <v>76</v>
      </c>
      <c r="AJ55" s="195"/>
      <c r="AK55" s="195"/>
      <c r="AL55" s="195"/>
      <c r="AM55" s="195"/>
      <c r="AN55" s="195"/>
      <c r="AO55" s="195"/>
      <c r="AP55" s="195"/>
      <c r="AQ55" s="195"/>
      <c r="AR55" s="195"/>
      <c r="AS55" s="259">
        <v>9.2999999999999999E-2</v>
      </c>
      <c r="AT55" s="195">
        <v>2</v>
      </c>
      <c r="AU55" s="195" t="s">
        <v>85</v>
      </c>
      <c r="AV55" s="207">
        <f t="shared" si="29"/>
        <v>4.6500000000000004</v>
      </c>
      <c r="AW55" s="207">
        <f t="shared" si="17"/>
        <v>12.741000000000001</v>
      </c>
      <c r="AX55" s="207">
        <f t="shared" si="30"/>
        <v>11.625</v>
      </c>
      <c r="AY55" s="207">
        <f t="shared" si="18"/>
        <v>31.852500000000003</v>
      </c>
      <c r="AZ55" s="207">
        <f t="shared" si="31"/>
        <v>18.600000000000001</v>
      </c>
      <c r="BA55" s="207">
        <f t="shared" si="19"/>
        <v>50.964000000000006</v>
      </c>
      <c r="BB55" s="195"/>
      <c r="BC55" s="195"/>
      <c r="BD55" s="195"/>
      <c r="BE55" s="195"/>
      <c r="BF55" s="100">
        <v>2</v>
      </c>
      <c r="BG55" s="100" t="s">
        <v>85</v>
      </c>
      <c r="BH55" s="195"/>
      <c r="BI55" s="207">
        <f t="shared" si="26"/>
        <v>4.6500000000000004</v>
      </c>
      <c r="BJ55" s="207"/>
      <c r="BK55" s="207">
        <f t="shared" si="27"/>
        <v>11.625</v>
      </c>
      <c r="BL55" s="207"/>
      <c r="BM55" s="207">
        <f t="shared" si="28"/>
        <v>18.600000000000001</v>
      </c>
      <c r="BN55" s="195"/>
      <c r="BO55" s="195"/>
      <c r="BP55" s="195"/>
      <c r="BQ55" s="195"/>
      <c r="BR55" s="92" t="s">
        <v>89</v>
      </c>
      <c r="BS55" s="195"/>
      <c r="BT55" s="195"/>
      <c r="BU55" s="195"/>
    </row>
    <row r="56" spans="1:79" s="3" customFormat="1" ht="15" x14ac:dyDescent="0.2">
      <c r="A56" s="16">
        <v>40</v>
      </c>
      <c r="B56" s="4" t="s">
        <v>190</v>
      </c>
      <c r="C56" s="4">
        <v>51</v>
      </c>
      <c r="D56" s="3" t="s">
        <v>63</v>
      </c>
      <c r="E56" s="3">
        <v>4.6440000000000001</v>
      </c>
      <c r="G56" s="3" t="s">
        <v>191</v>
      </c>
      <c r="H56" s="3">
        <v>3.5990000000000002</v>
      </c>
      <c r="I56" s="3" t="s">
        <v>65</v>
      </c>
      <c r="K56" s="3">
        <f>J56*100</f>
        <v>0</v>
      </c>
      <c r="M56" s="3">
        <f>L56*45</f>
        <v>0</v>
      </c>
      <c r="N56" s="3">
        <v>3.528</v>
      </c>
      <c r="O56" s="3">
        <f>N56*35</f>
        <v>123.48</v>
      </c>
      <c r="P56" s="3">
        <f>K56+M56+O56</f>
        <v>123.48</v>
      </c>
      <c r="R56" s="3">
        <v>123</v>
      </c>
      <c r="S56" s="3">
        <v>123</v>
      </c>
      <c r="T56" s="3">
        <f>R56*2.74</f>
        <v>337.02000000000004</v>
      </c>
      <c r="U56" s="3" t="s">
        <v>66</v>
      </c>
      <c r="V56" s="3">
        <v>1</v>
      </c>
      <c r="W56" s="3" t="s">
        <v>108</v>
      </c>
      <c r="X56" s="46" t="s">
        <v>192</v>
      </c>
      <c r="Z56" s="46" t="s">
        <v>70</v>
      </c>
      <c r="AA56" s="46" t="s">
        <v>70</v>
      </c>
      <c r="AB56" s="46" t="s">
        <v>70</v>
      </c>
      <c r="AC56" s="46" t="s">
        <v>70</v>
      </c>
      <c r="AD56" s="46" t="s">
        <v>70</v>
      </c>
      <c r="AE56" s="46" t="s">
        <v>70</v>
      </c>
      <c r="AF56" s="46">
        <v>1</v>
      </c>
      <c r="AG56" s="3" t="s">
        <v>76</v>
      </c>
      <c r="AH56" s="3" t="s">
        <v>76</v>
      </c>
      <c r="AI56" s="3" t="s">
        <v>71</v>
      </c>
      <c r="AJ56" s="3" t="s">
        <v>127</v>
      </c>
      <c r="AL56" s="3" t="s">
        <v>70</v>
      </c>
      <c r="AM56" s="3" t="s">
        <v>70</v>
      </c>
      <c r="AP56" s="3">
        <v>31</v>
      </c>
      <c r="AQ56" s="3">
        <v>1.1160000000000001</v>
      </c>
      <c r="AR56" s="3" t="s">
        <v>19</v>
      </c>
      <c r="AS56" s="47">
        <v>3.5990000000000002</v>
      </c>
      <c r="AT56" s="3">
        <v>2</v>
      </c>
      <c r="AU56" s="3" t="s">
        <v>85</v>
      </c>
      <c r="AV56" s="82">
        <f t="shared" si="29"/>
        <v>179.95000000000002</v>
      </c>
      <c r="AW56" s="82">
        <f t="shared" si="17"/>
        <v>493.0630000000001</v>
      </c>
      <c r="AX56" s="82">
        <f t="shared" si="30"/>
        <v>449.875</v>
      </c>
      <c r="AY56" s="82">
        <f t="shared" si="18"/>
        <v>1232.6575</v>
      </c>
      <c r="AZ56" s="82">
        <f t="shared" si="31"/>
        <v>719.80000000000007</v>
      </c>
      <c r="BA56" s="82">
        <f t="shared" si="19"/>
        <v>1972.2520000000004</v>
      </c>
      <c r="BF56" s="192" t="s">
        <v>109</v>
      </c>
      <c r="BG56" s="3" t="s">
        <v>110</v>
      </c>
      <c r="BH56" s="3" t="s">
        <v>193</v>
      </c>
      <c r="BI56" s="3">
        <v>142</v>
      </c>
      <c r="BK56" s="3">
        <v>242</v>
      </c>
      <c r="BM56" s="3">
        <v>341</v>
      </c>
      <c r="BR56" s="3" t="s">
        <v>89</v>
      </c>
    </row>
    <row r="57" spans="1:79" s="3" customFormat="1" ht="15" x14ac:dyDescent="0.2">
      <c r="A57" s="16">
        <v>41</v>
      </c>
      <c r="B57" s="4">
        <v>57</v>
      </c>
      <c r="C57" s="4">
        <v>52</v>
      </c>
      <c r="D57" s="3" t="s">
        <v>63</v>
      </c>
      <c r="E57" s="3">
        <v>12.36</v>
      </c>
      <c r="G57" s="3" t="s">
        <v>191</v>
      </c>
      <c r="H57" s="3">
        <v>12.36</v>
      </c>
      <c r="I57" s="3" t="s">
        <v>194</v>
      </c>
      <c r="K57" s="3">
        <f>J57*100</f>
        <v>0</v>
      </c>
      <c r="L57" s="3">
        <v>7.5439999999999996</v>
      </c>
      <c r="M57" s="3">
        <f>L57*45</f>
        <v>339.47999999999996</v>
      </c>
      <c r="N57" s="3">
        <v>4.8159999999999998</v>
      </c>
      <c r="O57" s="3">
        <f>N57*35</f>
        <v>168.56</v>
      </c>
      <c r="P57" s="3">
        <f>K57+M57+O57</f>
        <v>508.03999999999996</v>
      </c>
      <c r="R57" s="3">
        <f>P57</f>
        <v>508.03999999999996</v>
      </c>
      <c r="S57" s="3">
        <v>508</v>
      </c>
      <c r="T57" s="3">
        <f>R57*2.74</f>
        <v>1392.0296000000001</v>
      </c>
      <c r="U57" s="3" t="s">
        <v>66</v>
      </c>
      <c r="V57" s="3">
        <v>1</v>
      </c>
      <c r="W57" s="3" t="s">
        <v>108</v>
      </c>
      <c r="X57" s="46" t="s">
        <v>291</v>
      </c>
      <c r="Z57" s="46" t="s">
        <v>70</v>
      </c>
      <c r="AA57" s="46" t="s">
        <v>70</v>
      </c>
      <c r="AB57" s="46" t="s">
        <v>70</v>
      </c>
      <c r="AC57" s="46" t="s">
        <v>70</v>
      </c>
      <c r="AD57" s="46" t="s">
        <v>70</v>
      </c>
      <c r="AE57" s="46" t="s">
        <v>70</v>
      </c>
      <c r="AF57" s="46">
        <v>1</v>
      </c>
      <c r="AG57" s="3" t="s">
        <v>76</v>
      </c>
      <c r="AH57" s="3" t="s">
        <v>76</v>
      </c>
      <c r="AI57" s="3" t="s">
        <v>76</v>
      </c>
      <c r="AJ57" s="3" t="s">
        <v>127</v>
      </c>
      <c r="AL57" s="3" t="s">
        <v>70</v>
      </c>
      <c r="AM57" s="3" t="s">
        <v>70</v>
      </c>
      <c r="AP57" s="3">
        <v>523</v>
      </c>
      <c r="AQ57" s="3">
        <v>9.84</v>
      </c>
      <c r="AR57" s="3" t="s">
        <v>19</v>
      </c>
      <c r="AS57" s="47">
        <v>12.36</v>
      </c>
      <c r="AT57" s="3">
        <v>2</v>
      </c>
      <c r="AU57" s="3" t="s">
        <v>85</v>
      </c>
      <c r="AV57" s="82">
        <f t="shared" si="29"/>
        <v>618</v>
      </c>
      <c r="AW57" s="82">
        <f t="shared" si="17"/>
        <v>1693.3200000000002</v>
      </c>
      <c r="AX57" s="82">
        <f t="shared" si="30"/>
        <v>1545</v>
      </c>
      <c r="AY57" s="82">
        <f t="shared" si="18"/>
        <v>4233.3</v>
      </c>
      <c r="AZ57" s="82">
        <f t="shared" si="31"/>
        <v>2472</v>
      </c>
      <c r="BA57" s="82">
        <f t="shared" si="19"/>
        <v>6773.2800000000007</v>
      </c>
      <c r="BF57" s="192" t="s">
        <v>109</v>
      </c>
      <c r="BG57" s="3" t="s">
        <v>110</v>
      </c>
      <c r="BH57" s="3" t="s">
        <v>195</v>
      </c>
      <c r="BI57" s="3">
        <v>596</v>
      </c>
      <c r="BK57" s="3">
        <v>1422</v>
      </c>
      <c r="BM57" s="3">
        <v>2249</v>
      </c>
      <c r="BR57" s="3" t="s">
        <v>89</v>
      </c>
    </row>
    <row r="58" spans="1:79" s="3" customFormat="1" ht="16" x14ac:dyDescent="0.2">
      <c r="A58" s="16">
        <v>43</v>
      </c>
      <c r="B58" s="298">
        <v>66</v>
      </c>
      <c r="C58" s="170">
        <v>53</v>
      </c>
      <c r="D58" s="275" t="s">
        <v>63</v>
      </c>
      <c r="E58" s="29">
        <v>0.191</v>
      </c>
      <c r="F58" s="29"/>
      <c r="G58" s="29" t="s">
        <v>196</v>
      </c>
      <c r="H58" s="29">
        <v>0.191</v>
      </c>
      <c r="I58" s="29" t="s">
        <v>65</v>
      </c>
      <c r="J58" s="29"/>
      <c r="K58" s="29">
        <f>J58*100</f>
        <v>0</v>
      </c>
      <c r="L58" s="29"/>
      <c r="M58" s="29">
        <f>L58*45</f>
        <v>0</v>
      </c>
      <c r="N58" s="29">
        <v>0.191</v>
      </c>
      <c r="O58" s="29">
        <f>N58*35</f>
        <v>6.6850000000000005</v>
      </c>
      <c r="P58" s="29">
        <f>K58+M58+O58</f>
        <v>6.6850000000000005</v>
      </c>
      <c r="Q58" s="29"/>
      <c r="R58" s="29">
        <f>P58</f>
        <v>6.6850000000000005</v>
      </c>
      <c r="S58" s="29">
        <v>7</v>
      </c>
      <c r="T58" s="29">
        <f>R58*2.74</f>
        <v>18.316900000000004</v>
      </c>
      <c r="U58" s="29" t="s">
        <v>66</v>
      </c>
      <c r="V58" s="29">
        <v>1</v>
      </c>
      <c r="W58" s="29" t="s">
        <v>108</v>
      </c>
      <c r="X58" s="30"/>
      <c r="Y58" s="29"/>
      <c r="Z58" s="30" t="s">
        <v>70</v>
      </c>
      <c r="AA58" s="30" t="s">
        <v>70</v>
      </c>
      <c r="AB58" s="30" t="s">
        <v>70</v>
      </c>
      <c r="AC58" s="30" t="s">
        <v>70</v>
      </c>
      <c r="AD58" s="30" t="s">
        <v>70</v>
      </c>
      <c r="AE58" s="30" t="s">
        <v>70</v>
      </c>
      <c r="AF58" s="30">
        <v>1</v>
      </c>
      <c r="AG58" s="29" t="s">
        <v>76</v>
      </c>
      <c r="AH58" s="29" t="s">
        <v>76</v>
      </c>
      <c r="AI58" s="29" t="s">
        <v>76</v>
      </c>
      <c r="AJ58" s="29" t="s">
        <v>92</v>
      </c>
      <c r="AK58" s="29"/>
      <c r="AL58" s="29" t="s">
        <v>70</v>
      </c>
      <c r="AM58" s="29" t="s">
        <v>70</v>
      </c>
      <c r="AN58" s="29"/>
      <c r="AO58" s="29"/>
      <c r="AP58" s="29"/>
      <c r="AQ58" s="29"/>
      <c r="AR58" s="29"/>
      <c r="AS58" s="258">
        <v>0.191</v>
      </c>
      <c r="AT58">
        <v>2</v>
      </c>
      <c r="AU58" t="s">
        <v>85</v>
      </c>
      <c r="AV58" s="26">
        <f t="shared" si="29"/>
        <v>9.5500000000000007</v>
      </c>
      <c r="AW58" s="26">
        <f t="shared" si="17"/>
        <v>26.167000000000005</v>
      </c>
      <c r="AX58" s="26">
        <f t="shared" si="30"/>
        <v>23.875</v>
      </c>
      <c r="AY58" s="26">
        <f t="shared" si="18"/>
        <v>65.417500000000004</v>
      </c>
      <c r="AZ58" s="26">
        <f t="shared" si="31"/>
        <v>38.200000000000003</v>
      </c>
      <c r="BA58" s="26">
        <f t="shared" si="19"/>
        <v>104.66800000000002</v>
      </c>
      <c r="BB58"/>
      <c r="BC58"/>
      <c r="BD58"/>
      <c r="BE58"/>
      <c r="BF58">
        <v>2</v>
      </c>
      <c r="BG58" t="s">
        <v>85</v>
      </c>
      <c r="BH58"/>
      <c r="BI58" s="26">
        <f>AS58*50</f>
        <v>9.5500000000000007</v>
      </c>
      <c r="BJ58"/>
      <c r="BK58" s="26">
        <f>AS58*125</f>
        <v>23.875</v>
      </c>
      <c r="BL58"/>
      <c r="BM58" s="26">
        <f>AS58*200</f>
        <v>38.200000000000003</v>
      </c>
      <c r="BN58"/>
      <c r="BO58" s="26"/>
      <c r="BP58" s="26"/>
      <c r="BQ58" s="26"/>
      <c r="BR58" s="92" t="s">
        <v>89</v>
      </c>
      <c r="BS58"/>
      <c r="BT58"/>
      <c r="BU58"/>
    </row>
    <row r="59" spans="1:79" s="3" customFormat="1" ht="16" x14ac:dyDescent="0.2">
      <c r="A59" s="16">
        <v>42</v>
      </c>
      <c r="B59" s="298">
        <v>65</v>
      </c>
      <c r="C59" s="170">
        <v>54</v>
      </c>
      <c r="D59" s="275" t="s">
        <v>63</v>
      </c>
      <c r="E59" s="29">
        <v>1.181</v>
      </c>
      <c r="F59" s="29"/>
      <c r="G59" s="29" t="s">
        <v>91</v>
      </c>
      <c r="H59" s="29">
        <v>1.181</v>
      </c>
      <c r="I59" s="29" t="s">
        <v>79</v>
      </c>
      <c r="J59" s="29"/>
      <c r="K59" s="29">
        <f>J59*100</f>
        <v>0</v>
      </c>
      <c r="L59" s="29">
        <v>1.181</v>
      </c>
      <c r="M59" s="29">
        <f>L59*45</f>
        <v>53.145000000000003</v>
      </c>
      <c r="N59" s="29"/>
      <c r="O59" s="29">
        <f>N59*35</f>
        <v>0</v>
      </c>
      <c r="P59" s="29">
        <f>K59+M59+O59</f>
        <v>53.145000000000003</v>
      </c>
      <c r="Q59" s="29"/>
      <c r="R59" s="29">
        <f>P59</f>
        <v>53.145000000000003</v>
      </c>
      <c r="S59" s="29">
        <v>53</v>
      </c>
      <c r="T59" s="29">
        <f>R59*2.74</f>
        <v>145.61730000000003</v>
      </c>
      <c r="U59" s="29" t="s">
        <v>66</v>
      </c>
      <c r="V59" s="29">
        <v>1</v>
      </c>
      <c r="W59" s="29" t="s">
        <v>108</v>
      </c>
      <c r="X59" s="80" t="s">
        <v>197</v>
      </c>
      <c r="Y59" s="29"/>
      <c r="Z59" s="30" t="s">
        <v>70</v>
      </c>
      <c r="AA59" s="30" t="s">
        <v>70</v>
      </c>
      <c r="AB59" s="30" t="s">
        <v>70</v>
      </c>
      <c r="AC59" s="30" t="s">
        <v>70</v>
      </c>
      <c r="AD59" s="30" t="s">
        <v>70</v>
      </c>
      <c r="AE59" s="30" t="s">
        <v>70</v>
      </c>
      <c r="AF59" s="30">
        <v>1</v>
      </c>
      <c r="AG59" s="29" t="s">
        <v>76</v>
      </c>
      <c r="AH59" s="29" t="s">
        <v>76</v>
      </c>
      <c r="AI59" s="29" t="s">
        <v>76</v>
      </c>
      <c r="AJ59" s="29" t="s">
        <v>92</v>
      </c>
      <c r="AK59" s="29"/>
      <c r="AL59" s="29" t="s">
        <v>70</v>
      </c>
      <c r="AM59" s="29" t="s">
        <v>70</v>
      </c>
      <c r="AN59" s="29"/>
      <c r="AO59" s="29"/>
      <c r="AP59" s="29"/>
      <c r="AQ59" s="29"/>
      <c r="AR59" s="29"/>
      <c r="AS59" s="258">
        <v>1.181</v>
      </c>
      <c r="AT59">
        <v>2</v>
      </c>
      <c r="AU59" t="s">
        <v>85</v>
      </c>
      <c r="AV59" s="26">
        <f t="shared" si="29"/>
        <v>59.050000000000004</v>
      </c>
      <c r="AW59" s="26">
        <f t="shared" si="17"/>
        <v>161.79700000000003</v>
      </c>
      <c r="AX59" s="26">
        <f t="shared" si="30"/>
        <v>147.625</v>
      </c>
      <c r="AY59" s="26">
        <f t="shared" si="18"/>
        <v>404.49250000000001</v>
      </c>
      <c r="AZ59" s="26">
        <f t="shared" si="31"/>
        <v>236.20000000000002</v>
      </c>
      <c r="BA59" s="26">
        <f t="shared" si="19"/>
        <v>647.1880000000001</v>
      </c>
      <c r="BB59"/>
      <c r="BC59"/>
      <c r="BD59"/>
      <c r="BE59"/>
      <c r="BF59">
        <v>2</v>
      </c>
      <c r="BG59" t="s">
        <v>85</v>
      </c>
      <c r="BH59"/>
      <c r="BI59" s="26">
        <f>AS59*50</f>
        <v>59.050000000000004</v>
      </c>
      <c r="BJ59"/>
      <c r="BK59" s="26">
        <f>AS59*125</f>
        <v>147.625</v>
      </c>
      <c r="BL59"/>
      <c r="BM59" s="26">
        <f>AS59*200</f>
        <v>236.20000000000002</v>
      </c>
      <c r="BN59"/>
      <c r="BO59" s="26"/>
      <c r="BP59" s="26"/>
      <c r="BQ59" s="26"/>
      <c r="BR59" s="92" t="s">
        <v>89</v>
      </c>
      <c r="BS59"/>
      <c r="BT59"/>
      <c r="BU59"/>
    </row>
    <row r="60" spans="1:79" ht="16" x14ac:dyDescent="0.2">
      <c r="A60" s="16">
        <v>44</v>
      </c>
      <c r="B60" s="298">
        <v>67</v>
      </c>
      <c r="C60" s="170">
        <v>60</v>
      </c>
      <c r="D60" s="275" t="s">
        <v>63</v>
      </c>
      <c r="E60" s="29">
        <v>2.056</v>
      </c>
      <c r="G60" s="29" t="s">
        <v>196</v>
      </c>
      <c r="H60" s="29">
        <v>2.056</v>
      </c>
      <c r="I60" s="29" t="s">
        <v>65</v>
      </c>
      <c r="K60" s="29">
        <f>J60*100</f>
        <v>0</v>
      </c>
      <c r="M60" s="29">
        <f>L60*45</f>
        <v>0</v>
      </c>
      <c r="N60" s="29">
        <v>2.056</v>
      </c>
      <c r="O60" s="29">
        <f>N60*35</f>
        <v>71.960000000000008</v>
      </c>
      <c r="P60" s="29">
        <f>K60+M60+O60</f>
        <v>71.960000000000008</v>
      </c>
      <c r="R60" s="29">
        <f>P60</f>
        <v>71.960000000000008</v>
      </c>
      <c r="S60" s="29">
        <v>72</v>
      </c>
      <c r="T60" s="29">
        <f>R60*2.74</f>
        <v>197.17040000000003</v>
      </c>
      <c r="U60" s="29" t="s">
        <v>66</v>
      </c>
      <c r="V60" s="29">
        <v>1</v>
      </c>
      <c r="W60" s="29" t="s">
        <v>108</v>
      </c>
      <c r="X60" s="80" t="s">
        <v>198</v>
      </c>
      <c r="Z60" s="30" t="s">
        <v>70</v>
      </c>
      <c r="AA60" s="30" t="s">
        <v>70</v>
      </c>
      <c r="AB60" s="30" t="s">
        <v>70</v>
      </c>
      <c r="AC60" s="30" t="s">
        <v>70</v>
      </c>
      <c r="AD60" s="30" t="s">
        <v>70</v>
      </c>
      <c r="AE60" s="30" t="s">
        <v>70</v>
      </c>
      <c r="AF60" s="30">
        <v>1</v>
      </c>
      <c r="AG60" s="29" t="s">
        <v>76</v>
      </c>
      <c r="AH60" s="29" t="s">
        <v>76</v>
      </c>
      <c r="AI60" s="29" t="s">
        <v>76</v>
      </c>
      <c r="AJ60" s="29" t="s">
        <v>92</v>
      </c>
      <c r="AL60" s="29" t="s">
        <v>70</v>
      </c>
      <c r="AM60" s="29" t="s">
        <v>70</v>
      </c>
      <c r="AS60" s="258">
        <v>2.056</v>
      </c>
      <c r="AT60">
        <v>2</v>
      </c>
      <c r="AU60" t="s">
        <v>85</v>
      </c>
      <c r="AV60" s="26">
        <f t="shared" si="29"/>
        <v>102.8</v>
      </c>
      <c r="AW60" s="26">
        <f t="shared" si="17"/>
        <v>281.67200000000003</v>
      </c>
      <c r="AX60" s="26">
        <f t="shared" si="30"/>
        <v>257</v>
      </c>
      <c r="AY60" s="26">
        <f t="shared" si="18"/>
        <v>704.18000000000006</v>
      </c>
      <c r="AZ60" s="26">
        <f t="shared" si="31"/>
        <v>411.2</v>
      </c>
      <c r="BA60" s="26">
        <f t="shared" si="19"/>
        <v>1126.6880000000001</v>
      </c>
      <c r="BF60" s="71">
        <v>3</v>
      </c>
      <c r="BG60" s="92" t="s">
        <v>73</v>
      </c>
      <c r="BH60" s="92"/>
      <c r="BI60" s="26">
        <f>AS60*35</f>
        <v>71.960000000000008</v>
      </c>
      <c r="BK60" s="26">
        <f>AS60*42.5</f>
        <v>87.38</v>
      </c>
      <c r="BM60" s="26">
        <f>AS60*50</f>
        <v>102.8</v>
      </c>
      <c r="BR60" s="92" t="s">
        <v>89</v>
      </c>
      <c r="BX60">
        <v>48.98</v>
      </c>
      <c r="BY60">
        <v>2358</v>
      </c>
      <c r="BZ60">
        <v>5623</v>
      </c>
      <c r="CA60">
        <v>8887</v>
      </c>
    </row>
    <row r="61" spans="1:79" ht="16" x14ac:dyDescent="0.2">
      <c r="A61" s="16">
        <v>125</v>
      </c>
      <c r="B61" s="346" t="s">
        <v>199</v>
      </c>
      <c r="C61" s="346">
        <v>61</v>
      </c>
      <c r="D61" s="347" t="s">
        <v>63</v>
      </c>
      <c r="E61" s="137">
        <v>0.18</v>
      </c>
      <c r="F61" s="201"/>
      <c r="G61" s="137" t="s">
        <v>191</v>
      </c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>
        <v>1</v>
      </c>
      <c r="W61" s="137" t="s">
        <v>108</v>
      </c>
      <c r="X61" s="138"/>
      <c r="Y61" s="137"/>
      <c r="Z61" s="138" t="s">
        <v>70</v>
      </c>
      <c r="AA61" s="138" t="s">
        <v>70</v>
      </c>
      <c r="AB61" s="138" t="s">
        <v>70</v>
      </c>
      <c r="AC61" s="138" t="s">
        <v>70</v>
      </c>
      <c r="AD61" s="138" t="s">
        <v>70</v>
      </c>
      <c r="AE61" s="138" t="s">
        <v>70</v>
      </c>
      <c r="AF61" s="138">
        <v>1</v>
      </c>
      <c r="AG61" s="137" t="s">
        <v>76</v>
      </c>
      <c r="AH61" s="137" t="s">
        <v>76</v>
      </c>
      <c r="AI61" s="137" t="s">
        <v>71</v>
      </c>
      <c r="AJ61" s="137" t="s">
        <v>72</v>
      </c>
      <c r="AK61" s="137"/>
      <c r="AL61" s="137" t="s">
        <v>70</v>
      </c>
      <c r="AM61" s="137" t="s">
        <v>70</v>
      </c>
      <c r="AN61" s="137"/>
      <c r="AO61" s="137"/>
      <c r="AP61" s="137"/>
      <c r="AQ61" s="137"/>
      <c r="AR61" s="137"/>
      <c r="AS61" s="254"/>
      <c r="AT61" s="139">
        <v>3</v>
      </c>
      <c r="AU61" s="139" t="s">
        <v>73</v>
      </c>
      <c r="AV61" s="140">
        <f>AS61*35</f>
        <v>0</v>
      </c>
      <c r="AW61" s="140">
        <f t="shared" si="17"/>
        <v>0</v>
      </c>
      <c r="AX61" s="140">
        <f>AS61*42.5</f>
        <v>0</v>
      </c>
      <c r="AY61" s="140">
        <f t="shared" si="18"/>
        <v>0</v>
      </c>
      <c r="AZ61" s="140">
        <f>AS61*50</f>
        <v>0</v>
      </c>
      <c r="BA61" s="140">
        <f t="shared" si="19"/>
        <v>0</v>
      </c>
      <c r="BB61" s="139"/>
      <c r="BC61" s="139"/>
      <c r="BD61" s="139"/>
      <c r="BE61" s="139"/>
      <c r="BF61" s="100">
        <v>3</v>
      </c>
      <c r="BG61" s="100" t="s">
        <v>73</v>
      </c>
      <c r="BH61" s="139"/>
      <c r="BI61" s="140">
        <f>AS61*35</f>
        <v>0</v>
      </c>
      <c r="BJ61" s="140"/>
      <c r="BK61" s="140">
        <f>AS61*42.5</f>
        <v>0</v>
      </c>
      <c r="BL61" s="140"/>
      <c r="BM61" s="140">
        <f>AS61*50</f>
        <v>0</v>
      </c>
      <c r="BN61" s="139"/>
      <c r="BO61" s="139"/>
      <c r="BP61" s="139"/>
      <c r="BQ61" s="139"/>
      <c r="BR61" s="92" t="s">
        <v>89</v>
      </c>
      <c r="BS61" s="139"/>
      <c r="BT61" s="139"/>
      <c r="BU61" s="139"/>
    </row>
    <row r="62" spans="1:79" ht="16" x14ac:dyDescent="0.2">
      <c r="A62" s="16">
        <v>45</v>
      </c>
      <c r="B62" s="298">
        <v>69</v>
      </c>
      <c r="C62" s="170">
        <v>62</v>
      </c>
      <c r="D62" s="275" t="s">
        <v>63</v>
      </c>
      <c r="E62" s="29">
        <v>8.7460000000000004</v>
      </c>
      <c r="G62" s="29" t="s">
        <v>191</v>
      </c>
      <c r="H62" s="29">
        <v>8.7460000000000004</v>
      </c>
      <c r="I62" s="29" t="s">
        <v>200</v>
      </c>
      <c r="K62" s="29">
        <f>J62*100</f>
        <v>0</v>
      </c>
      <c r="L62" s="29">
        <v>0.39700000000000002</v>
      </c>
      <c r="M62" s="29">
        <f>L62*45</f>
        <v>17.865000000000002</v>
      </c>
      <c r="N62" s="29">
        <v>8.3490000000000002</v>
      </c>
      <c r="O62" s="29">
        <f>N62*35</f>
        <v>292.21500000000003</v>
      </c>
      <c r="P62" s="29">
        <f>K62+M62+O62</f>
        <v>310.08000000000004</v>
      </c>
      <c r="R62" s="29">
        <f>P62</f>
        <v>310.08000000000004</v>
      </c>
      <c r="S62" s="29">
        <v>310</v>
      </c>
      <c r="T62" s="29">
        <f>R62*2.74</f>
        <v>849.61920000000021</v>
      </c>
      <c r="U62" s="29" t="s">
        <v>66</v>
      </c>
      <c r="V62" s="29">
        <v>1</v>
      </c>
      <c r="W62" s="29" t="s">
        <v>67</v>
      </c>
      <c r="Z62" s="30" t="s">
        <v>70</v>
      </c>
      <c r="AA62" s="30" t="s">
        <v>70</v>
      </c>
      <c r="AB62" s="30" t="s">
        <v>70</v>
      </c>
      <c r="AC62" s="30" t="s">
        <v>70</v>
      </c>
      <c r="AD62" s="30" t="s">
        <v>70</v>
      </c>
      <c r="AE62" s="30" t="s">
        <v>70</v>
      </c>
      <c r="AF62" s="30">
        <v>1</v>
      </c>
      <c r="AG62" s="29" t="s">
        <v>76</v>
      </c>
      <c r="AH62" s="29" t="s">
        <v>76</v>
      </c>
      <c r="AI62" s="29" t="s">
        <v>76</v>
      </c>
      <c r="AJ62" s="29" t="s">
        <v>92</v>
      </c>
      <c r="AL62" s="29" t="s">
        <v>70</v>
      </c>
      <c r="AM62" s="29" t="s">
        <v>70</v>
      </c>
      <c r="AS62" s="258">
        <v>8.7460000000000004</v>
      </c>
      <c r="AT62" t="s">
        <v>201</v>
      </c>
      <c r="AU62" t="s">
        <v>146</v>
      </c>
      <c r="AV62" s="26">
        <v>341</v>
      </c>
      <c r="AW62" s="26">
        <f t="shared" si="17"/>
        <v>934.34</v>
      </c>
      <c r="AX62" s="26">
        <v>565</v>
      </c>
      <c r="AY62" s="26">
        <f t="shared" si="18"/>
        <v>1548.1000000000001</v>
      </c>
      <c r="AZ62" s="26">
        <v>790</v>
      </c>
      <c r="BA62" s="26">
        <f t="shared" si="19"/>
        <v>2164.6000000000004</v>
      </c>
      <c r="BF62">
        <v>2</v>
      </c>
      <c r="BG62" t="s">
        <v>85</v>
      </c>
      <c r="BI62" s="26">
        <f t="shared" ref="BI62:BI76" si="32">AS62*50</f>
        <v>437.3</v>
      </c>
      <c r="BK62" s="26">
        <f t="shared" ref="BK62:BK76" si="33">AS62*125</f>
        <v>1093.25</v>
      </c>
      <c r="BM62" s="26">
        <f t="shared" ref="BM62:BM76" si="34">AS62*200</f>
        <v>1749.2</v>
      </c>
      <c r="BR62" s="92" t="s">
        <v>89</v>
      </c>
    </row>
    <row r="63" spans="1:79" ht="16" x14ac:dyDescent="0.2">
      <c r="A63" s="16">
        <v>46</v>
      </c>
      <c r="B63" s="298">
        <v>70</v>
      </c>
      <c r="C63" s="170">
        <v>63</v>
      </c>
      <c r="D63" s="275" t="s">
        <v>63</v>
      </c>
      <c r="E63" s="29">
        <v>8.56</v>
      </c>
      <c r="G63" s="29" t="s">
        <v>95</v>
      </c>
      <c r="H63" s="29">
        <v>8.56</v>
      </c>
      <c r="I63" s="29" t="s">
        <v>202</v>
      </c>
      <c r="K63" s="29">
        <f>J63*100</f>
        <v>0</v>
      </c>
      <c r="L63" s="29">
        <v>7.5149999999999997</v>
      </c>
      <c r="M63" s="29">
        <f>L63*45</f>
        <v>338.17500000000001</v>
      </c>
      <c r="N63" s="29">
        <v>1.0449999999999999</v>
      </c>
      <c r="O63" s="29">
        <f>N63*35</f>
        <v>36.574999999999996</v>
      </c>
      <c r="P63" s="29">
        <f>K63+M63+O63</f>
        <v>374.75</v>
      </c>
      <c r="R63" s="29">
        <f>P63</f>
        <v>374.75</v>
      </c>
      <c r="S63" s="29">
        <v>375</v>
      </c>
      <c r="T63" s="29">
        <f>R63*2.74</f>
        <v>1026.8150000000001</v>
      </c>
      <c r="U63" s="29" t="s">
        <v>66</v>
      </c>
      <c r="V63" s="29">
        <v>1</v>
      </c>
      <c r="W63" s="29" t="s">
        <v>108</v>
      </c>
      <c r="Z63" s="30" t="s">
        <v>70</v>
      </c>
      <c r="AA63" s="30" t="s">
        <v>70</v>
      </c>
      <c r="AB63" s="30" t="s">
        <v>70</v>
      </c>
      <c r="AC63" s="30" t="s">
        <v>70</v>
      </c>
      <c r="AD63" s="30" t="s">
        <v>70</v>
      </c>
      <c r="AE63" s="30" t="s">
        <v>70</v>
      </c>
      <c r="AF63" s="30">
        <v>1</v>
      </c>
      <c r="AG63" s="29" t="s">
        <v>76</v>
      </c>
      <c r="AH63" s="29" t="s">
        <v>76</v>
      </c>
      <c r="AI63" s="29" t="s">
        <v>76</v>
      </c>
      <c r="AJ63" s="29" t="s">
        <v>92</v>
      </c>
      <c r="AL63" s="29" t="s">
        <v>70</v>
      </c>
      <c r="AM63" s="29" t="s">
        <v>70</v>
      </c>
      <c r="AS63" s="258">
        <v>8.56</v>
      </c>
      <c r="AT63" t="s">
        <v>203</v>
      </c>
      <c r="AU63" t="s">
        <v>146</v>
      </c>
      <c r="AV63" s="26">
        <v>421</v>
      </c>
      <c r="AW63" s="26">
        <f t="shared" si="17"/>
        <v>1153.5400000000002</v>
      </c>
      <c r="AX63" s="26">
        <v>1033</v>
      </c>
      <c r="AY63" s="26">
        <f t="shared" si="18"/>
        <v>2830.42</v>
      </c>
      <c r="AZ63" s="26">
        <v>1646</v>
      </c>
      <c r="BA63" s="26">
        <f t="shared" si="19"/>
        <v>4510.04</v>
      </c>
      <c r="BF63">
        <v>2</v>
      </c>
      <c r="BG63" t="s">
        <v>85</v>
      </c>
      <c r="BI63" s="26">
        <f t="shared" si="32"/>
        <v>428</v>
      </c>
      <c r="BK63" s="26">
        <f t="shared" si="33"/>
        <v>1070</v>
      </c>
      <c r="BM63" s="26">
        <f t="shared" si="34"/>
        <v>1712</v>
      </c>
      <c r="BR63" s="92" t="s">
        <v>89</v>
      </c>
    </row>
    <row r="64" spans="1:79" s="112" customFormat="1" ht="16" x14ac:dyDescent="0.2">
      <c r="A64" s="313">
        <v>47</v>
      </c>
      <c r="B64" s="337">
        <v>71</v>
      </c>
      <c r="C64" s="337">
        <v>64</v>
      </c>
      <c r="D64" s="112" t="s">
        <v>63</v>
      </c>
      <c r="E64" s="112">
        <v>3.1669999999999998</v>
      </c>
      <c r="G64" s="112" t="s">
        <v>95</v>
      </c>
      <c r="H64" s="112">
        <v>3.1669999999999998</v>
      </c>
      <c r="I64" s="112" t="s">
        <v>204</v>
      </c>
      <c r="K64" s="112">
        <f>J64*100</f>
        <v>0</v>
      </c>
      <c r="L64" s="112">
        <v>2.9790000000000001</v>
      </c>
      <c r="M64" s="112">
        <f>L64*45</f>
        <v>134.05500000000001</v>
      </c>
      <c r="N64" s="112">
        <v>0.188</v>
      </c>
      <c r="O64" s="112">
        <f>N64*35</f>
        <v>6.58</v>
      </c>
      <c r="P64" s="112">
        <f>K64+M64+O64</f>
        <v>140.63500000000002</v>
      </c>
      <c r="R64" s="112">
        <f>P64</f>
        <v>140.63500000000002</v>
      </c>
      <c r="S64" s="112">
        <v>141</v>
      </c>
      <c r="T64" s="112">
        <f>R64*2.74</f>
        <v>385.33990000000006</v>
      </c>
      <c r="U64" s="112" t="s">
        <v>66</v>
      </c>
      <c r="V64" s="112">
        <v>1</v>
      </c>
      <c r="W64" s="112" t="s">
        <v>108</v>
      </c>
      <c r="X64" s="183" t="s">
        <v>205</v>
      </c>
      <c r="Z64" s="183" t="s">
        <v>70</v>
      </c>
      <c r="AA64" s="183" t="s">
        <v>70</v>
      </c>
      <c r="AB64" s="183" t="s">
        <v>70</v>
      </c>
      <c r="AC64" s="183" t="s">
        <v>70</v>
      </c>
      <c r="AD64" s="183" t="s">
        <v>70</v>
      </c>
      <c r="AE64" s="183" t="s">
        <v>70</v>
      </c>
      <c r="AF64" s="183">
        <v>1</v>
      </c>
      <c r="AG64" s="112" t="s">
        <v>76</v>
      </c>
      <c r="AH64" s="112" t="s">
        <v>71</v>
      </c>
      <c r="AI64" s="112" t="s">
        <v>76</v>
      </c>
      <c r="AJ64" s="112" t="s">
        <v>92</v>
      </c>
      <c r="AL64" s="112" t="s">
        <v>70</v>
      </c>
      <c r="AM64" s="112" t="s">
        <v>70</v>
      </c>
      <c r="AR64" s="49" t="s">
        <v>135</v>
      </c>
      <c r="AS64" s="316">
        <v>3.1669999999999998</v>
      </c>
      <c r="AT64" s="112">
        <v>2</v>
      </c>
      <c r="AU64" s="112" t="s">
        <v>85</v>
      </c>
      <c r="AV64" s="184">
        <f>AS64*50</f>
        <v>158.35</v>
      </c>
      <c r="AW64" s="184">
        <f t="shared" si="17"/>
        <v>433.87900000000002</v>
      </c>
      <c r="AX64" s="184">
        <f>AS64*125</f>
        <v>395.875</v>
      </c>
      <c r="AY64" s="184">
        <f t="shared" si="18"/>
        <v>1084.6975</v>
      </c>
      <c r="AZ64" s="184">
        <f>AS64*200</f>
        <v>633.4</v>
      </c>
      <c r="BA64" s="184">
        <f t="shared" si="19"/>
        <v>1735.5160000000001</v>
      </c>
      <c r="BF64" s="112">
        <v>2</v>
      </c>
      <c r="BG64" s="112" t="s">
        <v>85</v>
      </c>
      <c r="BI64" s="184">
        <f t="shared" si="32"/>
        <v>158.35</v>
      </c>
      <c r="BK64" s="184">
        <f t="shared" si="33"/>
        <v>395.875</v>
      </c>
      <c r="BM64" s="184">
        <f t="shared" si="34"/>
        <v>633.4</v>
      </c>
      <c r="BR64" s="112" t="s">
        <v>89</v>
      </c>
    </row>
    <row r="65" spans="1:73" s="3" customFormat="1" ht="16" x14ac:dyDescent="0.2">
      <c r="A65" s="16">
        <v>126</v>
      </c>
      <c r="B65" s="175" t="s">
        <v>206</v>
      </c>
      <c r="C65" s="168">
        <v>65</v>
      </c>
      <c r="D65" s="273" t="s">
        <v>63</v>
      </c>
      <c r="E65" s="137">
        <v>0.152</v>
      </c>
      <c r="F65" s="148"/>
      <c r="G65" s="78" t="s">
        <v>95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137">
        <v>1</v>
      </c>
      <c r="W65" s="137" t="s">
        <v>108</v>
      </c>
      <c r="X65" s="136"/>
      <c r="Y65" s="78"/>
      <c r="Z65" s="138" t="s">
        <v>70</v>
      </c>
      <c r="AA65" s="138" t="s">
        <v>70</v>
      </c>
      <c r="AB65" s="138" t="s">
        <v>70</v>
      </c>
      <c r="AC65" s="138" t="s">
        <v>70</v>
      </c>
      <c r="AD65" s="138" t="s">
        <v>70</v>
      </c>
      <c r="AE65" s="138" t="s">
        <v>70</v>
      </c>
      <c r="AF65" s="138">
        <v>1</v>
      </c>
      <c r="AG65" s="137" t="s">
        <v>76</v>
      </c>
      <c r="AH65" s="137" t="s">
        <v>76</v>
      </c>
      <c r="AI65" s="137" t="s">
        <v>76</v>
      </c>
      <c r="AJ65" s="137" t="s">
        <v>92</v>
      </c>
      <c r="AK65" s="78"/>
      <c r="AL65" s="137" t="s">
        <v>70</v>
      </c>
      <c r="AM65" s="137" t="s">
        <v>70</v>
      </c>
      <c r="AN65" s="78"/>
      <c r="AO65" s="78"/>
      <c r="AP65" s="78"/>
      <c r="AQ65" s="78"/>
      <c r="AR65" s="78"/>
      <c r="AS65" s="254">
        <v>0.152</v>
      </c>
      <c r="AT65" s="139"/>
      <c r="AU65" s="139" t="s">
        <v>85</v>
      </c>
      <c r="AV65" s="140">
        <f>AS65*50</f>
        <v>7.6</v>
      </c>
      <c r="AW65" s="140">
        <f t="shared" si="17"/>
        <v>20.824000000000002</v>
      </c>
      <c r="AX65" s="140">
        <f>AS65*125</f>
        <v>19</v>
      </c>
      <c r="AY65" s="140">
        <f t="shared" si="18"/>
        <v>52.06</v>
      </c>
      <c r="AZ65" s="140">
        <f>AS65*200</f>
        <v>30.4</v>
      </c>
      <c r="BA65" s="140">
        <f t="shared" si="19"/>
        <v>83.296000000000006</v>
      </c>
      <c r="BB65" s="71"/>
      <c r="BC65" s="71"/>
      <c r="BD65" s="71"/>
      <c r="BE65" s="71"/>
      <c r="BF65" s="71">
        <v>2</v>
      </c>
      <c r="BG65" s="71" t="s">
        <v>85</v>
      </c>
      <c r="BH65" s="71"/>
      <c r="BI65" s="100">
        <f t="shared" si="32"/>
        <v>7.6</v>
      </c>
      <c r="BJ65" s="100"/>
      <c r="BK65" s="100">
        <f t="shared" si="33"/>
        <v>19</v>
      </c>
      <c r="BL65" s="100"/>
      <c r="BM65" s="100">
        <f t="shared" si="34"/>
        <v>30.4</v>
      </c>
      <c r="BN65" s="71"/>
      <c r="BO65" s="71"/>
      <c r="BP65" s="71"/>
      <c r="BQ65" s="71"/>
      <c r="BR65" s="92" t="s">
        <v>89</v>
      </c>
      <c r="BS65" s="71"/>
      <c r="BT65" s="71"/>
      <c r="BU65" s="71"/>
    </row>
    <row r="66" spans="1:73" s="51" customFormat="1" ht="16" x14ac:dyDescent="0.2">
      <c r="A66" s="313">
        <v>48</v>
      </c>
      <c r="B66" s="304" t="s">
        <v>207</v>
      </c>
      <c r="C66" s="314">
        <v>66</v>
      </c>
      <c r="D66" s="315" t="s">
        <v>208</v>
      </c>
      <c r="E66" s="112">
        <v>16.05</v>
      </c>
      <c r="F66" s="112" t="s">
        <v>209</v>
      </c>
      <c r="G66" s="112" t="s">
        <v>125</v>
      </c>
      <c r="H66" s="112">
        <v>5.8410000000000002</v>
      </c>
      <c r="I66" s="112" t="s">
        <v>79</v>
      </c>
      <c r="J66" s="112"/>
      <c r="K66" s="112">
        <f>J66*100</f>
        <v>0</v>
      </c>
      <c r="L66" s="112">
        <v>3.8479999999999999</v>
      </c>
      <c r="M66" s="112">
        <f>L66*45</f>
        <v>173.16</v>
      </c>
      <c r="N66" s="112"/>
      <c r="O66" s="112">
        <f>N66*35</f>
        <v>0</v>
      </c>
      <c r="P66" s="112">
        <f>K66+M66+O66</f>
        <v>173.16</v>
      </c>
      <c r="Q66" s="112"/>
      <c r="R66" s="112">
        <v>173</v>
      </c>
      <c r="S66" s="112">
        <v>173</v>
      </c>
      <c r="T66" s="49">
        <f>R66*2.74</f>
        <v>474.02000000000004</v>
      </c>
      <c r="U66" s="112" t="s">
        <v>66</v>
      </c>
      <c r="V66" s="112">
        <v>1</v>
      </c>
      <c r="W66" s="112" t="s">
        <v>67</v>
      </c>
      <c r="X66" s="112" t="s">
        <v>210</v>
      </c>
      <c r="Y66" s="112" t="s">
        <v>211</v>
      </c>
      <c r="Z66" s="183" t="s">
        <v>70</v>
      </c>
      <c r="AA66" s="183" t="s">
        <v>70</v>
      </c>
      <c r="AB66" s="183" t="s">
        <v>70</v>
      </c>
      <c r="AC66" s="183" t="s">
        <v>70</v>
      </c>
      <c r="AD66" s="183" t="s">
        <v>70</v>
      </c>
      <c r="AE66" s="183" t="s">
        <v>70</v>
      </c>
      <c r="AF66" s="183">
        <v>1</v>
      </c>
      <c r="AG66" s="112" t="s">
        <v>76</v>
      </c>
      <c r="AH66" s="112" t="s">
        <v>76</v>
      </c>
      <c r="AI66" s="112" t="s">
        <v>76</v>
      </c>
      <c r="AJ66" s="112" t="s">
        <v>92</v>
      </c>
      <c r="AK66" s="112"/>
      <c r="AL66" s="112" t="s">
        <v>70</v>
      </c>
      <c r="AM66" s="112" t="s">
        <v>70</v>
      </c>
      <c r="AN66" s="112"/>
      <c r="AO66" s="112"/>
      <c r="AP66" s="112">
        <v>40</v>
      </c>
      <c r="AQ66" s="112">
        <v>6.54</v>
      </c>
      <c r="AR66" s="112" t="s">
        <v>135</v>
      </c>
      <c r="AS66" s="261">
        <v>3.8580000000000001</v>
      </c>
      <c r="AT66" s="112">
        <v>2</v>
      </c>
      <c r="AU66" s="112" t="s">
        <v>85</v>
      </c>
      <c r="AV66" s="184">
        <f>AS66*50</f>
        <v>192.9</v>
      </c>
      <c r="AW66" s="184">
        <f t="shared" si="17"/>
        <v>528.54600000000005</v>
      </c>
      <c r="AX66" s="184">
        <f>AS66*125</f>
        <v>482.25</v>
      </c>
      <c r="AY66" s="184">
        <f t="shared" si="18"/>
        <v>1321.365</v>
      </c>
      <c r="AZ66" s="184">
        <f>AS66*200</f>
        <v>771.6</v>
      </c>
      <c r="BA66" s="184">
        <f t="shared" si="19"/>
        <v>2114.1840000000002</v>
      </c>
      <c r="BB66" s="112"/>
      <c r="BC66" s="112"/>
      <c r="BD66" s="112"/>
      <c r="BE66" s="112"/>
      <c r="BF66" s="51">
        <v>2</v>
      </c>
      <c r="BG66" s="51" t="s">
        <v>85</v>
      </c>
      <c r="BI66" s="184">
        <f t="shared" si="32"/>
        <v>192.9</v>
      </c>
      <c r="BJ66" s="112"/>
      <c r="BK66" s="184">
        <f t="shared" si="33"/>
        <v>482.25</v>
      </c>
      <c r="BL66" s="112"/>
      <c r="BM66" s="184">
        <f t="shared" si="34"/>
        <v>771.6</v>
      </c>
      <c r="BN66" s="112"/>
      <c r="BO66" s="112"/>
      <c r="BP66" s="112"/>
      <c r="BQ66" s="112"/>
      <c r="BR66" s="112" t="s">
        <v>89</v>
      </c>
      <c r="BS66" s="112"/>
      <c r="BT66" s="112"/>
      <c r="BU66" s="112"/>
    </row>
    <row r="67" spans="1:73" s="112" customFormat="1" ht="16" x14ac:dyDescent="0.2">
      <c r="A67" s="313"/>
      <c r="B67" s="304"/>
      <c r="C67" s="314">
        <v>67</v>
      </c>
      <c r="D67" s="315" t="s">
        <v>117</v>
      </c>
      <c r="T67" s="49"/>
      <c r="X67" s="112" t="s">
        <v>212</v>
      </c>
      <c r="Z67" s="183"/>
      <c r="AA67" s="183"/>
      <c r="AB67" s="183"/>
      <c r="AC67" s="183"/>
      <c r="AD67" s="183"/>
      <c r="AE67" s="183"/>
      <c r="AF67" s="183"/>
      <c r="AR67" s="112" t="s">
        <v>135</v>
      </c>
      <c r="AS67" s="316">
        <v>1.1850000000000001</v>
      </c>
      <c r="AV67" s="184"/>
      <c r="AW67" s="184"/>
      <c r="AX67" s="184"/>
      <c r="AY67" s="184"/>
      <c r="AZ67" s="184"/>
      <c r="BA67" s="184"/>
      <c r="BF67" s="51"/>
      <c r="BG67" s="51" t="s">
        <v>85</v>
      </c>
      <c r="BH67" s="51"/>
      <c r="BI67" s="184">
        <f t="shared" si="32"/>
        <v>59.25</v>
      </c>
      <c r="BK67" s="184">
        <f t="shared" si="33"/>
        <v>148.125</v>
      </c>
      <c r="BM67" s="184">
        <f t="shared" si="34"/>
        <v>237</v>
      </c>
      <c r="BR67" s="112" t="s">
        <v>89</v>
      </c>
    </row>
    <row r="68" spans="1:73" s="3" customFormat="1" ht="16" x14ac:dyDescent="0.2">
      <c r="A68" s="16">
        <v>127</v>
      </c>
      <c r="B68" s="175" t="s">
        <v>166</v>
      </c>
      <c r="C68" s="168">
        <v>68</v>
      </c>
      <c r="D68" s="273" t="s">
        <v>63</v>
      </c>
      <c r="E68" s="137">
        <v>3.76</v>
      </c>
      <c r="F68" s="148"/>
      <c r="G68" s="78" t="s">
        <v>64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137">
        <v>1</v>
      </c>
      <c r="W68" s="137" t="s">
        <v>108</v>
      </c>
      <c r="X68" s="136"/>
      <c r="Y68" s="78"/>
      <c r="Z68" s="138" t="s">
        <v>70</v>
      </c>
      <c r="AA68" s="138" t="s">
        <v>70</v>
      </c>
      <c r="AB68" s="138" t="s">
        <v>70</v>
      </c>
      <c r="AC68" s="138" t="s">
        <v>70</v>
      </c>
      <c r="AD68" s="138" t="s">
        <v>70</v>
      </c>
      <c r="AE68" s="138" t="s">
        <v>70</v>
      </c>
      <c r="AF68" s="138">
        <v>1</v>
      </c>
      <c r="AG68" s="137" t="s">
        <v>76</v>
      </c>
      <c r="AH68" s="137" t="s">
        <v>76</v>
      </c>
      <c r="AI68" s="137" t="s">
        <v>76</v>
      </c>
      <c r="AJ68" s="137" t="s">
        <v>92</v>
      </c>
      <c r="AK68" s="78"/>
      <c r="AL68" s="137" t="s">
        <v>70</v>
      </c>
      <c r="AM68" s="137" t="s">
        <v>70</v>
      </c>
      <c r="AN68" s="78"/>
      <c r="AO68" s="78"/>
      <c r="AP68" s="78"/>
      <c r="AQ68" s="78"/>
      <c r="AR68" s="78"/>
      <c r="AS68" s="254">
        <v>3.76</v>
      </c>
      <c r="AT68" s="139"/>
      <c r="AU68" s="139" t="s">
        <v>85</v>
      </c>
      <c r="AV68" s="140">
        <f t="shared" ref="AV68:AV76" si="35">AS68*50</f>
        <v>188</v>
      </c>
      <c r="AW68" s="140">
        <f t="shared" ref="AW68:AW84" si="36">AV68*2.74</f>
        <v>515.12</v>
      </c>
      <c r="AX68" s="140">
        <f t="shared" ref="AX68:AX76" si="37">AS68*125</f>
        <v>470</v>
      </c>
      <c r="AY68" s="140">
        <f t="shared" ref="AY68:AY99" si="38">AX68*2.74</f>
        <v>1287.8000000000002</v>
      </c>
      <c r="AZ68" s="140">
        <f t="shared" ref="AZ68:AZ76" si="39">AS68*200</f>
        <v>752</v>
      </c>
      <c r="BA68" s="140">
        <f t="shared" ref="BA68:BA99" si="40">AZ68*2.74</f>
        <v>2060.48</v>
      </c>
      <c r="BB68" s="71"/>
      <c r="BC68" s="71"/>
      <c r="BD68" s="71"/>
      <c r="BE68" s="71"/>
      <c r="BF68" s="71">
        <v>2</v>
      </c>
      <c r="BG68" s="71" t="s">
        <v>85</v>
      </c>
      <c r="BH68" s="71"/>
      <c r="BI68" s="100">
        <f t="shared" si="32"/>
        <v>188</v>
      </c>
      <c r="BJ68" s="100"/>
      <c r="BK68" s="100">
        <f t="shared" si="33"/>
        <v>470</v>
      </c>
      <c r="BL68" s="100"/>
      <c r="BM68" s="100">
        <f t="shared" si="34"/>
        <v>752</v>
      </c>
      <c r="BN68" s="71"/>
      <c r="BO68" s="71"/>
      <c r="BP68" s="71"/>
      <c r="BQ68" s="71"/>
      <c r="BR68" s="71" t="s">
        <v>86</v>
      </c>
      <c r="BS68" s="71"/>
      <c r="BT68" s="71"/>
      <c r="BU68" s="71"/>
    </row>
    <row r="69" spans="1:73" s="33" customFormat="1" ht="15" x14ac:dyDescent="0.2">
      <c r="A69" s="317">
        <v>49</v>
      </c>
      <c r="B69" s="318">
        <v>74</v>
      </c>
      <c r="C69" s="318">
        <v>69</v>
      </c>
      <c r="D69" s="33" t="s">
        <v>63</v>
      </c>
      <c r="E69" s="33">
        <v>0.54300000000000004</v>
      </c>
      <c r="G69" s="33" t="s">
        <v>64</v>
      </c>
      <c r="H69" s="33">
        <v>0.54300000000000004</v>
      </c>
      <c r="I69" s="33" t="s">
        <v>65</v>
      </c>
      <c r="K69" s="33">
        <f t="shared" ref="K69:K84" si="41">J69*100</f>
        <v>0</v>
      </c>
      <c r="M69" s="33">
        <f t="shared" ref="M69:M84" si="42">L69*45</f>
        <v>0</v>
      </c>
      <c r="N69" s="33">
        <v>0.54300000000000004</v>
      </c>
      <c r="O69" s="33">
        <f t="shared" ref="O69:O81" si="43">N69*35</f>
        <v>19.005000000000003</v>
      </c>
      <c r="P69" s="33">
        <f t="shared" ref="P69:P83" si="44">K69+M69+O69</f>
        <v>19.005000000000003</v>
      </c>
      <c r="R69" s="33">
        <f>P69</f>
        <v>19.005000000000003</v>
      </c>
      <c r="S69" s="33">
        <v>19</v>
      </c>
      <c r="T69" s="33">
        <f t="shared" ref="T69:T84" si="45">R69*2.74</f>
        <v>52.073700000000009</v>
      </c>
      <c r="U69" s="33" t="s">
        <v>66</v>
      </c>
      <c r="V69" s="33">
        <v>1</v>
      </c>
      <c r="W69" s="33" t="s">
        <v>108</v>
      </c>
      <c r="X69" s="35" t="s">
        <v>167</v>
      </c>
      <c r="Y69" s="33" t="s">
        <v>84</v>
      </c>
      <c r="Z69" s="35" t="s">
        <v>70</v>
      </c>
      <c r="AA69" s="35" t="s">
        <v>70</v>
      </c>
      <c r="AB69" s="35" t="s">
        <v>70</v>
      </c>
      <c r="AC69" s="35" t="s">
        <v>70</v>
      </c>
      <c r="AD69" s="35" t="s">
        <v>70</v>
      </c>
      <c r="AE69" s="35" t="s">
        <v>70</v>
      </c>
      <c r="AF69" s="35">
        <v>1</v>
      </c>
      <c r="AG69" s="33" t="s">
        <v>76</v>
      </c>
      <c r="AH69" s="33" t="s">
        <v>76</v>
      </c>
      <c r="AI69" s="33" t="s">
        <v>76</v>
      </c>
      <c r="AJ69" s="33" t="s">
        <v>72</v>
      </c>
      <c r="AL69" s="33" t="s">
        <v>70</v>
      </c>
      <c r="AM69" s="33" t="s">
        <v>70</v>
      </c>
      <c r="AP69" s="33">
        <v>31</v>
      </c>
      <c r="AQ69" s="33">
        <v>0.86099999999999999</v>
      </c>
      <c r="AR69" s="331" t="s">
        <v>168</v>
      </c>
      <c r="AS69" s="34">
        <v>0.48699999999999999</v>
      </c>
      <c r="AT69" s="33">
        <v>2</v>
      </c>
      <c r="AU69" s="33" t="s">
        <v>85</v>
      </c>
      <c r="AV69" s="319">
        <f t="shared" si="35"/>
        <v>24.349999999999998</v>
      </c>
      <c r="AW69" s="319">
        <f t="shared" si="36"/>
        <v>66.718999999999994</v>
      </c>
      <c r="AX69" s="319">
        <f t="shared" si="37"/>
        <v>60.875</v>
      </c>
      <c r="AY69" s="319">
        <f t="shared" si="38"/>
        <v>166.79750000000001</v>
      </c>
      <c r="AZ69" s="319">
        <f t="shared" si="39"/>
        <v>97.399999999999991</v>
      </c>
      <c r="BA69" s="319">
        <f t="shared" si="40"/>
        <v>266.87599999999998</v>
      </c>
      <c r="BF69" s="33">
        <v>2</v>
      </c>
      <c r="BG69" s="33" t="s">
        <v>85</v>
      </c>
      <c r="BI69" s="319">
        <f t="shared" si="32"/>
        <v>24.349999999999998</v>
      </c>
      <c r="BK69" s="319">
        <f t="shared" si="33"/>
        <v>60.875</v>
      </c>
      <c r="BM69" s="319">
        <f t="shared" si="34"/>
        <v>97.399999999999991</v>
      </c>
      <c r="BR69" s="33" t="s">
        <v>86</v>
      </c>
    </row>
    <row r="70" spans="1:73" ht="16" x14ac:dyDescent="0.2">
      <c r="A70" s="16">
        <v>50</v>
      </c>
      <c r="B70" s="301">
        <v>75</v>
      </c>
      <c r="C70" s="4">
        <v>70</v>
      </c>
      <c r="D70" s="278" t="s">
        <v>63</v>
      </c>
      <c r="E70" s="3">
        <v>0.22700000000000001</v>
      </c>
      <c r="F70" s="3"/>
      <c r="G70" s="3" t="s">
        <v>64</v>
      </c>
      <c r="H70" s="3">
        <v>0.22700000000000001</v>
      </c>
      <c r="I70" s="3" t="s">
        <v>169</v>
      </c>
      <c r="J70" s="3"/>
      <c r="K70" s="3">
        <f t="shared" si="41"/>
        <v>0</v>
      </c>
      <c r="L70" s="3">
        <v>0.17100000000000001</v>
      </c>
      <c r="M70" s="3">
        <f t="shared" si="42"/>
        <v>7.6950000000000003</v>
      </c>
      <c r="N70" s="3">
        <v>5.6000000000000001E-2</v>
      </c>
      <c r="O70" s="3">
        <f t="shared" si="43"/>
        <v>1.96</v>
      </c>
      <c r="P70" s="3">
        <f t="shared" si="44"/>
        <v>9.6550000000000011</v>
      </c>
      <c r="Q70" s="3">
        <v>7</v>
      </c>
      <c r="R70" s="3">
        <v>7</v>
      </c>
      <c r="S70" s="3">
        <v>7</v>
      </c>
      <c r="T70" s="29">
        <f t="shared" si="45"/>
        <v>19.18</v>
      </c>
      <c r="U70" s="3" t="s">
        <v>66</v>
      </c>
      <c r="V70" s="3">
        <v>1</v>
      </c>
      <c r="W70" s="3" t="s">
        <v>108</v>
      </c>
      <c r="X70" s="3" t="s">
        <v>170</v>
      </c>
      <c r="Y70" s="3"/>
      <c r="Z70" s="46" t="s">
        <v>70</v>
      </c>
      <c r="AA70" s="46" t="s">
        <v>70</v>
      </c>
      <c r="AB70" s="46" t="s">
        <v>70</v>
      </c>
      <c r="AC70" s="46" t="s">
        <v>70</v>
      </c>
      <c r="AD70" s="46" t="s">
        <v>70</v>
      </c>
      <c r="AE70" s="46" t="s">
        <v>70</v>
      </c>
      <c r="AF70" s="46">
        <v>1</v>
      </c>
      <c r="AG70" s="3" t="s">
        <v>76</v>
      </c>
      <c r="AH70" s="3" t="s">
        <v>76</v>
      </c>
      <c r="AI70" s="3" t="s">
        <v>76</v>
      </c>
      <c r="AJ70" s="3" t="s">
        <v>72</v>
      </c>
      <c r="AK70" s="3"/>
      <c r="AL70" s="3" t="s">
        <v>70</v>
      </c>
      <c r="AM70" s="3" t="s">
        <v>70</v>
      </c>
      <c r="AN70" s="3"/>
      <c r="AO70" s="3"/>
      <c r="AP70" s="3">
        <v>7</v>
      </c>
      <c r="AQ70" s="3">
        <v>0.22700000000000001</v>
      </c>
      <c r="AR70" s="3" t="s">
        <v>19</v>
      </c>
      <c r="AS70" s="257">
        <v>0.22700000000000001</v>
      </c>
      <c r="AT70" s="3">
        <v>2</v>
      </c>
      <c r="AU70" s="3" t="s">
        <v>85</v>
      </c>
      <c r="AV70" s="82">
        <f t="shared" si="35"/>
        <v>11.35</v>
      </c>
      <c r="AW70" s="82">
        <f t="shared" si="36"/>
        <v>31.099</v>
      </c>
      <c r="AX70" s="82">
        <f t="shared" si="37"/>
        <v>28.375</v>
      </c>
      <c r="AY70" s="82">
        <f t="shared" si="38"/>
        <v>77.747500000000002</v>
      </c>
      <c r="AZ70" s="82">
        <f t="shared" si="39"/>
        <v>45.4</v>
      </c>
      <c r="BA70" s="82">
        <f t="shared" si="40"/>
        <v>124.396</v>
      </c>
      <c r="BB70" s="3"/>
      <c r="BC70" s="3"/>
      <c r="BD70" s="3"/>
      <c r="BE70" s="3"/>
      <c r="BF70" s="3">
        <v>2</v>
      </c>
      <c r="BG70" s="3" t="s">
        <v>85</v>
      </c>
      <c r="BH70" s="3"/>
      <c r="BI70" s="82">
        <f t="shared" si="32"/>
        <v>11.35</v>
      </c>
      <c r="BJ70" s="3"/>
      <c r="BK70" s="82">
        <f t="shared" si="33"/>
        <v>28.375</v>
      </c>
      <c r="BL70" s="3"/>
      <c r="BM70" s="82">
        <f t="shared" si="34"/>
        <v>45.4</v>
      </c>
      <c r="BN70" s="3"/>
      <c r="BO70" s="3"/>
      <c r="BP70" s="3"/>
      <c r="BQ70" s="3"/>
      <c r="BR70" s="3" t="s">
        <v>86</v>
      </c>
      <c r="BS70" s="3"/>
      <c r="BT70" s="3"/>
      <c r="BU70" s="3"/>
    </row>
    <row r="71" spans="1:73" s="51" customFormat="1" ht="16" x14ac:dyDescent="0.2">
      <c r="A71" s="313">
        <v>51</v>
      </c>
      <c r="B71" s="300">
        <v>76</v>
      </c>
      <c r="C71" s="166">
        <v>71</v>
      </c>
      <c r="D71" s="348" t="s">
        <v>117</v>
      </c>
      <c r="E71" s="49">
        <v>6.6029999999999998</v>
      </c>
      <c r="F71" s="49" t="s">
        <v>171</v>
      </c>
      <c r="G71" s="49" t="s">
        <v>64</v>
      </c>
      <c r="H71" s="49">
        <v>3.169</v>
      </c>
      <c r="I71" s="49" t="s">
        <v>79</v>
      </c>
      <c r="J71" s="49"/>
      <c r="K71" s="49">
        <f t="shared" si="41"/>
        <v>0</v>
      </c>
      <c r="L71" s="49">
        <v>3.169</v>
      </c>
      <c r="M71" s="49">
        <f t="shared" si="42"/>
        <v>142.60499999999999</v>
      </c>
      <c r="N71" s="49"/>
      <c r="O71" s="49">
        <f t="shared" si="43"/>
        <v>0</v>
      </c>
      <c r="P71" s="49">
        <f t="shared" si="44"/>
        <v>142.60499999999999</v>
      </c>
      <c r="Q71" s="49"/>
      <c r="R71" s="49">
        <v>142</v>
      </c>
      <c r="S71" s="49">
        <v>142</v>
      </c>
      <c r="T71" s="49">
        <f t="shared" si="45"/>
        <v>389.08000000000004</v>
      </c>
      <c r="U71" s="49" t="s">
        <v>66</v>
      </c>
      <c r="V71" s="49">
        <v>1</v>
      </c>
      <c r="W71" s="49" t="s">
        <v>80</v>
      </c>
      <c r="X71" s="50" t="s">
        <v>172</v>
      </c>
      <c r="Y71" s="49" t="s">
        <v>173</v>
      </c>
      <c r="Z71" s="50" t="s">
        <v>70</v>
      </c>
      <c r="AA71" s="50" t="s">
        <v>70</v>
      </c>
      <c r="AB71" s="50" t="s">
        <v>70</v>
      </c>
      <c r="AC71" s="50" t="s">
        <v>70</v>
      </c>
      <c r="AD71" s="50" t="s">
        <v>70</v>
      </c>
      <c r="AE71" s="50" t="s">
        <v>70</v>
      </c>
      <c r="AF71" s="50">
        <v>1</v>
      </c>
      <c r="AG71" s="49" t="s">
        <v>76</v>
      </c>
      <c r="AH71" s="49" t="s">
        <v>76</v>
      </c>
      <c r="AI71" s="49" t="s">
        <v>71</v>
      </c>
      <c r="AJ71" s="49" t="s">
        <v>72</v>
      </c>
      <c r="AK71" s="49"/>
      <c r="AL71" s="49" t="s">
        <v>70</v>
      </c>
      <c r="AM71" s="49" t="s">
        <v>70</v>
      </c>
      <c r="AN71" s="49"/>
      <c r="AO71" s="49"/>
      <c r="AP71" s="49"/>
      <c r="AQ71" s="49"/>
      <c r="AR71" s="49" t="s">
        <v>135</v>
      </c>
      <c r="AS71" s="256">
        <v>6.6029999999999998</v>
      </c>
      <c r="AT71" s="51">
        <v>2</v>
      </c>
      <c r="AU71" s="51" t="s">
        <v>85</v>
      </c>
      <c r="AV71" s="99">
        <f t="shared" si="35"/>
        <v>330.15</v>
      </c>
      <c r="AW71" s="99">
        <f t="shared" si="36"/>
        <v>904.61099999999999</v>
      </c>
      <c r="AX71" s="99">
        <f t="shared" si="37"/>
        <v>825.375</v>
      </c>
      <c r="AY71" s="99">
        <f t="shared" si="38"/>
        <v>2261.5275000000001</v>
      </c>
      <c r="AZ71" s="99">
        <f t="shared" si="39"/>
        <v>1320.6</v>
      </c>
      <c r="BA71" s="99">
        <f t="shared" si="40"/>
        <v>3618.444</v>
      </c>
      <c r="BF71" s="51">
        <v>2</v>
      </c>
      <c r="BG71" s="51" t="s">
        <v>85</v>
      </c>
      <c r="BI71" s="99">
        <f t="shared" si="32"/>
        <v>330.15</v>
      </c>
      <c r="BK71" s="99">
        <f t="shared" si="33"/>
        <v>825.375</v>
      </c>
      <c r="BM71" s="99">
        <f t="shared" si="34"/>
        <v>1320.6</v>
      </c>
      <c r="BR71" s="51" t="s">
        <v>86</v>
      </c>
    </row>
    <row r="72" spans="1:73" ht="16" x14ac:dyDescent="0.2">
      <c r="A72" s="16">
        <v>52</v>
      </c>
      <c r="B72" s="298">
        <v>77</v>
      </c>
      <c r="C72" s="2">
        <v>72</v>
      </c>
      <c r="D72" s="275" t="s">
        <v>126</v>
      </c>
      <c r="E72" s="29">
        <v>0.72699999999999998</v>
      </c>
      <c r="G72" s="29" t="s">
        <v>64</v>
      </c>
      <c r="H72" s="29">
        <v>0.72699999999999998</v>
      </c>
      <c r="I72" s="29" t="s">
        <v>79</v>
      </c>
      <c r="K72" s="29">
        <f t="shared" si="41"/>
        <v>0</v>
      </c>
      <c r="L72" s="29">
        <v>0.72699999999999998</v>
      </c>
      <c r="M72" s="29">
        <f t="shared" si="42"/>
        <v>32.714999999999996</v>
      </c>
      <c r="O72" s="29">
        <f t="shared" si="43"/>
        <v>0</v>
      </c>
      <c r="P72" s="29">
        <f t="shared" si="44"/>
        <v>32.714999999999996</v>
      </c>
      <c r="R72" s="29">
        <f>P72</f>
        <v>32.714999999999996</v>
      </c>
      <c r="S72" s="29">
        <v>33</v>
      </c>
      <c r="T72" s="29">
        <f t="shared" si="45"/>
        <v>89.639099999999999</v>
      </c>
      <c r="U72" s="29" t="s">
        <v>66</v>
      </c>
      <c r="V72" s="29">
        <v>1</v>
      </c>
      <c r="W72" s="29" t="s">
        <v>108</v>
      </c>
      <c r="Z72" s="30" t="s">
        <v>70</v>
      </c>
      <c r="AA72" s="30" t="s">
        <v>70</v>
      </c>
      <c r="AB72" s="30" t="s">
        <v>70</v>
      </c>
      <c r="AC72" s="30" t="s">
        <v>70</v>
      </c>
      <c r="AD72" s="30" t="s">
        <v>70</v>
      </c>
      <c r="AE72" s="30" t="s">
        <v>70</v>
      </c>
      <c r="AF72" s="30">
        <v>1</v>
      </c>
      <c r="AG72" s="29" t="s">
        <v>76</v>
      </c>
      <c r="AH72" s="29" t="s">
        <v>76</v>
      </c>
      <c r="AI72" s="29" t="s">
        <v>71</v>
      </c>
      <c r="AJ72" s="29" t="s">
        <v>72</v>
      </c>
      <c r="AL72" s="29" t="s">
        <v>70</v>
      </c>
      <c r="AM72" s="29" t="s">
        <v>70</v>
      </c>
      <c r="AS72" s="258">
        <v>0.72699999999999998</v>
      </c>
      <c r="AT72">
        <v>2</v>
      </c>
      <c r="AU72" t="s">
        <v>85</v>
      </c>
      <c r="AV72" s="26">
        <f t="shared" si="35"/>
        <v>36.35</v>
      </c>
      <c r="AW72" s="26">
        <f t="shared" si="36"/>
        <v>99.599000000000018</v>
      </c>
      <c r="AX72" s="26">
        <f t="shared" si="37"/>
        <v>90.875</v>
      </c>
      <c r="AY72" s="26">
        <f t="shared" si="38"/>
        <v>248.99750000000003</v>
      </c>
      <c r="AZ72" s="26">
        <f t="shared" si="39"/>
        <v>145.4</v>
      </c>
      <c r="BA72" s="26">
        <f t="shared" si="40"/>
        <v>398.39600000000007</v>
      </c>
      <c r="BF72">
        <v>2</v>
      </c>
      <c r="BG72" t="s">
        <v>85</v>
      </c>
      <c r="BI72" s="26">
        <f t="shared" si="32"/>
        <v>36.35</v>
      </c>
      <c r="BK72" s="26">
        <f t="shared" si="33"/>
        <v>90.875</v>
      </c>
      <c r="BM72" s="26">
        <f t="shared" si="34"/>
        <v>145.4</v>
      </c>
      <c r="BR72" t="s">
        <v>86</v>
      </c>
    </row>
    <row r="73" spans="1:73" s="112" customFormat="1" ht="16" x14ac:dyDescent="0.2">
      <c r="A73" s="16">
        <v>53</v>
      </c>
      <c r="B73" s="298">
        <v>78</v>
      </c>
      <c r="C73" s="2">
        <v>73</v>
      </c>
      <c r="D73" s="275" t="s">
        <v>63</v>
      </c>
      <c r="E73" s="29">
        <v>0.91900000000000004</v>
      </c>
      <c r="F73" s="29"/>
      <c r="G73" s="29" t="s">
        <v>78</v>
      </c>
      <c r="H73" s="29">
        <v>0.91900000000000004</v>
      </c>
      <c r="I73" s="29" t="s">
        <v>79</v>
      </c>
      <c r="J73" s="29"/>
      <c r="K73" s="29">
        <f t="shared" si="41"/>
        <v>0</v>
      </c>
      <c r="L73" s="29">
        <v>0.91900000000000004</v>
      </c>
      <c r="M73" s="29">
        <f t="shared" si="42"/>
        <v>41.355000000000004</v>
      </c>
      <c r="N73" s="29"/>
      <c r="O73" s="29">
        <f t="shared" si="43"/>
        <v>0</v>
      </c>
      <c r="P73" s="29">
        <f t="shared" si="44"/>
        <v>41.355000000000004</v>
      </c>
      <c r="Q73" s="29"/>
      <c r="R73" s="29">
        <f>P73</f>
        <v>41.355000000000004</v>
      </c>
      <c r="S73" s="29">
        <v>41</v>
      </c>
      <c r="T73" s="29">
        <f t="shared" si="45"/>
        <v>113.31270000000002</v>
      </c>
      <c r="U73" s="29" t="s">
        <v>66</v>
      </c>
      <c r="V73" s="29">
        <v>1</v>
      </c>
      <c r="W73" s="29" t="s">
        <v>108</v>
      </c>
      <c r="X73" s="30"/>
      <c r="Y73" s="29"/>
      <c r="Z73" s="30" t="s">
        <v>70</v>
      </c>
      <c r="AA73" s="30" t="s">
        <v>70</v>
      </c>
      <c r="AB73" s="30" t="s">
        <v>70</v>
      </c>
      <c r="AC73" s="30" t="s">
        <v>70</v>
      </c>
      <c r="AD73" s="30" t="s">
        <v>70</v>
      </c>
      <c r="AE73" s="30" t="s">
        <v>70</v>
      </c>
      <c r="AF73" s="30">
        <v>1</v>
      </c>
      <c r="AG73" s="29" t="s">
        <v>76</v>
      </c>
      <c r="AH73" s="29" t="s">
        <v>76</v>
      </c>
      <c r="AI73" s="29" t="s">
        <v>76</v>
      </c>
      <c r="AJ73" s="29" t="s">
        <v>72</v>
      </c>
      <c r="AK73" s="29"/>
      <c r="AL73" s="29" t="s">
        <v>70</v>
      </c>
      <c r="AM73" s="29" t="s">
        <v>70</v>
      </c>
      <c r="AN73" s="29"/>
      <c r="AO73" s="29"/>
      <c r="AP73" s="29"/>
      <c r="AQ73" s="29"/>
      <c r="AR73" s="29"/>
      <c r="AS73" s="258">
        <v>0.91900000000000004</v>
      </c>
      <c r="AT73">
        <v>2</v>
      </c>
      <c r="AU73" t="s">
        <v>85</v>
      </c>
      <c r="AV73" s="26">
        <f t="shared" si="35"/>
        <v>45.95</v>
      </c>
      <c r="AW73" s="26">
        <f t="shared" si="36"/>
        <v>125.90300000000002</v>
      </c>
      <c r="AX73" s="26">
        <f t="shared" si="37"/>
        <v>114.875</v>
      </c>
      <c r="AY73" s="26">
        <f t="shared" si="38"/>
        <v>314.75750000000005</v>
      </c>
      <c r="AZ73" s="26">
        <f t="shared" si="39"/>
        <v>183.8</v>
      </c>
      <c r="BA73" s="26">
        <f t="shared" si="40"/>
        <v>503.61200000000008</v>
      </c>
      <c r="BB73"/>
      <c r="BC73"/>
      <c r="BD73"/>
      <c r="BE73"/>
      <c r="BF73">
        <v>2</v>
      </c>
      <c r="BG73" t="s">
        <v>85</v>
      </c>
      <c r="BH73"/>
      <c r="BI73" s="26">
        <f t="shared" si="32"/>
        <v>45.95</v>
      </c>
      <c r="BJ73"/>
      <c r="BK73" s="26">
        <f t="shared" si="33"/>
        <v>114.875</v>
      </c>
      <c r="BL73"/>
      <c r="BM73" s="26">
        <f t="shared" si="34"/>
        <v>183.8</v>
      </c>
      <c r="BN73"/>
      <c r="BO73"/>
      <c r="BP73"/>
      <c r="BQ73"/>
      <c r="BR73" t="s">
        <v>86</v>
      </c>
      <c r="BS73"/>
      <c r="BT73"/>
      <c r="BU73"/>
    </row>
    <row r="74" spans="1:73" ht="16" x14ac:dyDescent="0.2">
      <c r="A74" s="16">
        <v>54</v>
      </c>
      <c r="B74" s="298">
        <v>79</v>
      </c>
      <c r="C74" s="2">
        <v>74</v>
      </c>
      <c r="D74" s="275" t="s">
        <v>63</v>
      </c>
      <c r="E74" s="29">
        <v>2.3839999999999999</v>
      </c>
      <c r="G74" s="29" t="s">
        <v>78</v>
      </c>
      <c r="H74" s="29">
        <v>2.3839999999999999</v>
      </c>
      <c r="I74" s="29" t="s">
        <v>79</v>
      </c>
      <c r="K74" s="29">
        <f t="shared" si="41"/>
        <v>0</v>
      </c>
      <c r="L74" s="29">
        <v>2.3839999999999999</v>
      </c>
      <c r="M74" s="29">
        <f t="shared" si="42"/>
        <v>107.28</v>
      </c>
      <c r="O74" s="29">
        <f t="shared" si="43"/>
        <v>0</v>
      </c>
      <c r="P74" s="29">
        <f t="shared" si="44"/>
        <v>107.28</v>
      </c>
      <c r="R74" s="29">
        <f>P74</f>
        <v>107.28</v>
      </c>
      <c r="S74" s="29">
        <v>107</v>
      </c>
      <c r="T74" s="29">
        <f t="shared" si="45"/>
        <v>293.94720000000001</v>
      </c>
      <c r="U74" s="29" t="s">
        <v>66</v>
      </c>
      <c r="V74" s="29">
        <v>1</v>
      </c>
      <c r="W74" s="29" t="s">
        <v>108</v>
      </c>
      <c r="Z74" s="30" t="s">
        <v>70</v>
      </c>
      <c r="AA74" s="30" t="s">
        <v>70</v>
      </c>
      <c r="AB74" s="30" t="s">
        <v>70</v>
      </c>
      <c r="AC74" s="30" t="s">
        <v>70</v>
      </c>
      <c r="AD74" s="30" t="s">
        <v>70</v>
      </c>
      <c r="AE74" s="30" t="s">
        <v>70</v>
      </c>
      <c r="AF74" s="30">
        <v>1</v>
      </c>
      <c r="AG74" s="29" t="s">
        <v>76</v>
      </c>
      <c r="AH74" s="29" t="s">
        <v>76</v>
      </c>
      <c r="AI74" s="29" t="s">
        <v>76</v>
      </c>
      <c r="AJ74" s="29" t="s">
        <v>72</v>
      </c>
      <c r="AL74" s="29" t="s">
        <v>70</v>
      </c>
      <c r="AM74" s="29" t="s">
        <v>70</v>
      </c>
      <c r="AS74" s="258">
        <v>2.3839999999999999</v>
      </c>
      <c r="AT74">
        <v>2</v>
      </c>
      <c r="AU74" t="s">
        <v>85</v>
      </c>
      <c r="AV74" s="26">
        <f t="shared" si="35"/>
        <v>119.19999999999999</v>
      </c>
      <c r="AW74" s="26">
        <f t="shared" si="36"/>
        <v>326.608</v>
      </c>
      <c r="AX74" s="26">
        <f t="shared" si="37"/>
        <v>298</v>
      </c>
      <c r="AY74" s="26">
        <f t="shared" si="38"/>
        <v>816.5200000000001</v>
      </c>
      <c r="AZ74" s="26">
        <f t="shared" si="39"/>
        <v>476.79999999999995</v>
      </c>
      <c r="BA74" s="26">
        <f t="shared" si="40"/>
        <v>1306.432</v>
      </c>
      <c r="BF74">
        <v>2</v>
      </c>
      <c r="BG74" t="s">
        <v>85</v>
      </c>
      <c r="BI74" s="26">
        <f t="shared" si="32"/>
        <v>119.19999999999999</v>
      </c>
      <c r="BK74" s="26">
        <f t="shared" si="33"/>
        <v>298</v>
      </c>
      <c r="BM74" s="26">
        <f t="shared" si="34"/>
        <v>476.79999999999995</v>
      </c>
      <c r="BR74" t="s">
        <v>86</v>
      </c>
    </row>
    <row r="75" spans="1:73" ht="16" x14ac:dyDescent="0.2">
      <c r="A75" s="16">
        <v>55</v>
      </c>
      <c r="B75" s="298">
        <v>80</v>
      </c>
      <c r="C75" s="2">
        <v>75</v>
      </c>
      <c r="D75" s="275" t="s">
        <v>126</v>
      </c>
      <c r="E75" s="29">
        <v>7.6999999999999999E-2</v>
      </c>
      <c r="G75" s="29" t="s">
        <v>78</v>
      </c>
      <c r="H75" s="29">
        <v>7.6999999999999999E-2</v>
      </c>
      <c r="I75" s="29" t="s">
        <v>79</v>
      </c>
      <c r="K75" s="29">
        <f t="shared" si="41"/>
        <v>0</v>
      </c>
      <c r="L75" s="29">
        <v>7.6999999999999999E-2</v>
      </c>
      <c r="M75" s="29">
        <f t="shared" si="42"/>
        <v>3.4649999999999999</v>
      </c>
      <c r="O75" s="29">
        <f t="shared" si="43"/>
        <v>0</v>
      </c>
      <c r="P75" s="29">
        <f t="shared" si="44"/>
        <v>3.4649999999999999</v>
      </c>
      <c r="R75" s="29">
        <f>P75</f>
        <v>3.4649999999999999</v>
      </c>
      <c r="S75" s="29">
        <v>3</v>
      </c>
      <c r="T75" s="29">
        <f t="shared" si="45"/>
        <v>9.4940999999999995</v>
      </c>
      <c r="U75" s="29" t="s">
        <v>66</v>
      </c>
      <c r="V75" s="29">
        <v>1</v>
      </c>
      <c r="W75" s="29" t="s">
        <v>80</v>
      </c>
      <c r="Y75" s="29" t="s">
        <v>174</v>
      </c>
      <c r="Z75" s="30" t="s">
        <v>70</v>
      </c>
      <c r="AA75" s="30" t="s">
        <v>70</v>
      </c>
      <c r="AB75" s="30" t="s">
        <v>70</v>
      </c>
      <c r="AC75" s="30" t="s">
        <v>70</v>
      </c>
      <c r="AD75" s="30" t="s">
        <v>70</v>
      </c>
      <c r="AE75" s="30" t="s">
        <v>70</v>
      </c>
      <c r="AF75" s="30">
        <v>1</v>
      </c>
      <c r="AG75" s="29" t="s">
        <v>76</v>
      </c>
      <c r="AH75" s="29" t="s">
        <v>76</v>
      </c>
      <c r="AI75" s="29" t="s">
        <v>76</v>
      </c>
      <c r="AJ75" s="29" t="s">
        <v>72</v>
      </c>
      <c r="AL75" s="29" t="s">
        <v>70</v>
      </c>
      <c r="AM75" s="29" t="s">
        <v>70</v>
      </c>
      <c r="AS75" s="258">
        <v>7.6999999999999999E-2</v>
      </c>
      <c r="AT75">
        <v>2</v>
      </c>
      <c r="AU75" t="s">
        <v>85</v>
      </c>
      <c r="AV75" s="26">
        <f t="shared" si="35"/>
        <v>3.85</v>
      </c>
      <c r="AW75" s="26">
        <f t="shared" si="36"/>
        <v>10.549000000000001</v>
      </c>
      <c r="AX75" s="26">
        <f t="shared" si="37"/>
        <v>9.625</v>
      </c>
      <c r="AY75" s="26">
        <f t="shared" si="38"/>
        <v>26.372500000000002</v>
      </c>
      <c r="AZ75" s="26">
        <f t="shared" si="39"/>
        <v>15.4</v>
      </c>
      <c r="BA75" s="26">
        <f t="shared" si="40"/>
        <v>42.196000000000005</v>
      </c>
      <c r="BF75">
        <v>2</v>
      </c>
      <c r="BG75" t="s">
        <v>85</v>
      </c>
      <c r="BI75" s="26">
        <f t="shared" si="32"/>
        <v>3.85</v>
      </c>
      <c r="BK75" s="26">
        <f t="shared" si="33"/>
        <v>9.625</v>
      </c>
      <c r="BM75" s="26">
        <f t="shared" si="34"/>
        <v>15.4</v>
      </c>
      <c r="BR75" t="s">
        <v>86</v>
      </c>
    </row>
    <row r="76" spans="1:73" ht="16" x14ac:dyDescent="0.2">
      <c r="A76" s="16">
        <v>56</v>
      </c>
      <c r="B76" s="301">
        <v>81</v>
      </c>
      <c r="C76" s="4">
        <v>76</v>
      </c>
      <c r="D76" s="278" t="s">
        <v>63</v>
      </c>
      <c r="E76" s="3">
        <v>0.156</v>
      </c>
      <c r="F76" s="3"/>
      <c r="G76" s="3" t="s">
        <v>76</v>
      </c>
      <c r="H76" s="3">
        <v>0.156</v>
      </c>
      <c r="I76" s="3" t="s">
        <v>79</v>
      </c>
      <c r="J76" s="3"/>
      <c r="K76" s="3">
        <f t="shared" si="41"/>
        <v>0</v>
      </c>
      <c r="L76" s="3">
        <v>0.156</v>
      </c>
      <c r="M76" s="3">
        <f t="shared" si="42"/>
        <v>7.02</v>
      </c>
      <c r="N76" s="3"/>
      <c r="O76" s="3">
        <f t="shared" si="43"/>
        <v>0</v>
      </c>
      <c r="P76" s="3">
        <f t="shared" si="44"/>
        <v>7.02</v>
      </c>
      <c r="Q76" s="3">
        <v>32</v>
      </c>
      <c r="R76" s="3">
        <v>32</v>
      </c>
      <c r="S76" s="3">
        <v>32</v>
      </c>
      <c r="T76" s="29">
        <f t="shared" si="45"/>
        <v>87.68</v>
      </c>
      <c r="U76" s="3" t="s">
        <v>66</v>
      </c>
      <c r="V76" s="3">
        <v>2</v>
      </c>
      <c r="W76" s="3" t="s">
        <v>80</v>
      </c>
      <c r="X76" s="3" t="s">
        <v>175</v>
      </c>
      <c r="Y76" s="3"/>
      <c r="Z76" s="46" t="s">
        <v>70</v>
      </c>
      <c r="AA76" s="46" t="s">
        <v>70</v>
      </c>
      <c r="AB76" s="46" t="s">
        <v>70</v>
      </c>
      <c r="AC76" s="46" t="s">
        <v>70</v>
      </c>
      <c r="AD76" s="46" t="s">
        <v>70</v>
      </c>
      <c r="AE76" s="46" t="s">
        <v>70</v>
      </c>
      <c r="AF76" s="46">
        <v>1</v>
      </c>
      <c r="AG76" s="3" t="s">
        <v>76</v>
      </c>
      <c r="AH76" s="3" t="s">
        <v>76</v>
      </c>
      <c r="AI76" s="3" t="s">
        <v>76</v>
      </c>
      <c r="AJ76" s="3" t="s">
        <v>72</v>
      </c>
      <c r="AK76" s="3"/>
      <c r="AL76" s="3" t="s">
        <v>70</v>
      </c>
      <c r="AM76" s="3" t="s">
        <v>70</v>
      </c>
      <c r="AN76" s="3"/>
      <c r="AO76" s="3"/>
      <c r="AP76" s="3">
        <v>32</v>
      </c>
      <c r="AQ76" s="3">
        <v>0.156</v>
      </c>
      <c r="AR76" s="3" t="s">
        <v>19</v>
      </c>
      <c r="AS76" s="257">
        <v>0.156</v>
      </c>
      <c r="AT76" s="3">
        <v>2</v>
      </c>
      <c r="AU76" s="3" t="s">
        <v>85</v>
      </c>
      <c r="AV76" s="82">
        <f t="shared" si="35"/>
        <v>7.8</v>
      </c>
      <c r="AW76" s="82">
        <f t="shared" si="36"/>
        <v>21.372</v>
      </c>
      <c r="AX76" s="82">
        <f t="shared" si="37"/>
        <v>19.5</v>
      </c>
      <c r="AY76" s="82">
        <f t="shared" si="38"/>
        <v>53.430000000000007</v>
      </c>
      <c r="AZ76" s="82">
        <f t="shared" si="39"/>
        <v>31.2</v>
      </c>
      <c r="BA76" s="82">
        <f t="shared" si="40"/>
        <v>85.488</v>
      </c>
      <c r="BB76" s="3"/>
      <c r="BC76" s="3"/>
      <c r="BD76" s="3"/>
      <c r="BE76" s="3"/>
      <c r="BF76" s="3">
        <v>2</v>
      </c>
      <c r="BG76" s="3" t="s">
        <v>85</v>
      </c>
      <c r="BH76" s="3"/>
      <c r="BI76" s="82">
        <f t="shared" si="32"/>
        <v>7.8</v>
      </c>
      <c r="BJ76" s="3"/>
      <c r="BK76" s="82">
        <f t="shared" si="33"/>
        <v>19.5</v>
      </c>
      <c r="BL76" s="3"/>
      <c r="BM76" s="82">
        <f t="shared" si="34"/>
        <v>31.2</v>
      </c>
      <c r="BN76" s="3"/>
      <c r="BO76" s="3"/>
      <c r="BP76" s="3"/>
      <c r="BQ76" s="3"/>
      <c r="BR76" s="3" t="s">
        <v>86</v>
      </c>
      <c r="BS76" s="3"/>
      <c r="BT76" s="3"/>
      <c r="BU76" s="3"/>
    </row>
    <row r="77" spans="1:73" ht="15" x14ac:dyDescent="0.2">
      <c r="A77" s="16">
        <v>57</v>
      </c>
      <c r="B77" s="298">
        <v>82</v>
      </c>
      <c r="C77" s="2">
        <v>77</v>
      </c>
      <c r="D77" s="279" t="s">
        <v>130</v>
      </c>
      <c r="E77">
        <v>0.16500000000000001</v>
      </c>
      <c r="F77" t="s">
        <v>176</v>
      </c>
      <c r="G77" t="s">
        <v>131</v>
      </c>
      <c r="H77">
        <v>0.16500000000000001</v>
      </c>
      <c r="I77" t="s">
        <v>132</v>
      </c>
      <c r="J77">
        <v>0.16500000000000001</v>
      </c>
      <c r="K77">
        <f t="shared" si="41"/>
        <v>16.5</v>
      </c>
      <c r="L77"/>
      <c r="M77">
        <f t="shared" si="42"/>
        <v>0</v>
      </c>
      <c r="N77"/>
      <c r="O77">
        <f t="shared" si="43"/>
        <v>0</v>
      </c>
      <c r="P77">
        <f t="shared" si="44"/>
        <v>16.5</v>
      </c>
      <c r="Q77"/>
      <c r="R77">
        <v>16.5</v>
      </c>
      <c r="S77">
        <v>16</v>
      </c>
      <c r="T77">
        <f t="shared" si="45"/>
        <v>45.21</v>
      </c>
      <c r="U77" t="s">
        <v>66</v>
      </c>
      <c r="V77">
        <v>2</v>
      </c>
      <c r="W77" t="s">
        <v>80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s="258">
        <v>0.16500000000000001</v>
      </c>
      <c r="AT77">
        <v>1</v>
      </c>
      <c r="AU77" t="s">
        <v>136</v>
      </c>
      <c r="AV77" s="26">
        <f t="shared" ref="AV77:AV84" si="46">AS77*100</f>
        <v>16.5</v>
      </c>
      <c r="AW77" s="26">
        <f t="shared" si="36"/>
        <v>45.21</v>
      </c>
      <c r="AX77" s="26">
        <f t="shared" ref="AX77:AX84" si="47">AS77*175</f>
        <v>28.875</v>
      </c>
      <c r="AY77" s="26">
        <f t="shared" si="38"/>
        <v>79.117500000000007</v>
      </c>
      <c r="AZ77" s="26">
        <f t="shared" ref="AZ77:AZ84" si="48">AS77*250</f>
        <v>41.25</v>
      </c>
      <c r="BA77" s="26">
        <f t="shared" si="40"/>
        <v>113.02500000000001</v>
      </c>
      <c r="BF77" s="71">
        <v>1</v>
      </c>
      <c r="BG77" s="71" t="s">
        <v>136</v>
      </c>
      <c r="BH77" s="71"/>
      <c r="BI77" s="26">
        <f t="shared" ref="BI77:BI84" si="49">AS77*100</f>
        <v>16.5</v>
      </c>
      <c r="BK77" s="26">
        <f t="shared" ref="BK77:BK84" si="50">AS77*175</f>
        <v>28.875</v>
      </c>
      <c r="BM77" s="26">
        <f t="shared" ref="BM77:BM84" si="51">AS77*250</f>
        <v>41.25</v>
      </c>
      <c r="BR77" t="s">
        <v>86</v>
      </c>
    </row>
    <row r="78" spans="1:73" ht="16" x14ac:dyDescent="0.2">
      <c r="A78" s="16">
        <v>58</v>
      </c>
      <c r="B78" s="301">
        <v>83</v>
      </c>
      <c r="C78" s="4">
        <v>78</v>
      </c>
      <c r="D78" s="278" t="s">
        <v>130</v>
      </c>
      <c r="E78" s="3">
        <v>0.124</v>
      </c>
      <c r="F78" s="3"/>
      <c r="G78" s="3" t="s">
        <v>131</v>
      </c>
      <c r="H78" s="3">
        <v>0.124</v>
      </c>
      <c r="I78" s="3" t="s">
        <v>132</v>
      </c>
      <c r="J78" s="3">
        <v>0.124</v>
      </c>
      <c r="K78" s="3">
        <f t="shared" si="41"/>
        <v>12.4</v>
      </c>
      <c r="L78" s="3"/>
      <c r="M78" s="3">
        <f t="shared" si="42"/>
        <v>0</v>
      </c>
      <c r="N78" s="3"/>
      <c r="O78" s="3">
        <f t="shared" si="43"/>
        <v>0</v>
      </c>
      <c r="P78" s="3">
        <f t="shared" si="44"/>
        <v>12.4</v>
      </c>
      <c r="Q78" s="3">
        <v>14</v>
      </c>
      <c r="R78" s="3">
        <v>44</v>
      </c>
      <c r="S78" s="3">
        <v>44</v>
      </c>
      <c r="T78" s="29">
        <f t="shared" si="45"/>
        <v>120.56</v>
      </c>
      <c r="U78" s="3" t="s">
        <v>66</v>
      </c>
      <c r="V78" s="3">
        <v>2</v>
      </c>
      <c r="W78" s="3" t="s">
        <v>80</v>
      </c>
      <c r="X78" s="46" t="s">
        <v>177</v>
      </c>
      <c r="Y78" s="3"/>
      <c r="Z78" s="46" t="s">
        <v>70</v>
      </c>
      <c r="AA78" s="46" t="s">
        <v>70</v>
      </c>
      <c r="AB78" s="46" t="s">
        <v>70</v>
      </c>
      <c r="AC78" s="46" t="s">
        <v>70</v>
      </c>
      <c r="AD78" s="46" t="s">
        <v>70</v>
      </c>
      <c r="AE78" s="46" t="s">
        <v>70</v>
      </c>
      <c r="AF78" s="46">
        <v>1</v>
      </c>
      <c r="AG78" s="3" t="s">
        <v>76</v>
      </c>
      <c r="AH78" s="3" t="s">
        <v>76</v>
      </c>
      <c r="AI78" s="3" t="s">
        <v>76</v>
      </c>
      <c r="AJ78" s="3" t="s">
        <v>178</v>
      </c>
      <c r="AK78" s="3"/>
      <c r="AL78" s="3" t="s">
        <v>70</v>
      </c>
      <c r="AM78" s="3" t="s">
        <v>70</v>
      </c>
      <c r="AN78" s="3"/>
      <c r="AO78" s="3"/>
      <c r="AP78" s="3">
        <v>30</v>
      </c>
      <c r="AQ78" s="3">
        <v>0.13800000000000001</v>
      </c>
      <c r="AR78" s="3" t="s">
        <v>19</v>
      </c>
      <c r="AS78" s="257">
        <v>0.124</v>
      </c>
      <c r="AT78" s="3">
        <v>1</v>
      </c>
      <c r="AU78" s="3" t="s">
        <v>136</v>
      </c>
      <c r="AV78" s="82">
        <f t="shared" si="46"/>
        <v>12.4</v>
      </c>
      <c r="AW78" s="82">
        <f t="shared" si="36"/>
        <v>33.976000000000006</v>
      </c>
      <c r="AX78" s="82">
        <f t="shared" si="47"/>
        <v>21.7</v>
      </c>
      <c r="AY78" s="82">
        <f t="shared" si="38"/>
        <v>59.458000000000006</v>
      </c>
      <c r="AZ78" s="82">
        <f t="shared" si="48"/>
        <v>31</v>
      </c>
      <c r="BA78" s="82">
        <f t="shared" si="40"/>
        <v>84.940000000000012</v>
      </c>
      <c r="BB78" s="3"/>
      <c r="BC78" s="3"/>
      <c r="BD78" s="3"/>
      <c r="BE78" s="3"/>
      <c r="BF78" s="3">
        <v>1</v>
      </c>
      <c r="BG78" s="3" t="s">
        <v>136</v>
      </c>
      <c r="BH78" s="3"/>
      <c r="BI78" s="82">
        <f t="shared" si="49"/>
        <v>12.4</v>
      </c>
      <c r="BJ78" s="3"/>
      <c r="BK78" s="82">
        <f t="shared" si="50"/>
        <v>21.7</v>
      </c>
      <c r="BL78" s="3"/>
      <c r="BM78" s="82">
        <f t="shared" si="51"/>
        <v>31</v>
      </c>
      <c r="BN78" s="3"/>
      <c r="BO78" s="3"/>
      <c r="BP78" s="3"/>
      <c r="BQ78" s="3"/>
      <c r="BR78" s="3" t="s">
        <v>86</v>
      </c>
      <c r="BS78" s="3"/>
      <c r="BT78" s="3"/>
      <c r="BU78" s="3"/>
    </row>
    <row r="79" spans="1:73" ht="16" x14ac:dyDescent="0.2">
      <c r="A79" s="16">
        <v>59</v>
      </c>
      <c r="B79" s="301">
        <v>84</v>
      </c>
      <c r="C79" s="4">
        <v>79</v>
      </c>
      <c r="D79" s="278" t="s">
        <v>130</v>
      </c>
      <c r="E79" s="3">
        <v>4.2999999999999997E-2</v>
      </c>
      <c r="F79" s="3"/>
      <c r="G79" s="3" t="s">
        <v>131</v>
      </c>
      <c r="H79" s="3">
        <v>4.2999999999999997E-2</v>
      </c>
      <c r="I79" s="3" t="s">
        <v>132</v>
      </c>
      <c r="J79" s="3">
        <v>4.2999999999999997E-2</v>
      </c>
      <c r="K79" s="3">
        <f t="shared" si="41"/>
        <v>4.3</v>
      </c>
      <c r="L79" s="3"/>
      <c r="M79" s="3">
        <f t="shared" si="42"/>
        <v>0</v>
      </c>
      <c r="N79" s="3"/>
      <c r="O79" s="3">
        <f t="shared" si="43"/>
        <v>0</v>
      </c>
      <c r="P79" s="3">
        <f t="shared" si="44"/>
        <v>4.3</v>
      </c>
      <c r="Q79" s="3">
        <v>20</v>
      </c>
      <c r="R79" s="3">
        <f>Q79</f>
        <v>20</v>
      </c>
      <c r="S79" s="3">
        <v>20</v>
      </c>
      <c r="T79" s="29">
        <f t="shared" si="45"/>
        <v>54.800000000000004</v>
      </c>
      <c r="U79" s="3" t="s">
        <v>66</v>
      </c>
      <c r="V79" s="3">
        <v>2</v>
      </c>
      <c r="W79" s="3" t="s">
        <v>80</v>
      </c>
      <c r="X79" s="46" t="s">
        <v>179</v>
      </c>
      <c r="Y79" s="3"/>
      <c r="Z79" s="46" t="s">
        <v>70</v>
      </c>
      <c r="AA79" s="46" t="s">
        <v>70</v>
      </c>
      <c r="AB79" s="46" t="s">
        <v>70</v>
      </c>
      <c r="AC79" s="46" t="s">
        <v>70</v>
      </c>
      <c r="AD79" s="46" t="s">
        <v>70</v>
      </c>
      <c r="AE79" s="46" t="s">
        <v>70</v>
      </c>
      <c r="AF79" s="46">
        <v>1</v>
      </c>
      <c r="AG79" s="3" t="s">
        <v>76</v>
      </c>
      <c r="AH79" s="3" t="s">
        <v>76</v>
      </c>
      <c r="AI79" s="3" t="s">
        <v>76</v>
      </c>
      <c r="AJ79" s="3" t="s">
        <v>178</v>
      </c>
      <c r="AK79" s="3"/>
      <c r="AL79" s="3" t="s">
        <v>70</v>
      </c>
      <c r="AM79" s="3" t="s">
        <v>70</v>
      </c>
      <c r="AN79" s="3"/>
      <c r="AO79" s="3"/>
      <c r="AP79" s="3">
        <v>20</v>
      </c>
      <c r="AQ79" s="3">
        <v>0.04</v>
      </c>
      <c r="AR79" s="3" t="s">
        <v>19</v>
      </c>
      <c r="AS79" s="257">
        <v>4.2999999999999997E-2</v>
      </c>
      <c r="AT79" s="3">
        <v>1</v>
      </c>
      <c r="AU79" s="3" t="s">
        <v>136</v>
      </c>
      <c r="AV79" s="82">
        <f t="shared" si="46"/>
        <v>4.3</v>
      </c>
      <c r="AW79" s="82">
        <f t="shared" si="36"/>
        <v>11.782</v>
      </c>
      <c r="AX79" s="82">
        <f t="shared" si="47"/>
        <v>7.5249999999999995</v>
      </c>
      <c r="AY79" s="82">
        <f t="shared" si="38"/>
        <v>20.618500000000001</v>
      </c>
      <c r="AZ79" s="82">
        <f t="shared" si="48"/>
        <v>10.75</v>
      </c>
      <c r="BA79" s="82">
        <f t="shared" si="40"/>
        <v>29.455000000000002</v>
      </c>
      <c r="BB79" s="3"/>
      <c r="BC79" s="3"/>
      <c r="BD79" s="3"/>
      <c r="BE79" s="3"/>
      <c r="BF79" s="3">
        <v>1</v>
      </c>
      <c r="BG79" s="3" t="s">
        <v>136</v>
      </c>
      <c r="BH79" s="3"/>
      <c r="BI79" s="82">
        <f t="shared" si="49"/>
        <v>4.3</v>
      </c>
      <c r="BJ79" s="3"/>
      <c r="BK79" s="82">
        <f t="shared" si="50"/>
        <v>7.5249999999999995</v>
      </c>
      <c r="BL79" s="3"/>
      <c r="BM79" s="82">
        <f t="shared" si="51"/>
        <v>10.75</v>
      </c>
      <c r="BN79" s="3"/>
      <c r="BO79" s="3"/>
      <c r="BP79" s="3"/>
      <c r="BQ79" s="3"/>
      <c r="BR79" s="3" t="s">
        <v>86</v>
      </c>
      <c r="BS79" s="3"/>
      <c r="BT79" s="3"/>
      <c r="BU79" s="3"/>
    </row>
    <row r="80" spans="1:73" ht="15" x14ac:dyDescent="0.2">
      <c r="A80" s="16">
        <v>60</v>
      </c>
      <c r="B80" s="298">
        <v>86</v>
      </c>
      <c r="C80" s="2">
        <v>80</v>
      </c>
      <c r="D80" s="279" t="s">
        <v>130</v>
      </c>
      <c r="E80">
        <v>0.67600000000000005</v>
      </c>
      <c r="F80"/>
      <c r="G80" t="s">
        <v>131</v>
      </c>
      <c r="H80">
        <v>0.67600000000000005</v>
      </c>
      <c r="I80" t="s">
        <v>132</v>
      </c>
      <c r="J80">
        <v>0.67600000000000005</v>
      </c>
      <c r="K80">
        <f t="shared" si="41"/>
        <v>67.600000000000009</v>
      </c>
      <c r="L80"/>
      <c r="M80">
        <f t="shared" si="42"/>
        <v>0</v>
      </c>
      <c r="N80"/>
      <c r="O80">
        <f t="shared" si="43"/>
        <v>0</v>
      </c>
      <c r="P80">
        <f t="shared" si="44"/>
        <v>67.600000000000009</v>
      </c>
      <c r="Q80"/>
      <c r="R80">
        <f>P80</f>
        <v>67.600000000000009</v>
      </c>
      <c r="S80">
        <v>68</v>
      </c>
      <c r="T80">
        <f t="shared" si="45"/>
        <v>185.22400000000005</v>
      </c>
      <c r="U80" t="s">
        <v>66</v>
      </c>
      <c r="V80">
        <v>2</v>
      </c>
      <c r="W80" t="s">
        <v>80</v>
      </c>
      <c r="X80"/>
      <c r="Y80" t="s">
        <v>220</v>
      </c>
      <c r="Z80" t="s">
        <v>70</v>
      </c>
      <c r="AA80" t="s">
        <v>70</v>
      </c>
      <c r="AB80" t="s">
        <v>70</v>
      </c>
      <c r="AC80" t="s">
        <v>70</v>
      </c>
      <c r="AD80" t="s">
        <v>70</v>
      </c>
      <c r="AE80" t="s">
        <v>70</v>
      </c>
      <c r="AF80">
        <v>1</v>
      </c>
      <c r="AG80" t="s">
        <v>76</v>
      </c>
      <c r="AH80" t="s">
        <v>76</v>
      </c>
      <c r="AI80" t="s">
        <v>76</v>
      </c>
      <c r="AJ80" t="s">
        <v>92</v>
      </c>
      <c r="AK80"/>
      <c r="AL80" t="s">
        <v>70</v>
      </c>
      <c r="AM80" t="s">
        <v>70</v>
      </c>
      <c r="AN80"/>
      <c r="AO80"/>
      <c r="AP80"/>
      <c r="AQ80"/>
      <c r="AR80"/>
      <c r="AS80" s="258">
        <v>0.67600000000000005</v>
      </c>
      <c r="AT80">
        <v>1</v>
      </c>
      <c r="AU80" t="s">
        <v>136</v>
      </c>
      <c r="AV80" s="26">
        <f t="shared" si="46"/>
        <v>67.600000000000009</v>
      </c>
      <c r="AW80" s="26">
        <f t="shared" si="36"/>
        <v>185.22400000000005</v>
      </c>
      <c r="AX80" s="26">
        <f t="shared" si="47"/>
        <v>118.30000000000001</v>
      </c>
      <c r="AY80" s="26">
        <f t="shared" si="38"/>
        <v>324.14200000000005</v>
      </c>
      <c r="AZ80" s="26">
        <f t="shared" si="48"/>
        <v>169</v>
      </c>
      <c r="BA80" s="26">
        <f t="shared" si="40"/>
        <v>463.06000000000006</v>
      </c>
      <c r="BF80" s="71">
        <v>1</v>
      </c>
      <c r="BG80" s="71" t="s">
        <v>136</v>
      </c>
      <c r="BH80" s="71"/>
      <c r="BI80" s="189">
        <f t="shared" si="49"/>
        <v>67.600000000000009</v>
      </c>
      <c r="BK80" s="189">
        <f t="shared" si="50"/>
        <v>118.30000000000001</v>
      </c>
      <c r="BM80" s="189">
        <f t="shared" si="51"/>
        <v>169</v>
      </c>
      <c r="BR80" t="s">
        <v>93</v>
      </c>
    </row>
    <row r="81" spans="1:73" ht="16" x14ac:dyDescent="0.2">
      <c r="A81" s="16">
        <v>61</v>
      </c>
      <c r="B81" s="298">
        <v>87</v>
      </c>
      <c r="C81" s="2">
        <v>81</v>
      </c>
      <c r="D81" s="275" t="s">
        <v>130</v>
      </c>
      <c r="E81" s="29">
        <v>0.13600000000000001</v>
      </c>
      <c r="G81" s="29" t="s">
        <v>131</v>
      </c>
      <c r="H81" s="29">
        <v>0.13600000000000001</v>
      </c>
      <c r="I81" s="29" t="s">
        <v>132</v>
      </c>
      <c r="J81" s="29">
        <v>0.13600000000000001</v>
      </c>
      <c r="K81" s="29">
        <f t="shared" si="41"/>
        <v>13.600000000000001</v>
      </c>
      <c r="M81" s="29">
        <f t="shared" si="42"/>
        <v>0</v>
      </c>
      <c r="O81" s="29">
        <f t="shared" si="43"/>
        <v>0</v>
      </c>
      <c r="P81" s="29">
        <f t="shared" si="44"/>
        <v>13.600000000000001</v>
      </c>
      <c r="R81" s="29">
        <f>P81</f>
        <v>13.600000000000001</v>
      </c>
      <c r="S81" s="29">
        <v>14</v>
      </c>
      <c r="T81" s="29">
        <f t="shared" si="45"/>
        <v>37.26400000000001</v>
      </c>
      <c r="U81" s="29" t="s">
        <v>66</v>
      </c>
      <c r="V81" s="29">
        <v>1</v>
      </c>
      <c r="W81" s="29" t="s">
        <v>80</v>
      </c>
      <c r="Y81" s="29" t="s">
        <v>221</v>
      </c>
      <c r="Z81" s="30" t="s">
        <v>70</v>
      </c>
      <c r="AA81" s="30" t="s">
        <v>70</v>
      </c>
      <c r="AB81" s="30" t="s">
        <v>70</v>
      </c>
      <c r="AC81" s="30" t="s">
        <v>70</v>
      </c>
      <c r="AD81" s="30" t="s">
        <v>70</v>
      </c>
      <c r="AE81" s="30" t="s">
        <v>70</v>
      </c>
      <c r="AF81" s="30">
        <v>1</v>
      </c>
      <c r="AG81" s="29" t="s">
        <v>76</v>
      </c>
      <c r="AH81" s="29" t="s">
        <v>76</v>
      </c>
      <c r="AI81" s="29" t="s">
        <v>76</v>
      </c>
      <c r="AJ81" s="29" t="s">
        <v>92</v>
      </c>
      <c r="AL81" s="29" t="s">
        <v>70</v>
      </c>
      <c r="AM81" s="29" t="s">
        <v>70</v>
      </c>
      <c r="AS81" s="258">
        <v>0.13600000000000001</v>
      </c>
      <c r="AT81">
        <v>1</v>
      </c>
      <c r="AU81" t="s">
        <v>136</v>
      </c>
      <c r="AV81" s="26">
        <f t="shared" si="46"/>
        <v>13.600000000000001</v>
      </c>
      <c r="AW81" s="26">
        <f t="shared" si="36"/>
        <v>37.26400000000001</v>
      </c>
      <c r="AX81" s="26">
        <f t="shared" si="47"/>
        <v>23.8</v>
      </c>
      <c r="AY81" s="26">
        <f t="shared" si="38"/>
        <v>65.212000000000003</v>
      </c>
      <c r="AZ81" s="26">
        <f t="shared" si="48"/>
        <v>34</v>
      </c>
      <c r="BA81" s="26">
        <f t="shared" si="40"/>
        <v>93.160000000000011</v>
      </c>
      <c r="BF81" s="71">
        <v>1</v>
      </c>
      <c r="BG81" s="71" t="s">
        <v>136</v>
      </c>
      <c r="BH81" s="71"/>
      <c r="BI81" s="189">
        <f t="shared" si="49"/>
        <v>13.600000000000001</v>
      </c>
      <c r="BK81" s="189">
        <f t="shared" si="50"/>
        <v>23.8</v>
      </c>
      <c r="BM81" s="189">
        <f t="shared" si="51"/>
        <v>34</v>
      </c>
      <c r="BR81" t="s">
        <v>93</v>
      </c>
    </row>
    <row r="82" spans="1:73" ht="16" x14ac:dyDescent="0.2">
      <c r="A82" s="16">
        <v>62</v>
      </c>
      <c r="B82" s="298">
        <v>88</v>
      </c>
      <c r="C82" s="2">
        <v>82</v>
      </c>
      <c r="D82" s="275" t="s">
        <v>93</v>
      </c>
      <c r="E82" s="29">
        <v>0.34799999999999998</v>
      </c>
      <c r="G82" s="29" t="s">
        <v>131</v>
      </c>
      <c r="H82" s="29">
        <v>0.34799999999999998</v>
      </c>
      <c r="I82" s="29" t="s">
        <v>132</v>
      </c>
      <c r="J82" s="29">
        <v>0.34799999999999998</v>
      </c>
      <c r="K82" s="29">
        <f t="shared" si="41"/>
        <v>34.799999999999997</v>
      </c>
      <c r="M82" s="29">
        <f t="shared" si="42"/>
        <v>0</v>
      </c>
      <c r="P82" s="29">
        <f t="shared" si="44"/>
        <v>34.799999999999997</v>
      </c>
      <c r="R82" s="29">
        <f>P82</f>
        <v>34.799999999999997</v>
      </c>
      <c r="S82" s="29">
        <v>35</v>
      </c>
      <c r="T82" s="29">
        <f t="shared" si="45"/>
        <v>95.352000000000004</v>
      </c>
      <c r="V82" s="29">
        <v>1</v>
      </c>
      <c r="W82" s="29" t="s">
        <v>80</v>
      </c>
      <c r="Y82" s="29" t="s">
        <v>222</v>
      </c>
      <c r="Z82" s="30" t="s">
        <v>70</v>
      </c>
      <c r="AA82" s="30" t="s">
        <v>70</v>
      </c>
      <c r="AB82" s="30" t="s">
        <v>70</v>
      </c>
      <c r="AC82" s="30" t="s">
        <v>70</v>
      </c>
      <c r="AD82" s="30" t="s">
        <v>70</v>
      </c>
      <c r="AE82" s="30" t="s">
        <v>70</v>
      </c>
      <c r="AF82" s="30">
        <v>1</v>
      </c>
      <c r="AG82" s="29" t="s">
        <v>76</v>
      </c>
      <c r="AH82" s="29" t="s">
        <v>76</v>
      </c>
      <c r="AI82" s="29" t="s">
        <v>76</v>
      </c>
      <c r="AJ82" s="29" t="s">
        <v>92</v>
      </c>
      <c r="AL82" s="29" t="s">
        <v>70</v>
      </c>
      <c r="AM82" s="29" t="s">
        <v>70</v>
      </c>
      <c r="AS82" s="258">
        <v>0.34799999999999998</v>
      </c>
      <c r="AT82">
        <v>1</v>
      </c>
      <c r="AU82" t="s">
        <v>136</v>
      </c>
      <c r="AV82" s="26">
        <f t="shared" si="46"/>
        <v>34.799999999999997</v>
      </c>
      <c r="AW82" s="26">
        <f t="shared" si="36"/>
        <v>95.352000000000004</v>
      </c>
      <c r="AX82" s="26">
        <f t="shared" si="47"/>
        <v>60.9</v>
      </c>
      <c r="AY82" s="26">
        <f t="shared" si="38"/>
        <v>166.86600000000001</v>
      </c>
      <c r="AZ82" s="26">
        <f t="shared" si="48"/>
        <v>87</v>
      </c>
      <c r="BA82" s="26">
        <f t="shared" si="40"/>
        <v>238.38000000000002</v>
      </c>
      <c r="BF82" s="71">
        <v>1</v>
      </c>
      <c r="BG82" s="71" t="s">
        <v>136</v>
      </c>
      <c r="BH82" s="71"/>
      <c r="BI82" s="189">
        <f t="shared" si="49"/>
        <v>34.799999999999997</v>
      </c>
      <c r="BK82" s="189">
        <f t="shared" si="50"/>
        <v>60.9</v>
      </c>
      <c r="BM82" s="189">
        <f t="shared" si="51"/>
        <v>87</v>
      </c>
      <c r="BR82" t="s">
        <v>93</v>
      </c>
    </row>
    <row r="83" spans="1:73" s="3" customFormat="1" ht="15" x14ac:dyDescent="0.2">
      <c r="A83" s="16">
        <v>63</v>
      </c>
      <c r="B83" s="298">
        <v>89</v>
      </c>
      <c r="C83" s="2">
        <v>83</v>
      </c>
      <c r="D83" s="279" t="s">
        <v>130</v>
      </c>
      <c r="E83">
        <v>8.8999999999999996E-2</v>
      </c>
      <c r="F83" t="s">
        <v>176</v>
      </c>
      <c r="G83" t="s">
        <v>131</v>
      </c>
      <c r="H83">
        <v>8.8999999999999996E-2</v>
      </c>
      <c r="I83" t="s">
        <v>132</v>
      </c>
      <c r="J83">
        <v>8.8999999999999996E-2</v>
      </c>
      <c r="K83">
        <f t="shared" si="41"/>
        <v>8.9</v>
      </c>
      <c r="L83"/>
      <c r="M83">
        <f t="shared" si="42"/>
        <v>0</v>
      </c>
      <c r="N83"/>
      <c r="O83">
        <f>N83*35</f>
        <v>0</v>
      </c>
      <c r="P83">
        <f t="shared" si="44"/>
        <v>8.9</v>
      </c>
      <c r="Q83"/>
      <c r="R83">
        <v>8.9</v>
      </c>
      <c r="S83">
        <v>9</v>
      </c>
      <c r="T83">
        <f t="shared" si="45"/>
        <v>24.386000000000003</v>
      </c>
      <c r="U83" t="s">
        <v>66</v>
      </c>
      <c r="V83">
        <v>2</v>
      </c>
      <c r="W83" t="s">
        <v>108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s="258">
        <v>8.8999999999999996E-2</v>
      </c>
      <c r="AT83">
        <v>1</v>
      </c>
      <c r="AU83" t="s">
        <v>136</v>
      </c>
      <c r="AV83" s="26">
        <f t="shared" si="46"/>
        <v>8.9</v>
      </c>
      <c r="AW83" s="26">
        <f t="shared" si="36"/>
        <v>24.386000000000003</v>
      </c>
      <c r="AX83" s="26">
        <f t="shared" si="47"/>
        <v>15.574999999999999</v>
      </c>
      <c r="AY83" s="26">
        <f t="shared" si="38"/>
        <v>42.6755</v>
      </c>
      <c r="AZ83" s="26">
        <f t="shared" si="48"/>
        <v>22.25</v>
      </c>
      <c r="BA83" s="26">
        <f t="shared" si="40"/>
        <v>60.965000000000003</v>
      </c>
      <c r="BB83"/>
      <c r="BC83"/>
      <c r="BD83"/>
      <c r="BE83"/>
      <c r="BF83" s="71">
        <v>1</v>
      </c>
      <c r="BG83" s="71" t="s">
        <v>136</v>
      </c>
      <c r="BH83" s="71"/>
      <c r="BI83" s="189">
        <f t="shared" si="49"/>
        <v>8.9</v>
      </c>
      <c r="BJ83"/>
      <c r="BK83" s="189">
        <f t="shared" si="50"/>
        <v>15.574999999999999</v>
      </c>
      <c r="BL83"/>
      <c r="BM83" s="189">
        <f t="shared" si="51"/>
        <v>22.25</v>
      </c>
      <c r="BN83"/>
      <c r="BO83"/>
      <c r="BP83"/>
      <c r="BQ83"/>
      <c r="BR83" t="s">
        <v>93</v>
      </c>
      <c r="BS83"/>
      <c r="BT83"/>
      <c r="BU83"/>
    </row>
    <row r="84" spans="1:73" s="3" customFormat="1" ht="15" x14ac:dyDescent="0.2">
      <c r="A84" s="16">
        <v>64</v>
      </c>
      <c r="B84" s="4">
        <v>91</v>
      </c>
      <c r="C84" s="4">
        <v>84</v>
      </c>
      <c r="D84" s="3" t="s">
        <v>130</v>
      </c>
      <c r="E84" s="3">
        <v>1.38</v>
      </c>
      <c r="G84" s="3" t="s">
        <v>131</v>
      </c>
      <c r="H84" s="3">
        <v>1.38</v>
      </c>
      <c r="I84" s="3" t="s">
        <v>132</v>
      </c>
      <c r="J84" s="3">
        <v>1.38</v>
      </c>
      <c r="K84" s="3">
        <f t="shared" si="41"/>
        <v>138</v>
      </c>
      <c r="M84" s="3">
        <f t="shared" si="42"/>
        <v>0</v>
      </c>
      <c r="O84" s="3">
        <f>N84*35</f>
        <v>0</v>
      </c>
      <c r="P84" s="3">
        <v>285</v>
      </c>
      <c r="R84" s="3">
        <f>P84</f>
        <v>285</v>
      </c>
      <c r="S84" s="3">
        <v>285</v>
      </c>
      <c r="T84" s="3">
        <f t="shared" si="45"/>
        <v>780.90000000000009</v>
      </c>
      <c r="U84" s="3" t="s">
        <v>113</v>
      </c>
      <c r="V84" s="3">
        <v>1</v>
      </c>
      <c r="W84" s="3" t="s">
        <v>80</v>
      </c>
      <c r="X84" s="3" t="s">
        <v>241</v>
      </c>
      <c r="Y84" s="3" t="s">
        <v>242</v>
      </c>
      <c r="Z84" s="46" t="s">
        <v>70</v>
      </c>
      <c r="AA84" s="46" t="s">
        <v>70</v>
      </c>
      <c r="AB84" s="46" t="s">
        <v>70</v>
      </c>
      <c r="AC84" s="46" t="s">
        <v>70</v>
      </c>
      <c r="AD84" s="46" t="s">
        <v>70</v>
      </c>
      <c r="AE84" s="46" t="s">
        <v>70</v>
      </c>
      <c r="AF84" s="46">
        <v>1</v>
      </c>
      <c r="AG84" s="3" t="s">
        <v>76</v>
      </c>
      <c r="AH84" s="3" t="s">
        <v>76</v>
      </c>
      <c r="AI84" s="3" t="s">
        <v>76</v>
      </c>
      <c r="AJ84" s="3" t="s">
        <v>92</v>
      </c>
      <c r="AL84" s="3" t="s">
        <v>70</v>
      </c>
      <c r="AM84" s="3" t="s">
        <v>70</v>
      </c>
      <c r="AP84" s="3">
        <v>285</v>
      </c>
      <c r="AQ84" s="3">
        <v>1.26</v>
      </c>
      <c r="AR84" s="3" t="s">
        <v>19</v>
      </c>
      <c r="AS84" s="47">
        <v>1.38</v>
      </c>
      <c r="AT84" s="3">
        <v>1</v>
      </c>
      <c r="AU84" s="3" t="s">
        <v>136</v>
      </c>
      <c r="AV84" s="82">
        <f t="shared" si="46"/>
        <v>138</v>
      </c>
      <c r="AW84" s="82">
        <f t="shared" si="36"/>
        <v>378.12</v>
      </c>
      <c r="AX84" s="82">
        <f t="shared" si="47"/>
        <v>241.49999999999997</v>
      </c>
      <c r="AY84" s="82">
        <f t="shared" si="38"/>
        <v>661.70999999999992</v>
      </c>
      <c r="AZ84" s="82">
        <f t="shared" si="48"/>
        <v>345</v>
      </c>
      <c r="BA84" s="82">
        <f t="shared" si="40"/>
        <v>945.30000000000007</v>
      </c>
      <c r="BF84" s="3">
        <v>1</v>
      </c>
      <c r="BG84" s="3" t="s">
        <v>136</v>
      </c>
      <c r="BI84" s="82">
        <f t="shared" si="49"/>
        <v>138</v>
      </c>
      <c r="BK84" s="82">
        <f t="shared" si="50"/>
        <v>241.49999999999997</v>
      </c>
      <c r="BM84" s="82">
        <f t="shared" si="51"/>
        <v>345</v>
      </c>
      <c r="BR84" s="3" t="s">
        <v>100</v>
      </c>
    </row>
    <row r="85" spans="1:73" ht="16" x14ac:dyDescent="0.2">
      <c r="A85" s="16">
        <v>134</v>
      </c>
      <c r="B85" s="298" t="s">
        <v>243</v>
      </c>
      <c r="C85" s="170">
        <v>85</v>
      </c>
      <c r="D85" s="275" t="s">
        <v>63</v>
      </c>
      <c r="E85" s="75">
        <v>1.391</v>
      </c>
      <c r="F85" s="80"/>
      <c r="G85" s="29" t="s">
        <v>76</v>
      </c>
      <c r="V85" s="75">
        <v>1</v>
      </c>
      <c r="W85" s="75" t="s">
        <v>108</v>
      </c>
      <c r="X85" s="150"/>
      <c r="Z85" s="150" t="s">
        <v>70</v>
      </c>
      <c r="AA85" s="150" t="s">
        <v>70</v>
      </c>
      <c r="AB85" s="150" t="s">
        <v>70</v>
      </c>
      <c r="AC85" s="150" t="s">
        <v>70</v>
      </c>
      <c r="AD85" s="150" t="s">
        <v>70</v>
      </c>
      <c r="AE85" s="150" t="s">
        <v>70</v>
      </c>
      <c r="AF85" s="150">
        <v>1</v>
      </c>
      <c r="AG85" s="75" t="s">
        <v>76</v>
      </c>
      <c r="AH85" s="75" t="s">
        <v>76</v>
      </c>
      <c r="AI85" s="75" t="s">
        <v>76</v>
      </c>
      <c r="AJ85" s="195"/>
      <c r="AK85" s="195"/>
      <c r="AL85" s="202"/>
      <c r="AM85" s="202"/>
      <c r="AS85" s="255">
        <v>1.391</v>
      </c>
      <c r="AT85" s="116"/>
      <c r="AU85" s="12" t="s">
        <v>85</v>
      </c>
      <c r="AV85" s="118">
        <f>AS85*50</f>
        <v>69.55</v>
      </c>
      <c r="AW85" s="118">
        <f>AS85*125</f>
        <v>173.875</v>
      </c>
      <c r="AX85" s="118">
        <f>AS85*125</f>
        <v>173.875</v>
      </c>
      <c r="AY85" s="118">
        <f t="shared" si="38"/>
        <v>476.41750000000002</v>
      </c>
      <c r="AZ85" s="118">
        <f>AS85*200</f>
        <v>278.2</v>
      </c>
      <c r="BA85" s="118">
        <f t="shared" si="40"/>
        <v>762.26800000000003</v>
      </c>
      <c r="BF85" s="71">
        <v>2</v>
      </c>
      <c r="BG85" s="71" t="s">
        <v>85</v>
      </c>
      <c r="BI85" s="26">
        <f>AS85*50</f>
        <v>69.55</v>
      </c>
      <c r="BJ85" s="26"/>
      <c r="BK85" s="26">
        <f>AS85*125</f>
        <v>173.875</v>
      </c>
      <c r="BL85" s="26"/>
      <c r="BM85" s="26">
        <f>AS85*200</f>
        <v>278.2</v>
      </c>
      <c r="BR85" s="17" t="s">
        <v>100</v>
      </c>
    </row>
    <row r="86" spans="1:73" ht="16" x14ac:dyDescent="0.2">
      <c r="A86" s="16">
        <v>135</v>
      </c>
      <c r="B86" s="298" t="s">
        <v>244</v>
      </c>
      <c r="C86" s="170">
        <v>86</v>
      </c>
      <c r="D86" s="275" t="s">
        <v>126</v>
      </c>
      <c r="E86" s="75">
        <v>0.56599999999999995</v>
      </c>
      <c r="F86" s="200"/>
      <c r="G86" s="29" t="s">
        <v>76</v>
      </c>
      <c r="V86" s="75">
        <v>1</v>
      </c>
      <c r="W86" s="75" t="s">
        <v>108</v>
      </c>
      <c r="Z86" s="150" t="s">
        <v>70</v>
      </c>
      <c r="AA86" s="150" t="s">
        <v>70</v>
      </c>
      <c r="AB86" s="150" t="s">
        <v>70</v>
      </c>
      <c r="AC86" s="150" t="s">
        <v>70</v>
      </c>
      <c r="AD86" s="150" t="s">
        <v>70</v>
      </c>
      <c r="AE86" s="150" t="s">
        <v>70</v>
      </c>
      <c r="AF86" s="150">
        <v>1</v>
      </c>
      <c r="AG86" s="75" t="s">
        <v>76</v>
      </c>
      <c r="AH86" s="75" t="s">
        <v>76</v>
      </c>
      <c r="AI86" s="75" t="s">
        <v>76</v>
      </c>
      <c r="AJ86" s="75" t="s">
        <v>92</v>
      </c>
      <c r="AL86" s="75" t="s">
        <v>70</v>
      </c>
      <c r="AM86" s="75" t="s">
        <v>70</v>
      </c>
      <c r="AS86" s="255">
        <v>0.56599999999999995</v>
      </c>
      <c r="AT86" s="12"/>
      <c r="AU86" s="12" t="s">
        <v>85</v>
      </c>
      <c r="AV86" s="118">
        <f>AS86*50</f>
        <v>28.299999999999997</v>
      </c>
      <c r="AW86" s="118">
        <f t="shared" ref="AW86:AW123" si="52">AV86*2.74</f>
        <v>77.542000000000002</v>
      </c>
      <c r="AX86" s="118">
        <f>AS86*125</f>
        <v>70.75</v>
      </c>
      <c r="AY86" s="118">
        <f t="shared" si="38"/>
        <v>193.85500000000002</v>
      </c>
      <c r="AZ86" s="118">
        <f>AS86*200</f>
        <v>113.19999999999999</v>
      </c>
      <c r="BA86" s="118">
        <f t="shared" si="40"/>
        <v>310.16800000000001</v>
      </c>
      <c r="BB86" s="116"/>
      <c r="BF86" s="71">
        <v>2</v>
      </c>
      <c r="BG86" s="71" t="s">
        <v>85</v>
      </c>
      <c r="BI86" s="26">
        <f>AS86*50</f>
        <v>28.299999999999997</v>
      </c>
      <c r="BJ86" s="26"/>
      <c r="BK86" s="26">
        <f>AS86*125</f>
        <v>70.75</v>
      </c>
      <c r="BL86" s="26"/>
      <c r="BM86" s="26">
        <f>AS86*200</f>
        <v>113.19999999999999</v>
      </c>
      <c r="BR86" s="17" t="s">
        <v>100</v>
      </c>
    </row>
    <row r="87" spans="1:73" s="71" customFormat="1" ht="16" x14ac:dyDescent="0.2">
      <c r="A87" s="16">
        <v>133</v>
      </c>
      <c r="B87" s="298" t="s">
        <v>245</v>
      </c>
      <c r="C87" s="170">
        <v>87</v>
      </c>
      <c r="D87" s="275" t="s">
        <v>126</v>
      </c>
      <c r="E87" s="75">
        <v>0.94099999999999995</v>
      </c>
      <c r="F87" s="80"/>
      <c r="G87" s="29" t="s">
        <v>76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75">
        <v>1</v>
      </c>
      <c r="W87" s="75" t="s">
        <v>80</v>
      </c>
      <c r="X87" s="150"/>
      <c r="Y87" s="29"/>
      <c r="Z87" s="150" t="s">
        <v>70</v>
      </c>
      <c r="AA87" s="150" t="s">
        <v>70</v>
      </c>
      <c r="AB87" s="150" t="s">
        <v>70</v>
      </c>
      <c r="AC87" s="150" t="s">
        <v>70</v>
      </c>
      <c r="AD87" s="150" t="s">
        <v>70</v>
      </c>
      <c r="AE87" s="150" t="s">
        <v>70</v>
      </c>
      <c r="AF87" s="150">
        <v>1</v>
      </c>
      <c r="AG87" s="75" t="s">
        <v>76</v>
      </c>
      <c r="AH87" s="75" t="s">
        <v>76</v>
      </c>
      <c r="AI87" s="75" t="s">
        <v>76</v>
      </c>
      <c r="AJ87" s="195"/>
      <c r="AK87" s="195"/>
      <c r="AL87" s="202"/>
      <c r="AM87" s="202"/>
      <c r="AN87" s="29"/>
      <c r="AO87" s="29"/>
      <c r="AP87" s="29"/>
      <c r="AQ87" s="29"/>
      <c r="AR87" s="29"/>
      <c r="AS87" s="255">
        <v>0.17899999999999999</v>
      </c>
      <c r="AT87" s="116"/>
      <c r="AU87" s="12" t="s">
        <v>85</v>
      </c>
      <c r="AV87" s="118">
        <f>AS87*50</f>
        <v>8.9499999999999993</v>
      </c>
      <c r="AW87" s="118">
        <f t="shared" si="52"/>
        <v>24.523</v>
      </c>
      <c r="AX87" s="118">
        <f>AS87*125</f>
        <v>22.375</v>
      </c>
      <c r="AY87" s="118">
        <f t="shared" si="38"/>
        <v>61.307500000000005</v>
      </c>
      <c r="AZ87" s="118">
        <f>AS87*200</f>
        <v>35.799999999999997</v>
      </c>
      <c r="BA87" s="118">
        <f t="shared" si="40"/>
        <v>98.091999999999999</v>
      </c>
      <c r="BB87"/>
      <c r="BC87"/>
      <c r="BD87"/>
      <c r="BE87"/>
      <c r="BF87" s="71">
        <v>2</v>
      </c>
      <c r="BG87" s="71" t="s">
        <v>85</v>
      </c>
      <c r="BH87"/>
      <c r="BI87" s="26">
        <f>AS87*50</f>
        <v>8.9499999999999993</v>
      </c>
      <c r="BJ87" s="26"/>
      <c r="BK87" s="26">
        <f>AS87*125</f>
        <v>22.375</v>
      </c>
      <c r="BL87" s="26"/>
      <c r="BM87" s="26">
        <f>AS87*200</f>
        <v>35.799999999999997</v>
      </c>
      <c r="BN87"/>
      <c r="BO87" s="26"/>
      <c r="BP87" s="26"/>
      <c r="BQ87" s="26"/>
      <c r="BR87" s="17" t="s">
        <v>100</v>
      </c>
      <c r="BS87"/>
      <c r="BT87"/>
      <c r="BU87"/>
    </row>
    <row r="88" spans="1:73" ht="15" x14ac:dyDescent="0.2">
      <c r="A88" s="16">
        <v>65</v>
      </c>
      <c r="B88" s="298">
        <v>92</v>
      </c>
      <c r="C88" s="2">
        <v>88</v>
      </c>
      <c r="D88" s="279" t="s">
        <v>130</v>
      </c>
      <c r="E88">
        <v>7.9000000000000001E-2</v>
      </c>
      <c r="F88"/>
      <c r="G88" t="s">
        <v>131</v>
      </c>
      <c r="H88">
        <v>7.9000000000000001E-2</v>
      </c>
      <c r="I88" t="s">
        <v>132</v>
      </c>
      <c r="J88">
        <v>7.9000000000000001E-2</v>
      </c>
      <c r="K88">
        <f t="shared" ref="K88:K97" si="53">J88*100</f>
        <v>7.9</v>
      </c>
      <c r="L88"/>
      <c r="M88">
        <f t="shared" ref="M88:M102" si="54">L88*45</f>
        <v>0</v>
      </c>
      <c r="N88"/>
      <c r="O88">
        <f t="shared" ref="O88:O102" si="55">N88*35</f>
        <v>0</v>
      </c>
      <c r="P88">
        <f t="shared" ref="P88:P97" si="56">K88+M88+O88</f>
        <v>7.9</v>
      </c>
      <c r="Q88"/>
      <c r="R88">
        <v>7.9</v>
      </c>
      <c r="S88">
        <v>8</v>
      </c>
      <c r="T88">
        <f t="shared" ref="T88:T102" si="57">R88*2.74</f>
        <v>21.646000000000004</v>
      </c>
      <c r="U88" t="s">
        <v>66</v>
      </c>
      <c r="V88">
        <v>1</v>
      </c>
      <c r="W88" t="s">
        <v>108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s="258">
        <v>7.9000000000000001E-2</v>
      </c>
      <c r="AT88">
        <v>1</v>
      </c>
      <c r="AU88" t="s">
        <v>136</v>
      </c>
      <c r="AV88" s="26">
        <f t="shared" ref="AV88:AV96" si="58">AS88*100</f>
        <v>7.9</v>
      </c>
      <c r="AW88" s="26">
        <f t="shared" si="52"/>
        <v>21.646000000000004</v>
      </c>
      <c r="AX88" s="26">
        <f t="shared" ref="AX88:AX96" si="59">AS88*175</f>
        <v>13.824999999999999</v>
      </c>
      <c r="AY88" s="26">
        <f t="shared" si="38"/>
        <v>37.880499999999998</v>
      </c>
      <c r="AZ88" s="26">
        <f t="shared" ref="AZ88:AZ96" si="60">AS88*250</f>
        <v>19.75</v>
      </c>
      <c r="BA88" s="26">
        <f t="shared" si="40"/>
        <v>54.115000000000002</v>
      </c>
      <c r="BF88" s="71">
        <v>1</v>
      </c>
      <c r="BG88" s="71" t="s">
        <v>136</v>
      </c>
      <c r="BH88" s="71"/>
      <c r="BI88" s="189">
        <f t="shared" ref="BI88:BI96" si="61">AS88*100</f>
        <v>7.9</v>
      </c>
      <c r="BK88" s="189">
        <f t="shared" ref="BK88:BK96" si="62">AS88*175</f>
        <v>13.824999999999999</v>
      </c>
      <c r="BL88" s="71"/>
      <c r="BM88" s="189">
        <f t="shared" ref="BM88:BM96" si="63">AS88*250</f>
        <v>19.75</v>
      </c>
      <c r="BR88" t="s">
        <v>93</v>
      </c>
    </row>
    <row r="89" spans="1:73" s="71" customFormat="1" ht="15" x14ac:dyDescent="0.2">
      <c r="A89" s="16">
        <v>66</v>
      </c>
      <c r="B89" s="298">
        <v>93</v>
      </c>
      <c r="C89" s="2">
        <v>89</v>
      </c>
      <c r="D89" s="279" t="s">
        <v>130</v>
      </c>
      <c r="E89">
        <v>5.6000000000000001E-2</v>
      </c>
      <c r="F89"/>
      <c r="G89" t="s">
        <v>131</v>
      </c>
      <c r="H89">
        <v>5.6000000000000001E-2</v>
      </c>
      <c r="I89" t="s">
        <v>132</v>
      </c>
      <c r="J89">
        <v>5.6000000000000001E-2</v>
      </c>
      <c r="K89">
        <f t="shared" si="53"/>
        <v>5.6000000000000005</v>
      </c>
      <c r="L89"/>
      <c r="M89">
        <f t="shared" si="54"/>
        <v>0</v>
      </c>
      <c r="N89"/>
      <c r="O89">
        <f t="shared" si="55"/>
        <v>0</v>
      </c>
      <c r="P89">
        <f t="shared" si="56"/>
        <v>5.6000000000000005</v>
      </c>
      <c r="Q89"/>
      <c r="R89">
        <v>5.6</v>
      </c>
      <c r="S89">
        <v>5</v>
      </c>
      <c r="T89">
        <f t="shared" si="57"/>
        <v>15.343999999999999</v>
      </c>
      <c r="U89" t="s">
        <v>66</v>
      </c>
      <c r="V89">
        <v>1</v>
      </c>
      <c r="W89" t="s">
        <v>108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s="258">
        <v>5.6000000000000001E-2</v>
      </c>
      <c r="AT89">
        <v>1</v>
      </c>
      <c r="AU89" t="s">
        <v>136</v>
      </c>
      <c r="AV89" s="26">
        <f t="shared" si="58"/>
        <v>5.6000000000000005</v>
      </c>
      <c r="AW89" s="26">
        <f t="shared" si="52"/>
        <v>15.344000000000003</v>
      </c>
      <c r="AX89" s="26">
        <f t="shared" si="59"/>
        <v>9.8000000000000007</v>
      </c>
      <c r="AY89" s="26">
        <f t="shared" si="38"/>
        <v>26.852000000000004</v>
      </c>
      <c r="AZ89" s="26">
        <f t="shared" si="60"/>
        <v>14</v>
      </c>
      <c r="BA89" s="26">
        <f t="shared" si="40"/>
        <v>38.36</v>
      </c>
      <c r="BB89"/>
      <c r="BC89"/>
      <c r="BD89"/>
      <c r="BE89"/>
      <c r="BF89" s="71">
        <v>1</v>
      </c>
      <c r="BG89" s="71" t="s">
        <v>136</v>
      </c>
      <c r="BI89" s="189">
        <f t="shared" si="61"/>
        <v>5.6000000000000005</v>
      </c>
      <c r="BJ89"/>
      <c r="BK89" s="189">
        <f t="shared" si="62"/>
        <v>9.8000000000000007</v>
      </c>
      <c r="BM89" s="189">
        <f t="shared" si="63"/>
        <v>14</v>
      </c>
      <c r="BN89"/>
      <c r="BO89"/>
      <c r="BP89"/>
      <c r="BQ89"/>
      <c r="BR89" t="s">
        <v>93</v>
      </c>
      <c r="BS89"/>
      <c r="BT89"/>
      <c r="BU89"/>
    </row>
    <row r="90" spans="1:73" s="3" customFormat="1" ht="15" x14ac:dyDescent="0.2">
      <c r="A90" s="16">
        <v>67</v>
      </c>
      <c r="B90" s="298">
        <v>95</v>
      </c>
      <c r="C90" s="2">
        <v>90</v>
      </c>
      <c r="D90" s="279" t="s">
        <v>130</v>
      </c>
      <c r="E90">
        <v>0.104</v>
      </c>
      <c r="F90"/>
      <c r="G90" t="s">
        <v>131</v>
      </c>
      <c r="H90">
        <v>0.104</v>
      </c>
      <c r="I90" t="s">
        <v>132</v>
      </c>
      <c r="J90">
        <v>0.104</v>
      </c>
      <c r="K90">
        <f t="shared" si="53"/>
        <v>10.4</v>
      </c>
      <c r="L90"/>
      <c r="M90">
        <f t="shared" si="54"/>
        <v>0</v>
      </c>
      <c r="N90"/>
      <c r="O90">
        <f t="shared" si="55"/>
        <v>0</v>
      </c>
      <c r="P90">
        <f t="shared" si="56"/>
        <v>10.4</v>
      </c>
      <c r="Q90"/>
      <c r="R90">
        <v>10.4</v>
      </c>
      <c r="S90">
        <v>10</v>
      </c>
      <c r="T90">
        <f t="shared" si="57"/>
        <v>28.496000000000002</v>
      </c>
      <c r="U90" t="s">
        <v>66</v>
      </c>
      <c r="V90">
        <v>1</v>
      </c>
      <c r="W90" t="s">
        <v>108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s="258">
        <v>0.104</v>
      </c>
      <c r="AT90">
        <v>1</v>
      </c>
      <c r="AU90" t="s">
        <v>136</v>
      </c>
      <c r="AV90" s="26">
        <f t="shared" si="58"/>
        <v>10.4</v>
      </c>
      <c r="AW90" s="26">
        <f t="shared" si="52"/>
        <v>28.496000000000002</v>
      </c>
      <c r="AX90" s="26">
        <f t="shared" si="59"/>
        <v>18.2</v>
      </c>
      <c r="AY90" s="26">
        <f t="shared" si="38"/>
        <v>49.868000000000002</v>
      </c>
      <c r="AZ90" s="26">
        <f t="shared" si="60"/>
        <v>26</v>
      </c>
      <c r="BA90" s="26">
        <f t="shared" si="40"/>
        <v>71.240000000000009</v>
      </c>
      <c r="BB90"/>
      <c r="BC90"/>
      <c r="BD90"/>
      <c r="BE90"/>
      <c r="BF90" s="71">
        <v>1</v>
      </c>
      <c r="BG90" s="71" t="s">
        <v>136</v>
      </c>
      <c r="BH90" s="71"/>
      <c r="BI90" s="189">
        <f t="shared" si="61"/>
        <v>10.4</v>
      </c>
      <c r="BJ90"/>
      <c r="BK90" s="189">
        <f t="shared" si="62"/>
        <v>18.2</v>
      </c>
      <c r="BL90" s="71"/>
      <c r="BM90" s="189">
        <f t="shared" si="63"/>
        <v>26</v>
      </c>
      <c r="BN90"/>
      <c r="BO90"/>
      <c r="BP90"/>
      <c r="BQ90"/>
      <c r="BR90" t="s">
        <v>93</v>
      </c>
      <c r="BS90"/>
      <c r="BT90"/>
      <c r="BU90"/>
    </row>
    <row r="91" spans="1:73" s="3" customFormat="1" ht="15" x14ac:dyDescent="0.2">
      <c r="A91" s="16">
        <v>68</v>
      </c>
      <c r="B91" s="298">
        <v>97</v>
      </c>
      <c r="C91" s="2">
        <v>91</v>
      </c>
      <c r="D91" s="279" t="s">
        <v>130</v>
      </c>
      <c r="E91">
        <v>6.0999999999999999E-2</v>
      </c>
      <c r="F91"/>
      <c r="G91" t="s">
        <v>131</v>
      </c>
      <c r="H91">
        <v>6.0999999999999999E-2</v>
      </c>
      <c r="I91" t="s">
        <v>132</v>
      </c>
      <c r="J91">
        <v>6.0999999999999999E-2</v>
      </c>
      <c r="K91">
        <f t="shared" si="53"/>
        <v>6.1</v>
      </c>
      <c r="L91"/>
      <c r="M91">
        <f t="shared" si="54"/>
        <v>0</v>
      </c>
      <c r="N91"/>
      <c r="O91">
        <f t="shared" si="55"/>
        <v>0</v>
      </c>
      <c r="P91">
        <f t="shared" si="56"/>
        <v>6.1</v>
      </c>
      <c r="Q91"/>
      <c r="R91">
        <v>6.1</v>
      </c>
      <c r="S91">
        <v>6</v>
      </c>
      <c r="T91">
        <f t="shared" si="57"/>
        <v>16.713999999999999</v>
      </c>
      <c r="U91" t="s">
        <v>66</v>
      </c>
      <c r="V91">
        <v>1</v>
      </c>
      <c r="W91" t="s">
        <v>108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s="258">
        <v>6.0999999999999999E-2</v>
      </c>
      <c r="AT91">
        <v>1</v>
      </c>
      <c r="AU91" t="s">
        <v>136</v>
      </c>
      <c r="AV91" s="26">
        <f t="shared" si="58"/>
        <v>6.1</v>
      </c>
      <c r="AW91" s="26">
        <f t="shared" si="52"/>
        <v>16.713999999999999</v>
      </c>
      <c r="AX91" s="26">
        <f t="shared" si="59"/>
        <v>10.674999999999999</v>
      </c>
      <c r="AY91" s="26">
        <f t="shared" si="38"/>
        <v>29.249499999999998</v>
      </c>
      <c r="AZ91" s="26">
        <f t="shared" si="60"/>
        <v>15.25</v>
      </c>
      <c r="BA91" s="26">
        <f t="shared" si="40"/>
        <v>41.785000000000004</v>
      </c>
      <c r="BB91"/>
      <c r="BC91"/>
      <c r="BD91"/>
      <c r="BE91"/>
      <c r="BF91" s="71">
        <v>1</v>
      </c>
      <c r="BG91" s="71" t="s">
        <v>136</v>
      </c>
      <c r="BH91" s="71"/>
      <c r="BI91" s="189">
        <f t="shared" si="61"/>
        <v>6.1</v>
      </c>
      <c r="BJ91"/>
      <c r="BK91" s="189">
        <f t="shared" si="62"/>
        <v>10.674999999999999</v>
      </c>
      <c r="BL91" s="71"/>
      <c r="BM91" s="189">
        <f t="shared" si="63"/>
        <v>15.25</v>
      </c>
      <c r="BN91"/>
      <c r="BO91"/>
      <c r="BP91"/>
      <c r="BQ91"/>
      <c r="BR91" t="s">
        <v>93</v>
      </c>
      <c r="BS91"/>
      <c r="BT91"/>
      <c r="BU91"/>
    </row>
    <row r="92" spans="1:73" ht="15" x14ac:dyDescent="0.2">
      <c r="A92" s="16">
        <v>69</v>
      </c>
      <c r="B92" s="298">
        <v>99</v>
      </c>
      <c r="C92" s="2">
        <v>92</v>
      </c>
      <c r="D92" s="279" t="s">
        <v>130</v>
      </c>
      <c r="E92">
        <v>6.5000000000000002E-2</v>
      </c>
      <c r="F92"/>
      <c r="G92" t="s">
        <v>131</v>
      </c>
      <c r="H92">
        <v>6.5000000000000002E-2</v>
      </c>
      <c r="I92" t="s">
        <v>132</v>
      </c>
      <c r="J92">
        <v>6.5000000000000002E-2</v>
      </c>
      <c r="K92">
        <f t="shared" si="53"/>
        <v>6.5</v>
      </c>
      <c r="L92"/>
      <c r="M92">
        <f t="shared" si="54"/>
        <v>0</v>
      </c>
      <c r="N92"/>
      <c r="O92">
        <f t="shared" si="55"/>
        <v>0</v>
      </c>
      <c r="P92">
        <f t="shared" si="56"/>
        <v>6.5</v>
      </c>
      <c r="Q92"/>
      <c r="R92">
        <v>6.5</v>
      </c>
      <c r="S92">
        <v>6</v>
      </c>
      <c r="T92">
        <f t="shared" si="57"/>
        <v>17.810000000000002</v>
      </c>
      <c r="U92" t="s">
        <v>66</v>
      </c>
      <c r="V92">
        <v>1</v>
      </c>
      <c r="W92" t="s">
        <v>108</v>
      </c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s="258">
        <v>6.5000000000000002E-2</v>
      </c>
      <c r="AT92">
        <v>1</v>
      </c>
      <c r="AU92" t="s">
        <v>136</v>
      </c>
      <c r="AV92" s="26">
        <f t="shared" si="58"/>
        <v>6.5</v>
      </c>
      <c r="AW92" s="26">
        <f t="shared" si="52"/>
        <v>17.810000000000002</v>
      </c>
      <c r="AX92" s="26">
        <f t="shared" si="59"/>
        <v>11.375</v>
      </c>
      <c r="AY92" s="26">
        <f t="shared" si="38"/>
        <v>31.167500000000004</v>
      </c>
      <c r="AZ92" s="26">
        <f t="shared" si="60"/>
        <v>16.25</v>
      </c>
      <c r="BA92" s="26">
        <f t="shared" si="40"/>
        <v>44.525000000000006</v>
      </c>
      <c r="BF92" s="71">
        <v>1</v>
      </c>
      <c r="BG92" s="71" t="s">
        <v>136</v>
      </c>
      <c r="BH92" s="71"/>
      <c r="BI92" s="189">
        <f t="shared" si="61"/>
        <v>6.5</v>
      </c>
      <c r="BK92" s="189">
        <f t="shared" si="62"/>
        <v>11.375</v>
      </c>
      <c r="BL92" s="71"/>
      <c r="BM92" s="189">
        <f t="shared" si="63"/>
        <v>16.25</v>
      </c>
      <c r="BR92" t="s">
        <v>93</v>
      </c>
    </row>
    <row r="93" spans="1:73" ht="16" x14ac:dyDescent="0.2">
      <c r="A93" s="16">
        <v>70</v>
      </c>
      <c r="B93" s="298">
        <v>101</v>
      </c>
      <c r="C93" s="2">
        <v>93</v>
      </c>
      <c r="D93" s="275" t="s">
        <v>130</v>
      </c>
      <c r="E93" s="29">
        <v>0.157</v>
      </c>
      <c r="G93" s="29" t="s">
        <v>131</v>
      </c>
      <c r="H93" s="29">
        <v>0.157</v>
      </c>
      <c r="I93" s="29" t="s">
        <v>132</v>
      </c>
      <c r="J93" s="29">
        <v>0.157</v>
      </c>
      <c r="K93" s="29">
        <f t="shared" si="53"/>
        <v>15.7</v>
      </c>
      <c r="M93" s="29">
        <f t="shared" si="54"/>
        <v>0</v>
      </c>
      <c r="O93" s="29">
        <f t="shared" si="55"/>
        <v>0</v>
      </c>
      <c r="P93" s="29">
        <f t="shared" si="56"/>
        <v>15.7</v>
      </c>
      <c r="R93" s="29">
        <f>P93</f>
        <v>15.7</v>
      </c>
      <c r="S93" s="29">
        <v>16</v>
      </c>
      <c r="T93" s="29">
        <f t="shared" si="57"/>
        <v>43.018000000000001</v>
      </c>
      <c r="U93" s="29" t="s">
        <v>66</v>
      </c>
      <c r="V93" s="29">
        <v>1</v>
      </c>
      <c r="W93" s="29" t="s">
        <v>80</v>
      </c>
      <c r="Y93"/>
      <c r="Z93" s="30" t="s">
        <v>70</v>
      </c>
      <c r="AA93" s="30" t="s">
        <v>70</v>
      </c>
      <c r="AB93" s="30" t="s">
        <v>70</v>
      </c>
      <c r="AC93" s="30" t="s">
        <v>70</v>
      </c>
      <c r="AD93" s="30" t="s">
        <v>70</v>
      </c>
      <c r="AE93" s="30" t="s">
        <v>70</v>
      </c>
      <c r="AF93" s="30">
        <v>1</v>
      </c>
      <c r="AG93" s="29" t="s">
        <v>76</v>
      </c>
      <c r="AH93" s="29" t="s">
        <v>76</v>
      </c>
      <c r="AI93" s="29" t="s">
        <v>76</v>
      </c>
      <c r="AJ93" s="29" t="s">
        <v>223</v>
      </c>
      <c r="AL93" s="29" t="s">
        <v>70</v>
      </c>
      <c r="AM93" s="29" t="s">
        <v>70</v>
      </c>
      <c r="AR93" s="29" t="s">
        <v>224</v>
      </c>
      <c r="AS93" s="258">
        <v>0.157</v>
      </c>
      <c r="AT93">
        <v>1</v>
      </c>
      <c r="AU93" t="s">
        <v>136</v>
      </c>
      <c r="AV93" s="26">
        <f t="shared" si="58"/>
        <v>15.7</v>
      </c>
      <c r="AW93" s="26">
        <f t="shared" si="52"/>
        <v>43.018000000000001</v>
      </c>
      <c r="AX93" s="26">
        <f t="shared" si="59"/>
        <v>27.475000000000001</v>
      </c>
      <c r="AY93" s="26">
        <f t="shared" si="38"/>
        <v>75.281500000000008</v>
      </c>
      <c r="AZ93" s="26">
        <f t="shared" si="60"/>
        <v>39.25</v>
      </c>
      <c r="BA93" s="26">
        <f t="shared" si="40"/>
        <v>107.545</v>
      </c>
      <c r="BF93" s="71">
        <v>1</v>
      </c>
      <c r="BG93" s="71" t="s">
        <v>136</v>
      </c>
      <c r="BH93" s="71"/>
      <c r="BI93" s="189">
        <f t="shared" si="61"/>
        <v>15.7</v>
      </c>
      <c r="BK93" s="189">
        <f t="shared" si="62"/>
        <v>27.475000000000001</v>
      </c>
      <c r="BL93" s="71"/>
      <c r="BM93" s="189">
        <f t="shared" si="63"/>
        <v>39.25</v>
      </c>
      <c r="BR93" t="s">
        <v>93</v>
      </c>
    </row>
    <row r="94" spans="1:73" ht="15" x14ac:dyDescent="0.2">
      <c r="A94" s="16">
        <v>71</v>
      </c>
      <c r="B94" s="298">
        <v>102</v>
      </c>
      <c r="C94" s="2">
        <v>94</v>
      </c>
      <c r="D94" s="279" t="s">
        <v>130</v>
      </c>
      <c r="E94">
        <v>0.129</v>
      </c>
      <c r="F94"/>
      <c r="G94" t="s">
        <v>131</v>
      </c>
      <c r="H94">
        <v>0.129</v>
      </c>
      <c r="I94" t="s">
        <v>132</v>
      </c>
      <c r="J94">
        <v>0.129</v>
      </c>
      <c r="K94">
        <f t="shared" si="53"/>
        <v>12.9</v>
      </c>
      <c r="L94"/>
      <c r="M94">
        <f t="shared" si="54"/>
        <v>0</v>
      </c>
      <c r="N94"/>
      <c r="O94">
        <f t="shared" si="55"/>
        <v>0</v>
      </c>
      <c r="P94">
        <f t="shared" si="56"/>
        <v>12.9</v>
      </c>
      <c r="Q94"/>
      <c r="R94">
        <v>12.9</v>
      </c>
      <c r="S94">
        <v>13</v>
      </c>
      <c r="T94">
        <f t="shared" si="57"/>
        <v>35.346000000000004</v>
      </c>
      <c r="U94" t="s">
        <v>66</v>
      </c>
      <c r="V94">
        <v>1</v>
      </c>
      <c r="W94" t="s">
        <v>108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s="258">
        <v>0.129</v>
      </c>
      <c r="AT94">
        <v>1</v>
      </c>
      <c r="AU94" t="s">
        <v>136</v>
      </c>
      <c r="AV94" s="26">
        <f t="shared" si="58"/>
        <v>12.9</v>
      </c>
      <c r="AW94" s="26">
        <f t="shared" si="52"/>
        <v>35.346000000000004</v>
      </c>
      <c r="AX94" s="26">
        <f t="shared" si="59"/>
        <v>22.574999999999999</v>
      </c>
      <c r="AY94" s="26">
        <f t="shared" si="38"/>
        <v>61.855500000000006</v>
      </c>
      <c r="AZ94" s="26">
        <f t="shared" si="60"/>
        <v>32.25</v>
      </c>
      <c r="BA94" s="26">
        <f t="shared" si="40"/>
        <v>88.365000000000009</v>
      </c>
      <c r="BF94" s="71">
        <v>1</v>
      </c>
      <c r="BG94" s="71" t="s">
        <v>136</v>
      </c>
      <c r="BH94" s="71"/>
      <c r="BI94" s="189">
        <f t="shared" si="61"/>
        <v>12.9</v>
      </c>
      <c r="BK94" s="189">
        <f t="shared" si="62"/>
        <v>22.574999999999999</v>
      </c>
      <c r="BL94" s="71"/>
      <c r="BM94" s="189">
        <f t="shared" si="63"/>
        <v>32.25</v>
      </c>
      <c r="BR94" t="s">
        <v>93</v>
      </c>
    </row>
    <row r="95" spans="1:73" ht="15" x14ac:dyDescent="0.2">
      <c r="A95" s="16">
        <v>72</v>
      </c>
      <c r="B95" s="298">
        <v>104</v>
      </c>
      <c r="C95" s="2">
        <v>95</v>
      </c>
      <c r="D95" s="279" t="s">
        <v>130</v>
      </c>
      <c r="E95">
        <v>7.3999999999999996E-2</v>
      </c>
      <c r="F95"/>
      <c r="G95" t="s">
        <v>131</v>
      </c>
      <c r="H95">
        <v>7.3999999999999996E-2</v>
      </c>
      <c r="I95" t="s">
        <v>132</v>
      </c>
      <c r="J95">
        <v>7.3999999999999996E-2</v>
      </c>
      <c r="K95">
        <f t="shared" si="53"/>
        <v>7.3999999999999995</v>
      </c>
      <c r="L95"/>
      <c r="M95">
        <f t="shared" si="54"/>
        <v>0</v>
      </c>
      <c r="N95"/>
      <c r="O95">
        <f t="shared" si="55"/>
        <v>0</v>
      </c>
      <c r="P95">
        <f t="shared" si="56"/>
        <v>7.3999999999999995</v>
      </c>
      <c r="Q95"/>
      <c r="R95">
        <v>7.4</v>
      </c>
      <c r="S95">
        <v>7</v>
      </c>
      <c r="T95">
        <f t="shared" si="57"/>
        <v>20.276000000000003</v>
      </c>
      <c r="U95" t="s">
        <v>66</v>
      </c>
      <c r="V95">
        <v>1</v>
      </c>
      <c r="W95" t="s">
        <v>108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s="258">
        <v>7.3999999999999996E-2</v>
      </c>
      <c r="AT95">
        <v>1</v>
      </c>
      <c r="AU95" t="s">
        <v>136</v>
      </c>
      <c r="AV95" s="26">
        <f t="shared" si="58"/>
        <v>7.3999999999999995</v>
      </c>
      <c r="AW95" s="26">
        <f t="shared" si="52"/>
        <v>20.276</v>
      </c>
      <c r="AX95" s="26">
        <f t="shared" si="59"/>
        <v>12.95</v>
      </c>
      <c r="AY95" s="26">
        <f t="shared" si="38"/>
        <v>35.483000000000004</v>
      </c>
      <c r="AZ95" s="26">
        <f t="shared" si="60"/>
        <v>18.5</v>
      </c>
      <c r="BA95" s="26">
        <f t="shared" si="40"/>
        <v>50.690000000000005</v>
      </c>
      <c r="BF95" s="71">
        <v>1</v>
      </c>
      <c r="BG95" s="71" t="s">
        <v>136</v>
      </c>
      <c r="BH95" s="71"/>
      <c r="BI95" s="189">
        <f t="shared" si="61"/>
        <v>7.3999999999999995</v>
      </c>
      <c r="BK95" s="189">
        <f t="shared" si="62"/>
        <v>12.95</v>
      </c>
      <c r="BL95" s="71"/>
      <c r="BM95" s="189">
        <f t="shared" si="63"/>
        <v>18.5</v>
      </c>
      <c r="BR95" t="s">
        <v>93</v>
      </c>
    </row>
    <row r="96" spans="1:73" ht="15" x14ac:dyDescent="0.2">
      <c r="A96" s="16">
        <v>73</v>
      </c>
      <c r="B96" s="298">
        <v>105</v>
      </c>
      <c r="C96" s="2">
        <v>96</v>
      </c>
      <c r="D96" s="279" t="s">
        <v>130</v>
      </c>
      <c r="E96">
        <v>0.21</v>
      </c>
      <c r="F96"/>
      <c r="G96" t="s">
        <v>131</v>
      </c>
      <c r="H96">
        <v>0.21</v>
      </c>
      <c r="I96" t="s">
        <v>132</v>
      </c>
      <c r="J96">
        <v>0.21</v>
      </c>
      <c r="K96">
        <f t="shared" si="53"/>
        <v>21</v>
      </c>
      <c r="L96"/>
      <c r="M96">
        <f t="shared" si="54"/>
        <v>0</v>
      </c>
      <c r="N96"/>
      <c r="O96">
        <f t="shared" si="55"/>
        <v>0</v>
      </c>
      <c r="P96">
        <f t="shared" si="56"/>
        <v>21</v>
      </c>
      <c r="Q96"/>
      <c r="R96">
        <v>21</v>
      </c>
      <c r="S96">
        <v>21</v>
      </c>
      <c r="T96">
        <f t="shared" si="57"/>
        <v>57.540000000000006</v>
      </c>
      <c r="U96" t="s">
        <v>66</v>
      </c>
      <c r="V96">
        <v>1</v>
      </c>
      <c r="W96" t="s">
        <v>108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s="258">
        <v>0.21</v>
      </c>
      <c r="AT96">
        <v>1</v>
      </c>
      <c r="AU96" t="s">
        <v>136</v>
      </c>
      <c r="AV96" s="26">
        <f t="shared" si="58"/>
        <v>21</v>
      </c>
      <c r="AW96" s="26">
        <f t="shared" si="52"/>
        <v>57.540000000000006</v>
      </c>
      <c r="AX96" s="26">
        <f t="shared" si="59"/>
        <v>36.75</v>
      </c>
      <c r="AY96" s="26">
        <f t="shared" si="38"/>
        <v>100.69500000000001</v>
      </c>
      <c r="AZ96" s="26">
        <f t="shared" si="60"/>
        <v>52.5</v>
      </c>
      <c r="BA96" s="26">
        <f t="shared" si="40"/>
        <v>143.85000000000002</v>
      </c>
      <c r="BF96" s="71">
        <v>1</v>
      </c>
      <c r="BG96" s="71" t="s">
        <v>136</v>
      </c>
      <c r="BH96" s="71"/>
      <c r="BI96" s="189">
        <f t="shared" si="61"/>
        <v>21</v>
      </c>
      <c r="BK96" s="189">
        <f t="shared" si="62"/>
        <v>36.75</v>
      </c>
      <c r="BL96" s="71"/>
      <c r="BM96" s="189">
        <f t="shared" si="63"/>
        <v>52.5</v>
      </c>
      <c r="BR96" t="s">
        <v>93</v>
      </c>
    </row>
    <row r="97" spans="1:73" ht="16" x14ac:dyDescent="0.2">
      <c r="A97" s="16">
        <v>74</v>
      </c>
      <c r="B97" s="301">
        <v>106</v>
      </c>
      <c r="C97" s="4">
        <v>97</v>
      </c>
      <c r="D97" s="278" t="s">
        <v>126</v>
      </c>
      <c r="E97" s="3">
        <v>0.14000000000000001</v>
      </c>
      <c r="F97" s="3"/>
      <c r="G97" s="3" t="s">
        <v>131</v>
      </c>
      <c r="H97" s="3">
        <v>0.14000000000000001</v>
      </c>
      <c r="I97" s="3" t="s">
        <v>79</v>
      </c>
      <c r="J97" s="3"/>
      <c r="K97" s="3">
        <f t="shared" si="53"/>
        <v>0</v>
      </c>
      <c r="L97" s="3">
        <v>0.14000000000000001</v>
      </c>
      <c r="M97" s="3">
        <f t="shared" si="54"/>
        <v>6.3000000000000007</v>
      </c>
      <c r="N97" s="3"/>
      <c r="O97" s="3">
        <f t="shared" si="55"/>
        <v>0</v>
      </c>
      <c r="P97" s="3">
        <f t="shared" si="56"/>
        <v>6.3000000000000007</v>
      </c>
      <c r="Q97" s="3">
        <v>36</v>
      </c>
      <c r="R97" s="3">
        <v>36</v>
      </c>
      <c r="S97" s="3">
        <v>36</v>
      </c>
      <c r="T97" s="29">
        <f t="shared" si="57"/>
        <v>98.640000000000015</v>
      </c>
      <c r="U97" s="3" t="s">
        <v>113</v>
      </c>
      <c r="V97" s="3">
        <v>1</v>
      </c>
      <c r="W97" s="3" t="s">
        <v>80</v>
      </c>
      <c r="X97" s="46" t="s">
        <v>225</v>
      </c>
      <c r="Y97" s="3"/>
      <c r="Z97" s="46" t="s">
        <v>70</v>
      </c>
      <c r="AA97" s="46" t="s">
        <v>70</v>
      </c>
      <c r="AB97" s="46" t="s">
        <v>70</v>
      </c>
      <c r="AC97" s="46" t="s">
        <v>70</v>
      </c>
      <c r="AD97" s="46" t="s">
        <v>70</v>
      </c>
      <c r="AE97" s="46" t="s">
        <v>70</v>
      </c>
      <c r="AF97" s="46">
        <v>1</v>
      </c>
      <c r="AG97" s="3" t="s">
        <v>76</v>
      </c>
      <c r="AH97" s="3" t="s">
        <v>76</v>
      </c>
      <c r="AI97" s="3" t="s">
        <v>76</v>
      </c>
      <c r="AJ97" s="3" t="s">
        <v>92</v>
      </c>
      <c r="AK97" s="3"/>
      <c r="AL97" s="3" t="s">
        <v>70</v>
      </c>
      <c r="AM97" s="3" t="s">
        <v>70</v>
      </c>
      <c r="AN97" s="3"/>
      <c r="AO97" s="3"/>
      <c r="AP97" s="3">
        <v>36</v>
      </c>
      <c r="AQ97" s="3">
        <v>0.14000000000000001</v>
      </c>
      <c r="AR97" s="3" t="s">
        <v>19</v>
      </c>
      <c r="AS97" s="257">
        <v>0.14000000000000001</v>
      </c>
      <c r="AT97" s="3">
        <v>2</v>
      </c>
      <c r="AU97" s="3" t="s">
        <v>85</v>
      </c>
      <c r="AV97" s="82">
        <f>AS97*50</f>
        <v>7.0000000000000009</v>
      </c>
      <c r="AW97" s="82">
        <f t="shared" si="52"/>
        <v>19.180000000000003</v>
      </c>
      <c r="AX97" s="82">
        <f>AS97*125</f>
        <v>17.5</v>
      </c>
      <c r="AY97" s="82">
        <f t="shared" si="38"/>
        <v>47.95</v>
      </c>
      <c r="AZ97" s="82">
        <f>AS97*200</f>
        <v>28.000000000000004</v>
      </c>
      <c r="BA97" s="82">
        <f t="shared" si="40"/>
        <v>76.720000000000013</v>
      </c>
      <c r="BB97" s="3"/>
      <c r="BC97" s="3"/>
      <c r="BD97" s="3"/>
      <c r="BE97" s="3"/>
      <c r="BF97" s="3">
        <v>2</v>
      </c>
      <c r="BG97" s="3" t="s">
        <v>85</v>
      </c>
      <c r="BH97" s="3"/>
      <c r="BI97" s="3">
        <f>AS97*50</f>
        <v>7.0000000000000009</v>
      </c>
      <c r="BJ97" s="3"/>
      <c r="BK97" s="82">
        <f>AS97*125</f>
        <v>17.5</v>
      </c>
      <c r="BL97" s="3"/>
      <c r="BM97" s="82">
        <f>AS97*200</f>
        <v>28.000000000000004</v>
      </c>
      <c r="BN97" s="3"/>
      <c r="BO97" s="3"/>
      <c r="BP97" s="3"/>
      <c r="BQ97" s="3"/>
      <c r="BR97" s="3" t="s">
        <v>93</v>
      </c>
      <c r="BS97" s="3"/>
      <c r="BT97" s="3"/>
      <c r="BU97" s="3"/>
    </row>
    <row r="98" spans="1:73" ht="15" x14ac:dyDescent="0.2">
      <c r="A98" s="16">
        <v>75</v>
      </c>
      <c r="B98" s="298">
        <v>107</v>
      </c>
      <c r="C98" s="2">
        <v>98</v>
      </c>
      <c r="D98" s="279" t="s">
        <v>130</v>
      </c>
      <c r="E98">
        <v>17.88</v>
      </c>
      <c r="F98"/>
      <c r="G98" t="s">
        <v>131</v>
      </c>
      <c r="H98">
        <v>28.69</v>
      </c>
      <c r="I98" t="s">
        <v>132</v>
      </c>
      <c r="J98"/>
      <c r="K98"/>
      <c r="L98"/>
      <c r="M98">
        <f t="shared" si="54"/>
        <v>0</v>
      </c>
      <c r="N98"/>
      <c r="O98">
        <f t="shared" si="55"/>
        <v>0</v>
      </c>
      <c r="P98">
        <v>1950</v>
      </c>
      <c r="Q98"/>
      <c r="R98">
        <v>1950</v>
      </c>
      <c r="S98">
        <v>1950</v>
      </c>
      <c r="T98">
        <f t="shared" si="57"/>
        <v>5343</v>
      </c>
      <c r="U98" t="s">
        <v>113</v>
      </c>
      <c r="V98">
        <v>1</v>
      </c>
      <c r="W98" t="s">
        <v>80</v>
      </c>
      <c r="X98" t="s">
        <v>226</v>
      </c>
      <c r="Y98" t="s">
        <v>227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70</v>
      </c>
      <c r="AF98">
        <v>1</v>
      </c>
      <c r="AG98" t="s">
        <v>76</v>
      </c>
      <c r="AH98" t="s">
        <v>76</v>
      </c>
      <c r="AI98" t="s">
        <v>76</v>
      </c>
      <c r="AJ98" t="s">
        <v>92</v>
      </c>
      <c r="AK98"/>
      <c r="AL98" t="s">
        <v>70</v>
      </c>
      <c r="AM98" t="s">
        <v>70</v>
      </c>
      <c r="AN98"/>
      <c r="AO98"/>
      <c r="AP98"/>
      <c r="AQ98"/>
      <c r="AR98"/>
      <c r="AS98" s="258">
        <v>17.88</v>
      </c>
      <c r="AT98">
        <v>1</v>
      </c>
      <c r="AU98" t="s">
        <v>136</v>
      </c>
      <c r="AV98" s="26">
        <f>AS98*100</f>
        <v>1788</v>
      </c>
      <c r="AW98" s="26">
        <f t="shared" si="52"/>
        <v>4899.1200000000008</v>
      </c>
      <c r="AX98" s="26">
        <f>AS98*175</f>
        <v>3129</v>
      </c>
      <c r="AY98" s="26">
        <f t="shared" si="38"/>
        <v>8573.4600000000009</v>
      </c>
      <c r="AZ98" s="26">
        <f>AS98*250</f>
        <v>4470</v>
      </c>
      <c r="BA98" s="26">
        <f t="shared" si="40"/>
        <v>12247.800000000001</v>
      </c>
      <c r="BF98" s="71">
        <v>1</v>
      </c>
      <c r="BG98" s="71" t="s">
        <v>136</v>
      </c>
      <c r="BH98" s="71"/>
      <c r="BI98">
        <f>AS98*100</f>
        <v>1788</v>
      </c>
      <c r="BK98">
        <f>AS98*175</f>
        <v>3129</v>
      </c>
      <c r="BM98">
        <f>AS98*250</f>
        <v>4470</v>
      </c>
      <c r="BR98" t="s">
        <v>93</v>
      </c>
    </row>
    <row r="99" spans="1:73" ht="16" x14ac:dyDescent="0.2">
      <c r="A99" s="16">
        <v>76</v>
      </c>
      <c r="B99" s="298">
        <v>108</v>
      </c>
      <c r="C99" s="2">
        <v>99</v>
      </c>
      <c r="D99" s="275" t="s">
        <v>63</v>
      </c>
      <c r="E99" s="29">
        <v>0.29699999999999999</v>
      </c>
      <c r="G99" s="29" t="s">
        <v>76</v>
      </c>
      <c r="H99" s="29">
        <v>0.29699999999999999</v>
      </c>
      <c r="I99" s="29" t="s">
        <v>79</v>
      </c>
      <c r="K99" s="29">
        <f>J99*100</f>
        <v>0</v>
      </c>
      <c r="L99" s="29">
        <v>0.29699999999999999</v>
      </c>
      <c r="M99" s="29">
        <f t="shared" si="54"/>
        <v>13.365</v>
      </c>
      <c r="O99" s="29">
        <f t="shared" si="55"/>
        <v>0</v>
      </c>
      <c r="P99" s="29">
        <f>K99+M99+O99</f>
        <v>13.365</v>
      </c>
      <c r="R99" s="29">
        <f>P99</f>
        <v>13.365</v>
      </c>
      <c r="S99" s="29">
        <v>13</v>
      </c>
      <c r="T99" s="29">
        <f t="shared" si="57"/>
        <v>36.620100000000001</v>
      </c>
      <c r="U99" s="29" t="s">
        <v>66</v>
      </c>
      <c r="V99" s="29">
        <v>1</v>
      </c>
      <c r="W99" s="29" t="s">
        <v>155</v>
      </c>
      <c r="Z99" s="30" t="s">
        <v>70</v>
      </c>
      <c r="AA99" s="30" t="s">
        <v>70</v>
      </c>
      <c r="AB99" s="30" t="s">
        <v>70</v>
      </c>
      <c r="AC99" s="30" t="s">
        <v>70</v>
      </c>
      <c r="AD99" s="30" t="s">
        <v>70</v>
      </c>
      <c r="AE99" s="30" t="s">
        <v>70</v>
      </c>
      <c r="AF99" s="30">
        <v>1</v>
      </c>
      <c r="AG99" s="29" t="s">
        <v>76</v>
      </c>
      <c r="AH99" s="29" t="s">
        <v>76</v>
      </c>
      <c r="AI99" s="29" t="s">
        <v>76</v>
      </c>
      <c r="AJ99" s="29" t="s">
        <v>92</v>
      </c>
      <c r="AL99" s="29" t="s">
        <v>70</v>
      </c>
      <c r="AM99" s="29" t="s">
        <v>70</v>
      </c>
      <c r="AS99" s="258">
        <v>0.29699999999999999</v>
      </c>
      <c r="AT99">
        <v>2</v>
      </c>
      <c r="AU99" t="s">
        <v>85</v>
      </c>
      <c r="AV99" s="26">
        <f t="shared" ref="AV99:AV105" si="64">AS99*50</f>
        <v>14.85</v>
      </c>
      <c r="AW99" s="26">
        <f t="shared" si="52"/>
        <v>40.689</v>
      </c>
      <c r="AX99" s="26">
        <f t="shared" ref="AX99:AX105" si="65">AS99*125</f>
        <v>37.125</v>
      </c>
      <c r="AY99" s="26">
        <f t="shared" si="38"/>
        <v>101.72250000000001</v>
      </c>
      <c r="AZ99" s="26">
        <f t="shared" ref="AZ99:AZ105" si="66">AS99*200</f>
        <v>59.4</v>
      </c>
      <c r="BA99" s="26">
        <f t="shared" si="40"/>
        <v>162.756</v>
      </c>
      <c r="BF99" s="71">
        <v>2</v>
      </c>
      <c r="BG99" s="71" t="s">
        <v>85</v>
      </c>
      <c r="BH99" s="71"/>
      <c r="BI99" s="26">
        <f>AS99*50</f>
        <v>14.85</v>
      </c>
      <c r="BK99" s="26">
        <f>AS99*125</f>
        <v>37.125</v>
      </c>
      <c r="BM99" s="26">
        <f>AS99*200</f>
        <v>59.4</v>
      </c>
      <c r="BR99" t="s">
        <v>93</v>
      </c>
    </row>
    <row r="100" spans="1:73" s="3" customFormat="1" ht="16" x14ac:dyDescent="0.2">
      <c r="A100" s="16">
        <v>77</v>
      </c>
      <c r="B100" s="298">
        <v>109</v>
      </c>
      <c r="C100" s="2">
        <v>100</v>
      </c>
      <c r="D100" s="275" t="s">
        <v>63</v>
      </c>
      <c r="E100" s="29">
        <v>0.26</v>
      </c>
      <c r="F100" s="29"/>
      <c r="G100" s="29" t="s">
        <v>78</v>
      </c>
      <c r="H100" s="29">
        <v>0.26</v>
      </c>
      <c r="I100" s="29" t="s">
        <v>79</v>
      </c>
      <c r="J100" s="29"/>
      <c r="K100" s="29">
        <f>J100*100</f>
        <v>0</v>
      </c>
      <c r="L100" s="29">
        <v>0.26</v>
      </c>
      <c r="M100" s="29">
        <f t="shared" si="54"/>
        <v>11.700000000000001</v>
      </c>
      <c r="N100" s="29"/>
      <c r="O100" s="29">
        <f t="shared" si="55"/>
        <v>0</v>
      </c>
      <c r="P100" s="29">
        <f>K100+M100+O100</f>
        <v>11.700000000000001</v>
      </c>
      <c r="Q100" s="29"/>
      <c r="R100" s="29">
        <f>P100</f>
        <v>11.700000000000001</v>
      </c>
      <c r="S100" s="29">
        <v>12</v>
      </c>
      <c r="T100" s="29">
        <f t="shared" si="57"/>
        <v>32.058000000000007</v>
      </c>
      <c r="U100" s="29" t="s">
        <v>113</v>
      </c>
      <c r="V100" s="29">
        <v>1</v>
      </c>
      <c r="W100" s="29" t="s">
        <v>155</v>
      </c>
      <c r="X100" s="30"/>
      <c r="Y100" s="29"/>
      <c r="Z100" s="30" t="s">
        <v>70</v>
      </c>
      <c r="AA100" s="30" t="s">
        <v>70</v>
      </c>
      <c r="AB100" s="30" t="s">
        <v>70</v>
      </c>
      <c r="AC100" s="30" t="s">
        <v>70</v>
      </c>
      <c r="AD100" s="30" t="s">
        <v>70</v>
      </c>
      <c r="AE100" s="30" t="s">
        <v>70</v>
      </c>
      <c r="AF100" s="30">
        <v>1</v>
      </c>
      <c r="AG100" s="29" t="s">
        <v>76</v>
      </c>
      <c r="AH100" s="29" t="s">
        <v>76</v>
      </c>
      <c r="AI100" s="29" t="s">
        <v>76</v>
      </c>
      <c r="AJ100" s="29" t="s">
        <v>92</v>
      </c>
      <c r="AK100" s="29"/>
      <c r="AL100" s="29" t="s">
        <v>70</v>
      </c>
      <c r="AM100" s="29" t="s">
        <v>70</v>
      </c>
      <c r="AN100" s="29"/>
      <c r="AO100" s="29"/>
      <c r="AP100" s="29"/>
      <c r="AQ100" s="29"/>
      <c r="AR100" s="29"/>
      <c r="AS100" s="258">
        <v>0.26</v>
      </c>
      <c r="AT100">
        <v>2</v>
      </c>
      <c r="AU100" t="s">
        <v>85</v>
      </c>
      <c r="AV100" s="26">
        <f t="shared" si="64"/>
        <v>13</v>
      </c>
      <c r="AW100" s="26">
        <f t="shared" si="52"/>
        <v>35.620000000000005</v>
      </c>
      <c r="AX100" s="26">
        <f t="shared" si="65"/>
        <v>32.5</v>
      </c>
      <c r="AY100" s="26">
        <f t="shared" ref="AY100:AY123" si="67">AX100*2.74</f>
        <v>89.050000000000011</v>
      </c>
      <c r="AZ100" s="26">
        <f t="shared" si="66"/>
        <v>52</v>
      </c>
      <c r="BA100" s="26">
        <f t="shared" ref="BA100:BA123" si="68">AZ100*2.74</f>
        <v>142.48000000000002</v>
      </c>
      <c r="BB100"/>
      <c r="BC100"/>
      <c r="BD100"/>
      <c r="BE100"/>
      <c r="BF100">
        <v>2</v>
      </c>
      <c r="BG100" t="s">
        <v>85</v>
      </c>
      <c r="BH100"/>
      <c r="BI100">
        <f>AS100*50</f>
        <v>13</v>
      </c>
      <c r="BJ100"/>
      <c r="BK100" s="26">
        <f>AS100*125</f>
        <v>32.5</v>
      </c>
      <c r="BL100"/>
      <c r="BM100" s="26">
        <f>AS100*200</f>
        <v>52</v>
      </c>
      <c r="BN100"/>
      <c r="BO100"/>
      <c r="BP100"/>
      <c r="BQ100"/>
      <c r="BR100" t="s">
        <v>86</v>
      </c>
      <c r="BS100"/>
      <c r="BT100"/>
      <c r="BU100"/>
    </row>
    <row r="101" spans="1:73" ht="16" x14ac:dyDescent="0.2">
      <c r="A101" s="16">
        <v>78</v>
      </c>
      <c r="B101" s="298">
        <v>110</v>
      </c>
      <c r="C101" s="2">
        <v>101</v>
      </c>
      <c r="D101" s="273" t="s">
        <v>63</v>
      </c>
      <c r="E101" s="78">
        <v>0.126</v>
      </c>
      <c r="F101" s="78"/>
      <c r="G101" s="29" t="s">
        <v>78</v>
      </c>
      <c r="H101" s="78">
        <v>0.126</v>
      </c>
      <c r="I101" s="78" t="s">
        <v>79</v>
      </c>
      <c r="J101" s="78"/>
      <c r="K101" s="78">
        <f>J101*100</f>
        <v>0</v>
      </c>
      <c r="L101" s="78">
        <v>0.126</v>
      </c>
      <c r="M101" s="78">
        <f t="shared" si="54"/>
        <v>5.67</v>
      </c>
      <c r="N101" s="78"/>
      <c r="O101" s="78">
        <f t="shared" si="55"/>
        <v>0</v>
      </c>
      <c r="P101" s="78">
        <f>K101+M101+O101</f>
        <v>5.67</v>
      </c>
      <c r="Q101" s="78"/>
      <c r="R101" s="78">
        <f>P101</f>
        <v>5.67</v>
      </c>
      <c r="S101" s="78">
        <v>6</v>
      </c>
      <c r="T101" s="78">
        <f t="shared" si="57"/>
        <v>15.535800000000002</v>
      </c>
      <c r="U101" s="78" t="s">
        <v>113</v>
      </c>
      <c r="V101" s="78">
        <v>1</v>
      </c>
      <c r="W101" s="78" t="s">
        <v>114</v>
      </c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251">
        <v>0.126</v>
      </c>
      <c r="AT101" s="71">
        <v>2</v>
      </c>
      <c r="AU101" s="71" t="s">
        <v>85</v>
      </c>
      <c r="AV101" s="100">
        <f t="shared" si="64"/>
        <v>6.3</v>
      </c>
      <c r="AW101" s="100">
        <f t="shared" si="52"/>
        <v>17.262</v>
      </c>
      <c r="AX101" s="100">
        <f t="shared" si="65"/>
        <v>15.75</v>
      </c>
      <c r="AY101" s="100">
        <f t="shared" si="67"/>
        <v>43.155000000000001</v>
      </c>
      <c r="AZ101" s="100">
        <f t="shared" si="66"/>
        <v>25.2</v>
      </c>
      <c r="BA101" s="100">
        <f t="shared" si="68"/>
        <v>69.048000000000002</v>
      </c>
      <c r="BB101" s="71"/>
      <c r="BC101" s="71"/>
      <c r="BD101" s="71"/>
      <c r="BE101" s="71"/>
      <c r="BF101">
        <v>2</v>
      </c>
      <c r="BG101" t="s">
        <v>85</v>
      </c>
      <c r="BI101" s="26">
        <f>AS101*50</f>
        <v>6.3</v>
      </c>
      <c r="BJ101" s="71"/>
      <c r="BK101" s="26">
        <f>AS101*125</f>
        <v>15.75</v>
      </c>
      <c r="BL101" s="71"/>
      <c r="BM101" s="26">
        <f>AS101*200</f>
        <v>25.2</v>
      </c>
      <c r="BN101" s="71"/>
      <c r="BO101" s="71"/>
      <c r="BP101" s="71"/>
      <c r="BQ101" s="71"/>
      <c r="BR101" t="s">
        <v>93</v>
      </c>
      <c r="BS101" s="71"/>
      <c r="BT101" s="71"/>
      <c r="BU101" s="71"/>
    </row>
    <row r="102" spans="1:73" ht="16" x14ac:dyDescent="0.2">
      <c r="A102" s="16">
        <v>79</v>
      </c>
      <c r="B102" s="298">
        <v>111</v>
      </c>
      <c r="C102" s="2">
        <v>102</v>
      </c>
      <c r="D102" s="275" t="s">
        <v>63</v>
      </c>
      <c r="E102" s="29">
        <v>0.70299999999999996</v>
      </c>
      <c r="G102" s="29" t="s">
        <v>78</v>
      </c>
      <c r="H102" s="29">
        <v>0.70299999999999996</v>
      </c>
      <c r="I102" s="29" t="s">
        <v>79</v>
      </c>
      <c r="K102" s="29">
        <f>J102*100</f>
        <v>0</v>
      </c>
      <c r="L102" s="29">
        <v>0.70299999999999996</v>
      </c>
      <c r="M102" s="29">
        <f t="shared" si="54"/>
        <v>31.634999999999998</v>
      </c>
      <c r="O102" s="29">
        <f t="shared" si="55"/>
        <v>0</v>
      </c>
      <c r="P102" s="29">
        <f>K102+M102+O102</f>
        <v>31.634999999999998</v>
      </c>
      <c r="R102" s="29">
        <f>P102</f>
        <v>31.634999999999998</v>
      </c>
      <c r="S102" s="29">
        <v>32</v>
      </c>
      <c r="T102" s="29">
        <f t="shared" si="57"/>
        <v>86.679900000000004</v>
      </c>
      <c r="U102" s="29" t="s">
        <v>113</v>
      </c>
      <c r="V102" s="29">
        <v>1</v>
      </c>
      <c r="W102" s="29" t="s">
        <v>155</v>
      </c>
      <c r="Z102" s="30" t="s">
        <v>70</v>
      </c>
      <c r="AA102" s="30" t="s">
        <v>70</v>
      </c>
      <c r="AB102" s="30" t="s">
        <v>70</v>
      </c>
      <c r="AC102" s="30" t="s">
        <v>70</v>
      </c>
      <c r="AD102" s="30" t="s">
        <v>70</v>
      </c>
      <c r="AE102" s="30" t="s">
        <v>70</v>
      </c>
      <c r="AF102" s="30">
        <v>1</v>
      </c>
      <c r="AG102" s="29" t="s">
        <v>76</v>
      </c>
      <c r="AH102" s="29" t="s">
        <v>76</v>
      </c>
      <c r="AI102" s="29" t="s">
        <v>76</v>
      </c>
      <c r="AJ102" s="29" t="s">
        <v>92</v>
      </c>
      <c r="AL102" s="29" t="s">
        <v>70</v>
      </c>
      <c r="AM102" s="29" t="s">
        <v>70</v>
      </c>
      <c r="AS102" s="258">
        <v>0.70299999999999996</v>
      </c>
      <c r="AT102">
        <v>2</v>
      </c>
      <c r="AU102" t="s">
        <v>85</v>
      </c>
      <c r="AV102" s="26">
        <f t="shared" si="64"/>
        <v>35.15</v>
      </c>
      <c r="AW102" s="26">
        <f t="shared" si="52"/>
        <v>96.311000000000007</v>
      </c>
      <c r="AX102" s="26">
        <f t="shared" si="65"/>
        <v>87.875</v>
      </c>
      <c r="AY102" s="26">
        <f t="shared" si="67"/>
        <v>240.77750000000003</v>
      </c>
      <c r="AZ102" s="26">
        <f t="shared" si="66"/>
        <v>140.6</v>
      </c>
      <c r="BA102" s="26">
        <f t="shared" si="68"/>
        <v>385.24400000000003</v>
      </c>
      <c r="BF102">
        <v>2</v>
      </c>
      <c r="BG102" t="s">
        <v>85</v>
      </c>
      <c r="BI102" s="26">
        <f>AS102*50</f>
        <v>35.15</v>
      </c>
      <c r="BK102" s="26">
        <f>AS102*125</f>
        <v>87.875</v>
      </c>
      <c r="BM102" s="26">
        <f>AS102*200</f>
        <v>140.6</v>
      </c>
      <c r="BR102" t="s">
        <v>93</v>
      </c>
    </row>
    <row r="103" spans="1:73" s="71" customFormat="1" ht="16" x14ac:dyDescent="0.2">
      <c r="A103" s="16">
        <v>80</v>
      </c>
      <c r="B103" s="175">
        <v>112</v>
      </c>
      <c r="C103" s="165">
        <v>103</v>
      </c>
      <c r="D103" s="273" t="s">
        <v>63</v>
      </c>
      <c r="E103" s="135" t="s">
        <v>228</v>
      </c>
      <c r="F103" s="78"/>
      <c r="G103" s="29" t="s">
        <v>78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>
        <v>1</v>
      </c>
      <c r="W103" s="29" t="s">
        <v>155</v>
      </c>
      <c r="X103" s="136"/>
      <c r="Y103" s="78"/>
      <c r="Z103" s="136"/>
      <c r="AA103" s="136"/>
      <c r="AB103" s="136"/>
      <c r="AC103" s="136"/>
      <c r="AD103" s="136"/>
      <c r="AE103" s="136"/>
      <c r="AF103" s="136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262">
        <v>1.3460000000000001</v>
      </c>
      <c r="AT103" s="71">
        <v>2</v>
      </c>
      <c r="AU103" s="71" t="s">
        <v>85</v>
      </c>
      <c r="AV103" s="100">
        <f t="shared" si="64"/>
        <v>67.300000000000011</v>
      </c>
      <c r="AW103" s="100">
        <f t="shared" si="52"/>
        <v>184.40200000000004</v>
      </c>
      <c r="AX103" s="100">
        <f t="shared" si="65"/>
        <v>168.25</v>
      </c>
      <c r="AY103" s="100">
        <f t="shared" si="67"/>
        <v>461.00500000000005</v>
      </c>
      <c r="AZ103" s="100">
        <f t="shared" si="66"/>
        <v>269.20000000000005</v>
      </c>
      <c r="BA103" s="100">
        <f t="shared" si="68"/>
        <v>737.60800000000017</v>
      </c>
      <c r="BF103">
        <v>2</v>
      </c>
      <c r="BG103" t="s">
        <v>85</v>
      </c>
      <c r="BH103"/>
      <c r="BI103" s="26">
        <f>AS103*50</f>
        <v>67.300000000000011</v>
      </c>
      <c r="BK103" s="26">
        <f>AS103*125</f>
        <v>168.25</v>
      </c>
      <c r="BM103" s="26">
        <f>AS103*200</f>
        <v>269.20000000000005</v>
      </c>
      <c r="BR103" t="s">
        <v>93</v>
      </c>
    </row>
    <row r="104" spans="1:73" ht="15" x14ac:dyDescent="0.2">
      <c r="A104" s="16">
        <v>81</v>
      </c>
      <c r="B104" s="301">
        <v>113</v>
      </c>
      <c r="C104" s="4">
        <v>104</v>
      </c>
      <c r="D104" s="278" t="s">
        <v>63</v>
      </c>
      <c r="E104" s="3">
        <v>0.20699999999999999</v>
      </c>
      <c r="F104" s="3"/>
      <c r="G104" s="3" t="s">
        <v>125</v>
      </c>
      <c r="H104" s="3">
        <v>0.20699999999999999</v>
      </c>
      <c r="I104" s="3" t="s">
        <v>79</v>
      </c>
      <c r="J104" s="3"/>
      <c r="K104" s="3">
        <f>J104*100</f>
        <v>0</v>
      </c>
      <c r="L104" s="3">
        <v>0.20699999999999999</v>
      </c>
      <c r="M104" s="3">
        <f>L104*45</f>
        <v>9.3149999999999995</v>
      </c>
      <c r="N104" s="3"/>
      <c r="O104" s="3">
        <f>N104*35</f>
        <v>0</v>
      </c>
      <c r="P104" s="3">
        <f>K104+M104+O104</f>
        <v>9.3149999999999995</v>
      </c>
      <c r="Q104" s="3"/>
      <c r="R104" s="3">
        <f>P104</f>
        <v>9.3149999999999995</v>
      </c>
      <c r="S104" s="3">
        <v>9</v>
      </c>
      <c r="T104" s="3">
        <f>R104*2.74</f>
        <v>25.523099999999999</v>
      </c>
      <c r="U104" s="3" t="s">
        <v>66</v>
      </c>
      <c r="V104" s="3">
        <v>1</v>
      </c>
      <c r="W104" s="3" t="s">
        <v>155</v>
      </c>
      <c r="X104" s="3" t="s">
        <v>180</v>
      </c>
      <c r="Y104" s="3"/>
      <c r="Z104" s="46" t="s">
        <v>70</v>
      </c>
      <c r="AA104" s="46" t="s">
        <v>70</v>
      </c>
      <c r="AB104" s="46" t="s">
        <v>70</v>
      </c>
      <c r="AC104" s="46" t="s">
        <v>70</v>
      </c>
      <c r="AD104" s="46" t="s">
        <v>70</v>
      </c>
      <c r="AE104" s="46" t="s">
        <v>70</v>
      </c>
      <c r="AF104" s="46">
        <v>1</v>
      </c>
      <c r="AG104" s="3" t="s">
        <v>76</v>
      </c>
      <c r="AH104" s="3" t="s">
        <v>76</v>
      </c>
      <c r="AI104" s="3" t="s">
        <v>76</v>
      </c>
      <c r="AJ104" s="3" t="s">
        <v>92</v>
      </c>
      <c r="AK104" s="3"/>
      <c r="AL104" s="3" t="s">
        <v>70</v>
      </c>
      <c r="AM104" s="3" t="s">
        <v>70</v>
      </c>
      <c r="AN104" s="3"/>
      <c r="AO104" s="3"/>
      <c r="AP104" s="3">
        <v>9</v>
      </c>
      <c r="AQ104" s="3">
        <v>0.2</v>
      </c>
      <c r="AR104" s="3" t="s">
        <v>181</v>
      </c>
      <c r="AS104" s="257">
        <v>0.20699999999999999</v>
      </c>
      <c r="AT104" s="3">
        <v>2</v>
      </c>
      <c r="AU104" s="3" t="s">
        <v>85</v>
      </c>
      <c r="AV104" s="82">
        <f t="shared" si="64"/>
        <v>10.35</v>
      </c>
      <c r="AW104" s="82">
        <f t="shared" si="52"/>
        <v>28.359000000000002</v>
      </c>
      <c r="AX104" s="82">
        <f t="shared" si="65"/>
        <v>25.875</v>
      </c>
      <c r="AY104" s="82">
        <f t="shared" si="67"/>
        <v>70.897500000000008</v>
      </c>
      <c r="AZ104" s="82">
        <f t="shared" si="66"/>
        <v>41.4</v>
      </c>
      <c r="BA104" s="82">
        <f t="shared" si="68"/>
        <v>113.43600000000001</v>
      </c>
      <c r="BB104" s="3"/>
      <c r="BC104" s="3"/>
      <c r="BD104" s="3"/>
      <c r="BE104" s="3"/>
      <c r="BF104" s="3">
        <v>3</v>
      </c>
      <c r="BG104" s="3" t="s">
        <v>73</v>
      </c>
      <c r="BH104" s="3"/>
      <c r="BI104" s="82">
        <f>AS104*35</f>
        <v>7.2449999999999992</v>
      </c>
      <c r="BJ104" s="3"/>
      <c r="BK104" s="82">
        <f>AS104*42.5</f>
        <v>8.7974999999999994</v>
      </c>
      <c r="BL104" s="3"/>
      <c r="BM104" s="82">
        <f>AS104*50</f>
        <v>10.35</v>
      </c>
      <c r="BN104" s="3"/>
      <c r="BO104" s="3"/>
      <c r="BP104" s="3"/>
      <c r="BQ104" s="3"/>
      <c r="BR104" s="3" t="s">
        <v>86</v>
      </c>
      <c r="BS104" s="3"/>
      <c r="BT104" s="3"/>
      <c r="BU104" s="3"/>
    </row>
    <row r="105" spans="1:73" ht="15" x14ac:dyDescent="0.2">
      <c r="A105" s="16">
        <v>82</v>
      </c>
      <c r="B105" s="301">
        <v>114</v>
      </c>
      <c r="C105" s="4">
        <v>105</v>
      </c>
      <c r="D105" s="278" t="s">
        <v>102</v>
      </c>
      <c r="E105" s="3">
        <v>0.66096999999999995</v>
      </c>
      <c r="F105" s="3" t="s">
        <v>182</v>
      </c>
      <c r="G105" s="3" t="s">
        <v>87</v>
      </c>
      <c r="H105" s="3">
        <v>0.16500000000000001</v>
      </c>
      <c r="I105" s="3" t="s">
        <v>65</v>
      </c>
      <c r="J105" s="3"/>
      <c r="K105" s="3">
        <f>J105*100</f>
        <v>0</v>
      </c>
      <c r="L105" s="3"/>
      <c r="M105" s="3">
        <f>L105*45</f>
        <v>0</v>
      </c>
      <c r="N105" s="3">
        <v>0.16500000000000001</v>
      </c>
      <c r="O105" s="3">
        <f>N105*35</f>
        <v>5.7750000000000004</v>
      </c>
      <c r="P105" s="3">
        <f>K105+M105+O105</f>
        <v>5.7750000000000004</v>
      </c>
      <c r="Q105" s="3">
        <v>0</v>
      </c>
      <c r="R105" s="3">
        <f>P105</f>
        <v>5.7750000000000004</v>
      </c>
      <c r="S105" s="3">
        <v>6</v>
      </c>
      <c r="T105" s="3">
        <f>R105*2.74</f>
        <v>15.823500000000003</v>
      </c>
      <c r="U105" s="3"/>
      <c r="V105" s="3">
        <v>1</v>
      </c>
      <c r="W105" s="3" t="s">
        <v>155</v>
      </c>
      <c r="X105" s="46" t="s">
        <v>183</v>
      </c>
      <c r="Y105" s="3"/>
      <c r="Z105" s="46" t="s">
        <v>70</v>
      </c>
      <c r="AA105" s="46" t="s">
        <v>70</v>
      </c>
      <c r="AB105" s="46" t="s">
        <v>70</v>
      </c>
      <c r="AC105" s="46" t="s">
        <v>70</v>
      </c>
      <c r="AD105" s="46" t="s">
        <v>70</v>
      </c>
      <c r="AE105" s="46" t="s">
        <v>70</v>
      </c>
      <c r="AF105" s="46">
        <v>1</v>
      </c>
      <c r="AG105" s="3" t="s">
        <v>76</v>
      </c>
      <c r="AH105" s="3" t="s">
        <v>71</v>
      </c>
      <c r="AI105" s="3" t="s">
        <v>71</v>
      </c>
      <c r="AJ105" s="3" t="s">
        <v>92</v>
      </c>
      <c r="AK105" s="3"/>
      <c r="AL105" s="3" t="s">
        <v>70</v>
      </c>
      <c r="AM105" s="3" t="s">
        <v>70</v>
      </c>
      <c r="AN105" s="3"/>
      <c r="AO105" s="3"/>
      <c r="AP105" s="3">
        <v>0</v>
      </c>
      <c r="AQ105" s="3">
        <v>0.4</v>
      </c>
      <c r="AR105" s="3" t="s">
        <v>19</v>
      </c>
      <c r="AS105" s="257">
        <v>0.16500000000000001</v>
      </c>
      <c r="AT105" s="3">
        <v>2</v>
      </c>
      <c r="AU105" s="3" t="s">
        <v>85</v>
      </c>
      <c r="AV105" s="82">
        <f t="shared" si="64"/>
        <v>8.25</v>
      </c>
      <c r="AW105" s="82">
        <f t="shared" si="52"/>
        <v>22.605</v>
      </c>
      <c r="AX105" s="82">
        <f t="shared" si="65"/>
        <v>20.625</v>
      </c>
      <c r="AY105" s="82">
        <f t="shared" si="67"/>
        <v>56.512500000000003</v>
      </c>
      <c r="AZ105" s="82">
        <f t="shared" si="66"/>
        <v>33</v>
      </c>
      <c r="BA105" s="82">
        <f t="shared" si="68"/>
        <v>90.42</v>
      </c>
      <c r="BB105" s="3"/>
      <c r="BC105" s="3"/>
      <c r="BD105" s="3"/>
      <c r="BE105" s="3"/>
      <c r="BF105" s="3">
        <v>3</v>
      </c>
      <c r="BG105" s="3" t="s">
        <v>73</v>
      </c>
      <c r="BH105" s="3"/>
      <c r="BI105" s="82">
        <f>AS105*35</f>
        <v>5.7750000000000004</v>
      </c>
      <c r="BJ105" s="3"/>
      <c r="BK105" s="82">
        <f>AS105*42.5</f>
        <v>7.0125000000000002</v>
      </c>
      <c r="BL105" s="3"/>
      <c r="BM105" s="82">
        <f>AS105*50</f>
        <v>8.25</v>
      </c>
      <c r="BN105" s="3"/>
      <c r="BO105" s="3"/>
      <c r="BP105" s="3"/>
      <c r="BQ105" s="3"/>
      <c r="BR105" s="3" t="s">
        <v>86</v>
      </c>
      <c r="BS105" s="3"/>
      <c r="BT105" s="3"/>
      <c r="BU105" s="3"/>
    </row>
    <row r="106" spans="1:73" ht="16" x14ac:dyDescent="0.2">
      <c r="A106" s="16">
        <v>128</v>
      </c>
      <c r="B106" s="298" t="s">
        <v>184</v>
      </c>
      <c r="C106" s="170">
        <v>106</v>
      </c>
      <c r="D106" s="275" t="s">
        <v>63</v>
      </c>
      <c r="E106" s="75">
        <v>24.503</v>
      </c>
      <c r="F106" s="80"/>
      <c r="G106" s="29" t="s">
        <v>95</v>
      </c>
      <c r="V106" s="75">
        <v>1</v>
      </c>
      <c r="W106" s="75" t="s">
        <v>67</v>
      </c>
      <c r="Z106" s="150" t="s">
        <v>70</v>
      </c>
      <c r="AA106" s="150" t="s">
        <v>70</v>
      </c>
      <c r="AB106" s="150" t="s">
        <v>70</v>
      </c>
      <c r="AC106" s="150" t="s">
        <v>70</v>
      </c>
      <c r="AD106" s="150" t="s">
        <v>70</v>
      </c>
      <c r="AE106" s="150" t="s">
        <v>70</v>
      </c>
      <c r="AF106" s="150">
        <v>1</v>
      </c>
      <c r="AG106" s="75" t="s">
        <v>76</v>
      </c>
      <c r="AH106" s="75" t="s">
        <v>76</v>
      </c>
      <c r="AI106" s="75" t="s">
        <v>71</v>
      </c>
      <c r="AJ106" s="75" t="s">
        <v>92</v>
      </c>
      <c r="AL106" s="75" t="s">
        <v>70</v>
      </c>
      <c r="AM106" s="75" t="s">
        <v>70</v>
      </c>
      <c r="AS106" s="255">
        <v>24.503</v>
      </c>
      <c r="AT106" s="116" t="s">
        <v>185</v>
      </c>
      <c r="AU106" t="s">
        <v>97</v>
      </c>
      <c r="AV106" s="118">
        <v>1056</v>
      </c>
      <c r="AW106" s="118">
        <f t="shared" si="52"/>
        <v>2893.44</v>
      </c>
      <c r="AX106" s="118">
        <v>2130</v>
      </c>
      <c r="AY106" s="118">
        <f t="shared" si="67"/>
        <v>5836.2000000000007</v>
      </c>
      <c r="AZ106" s="118">
        <v>3205</v>
      </c>
      <c r="BA106" s="118">
        <f t="shared" si="68"/>
        <v>8781.7000000000007</v>
      </c>
      <c r="BC106" s="26"/>
      <c r="BD106" s="26"/>
      <c r="BE106" s="26"/>
      <c r="BF106" s="191" t="s">
        <v>109</v>
      </c>
      <c r="BG106" s="71" t="s">
        <v>110</v>
      </c>
      <c r="BH106" s="100" t="s">
        <v>186</v>
      </c>
      <c r="BI106" s="100">
        <v>970</v>
      </c>
      <c r="BJ106" s="100"/>
      <c r="BK106" s="100">
        <v>1663</v>
      </c>
      <c r="BL106" s="100"/>
      <c r="BM106" s="100">
        <v>2356</v>
      </c>
      <c r="BN106" s="26"/>
      <c r="BO106" s="26"/>
      <c r="BP106" s="26"/>
      <c r="BQ106" s="26"/>
      <c r="BR106" t="s">
        <v>86</v>
      </c>
    </row>
    <row r="107" spans="1:73" s="61" customFormat="1" ht="16" x14ac:dyDescent="0.2">
      <c r="A107" s="16">
        <v>83</v>
      </c>
      <c r="B107" s="298" t="s">
        <v>229</v>
      </c>
      <c r="C107" s="2">
        <v>107</v>
      </c>
      <c r="D107" s="275" t="s">
        <v>126</v>
      </c>
      <c r="E107" s="29">
        <v>0.95199999999999996</v>
      </c>
      <c r="F107" s="29"/>
      <c r="G107" s="29" t="s">
        <v>125</v>
      </c>
      <c r="H107" s="29">
        <v>0.80100000000000005</v>
      </c>
      <c r="I107" s="29" t="s">
        <v>79</v>
      </c>
      <c r="J107" s="29"/>
      <c r="K107" s="29">
        <f t="shared" ref="K107:K116" si="69">J107*100</f>
        <v>0</v>
      </c>
      <c r="L107" s="29">
        <v>0.95199999999999996</v>
      </c>
      <c r="M107" s="29">
        <f t="shared" ref="M107:M116" si="70">L107*45</f>
        <v>42.839999999999996</v>
      </c>
      <c r="N107" s="29"/>
      <c r="O107" s="29">
        <f t="shared" ref="O107:O116" si="71">N107*35</f>
        <v>0</v>
      </c>
      <c r="P107" s="29">
        <f t="shared" ref="P107:P116" si="72">K107+M107+O107</f>
        <v>42.839999999999996</v>
      </c>
      <c r="Q107" s="29"/>
      <c r="R107" s="29">
        <f t="shared" ref="R107:R114" si="73">P107</f>
        <v>42.839999999999996</v>
      </c>
      <c r="S107" s="29">
        <v>43</v>
      </c>
      <c r="T107" s="29">
        <f t="shared" ref="T107:T116" si="74">R107*2.74</f>
        <v>117.38160000000001</v>
      </c>
      <c r="U107" s="29" t="s">
        <v>113</v>
      </c>
      <c r="V107" s="29">
        <v>1</v>
      </c>
      <c r="W107" s="29" t="s">
        <v>114</v>
      </c>
      <c r="X107" s="30"/>
      <c r="Y107" s="30" t="s">
        <v>120</v>
      </c>
      <c r="Z107" s="30" t="s">
        <v>70</v>
      </c>
      <c r="AA107" s="30" t="s">
        <v>70</v>
      </c>
      <c r="AB107" s="30" t="s">
        <v>70</v>
      </c>
      <c r="AC107" s="30" t="s">
        <v>70</v>
      </c>
      <c r="AD107" s="30" t="s">
        <v>70</v>
      </c>
      <c r="AE107" s="30" t="s">
        <v>70</v>
      </c>
      <c r="AF107" s="30">
        <v>1</v>
      </c>
      <c r="AG107" s="29" t="s">
        <v>76</v>
      </c>
      <c r="AH107" s="29" t="s">
        <v>71</v>
      </c>
      <c r="AI107" s="29" t="s">
        <v>71</v>
      </c>
      <c r="AJ107" s="29" t="s">
        <v>92</v>
      </c>
      <c r="AK107" s="30"/>
      <c r="AL107" s="29" t="s">
        <v>70</v>
      </c>
      <c r="AM107" s="29" t="s">
        <v>70</v>
      </c>
      <c r="AN107" s="30"/>
      <c r="AO107" s="30"/>
      <c r="AP107" s="29"/>
      <c r="AQ107" s="29"/>
      <c r="AR107" s="29"/>
      <c r="AS107" s="258">
        <v>0.80100000000000005</v>
      </c>
      <c r="AT107">
        <v>2</v>
      </c>
      <c r="AU107" t="s">
        <v>85</v>
      </c>
      <c r="AV107" s="26">
        <f t="shared" ref="AV107:AV123" si="75">AS107*50</f>
        <v>40.050000000000004</v>
      </c>
      <c r="AW107" s="26">
        <f t="shared" si="52"/>
        <v>109.73700000000002</v>
      </c>
      <c r="AX107" s="26">
        <f t="shared" ref="AX107:AX123" si="76">AS107*125</f>
        <v>100.125</v>
      </c>
      <c r="AY107" s="26">
        <f t="shared" si="67"/>
        <v>274.34250000000003</v>
      </c>
      <c r="AZ107" s="26">
        <f t="shared" ref="AZ107:AZ123" si="77">AS107*200</f>
        <v>160.20000000000002</v>
      </c>
      <c r="BA107" s="26">
        <f t="shared" si="68"/>
        <v>438.94800000000009</v>
      </c>
      <c r="BB107"/>
      <c r="BC107"/>
      <c r="BD107"/>
      <c r="BE107"/>
      <c r="BF107">
        <v>3</v>
      </c>
      <c r="BG107" t="s">
        <v>73</v>
      </c>
      <c r="BH107"/>
      <c r="BI107" s="189">
        <f t="shared" ref="BI107:BI118" si="78">AS107*35</f>
        <v>28.035</v>
      </c>
      <c r="BJ107"/>
      <c r="BK107" s="189">
        <f t="shared" ref="BK107:BK118" si="79">AS107*42.5</f>
        <v>34.042500000000004</v>
      </c>
      <c r="BL107"/>
      <c r="BM107" s="189">
        <f t="shared" ref="BM107:BM118" si="80">AS107*50</f>
        <v>40.050000000000004</v>
      </c>
      <c r="BN107"/>
      <c r="BO107"/>
      <c r="BP107"/>
      <c r="BQ107"/>
      <c r="BR107" t="s">
        <v>98</v>
      </c>
      <c r="BS107"/>
      <c r="BT107"/>
      <c r="BU107"/>
    </row>
    <row r="108" spans="1:73" s="61" customFormat="1" ht="16" x14ac:dyDescent="0.2">
      <c r="A108" s="16">
        <v>84</v>
      </c>
      <c r="B108" s="298">
        <v>116</v>
      </c>
      <c r="C108" s="2">
        <v>108</v>
      </c>
      <c r="D108" s="275" t="s">
        <v>126</v>
      </c>
      <c r="E108" s="29">
        <v>0.13300000000000001</v>
      </c>
      <c r="F108" s="29"/>
      <c r="G108" s="29" t="s">
        <v>125</v>
      </c>
      <c r="H108" s="29">
        <v>0.13300000000000001</v>
      </c>
      <c r="I108" s="29" t="s">
        <v>79</v>
      </c>
      <c r="J108" s="29"/>
      <c r="K108" s="29">
        <f t="shared" si="69"/>
        <v>0</v>
      </c>
      <c r="L108" s="29">
        <v>0.13300000000000001</v>
      </c>
      <c r="M108" s="29">
        <f t="shared" si="70"/>
        <v>5.9850000000000003</v>
      </c>
      <c r="N108" s="29"/>
      <c r="O108" s="29">
        <f t="shared" si="71"/>
        <v>0</v>
      </c>
      <c r="P108" s="29">
        <f t="shared" si="72"/>
        <v>5.9850000000000003</v>
      </c>
      <c r="Q108" s="29"/>
      <c r="R108" s="29">
        <f t="shared" si="73"/>
        <v>5.9850000000000003</v>
      </c>
      <c r="S108" s="29">
        <v>6</v>
      </c>
      <c r="T108" s="29">
        <f t="shared" si="74"/>
        <v>16.398900000000001</v>
      </c>
      <c r="U108" s="29" t="s">
        <v>113</v>
      </c>
      <c r="V108" s="29">
        <v>1</v>
      </c>
      <c r="W108" s="29" t="s">
        <v>114</v>
      </c>
      <c r="X108" s="30"/>
      <c r="Y108" s="30" t="s">
        <v>115</v>
      </c>
      <c r="Z108" s="30" t="s">
        <v>70</v>
      </c>
      <c r="AA108" s="30" t="s">
        <v>70</v>
      </c>
      <c r="AB108" s="30" t="s">
        <v>70</v>
      </c>
      <c r="AC108" s="30" t="s">
        <v>70</v>
      </c>
      <c r="AD108" s="30" t="s">
        <v>70</v>
      </c>
      <c r="AE108" s="30" t="s">
        <v>70</v>
      </c>
      <c r="AF108" s="30">
        <v>1</v>
      </c>
      <c r="AG108" s="29" t="s">
        <v>76</v>
      </c>
      <c r="AH108" s="29" t="s">
        <v>230</v>
      </c>
      <c r="AI108" s="29" t="s">
        <v>230</v>
      </c>
      <c r="AJ108" s="29" t="s">
        <v>92</v>
      </c>
      <c r="AK108" s="30"/>
      <c r="AL108" s="29" t="s">
        <v>70</v>
      </c>
      <c r="AM108" s="29" t="s">
        <v>70</v>
      </c>
      <c r="AN108" s="30"/>
      <c r="AO108" s="30"/>
      <c r="AP108" s="29"/>
      <c r="AQ108" s="29"/>
      <c r="AR108" s="29"/>
      <c r="AS108" s="258">
        <v>0.13300000000000001</v>
      </c>
      <c r="AT108">
        <v>2</v>
      </c>
      <c r="AU108" t="s">
        <v>85</v>
      </c>
      <c r="AV108" s="26">
        <f t="shared" si="75"/>
        <v>6.65</v>
      </c>
      <c r="AW108" s="26">
        <f t="shared" si="52"/>
        <v>18.221000000000004</v>
      </c>
      <c r="AX108" s="26">
        <f t="shared" si="76"/>
        <v>16.625</v>
      </c>
      <c r="AY108" s="26">
        <f t="shared" si="67"/>
        <v>45.552500000000002</v>
      </c>
      <c r="AZ108" s="26">
        <f t="shared" si="77"/>
        <v>26.6</v>
      </c>
      <c r="BA108" s="26">
        <f t="shared" si="68"/>
        <v>72.884000000000015</v>
      </c>
      <c r="BB108"/>
      <c r="BC108"/>
      <c r="BD108"/>
      <c r="BE108"/>
      <c r="BF108">
        <v>3</v>
      </c>
      <c r="BG108" t="s">
        <v>73</v>
      </c>
      <c r="BH108"/>
      <c r="BI108" s="189">
        <f t="shared" si="78"/>
        <v>4.6550000000000002</v>
      </c>
      <c r="BJ108"/>
      <c r="BK108" s="189">
        <f t="shared" si="79"/>
        <v>5.6524999999999999</v>
      </c>
      <c r="BL108"/>
      <c r="BM108" s="189">
        <f t="shared" si="80"/>
        <v>6.65</v>
      </c>
      <c r="BN108"/>
      <c r="BO108"/>
      <c r="BP108"/>
      <c r="BQ108"/>
      <c r="BR108" t="s">
        <v>98</v>
      </c>
      <c r="BS108"/>
      <c r="BT108"/>
      <c r="BU108"/>
    </row>
    <row r="109" spans="1:73" ht="16" x14ac:dyDescent="0.2">
      <c r="A109" s="16">
        <v>85</v>
      </c>
      <c r="B109" s="298">
        <v>117</v>
      </c>
      <c r="C109" s="2">
        <v>109</v>
      </c>
      <c r="D109" s="275" t="s">
        <v>126</v>
      </c>
      <c r="E109" s="29">
        <v>0.18099999999999999</v>
      </c>
      <c r="G109" s="29" t="s">
        <v>125</v>
      </c>
      <c r="H109" s="29">
        <v>0.18099999999999999</v>
      </c>
      <c r="I109" s="29" t="s">
        <v>79</v>
      </c>
      <c r="K109" s="29">
        <f t="shared" si="69"/>
        <v>0</v>
      </c>
      <c r="L109" s="29">
        <v>0.18099999999999999</v>
      </c>
      <c r="M109" s="29">
        <f t="shared" si="70"/>
        <v>8.1449999999999996</v>
      </c>
      <c r="O109" s="29">
        <f t="shared" si="71"/>
        <v>0</v>
      </c>
      <c r="P109" s="29">
        <f t="shared" si="72"/>
        <v>8.1449999999999996</v>
      </c>
      <c r="R109" s="29">
        <f t="shared" si="73"/>
        <v>8.1449999999999996</v>
      </c>
      <c r="S109" s="29">
        <v>8</v>
      </c>
      <c r="T109" s="29">
        <f t="shared" si="74"/>
        <v>22.317299999999999</v>
      </c>
      <c r="U109" s="29" t="s">
        <v>113</v>
      </c>
      <c r="V109" s="29">
        <v>1</v>
      </c>
      <c r="W109" s="29" t="s">
        <v>114</v>
      </c>
      <c r="Y109" s="30" t="s">
        <v>115</v>
      </c>
      <c r="Z109" s="30" t="s">
        <v>70</v>
      </c>
      <c r="AA109" s="30" t="s">
        <v>70</v>
      </c>
      <c r="AB109" s="30" t="s">
        <v>70</v>
      </c>
      <c r="AC109" s="30" t="s">
        <v>70</v>
      </c>
      <c r="AD109" s="30" t="s">
        <v>70</v>
      </c>
      <c r="AE109" s="30" t="s">
        <v>70</v>
      </c>
      <c r="AF109" s="30">
        <v>1</v>
      </c>
      <c r="AG109" s="29" t="s">
        <v>76</v>
      </c>
      <c r="AH109" s="29" t="s">
        <v>76</v>
      </c>
      <c r="AI109" s="29" t="s">
        <v>71</v>
      </c>
      <c r="AJ109" s="29" t="s">
        <v>92</v>
      </c>
      <c r="AK109" s="30"/>
      <c r="AL109" s="29" t="s">
        <v>70</v>
      </c>
      <c r="AM109" s="29" t="s">
        <v>70</v>
      </c>
      <c r="AN109" s="30"/>
      <c r="AO109" s="30"/>
      <c r="AS109" s="258">
        <v>0.18099999999999999</v>
      </c>
      <c r="AT109">
        <v>2</v>
      </c>
      <c r="AU109" t="s">
        <v>85</v>
      </c>
      <c r="AV109" s="26">
        <f t="shared" si="75"/>
        <v>9.0499999999999989</v>
      </c>
      <c r="AW109" s="26">
        <f t="shared" si="52"/>
        <v>24.797000000000001</v>
      </c>
      <c r="AX109" s="26">
        <f t="shared" si="76"/>
        <v>22.625</v>
      </c>
      <c r="AY109" s="26">
        <f t="shared" si="67"/>
        <v>61.992500000000007</v>
      </c>
      <c r="AZ109" s="26">
        <f t="shared" si="77"/>
        <v>36.199999999999996</v>
      </c>
      <c r="BA109" s="26">
        <f t="shared" si="68"/>
        <v>99.188000000000002</v>
      </c>
      <c r="BF109">
        <v>3</v>
      </c>
      <c r="BG109" t="s">
        <v>73</v>
      </c>
      <c r="BI109" s="189">
        <f t="shared" si="78"/>
        <v>6.335</v>
      </c>
      <c r="BK109" s="189">
        <f t="shared" si="79"/>
        <v>7.6924999999999999</v>
      </c>
      <c r="BM109" s="189">
        <f t="shared" si="80"/>
        <v>9.0499999999999989</v>
      </c>
      <c r="BR109" t="s">
        <v>98</v>
      </c>
    </row>
    <row r="110" spans="1:73" s="245" customFormat="1" ht="16" x14ac:dyDescent="0.2">
      <c r="A110" s="16">
        <v>86</v>
      </c>
      <c r="B110" s="298">
        <v>118</v>
      </c>
      <c r="C110" s="2">
        <v>110</v>
      </c>
      <c r="D110" s="275" t="s">
        <v>126</v>
      </c>
      <c r="E110" s="29">
        <v>0.50600000000000001</v>
      </c>
      <c r="F110" s="29"/>
      <c r="G110" s="29" t="s">
        <v>125</v>
      </c>
      <c r="H110" s="29">
        <v>0.50600000000000001</v>
      </c>
      <c r="I110" s="29" t="s">
        <v>79</v>
      </c>
      <c r="J110" s="29"/>
      <c r="K110" s="29">
        <f t="shared" si="69"/>
        <v>0</v>
      </c>
      <c r="L110" s="29">
        <v>0.50600000000000001</v>
      </c>
      <c r="M110" s="29">
        <f t="shared" si="70"/>
        <v>22.77</v>
      </c>
      <c r="N110" s="29"/>
      <c r="O110" s="29">
        <f t="shared" si="71"/>
        <v>0</v>
      </c>
      <c r="P110" s="29">
        <f t="shared" si="72"/>
        <v>22.77</v>
      </c>
      <c r="Q110" s="29"/>
      <c r="R110" s="29">
        <f t="shared" si="73"/>
        <v>22.77</v>
      </c>
      <c r="S110" s="29">
        <v>23</v>
      </c>
      <c r="T110" s="29">
        <f t="shared" si="74"/>
        <v>62.389800000000001</v>
      </c>
      <c r="U110" s="29" t="s">
        <v>113</v>
      </c>
      <c r="V110" s="29">
        <v>1</v>
      </c>
      <c r="W110" s="29" t="s">
        <v>114</v>
      </c>
      <c r="X110" s="30"/>
      <c r="Y110" s="30" t="s">
        <v>115</v>
      </c>
      <c r="Z110" s="30" t="s">
        <v>70</v>
      </c>
      <c r="AA110" s="30" t="s">
        <v>70</v>
      </c>
      <c r="AB110" s="30" t="s">
        <v>70</v>
      </c>
      <c r="AC110" s="30" t="s">
        <v>70</v>
      </c>
      <c r="AD110" s="30" t="s">
        <v>70</v>
      </c>
      <c r="AE110" s="30" t="s">
        <v>70</v>
      </c>
      <c r="AF110" s="30">
        <v>1</v>
      </c>
      <c r="AG110" s="29" t="s">
        <v>76</v>
      </c>
      <c r="AH110" s="29" t="s">
        <v>76</v>
      </c>
      <c r="AI110" s="29" t="s">
        <v>71</v>
      </c>
      <c r="AJ110" s="29" t="s">
        <v>92</v>
      </c>
      <c r="AK110" s="30"/>
      <c r="AL110" s="29" t="s">
        <v>70</v>
      </c>
      <c r="AM110" s="29" t="s">
        <v>70</v>
      </c>
      <c r="AN110" s="30"/>
      <c r="AO110" s="30"/>
      <c r="AP110" s="29"/>
      <c r="AQ110" s="29"/>
      <c r="AR110" s="29"/>
      <c r="AS110" s="258">
        <v>0.50600000000000001</v>
      </c>
      <c r="AT110">
        <v>2</v>
      </c>
      <c r="AU110" t="s">
        <v>85</v>
      </c>
      <c r="AV110" s="26">
        <f t="shared" si="75"/>
        <v>25.3</v>
      </c>
      <c r="AW110" s="26">
        <f t="shared" si="52"/>
        <v>69.322000000000003</v>
      </c>
      <c r="AX110" s="26">
        <f t="shared" si="76"/>
        <v>63.25</v>
      </c>
      <c r="AY110" s="26">
        <f t="shared" si="67"/>
        <v>173.30500000000001</v>
      </c>
      <c r="AZ110" s="26">
        <f t="shared" si="77"/>
        <v>101.2</v>
      </c>
      <c r="BA110" s="26">
        <f t="shared" si="68"/>
        <v>277.28800000000001</v>
      </c>
      <c r="BB110"/>
      <c r="BC110"/>
      <c r="BD110"/>
      <c r="BE110"/>
      <c r="BF110">
        <v>3</v>
      </c>
      <c r="BG110" t="s">
        <v>73</v>
      </c>
      <c r="BH110"/>
      <c r="BI110" s="189">
        <f t="shared" si="78"/>
        <v>17.71</v>
      </c>
      <c r="BJ110"/>
      <c r="BK110" s="189">
        <f t="shared" si="79"/>
        <v>21.504999999999999</v>
      </c>
      <c r="BL110"/>
      <c r="BM110" s="189">
        <f t="shared" si="80"/>
        <v>25.3</v>
      </c>
      <c r="BN110"/>
      <c r="BO110"/>
      <c r="BP110"/>
      <c r="BQ110"/>
      <c r="BR110" t="s">
        <v>98</v>
      </c>
      <c r="BS110"/>
      <c r="BT110"/>
      <c r="BU110"/>
    </row>
    <row r="111" spans="1:73" s="245" customFormat="1" ht="16" x14ac:dyDescent="0.2">
      <c r="A111" s="16">
        <v>87</v>
      </c>
      <c r="B111" s="298">
        <v>119</v>
      </c>
      <c r="C111" s="2">
        <v>111</v>
      </c>
      <c r="D111" s="275" t="s">
        <v>126</v>
      </c>
      <c r="E111" s="29">
        <v>1.0740000000000001</v>
      </c>
      <c r="F111" s="29"/>
      <c r="G111" s="29" t="s">
        <v>125</v>
      </c>
      <c r="H111" s="29">
        <v>1.0740000000000001</v>
      </c>
      <c r="I111" s="29" t="s">
        <v>79</v>
      </c>
      <c r="J111" s="29"/>
      <c r="K111" s="29">
        <f t="shared" si="69"/>
        <v>0</v>
      </c>
      <c r="L111" s="29">
        <v>1.0740000000000001</v>
      </c>
      <c r="M111" s="29">
        <f t="shared" si="70"/>
        <v>48.330000000000005</v>
      </c>
      <c r="N111" s="29"/>
      <c r="O111" s="29">
        <f t="shared" si="71"/>
        <v>0</v>
      </c>
      <c r="P111" s="29">
        <f t="shared" si="72"/>
        <v>48.330000000000005</v>
      </c>
      <c r="Q111" s="29"/>
      <c r="R111" s="29">
        <f t="shared" si="73"/>
        <v>48.330000000000005</v>
      </c>
      <c r="S111" s="29">
        <v>48</v>
      </c>
      <c r="T111" s="29">
        <f t="shared" si="74"/>
        <v>132.42420000000001</v>
      </c>
      <c r="U111" s="29" t="s">
        <v>113</v>
      </c>
      <c r="V111" s="29">
        <v>1</v>
      </c>
      <c r="W111" s="29" t="s">
        <v>114</v>
      </c>
      <c r="X111" s="30"/>
      <c r="Y111" s="30" t="s">
        <v>115</v>
      </c>
      <c r="Z111" s="30" t="s">
        <v>70</v>
      </c>
      <c r="AA111" s="30" t="s">
        <v>70</v>
      </c>
      <c r="AB111" s="30" t="s">
        <v>70</v>
      </c>
      <c r="AC111" s="30" t="s">
        <v>70</v>
      </c>
      <c r="AD111" s="30" t="s">
        <v>70</v>
      </c>
      <c r="AE111" s="30" t="s">
        <v>70</v>
      </c>
      <c r="AF111" s="30">
        <v>1</v>
      </c>
      <c r="AG111" s="29" t="s">
        <v>76</v>
      </c>
      <c r="AH111" s="29" t="s">
        <v>76</v>
      </c>
      <c r="AI111" s="29" t="s">
        <v>71</v>
      </c>
      <c r="AJ111" s="29" t="s">
        <v>92</v>
      </c>
      <c r="AK111" s="30"/>
      <c r="AL111" s="29" t="s">
        <v>70</v>
      </c>
      <c r="AM111" s="29" t="s">
        <v>70</v>
      </c>
      <c r="AN111" s="30"/>
      <c r="AO111" s="30"/>
      <c r="AP111" s="29"/>
      <c r="AQ111" s="29"/>
      <c r="AR111" s="29"/>
      <c r="AS111" s="258">
        <v>1.0740000000000001</v>
      </c>
      <c r="AT111">
        <v>2</v>
      </c>
      <c r="AU111" t="s">
        <v>85</v>
      </c>
      <c r="AV111" s="26">
        <f t="shared" si="75"/>
        <v>53.7</v>
      </c>
      <c r="AW111" s="26">
        <f t="shared" si="52"/>
        <v>147.13800000000001</v>
      </c>
      <c r="AX111" s="26">
        <f t="shared" si="76"/>
        <v>134.25</v>
      </c>
      <c r="AY111" s="26">
        <f t="shared" si="67"/>
        <v>367.84500000000003</v>
      </c>
      <c r="AZ111" s="26">
        <f t="shared" si="77"/>
        <v>214.8</v>
      </c>
      <c r="BA111" s="26">
        <f t="shared" si="68"/>
        <v>588.55200000000002</v>
      </c>
      <c r="BB111"/>
      <c r="BC111"/>
      <c r="BD111"/>
      <c r="BE111"/>
      <c r="BF111">
        <v>3</v>
      </c>
      <c r="BG111" t="s">
        <v>73</v>
      </c>
      <c r="BH111"/>
      <c r="BI111" s="189">
        <f t="shared" si="78"/>
        <v>37.590000000000003</v>
      </c>
      <c r="BJ111"/>
      <c r="BK111" s="189">
        <f t="shared" si="79"/>
        <v>45.645000000000003</v>
      </c>
      <c r="BL111"/>
      <c r="BM111" s="189">
        <f t="shared" si="80"/>
        <v>53.7</v>
      </c>
      <c r="BN111"/>
      <c r="BO111"/>
      <c r="BP111"/>
      <c r="BQ111"/>
      <c r="BR111" t="s">
        <v>98</v>
      </c>
      <c r="BS111"/>
      <c r="BT111"/>
      <c r="BU111"/>
    </row>
    <row r="112" spans="1:73" ht="16" x14ac:dyDescent="0.2">
      <c r="A112" s="16">
        <v>88</v>
      </c>
      <c r="B112" s="298">
        <v>120</v>
      </c>
      <c r="C112" s="2">
        <v>112</v>
      </c>
      <c r="D112" s="275" t="s">
        <v>126</v>
      </c>
      <c r="E112" s="29">
        <v>0.755</v>
      </c>
      <c r="G112" s="29" t="s">
        <v>125</v>
      </c>
      <c r="H112" s="29">
        <v>0.755</v>
      </c>
      <c r="I112" s="29" t="s">
        <v>79</v>
      </c>
      <c r="K112" s="29">
        <f t="shared" si="69"/>
        <v>0</v>
      </c>
      <c r="L112" s="29">
        <v>0.755</v>
      </c>
      <c r="M112" s="29">
        <f t="shared" si="70"/>
        <v>33.975000000000001</v>
      </c>
      <c r="O112" s="29">
        <f t="shared" si="71"/>
        <v>0</v>
      </c>
      <c r="P112" s="29">
        <f t="shared" si="72"/>
        <v>33.975000000000001</v>
      </c>
      <c r="R112" s="29">
        <f t="shared" si="73"/>
        <v>33.975000000000001</v>
      </c>
      <c r="S112" s="29">
        <v>34</v>
      </c>
      <c r="T112" s="29">
        <f t="shared" si="74"/>
        <v>93.091500000000011</v>
      </c>
      <c r="U112" s="29" t="s">
        <v>113</v>
      </c>
      <c r="V112" s="29">
        <v>1</v>
      </c>
      <c r="W112" s="29" t="s">
        <v>114</v>
      </c>
      <c r="Y112" s="30" t="s">
        <v>115</v>
      </c>
      <c r="Z112" s="30" t="s">
        <v>70</v>
      </c>
      <c r="AA112" s="30" t="s">
        <v>70</v>
      </c>
      <c r="AB112" s="30" t="s">
        <v>70</v>
      </c>
      <c r="AC112" s="30" t="s">
        <v>70</v>
      </c>
      <c r="AD112" s="30" t="s">
        <v>70</v>
      </c>
      <c r="AE112" s="30" t="s">
        <v>70</v>
      </c>
      <c r="AF112" s="30">
        <v>1</v>
      </c>
      <c r="AG112" s="29" t="s">
        <v>76</v>
      </c>
      <c r="AH112" s="29" t="s">
        <v>76</v>
      </c>
      <c r="AI112" s="29" t="s">
        <v>71</v>
      </c>
      <c r="AJ112" s="29" t="s">
        <v>92</v>
      </c>
      <c r="AK112" s="30"/>
      <c r="AL112" s="29" t="s">
        <v>70</v>
      </c>
      <c r="AM112" s="29" t="s">
        <v>70</v>
      </c>
      <c r="AN112" s="30"/>
      <c r="AO112" s="30"/>
      <c r="AS112" s="258">
        <v>0.755</v>
      </c>
      <c r="AT112">
        <v>2</v>
      </c>
      <c r="AU112" t="s">
        <v>85</v>
      </c>
      <c r="AV112" s="26">
        <f t="shared" si="75"/>
        <v>37.75</v>
      </c>
      <c r="AW112" s="26">
        <f t="shared" si="52"/>
        <v>103.435</v>
      </c>
      <c r="AX112" s="26">
        <f t="shared" si="76"/>
        <v>94.375</v>
      </c>
      <c r="AY112" s="26">
        <f t="shared" si="67"/>
        <v>258.58750000000003</v>
      </c>
      <c r="AZ112" s="26">
        <f t="shared" si="77"/>
        <v>151</v>
      </c>
      <c r="BA112" s="26">
        <f t="shared" si="68"/>
        <v>413.74</v>
      </c>
      <c r="BF112">
        <v>3</v>
      </c>
      <c r="BG112" t="s">
        <v>73</v>
      </c>
      <c r="BI112" s="189">
        <f t="shared" si="78"/>
        <v>26.425000000000001</v>
      </c>
      <c r="BK112" s="189">
        <f t="shared" si="79"/>
        <v>32.087499999999999</v>
      </c>
      <c r="BM112" s="189">
        <f t="shared" si="80"/>
        <v>37.75</v>
      </c>
      <c r="BR112" t="s">
        <v>98</v>
      </c>
    </row>
    <row r="113" spans="1:73" ht="16" x14ac:dyDescent="0.2">
      <c r="A113" s="16">
        <v>89</v>
      </c>
      <c r="B113" s="298">
        <v>121</v>
      </c>
      <c r="C113" s="2">
        <v>113</v>
      </c>
      <c r="D113" s="275" t="s">
        <v>126</v>
      </c>
      <c r="E113" s="29">
        <v>0.56299999999999994</v>
      </c>
      <c r="G113" s="29" t="s">
        <v>125</v>
      </c>
      <c r="H113" s="29">
        <v>0.56299999999999994</v>
      </c>
      <c r="I113" s="29" t="s">
        <v>79</v>
      </c>
      <c r="K113" s="29">
        <f t="shared" si="69"/>
        <v>0</v>
      </c>
      <c r="L113" s="29">
        <v>0.56299999999999994</v>
      </c>
      <c r="M113" s="29">
        <f t="shared" si="70"/>
        <v>25.334999999999997</v>
      </c>
      <c r="O113" s="29">
        <f t="shared" si="71"/>
        <v>0</v>
      </c>
      <c r="P113" s="29">
        <f t="shared" si="72"/>
        <v>25.334999999999997</v>
      </c>
      <c r="R113" s="29">
        <f t="shared" si="73"/>
        <v>25.334999999999997</v>
      </c>
      <c r="S113" s="29">
        <v>25</v>
      </c>
      <c r="T113" s="29">
        <f t="shared" si="74"/>
        <v>69.417900000000003</v>
      </c>
      <c r="U113" s="29" t="s">
        <v>113</v>
      </c>
      <c r="V113" s="29">
        <v>1</v>
      </c>
      <c r="W113" s="29" t="s">
        <v>114</v>
      </c>
      <c r="Y113" s="30" t="s">
        <v>115</v>
      </c>
      <c r="Z113" s="30" t="s">
        <v>70</v>
      </c>
      <c r="AA113" s="30" t="s">
        <v>70</v>
      </c>
      <c r="AB113" s="30" t="s">
        <v>70</v>
      </c>
      <c r="AC113" s="30" t="s">
        <v>70</v>
      </c>
      <c r="AD113" s="30" t="s">
        <v>70</v>
      </c>
      <c r="AE113" s="30" t="s">
        <v>70</v>
      </c>
      <c r="AF113" s="30">
        <v>1</v>
      </c>
      <c r="AG113" s="29" t="s">
        <v>76</v>
      </c>
      <c r="AH113" s="29" t="s">
        <v>76</v>
      </c>
      <c r="AI113" s="29" t="s">
        <v>71</v>
      </c>
      <c r="AJ113" s="29" t="s">
        <v>92</v>
      </c>
      <c r="AK113" s="30"/>
      <c r="AL113" s="29" t="s">
        <v>70</v>
      </c>
      <c r="AM113" s="29" t="s">
        <v>70</v>
      </c>
      <c r="AN113" s="30"/>
      <c r="AO113" s="30"/>
      <c r="AS113" s="258">
        <v>0.56299999999999994</v>
      </c>
      <c r="AT113">
        <v>2</v>
      </c>
      <c r="AU113" t="s">
        <v>85</v>
      </c>
      <c r="AV113" s="26">
        <f t="shared" si="75"/>
        <v>28.15</v>
      </c>
      <c r="AW113" s="26">
        <f t="shared" si="52"/>
        <v>77.131</v>
      </c>
      <c r="AX113" s="26">
        <f t="shared" si="76"/>
        <v>70.375</v>
      </c>
      <c r="AY113" s="26">
        <f t="shared" si="67"/>
        <v>192.82750000000001</v>
      </c>
      <c r="AZ113" s="26">
        <f t="shared" si="77"/>
        <v>112.6</v>
      </c>
      <c r="BA113" s="26">
        <f t="shared" si="68"/>
        <v>308.524</v>
      </c>
      <c r="BF113">
        <v>3</v>
      </c>
      <c r="BG113" t="s">
        <v>73</v>
      </c>
      <c r="BI113" s="189">
        <f t="shared" si="78"/>
        <v>19.704999999999998</v>
      </c>
      <c r="BK113" s="189">
        <f t="shared" si="79"/>
        <v>23.927499999999998</v>
      </c>
      <c r="BM113" s="189">
        <f t="shared" si="80"/>
        <v>28.15</v>
      </c>
      <c r="BR113" t="s">
        <v>98</v>
      </c>
    </row>
    <row r="114" spans="1:73" s="3" customFormat="1" ht="16" x14ac:dyDescent="0.2">
      <c r="A114" s="16">
        <v>90</v>
      </c>
      <c r="B114" s="298">
        <v>123</v>
      </c>
      <c r="C114" s="2">
        <v>114</v>
      </c>
      <c r="D114" s="275" t="s">
        <v>63</v>
      </c>
      <c r="E114" s="29">
        <v>0.46700000000000003</v>
      </c>
      <c r="F114" s="29"/>
      <c r="G114" s="29" t="s">
        <v>125</v>
      </c>
      <c r="H114" s="29">
        <v>0.46700000000000003</v>
      </c>
      <c r="I114" s="29" t="s">
        <v>231</v>
      </c>
      <c r="J114" s="29"/>
      <c r="K114" s="29">
        <f t="shared" si="69"/>
        <v>0</v>
      </c>
      <c r="L114" s="29">
        <v>0.47</v>
      </c>
      <c r="M114" s="29">
        <f t="shared" si="70"/>
        <v>21.15</v>
      </c>
      <c r="N114" s="29"/>
      <c r="O114" s="29">
        <f t="shared" si="71"/>
        <v>0</v>
      </c>
      <c r="P114" s="29">
        <f t="shared" si="72"/>
        <v>21.15</v>
      </c>
      <c r="Q114" s="29"/>
      <c r="R114" s="29">
        <f t="shared" si="73"/>
        <v>21.15</v>
      </c>
      <c r="S114" s="29">
        <v>21</v>
      </c>
      <c r="T114" s="29">
        <f t="shared" si="74"/>
        <v>57.951000000000001</v>
      </c>
      <c r="U114" s="29" t="s">
        <v>66</v>
      </c>
      <c r="V114" s="29">
        <v>1</v>
      </c>
      <c r="W114" s="29" t="s">
        <v>114</v>
      </c>
      <c r="X114" s="30"/>
      <c r="Y114" s="29"/>
      <c r="Z114" s="30" t="s">
        <v>70</v>
      </c>
      <c r="AA114" s="30" t="s">
        <v>70</v>
      </c>
      <c r="AB114" s="30" t="s">
        <v>70</v>
      </c>
      <c r="AC114" s="30" t="s">
        <v>70</v>
      </c>
      <c r="AD114" s="30" t="s">
        <v>70</v>
      </c>
      <c r="AE114" s="30" t="s">
        <v>70</v>
      </c>
      <c r="AF114" s="30">
        <v>1</v>
      </c>
      <c r="AG114" s="29" t="s">
        <v>76</v>
      </c>
      <c r="AH114" s="29" t="s">
        <v>76</v>
      </c>
      <c r="AI114" s="29" t="s">
        <v>76</v>
      </c>
      <c r="AJ114" s="29" t="s">
        <v>92</v>
      </c>
      <c r="AK114" s="29"/>
      <c r="AL114" s="29" t="s">
        <v>70</v>
      </c>
      <c r="AM114" s="29" t="s">
        <v>70</v>
      </c>
      <c r="AN114" s="29"/>
      <c r="AO114" s="29"/>
      <c r="AP114" s="29"/>
      <c r="AQ114" s="29"/>
      <c r="AR114" s="29"/>
      <c r="AS114" s="258">
        <v>0.46700000000000003</v>
      </c>
      <c r="AT114">
        <v>2</v>
      </c>
      <c r="AU114" t="s">
        <v>85</v>
      </c>
      <c r="AV114" s="26">
        <f t="shared" si="75"/>
        <v>23.35</v>
      </c>
      <c r="AW114" s="26">
        <f t="shared" si="52"/>
        <v>63.979000000000006</v>
      </c>
      <c r="AX114" s="26">
        <f t="shared" si="76"/>
        <v>58.375</v>
      </c>
      <c r="AY114" s="26">
        <f t="shared" si="67"/>
        <v>159.94750000000002</v>
      </c>
      <c r="AZ114" s="26">
        <f t="shared" si="77"/>
        <v>93.4</v>
      </c>
      <c r="BA114" s="26">
        <f t="shared" si="68"/>
        <v>255.91600000000003</v>
      </c>
      <c r="BB114"/>
      <c r="BC114"/>
      <c r="BD114"/>
      <c r="BE114"/>
      <c r="BF114">
        <v>3</v>
      </c>
      <c r="BG114" t="s">
        <v>73</v>
      </c>
      <c r="BH114"/>
      <c r="BI114" s="189">
        <f t="shared" si="78"/>
        <v>16.345000000000002</v>
      </c>
      <c r="BJ114"/>
      <c r="BK114" s="189">
        <f t="shared" si="79"/>
        <v>19.8475</v>
      </c>
      <c r="BL114"/>
      <c r="BM114" s="189">
        <f t="shared" si="80"/>
        <v>23.35</v>
      </c>
      <c r="BN114"/>
      <c r="BO114"/>
      <c r="BP114"/>
      <c r="BQ114"/>
      <c r="BR114" t="s">
        <v>98</v>
      </c>
      <c r="BS114"/>
      <c r="BT114"/>
      <c r="BU114"/>
    </row>
    <row r="115" spans="1:73" ht="15" x14ac:dyDescent="0.2">
      <c r="A115" s="16">
        <v>91</v>
      </c>
      <c r="B115" s="296">
        <v>124</v>
      </c>
      <c r="C115" s="164">
        <v>115</v>
      </c>
      <c r="D115" s="269" t="s">
        <v>126</v>
      </c>
      <c r="E115" s="16">
        <v>0.13900000000000001</v>
      </c>
      <c r="F115" s="16"/>
      <c r="G115" s="16" t="s">
        <v>125</v>
      </c>
      <c r="H115" s="16">
        <v>0.13900000000000001</v>
      </c>
      <c r="I115" s="16" t="s">
        <v>79</v>
      </c>
      <c r="J115" s="16"/>
      <c r="K115" s="16">
        <f t="shared" si="69"/>
        <v>0</v>
      </c>
      <c r="L115" s="16">
        <v>0.13900000000000001</v>
      </c>
      <c r="M115" s="16">
        <f t="shared" si="70"/>
        <v>6.2550000000000008</v>
      </c>
      <c r="N115" s="16"/>
      <c r="O115" s="16">
        <f t="shared" si="71"/>
        <v>0</v>
      </c>
      <c r="P115" s="16">
        <f t="shared" si="72"/>
        <v>6.2550000000000008</v>
      </c>
      <c r="Q115" s="16">
        <v>27</v>
      </c>
      <c r="R115" s="16">
        <v>27</v>
      </c>
      <c r="S115" s="16">
        <v>27</v>
      </c>
      <c r="T115" s="3">
        <f t="shared" si="74"/>
        <v>73.98</v>
      </c>
      <c r="U115" s="16" t="s">
        <v>113</v>
      </c>
      <c r="V115" s="16">
        <v>1</v>
      </c>
      <c r="W115" s="16" t="s">
        <v>114</v>
      </c>
      <c r="X115" s="16" t="s">
        <v>232</v>
      </c>
      <c r="Y115" s="16"/>
      <c r="Z115" s="108" t="s">
        <v>70</v>
      </c>
      <c r="AA115" s="108" t="s">
        <v>70</v>
      </c>
      <c r="AB115" s="108" t="s">
        <v>70</v>
      </c>
      <c r="AC115" s="108" t="s">
        <v>70</v>
      </c>
      <c r="AD115" s="108" t="s">
        <v>70</v>
      </c>
      <c r="AE115" s="108" t="s">
        <v>70</v>
      </c>
      <c r="AF115" s="108">
        <v>1</v>
      </c>
      <c r="AG115" s="16" t="s">
        <v>76</v>
      </c>
      <c r="AH115" s="16" t="s">
        <v>76</v>
      </c>
      <c r="AI115" s="16" t="s">
        <v>71</v>
      </c>
      <c r="AJ115" s="16" t="s">
        <v>92</v>
      </c>
      <c r="AK115" s="16"/>
      <c r="AL115" s="16" t="s">
        <v>70</v>
      </c>
      <c r="AM115" s="16" t="s">
        <v>70</v>
      </c>
      <c r="AN115" s="16"/>
      <c r="AO115" s="16"/>
      <c r="AP115" s="16">
        <v>27</v>
      </c>
      <c r="AQ115" s="16">
        <v>0.71499999999999997</v>
      </c>
      <c r="AR115" s="16" t="s">
        <v>19</v>
      </c>
      <c r="AS115" s="250">
        <v>0.13900000000000001</v>
      </c>
      <c r="AT115" s="16">
        <v>2</v>
      </c>
      <c r="AU115" s="16" t="s">
        <v>85</v>
      </c>
      <c r="AV115" s="110">
        <f t="shared" si="75"/>
        <v>6.9500000000000011</v>
      </c>
      <c r="AW115" s="110">
        <f t="shared" si="52"/>
        <v>19.043000000000003</v>
      </c>
      <c r="AX115" s="110">
        <f t="shared" si="76"/>
        <v>17.375</v>
      </c>
      <c r="AY115" s="110">
        <f t="shared" si="67"/>
        <v>47.607500000000002</v>
      </c>
      <c r="AZ115" s="110">
        <f t="shared" si="77"/>
        <v>27.800000000000004</v>
      </c>
      <c r="BA115" s="110">
        <f t="shared" si="68"/>
        <v>76.172000000000011</v>
      </c>
      <c r="BB115" s="16"/>
      <c r="BC115" s="16"/>
      <c r="BD115" s="16"/>
      <c r="BE115" s="16"/>
      <c r="BF115" s="3">
        <v>3</v>
      </c>
      <c r="BG115" s="3" t="s">
        <v>73</v>
      </c>
      <c r="BH115" s="3"/>
      <c r="BI115" s="82">
        <f t="shared" si="78"/>
        <v>4.8650000000000002</v>
      </c>
      <c r="BJ115" s="110"/>
      <c r="BK115" s="82">
        <f t="shared" si="79"/>
        <v>5.9075000000000006</v>
      </c>
      <c r="BL115" s="110"/>
      <c r="BM115" s="82">
        <f t="shared" si="80"/>
        <v>6.9500000000000011</v>
      </c>
      <c r="BN115" s="16"/>
      <c r="BO115" s="16"/>
      <c r="BP115" s="16"/>
      <c r="BQ115" s="16"/>
      <c r="BR115" s="3" t="s">
        <v>98</v>
      </c>
      <c r="BS115" s="16"/>
      <c r="BT115" s="16"/>
      <c r="BU115" s="3"/>
    </row>
    <row r="116" spans="1:73" ht="16" x14ac:dyDescent="0.2">
      <c r="A116" s="16">
        <v>92</v>
      </c>
      <c r="B116" s="298">
        <v>125</v>
      </c>
      <c r="C116" s="2">
        <v>116</v>
      </c>
      <c r="D116" s="275" t="s">
        <v>126</v>
      </c>
      <c r="E116" s="29">
        <v>1.413</v>
      </c>
      <c r="G116" s="29" t="s">
        <v>125</v>
      </c>
      <c r="H116" s="29">
        <v>1.413</v>
      </c>
      <c r="I116" s="29" t="s">
        <v>79</v>
      </c>
      <c r="K116" s="29">
        <f t="shared" si="69"/>
        <v>0</v>
      </c>
      <c r="L116" s="29">
        <v>1.413</v>
      </c>
      <c r="M116" s="29">
        <f t="shared" si="70"/>
        <v>63.585000000000001</v>
      </c>
      <c r="O116" s="29">
        <f t="shared" si="71"/>
        <v>0</v>
      </c>
      <c r="P116" s="29">
        <f t="shared" si="72"/>
        <v>63.585000000000001</v>
      </c>
      <c r="R116" s="29">
        <f>P116</f>
        <v>63.585000000000001</v>
      </c>
      <c r="S116" s="29">
        <v>64</v>
      </c>
      <c r="T116" s="29">
        <f t="shared" si="74"/>
        <v>174.22290000000001</v>
      </c>
      <c r="U116" s="29" t="s">
        <v>113</v>
      </c>
      <c r="V116" s="29">
        <v>1</v>
      </c>
      <c r="W116" s="29" t="s">
        <v>108</v>
      </c>
      <c r="Y116" s="30" t="s">
        <v>115</v>
      </c>
      <c r="Z116" s="30" t="s">
        <v>70</v>
      </c>
      <c r="AA116" s="30" t="s">
        <v>70</v>
      </c>
      <c r="AB116" s="30" t="s">
        <v>70</v>
      </c>
      <c r="AC116" s="30" t="s">
        <v>70</v>
      </c>
      <c r="AD116" s="30" t="s">
        <v>70</v>
      </c>
      <c r="AE116" s="30" t="s">
        <v>70</v>
      </c>
      <c r="AF116" s="30">
        <v>1</v>
      </c>
      <c r="AG116" s="29" t="s">
        <v>76</v>
      </c>
      <c r="AH116" s="29" t="s">
        <v>76</v>
      </c>
      <c r="AI116" s="29" t="s">
        <v>71</v>
      </c>
      <c r="AJ116" s="29" t="s">
        <v>92</v>
      </c>
      <c r="AK116" s="30"/>
      <c r="AL116" s="29" t="s">
        <v>70</v>
      </c>
      <c r="AM116" s="29" t="s">
        <v>70</v>
      </c>
      <c r="AN116" s="30"/>
      <c r="AO116" s="30"/>
      <c r="AS116" s="258">
        <v>1.413</v>
      </c>
      <c r="AT116">
        <v>2</v>
      </c>
      <c r="AU116" t="s">
        <v>85</v>
      </c>
      <c r="AV116" s="26">
        <f t="shared" si="75"/>
        <v>70.650000000000006</v>
      </c>
      <c r="AW116" s="26">
        <f t="shared" si="52"/>
        <v>193.58100000000002</v>
      </c>
      <c r="AX116" s="26">
        <f t="shared" si="76"/>
        <v>176.625</v>
      </c>
      <c r="AY116" s="26">
        <f t="shared" si="67"/>
        <v>483.95250000000004</v>
      </c>
      <c r="AZ116" s="26">
        <f t="shared" si="77"/>
        <v>282.60000000000002</v>
      </c>
      <c r="BA116" s="26">
        <f t="shared" si="68"/>
        <v>774.32400000000007</v>
      </c>
      <c r="BF116">
        <v>3</v>
      </c>
      <c r="BG116" t="s">
        <v>73</v>
      </c>
      <c r="BI116" s="189">
        <f t="shared" si="78"/>
        <v>49.454999999999998</v>
      </c>
      <c r="BJ116" s="100"/>
      <c r="BK116" s="189">
        <f t="shared" si="79"/>
        <v>60.052500000000002</v>
      </c>
      <c r="BL116" s="100"/>
      <c r="BM116" s="189">
        <f t="shared" si="80"/>
        <v>70.650000000000006</v>
      </c>
      <c r="BR116" t="s">
        <v>98</v>
      </c>
    </row>
    <row r="117" spans="1:73" ht="16" x14ac:dyDescent="0.2">
      <c r="A117" s="16">
        <v>129</v>
      </c>
      <c r="B117" s="298" t="s">
        <v>233</v>
      </c>
      <c r="C117" s="170">
        <v>117</v>
      </c>
      <c r="D117" s="275" t="s">
        <v>63</v>
      </c>
      <c r="E117" s="75">
        <v>4.4589999999999996</v>
      </c>
      <c r="F117" s="80"/>
      <c r="G117" s="29" t="s">
        <v>125</v>
      </c>
      <c r="V117" s="75">
        <v>1</v>
      </c>
      <c r="W117" s="75" t="s">
        <v>67</v>
      </c>
      <c r="X117" s="150"/>
      <c r="Z117" s="150" t="s">
        <v>70</v>
      </c>
      <c r="AA117" s="150" t="s">
        <v>70</v>
      </c>
      <c r="AB117" s="150" t="s">
        <v>70</v>
      </c>
      <c r="AC117" s="150" t="s">
        <v>70</v>
      </c>
      <c r="AD117" s="150" t="s">
        <v>70</v>
      </c>
      <c r="AE117" s="150" t="s">
        <v>70</v>
      </c>
      <c r="AF117" s="150">
        <v>1</v>
      </c>
      <c r="AG117" s="75" t="s">
        <v>76</v>
      </c>
      <c r="AH117" s="75" t="s">
        <v>76</v>
      </c>
      <c r="AI117" s="75" t="s">
        <v>71</v>
      </c>
      <c r="AJ117" s="75" t="s">
        <v>92</v>
      </c>
      <c r="AL117" s="75" t="s">
        <v>70</v>
      </c>
      <c r="AM117" s="75" t="s">
        <v>70</v>
      </c>
      <c r="AS117" s="255">
        <v>4.4589999999999996</v>
      </c>
      <c r="AT117" s="116"/>
      <c r="AU117" s="12" t="s">
        <v>85</v>
      </c>
      <c r="AV117" s="118">
        <f t="shared" si="75"/>
        <v>222.95</v>
      </c>
      <c r="AW117" s="118">
        <f t="shared" si="52"/>
        <v>610.88300000000004</v>
      </c>
      <c r="AX117" s="118">
        <f t="shared" si="76"/>
        <v>557.375</v>
      </c>
      <c r="AY117" s="118">
        <f t="shared" si="67"/>
        <v>1527.2075000000002</v>
      </c>
      <c r="AZ117" s="118">
        <f t="shared" si="77"/>
        <v>891.8</v>
      </c>
      <c r="BA117" s="118">
        <f t="shared" si="68"/>
        <v>2443.5320000000002</v>
      </c>
      <c r="BF117" s="100">
        <v>3</v>
      </c>
      <c r="BG117" s="100" t="s">
        <v>73</v>
      </c>
      <c r="BI117" s="26">
        <f t="shared" si="78"/>
        <v>156.065</v>
      </c>
      <c r="BJ117" s="26"/>
      <c r="BK117" s="26">
        <f t="shared" si="79"/>
        <v>189.50749999999999</v>
      </c>
      <c r="BL117" s="26"/>
      <c r="BM117" s="26">
        <f t="shared" si="80"/>
        <v>222.95</v>
      </c>
      <c r="BR117" t="s">
        <v>98</v>
      </c>
    </row>
    <row r="118" spans="1:73" ht="16" x14ac:dyDescent="0.2">
      <c r="A118" s="16">
        <v>93</v>
      </c>
      <c r="B118" s="298">
        <v>127</v>
      </c>
      <c r="C118" s="2">
        <v>118</v>
      </c>
      <c r="D118" s="275" t="s">
        <v>126</v>
      </c>
      <c r="E118" s="29">
        <v>0.50800000000000001</v>
      </c>
      <c r="G118" s="29" t="s">
        <v>125</v>
      </c>
      <c r="H118" s="29">
        <v>0.50800000000000001</v>
      </c>
      <c r="I118" s="29" t="s">
        <v>79</v>
      </c>
      <c r="K118" s="29">
        <f>J118*100</f>
        <v>0</v>
      </c>
      <c r="L118" s="29">
        <v>0.50800000000000001</v>
      </c>
      <c r="M118" s="29">
        <f>L118*45</f>
        <v>22.86</v>
      </c>
      <c r="O118" s="29">
        <f>N118*35</f>
        <v>0</v>
      </c>
      <c r="P118" s="29">
        <f>K118+M118+O118</f>
        <v>22.86</v>
      </c>
      <c r="R118" s="29">
        <f>P118</f>
        <v>22.86</v>
      </c>
      <c r="S118" s="29">
        <v>23</v>
      </c>
      <c r="T118" s="29">
        <f>R118*2.74</f>
        <v>62.636400000000002</v>
      </c>
      <c r="U118" s="29" t="s">
        <v>113</v>
      </c>
      <c r="V118" s="29">
        <v>1</v>
      </c>
      <c r="W118" s="29" t="s">
        <v>108</v>
      </c>
      <c r="Y118" s="30" t="s">
        <v>115</v>
      </c>
      <c r="Z118" s="30" t="s">
        <v>70</v>
      </c>
      <c r="AA118" s="30" t="s">
        <v>70</v>
      </c>
      <c r="AB118" s="30" t="s">
        <v>70</v>
      </c>
      <c r="AC118" s="30" t="s">
        <v>70</v>
      </c>
      <c r="AD118" s="30" t="s">
        <v>70</v>
      </c>
      <c r="AE118" s="30" t="s">
        <v>70</v>
      </c>
      <c r="AF118" s="30">
        <v>1</v>
      </c>
      <c r="AG118" s="29" t="s">
        <v>76</v>
      </c>
      <c r="AH118" s="29" t="s">
        <v>76</v>
      </c>
      <c r="AI118" s="29" t="s">
        <v>71</v>
      </c>
      <c r="AJ118" s="29" t="s">
        <v>92</v>
      </c>
      <c r="AK118" s="30"/>
      <c r="AL118" s="30" t="s">
        <v>70</v>
      </c>
      <c r="AM118" s="30" t="s">
        <v>70</v>
      </c>
      <c r="AN118" s="30"/>
      <c r="AO118" s="30"/>
      <c r="AS118" s="258">
        <v>0.50800000000000001</v>
      </c>
      <c r="AT118">
        <v>2</v>
      </c>
      <c r="AU118" t="s">
        <v>85</v>
      </c>
      <c r="AV118" s="26">
        <f t="shared" si="75"/>
        <v>25.4</v>
      </c>
      <c r="AW118" s="26">
        <f t="shared" si="52"/>
        <v>69.596000000000004</v>
      </c>
      <c r="AX118" s="26">
        <f t="shared" si="76"/>
        <v>63.5</v>
      </c>
      <c r="AY118" s="26">
        <f t="shared" si="67"/>
        <v>173.99</v>
      </c>
      <c r="AZ118" s="26">
        <f t="shared" si="77"/>
        <v>101.6</v>
      </c>
      <c r="BA118" s="26">
        <f t="shared" si="68"/>
        <v>278.38400000000001</v>
      </c>
      <c r="BF118">
        <v>3</v>
      </c>
      <c r="BG118" t="s">
        <v>73</v>
      </c>
      <c r="BI118" s="189">
        <f t="shared" si="78"/>
        <v>17.78</v>
      </c>
      <c r="BJ118" s="100"/>
      <c r="BK118" s="189">
        <f t="shared" si="79"/>
        <v>21.59</v>
      </c>
      <c r="BL118" s="100"/>
      <c r="BM118" s="189">
        <f t="shared" si="80"/>
        <v>25.4</v>
      </c>
      <c r="BR118" t="s">
        <v>98</v>
      </c>
    </row>
    <row r="119" spans="1:73" ht="16" x14ac:dyDescent="0.2">
      <c r="A119" s="16">
        <v>130</v>
      </c>
      <c r="B119" s="298" t="s">
        <v>234</v>
      </c>
      <c r="C119" s="170">
        <v>119</v>
      </c>
      <c r="D119" s="275" t="s">
        <v>63</v>
      </c>
      <c r="E119" s="75">
        <v>1.5940000000000001</v>
      </c>
      <c r="F119" s="80"/>
      <c r="G119" s="29" t="s">
        <v>125</v>
      </c>
      <c r="V119" s="75">
        <v>1</v>
      </c>
      <c r="W119" s="75" t="s">
        <v>108</v>
      </c>
      <c r="X119" s="150"/>
      <c r="Z119" s="150" t="s">
        <v>70</v>
      </c>
      <c r="AA119" s="150" t="s">
        <v>70</v>
      </c>
      <c r="AB119" s="150" t="s">
        <v>70</v>
      </c>
      <c r="AC119" s="150" t="s">
        <v>70</v>
      </c>
      <c r="AD119" s="150" t="s">
        <v>70</v>
      </c>
      <c r="AE119" s="150" t="s">
        <v>70</v>
      </c>
      <c r="AF119" s="150">
        <v>1</v>
      </c>
      <c r="AG119" s="75" t="s">
        <v>76</v>
      </c>
      <c r="AH119" s="75" t="s">
        <v>76</v>
      </c>
      <c r="AI119" s="75" t="s">
        <v>71</v>
      </c>
      <c r="AJ119" s="195"/>
      <c r="AK119" s="195"/>
      <c r="AL119" s="202"/>
      <c r="AM119" s="202"/>
      <c r="AS119" s="255">
        <v>1.5940000000000001</v>
      </c>
      <c r="AT119" s="116"/>
      <c r="AU119" s="12" t="s">
        <v>85</v>
      </c>
      <c r="AV119" s="118">
        <f t="shared" si="75"/>
        <v>79.7</v>
      </c>
      <c r="AW119" s="118">
        <f t="shared" si="52"/>
        <v>218.37800000000001</v>
      </c>
      <c r="AX119" s="118">
        <f t="shared" si="76"/>
        <v>199.25</v>
      </c>
      <c r="AY119" s="118">
        <f t="shared" si="67"/>
        <v>545.94500000000005</v>
      </c>
      <c r="AZ119" s="118">
        <f t="shared" si="77"/>
        <v>318.8</v>
      </c>
      <c r="BA119" s="118">
        <f t="shared" si="68"/>
        <v>873.51200000000006</v>
      </c>
      <c r="BF119" s="71">
        <v>2</v>
      </c>
      <c r="BG119" s="71" t="s">
        <v>85</v>
      </c>
      <c r="BI119" s="26">
        <f>AS119*50</f>
        <v>79.7</v>
      </c>
      <c r="BJ119" s="26"/>
      <c r="BK119" s="26">
        <f>AS119*125</f>
        <v>199.25</v>
      </c>
      <c r="BL119" s="26"/>
      <c r="BM119" s="26">
        <f>AS119*200</f>
        <v>318.8</v>
      </c>
      <c r="BR119" t="s">
        <v>98</v>
      </c>
    </row>
    <row r="120" spans="1:73" s="3" customFormat="1" ht="15" x14ac:dyDescent="0.2">
      <c r="A120" s="16">
        <v>94</v>
      </c>
      <c r="B120" s="4" t="s">
        <v>235</v>
      </c>
      <c r="C120" s="4">
        <v>120</v>
      </c>
      <c r="D120" s="3" t="s">
        <v>63</v>
      </c>
      <c r="E120" s="3">
        <v>4.7531800000000004</v>
      </c>
      <c r="G120" s="3" t="s">
        <v>78</v>
      </c>
      <c r="H120" s="3">
        <v>4.7531800000000004</v>
      </c>
      <c r="I120" s="3" t="s">
        <v>79</v>
      </c>
      <c r="K120" s="3">
        <f>J120*100</f>
        <v>0</v>
      </c>
      <c r="L120" s="3">
        <v>4.7531800000000004</v>
      </c>
      <c r="M120" s="3">
        <f>L120*45</f>
        <v>213.8931</v>
      </c>
      <c r="O120" s="3">
        <f>N120*35</f>
        <v>0</v>
      </c>
      <c r="P120" s="3">
        <f>K120+M120+O120</f>
        <v>213.8931</v>
      </c>
      <c r="R120" s="3">
        <f>P120</f>
        <v>213.8931</v>
      </c>
      <c r="S120" s="3">
        <v>214</v>
      </c>
      <c r="T120" s="3">
        <f>R120*2.74</f>
        <v>586.06709400000011</v>
      </c>
      <c r="V120" s="3">
        <v>1</v>
      </c>
      <c r="W120" s="3" t="s">
        <v>108</v>
      </c>
      <c r="X120" s="46" t="s">
        <v>236</v>
      </c>
      <c r="Y120" s="46" t="s">
        <v>115</v>
      </c>
      <c r="Z120" s="46" t="s">
        <v>70</v>
      </c>
      <c r="AA120" s="46" t="s">
        <v>70</v>
      </c>
      <c r="AB120" s="46" t="s">
        <v>70</v>
      </c>
      <c r="AC120" s="46" t="s">
        <v>70</v>
      </c>
      <c r="AD120" s="46" t="s">
        <v>70</v>
      </c>
      <c r="AE120" s="46" t="s">
        <v>70</v>
      </c>
      <c r="AF120" s="46">
        <v>1</v>
      </c>
      <c r="AG120" s="3" t="s">
        <v>76</v>
      </c>
      <c r="AH120" s="3" t="s">
        <v>76</v>
      </c>
      <c r="AI120" s="3" t="s">
        <v>71</v>
      </c>
      <c r="AJ120" s="3" t="s">
        <v>92</v>
      </c>
      <c r="AK120" s="46"/>
      <c r="AL120" s="46" t="s">
        <v>70</v>
      </c>
      <c r="AM120" s="46" t="s">
        <v>70</v>
      </c>
      <c r="AN120" s="46"/>
      <c r="AO120" s="46"/>
      <c r="AP120" s="3">
        <v>57</v>
      </c>
      <c r="AR120" s="196" t="s">
        <v>19</v>
      </c>
      <c r="AS120" s="47">
        <v>7.2869999999999999</v>
      </c>
      <c r="AT120" s="3">
        <v>2</v>
      </c>
      <c r="AU120" s="3" t="s">
        <v>85</v>
      </c>
      <c r="AV120" s="82">
        <f t="shared" si="75"/>
        <v>364.35</v>
      </c>
      <c r="AW120" s="82">
        <f t="shared" si="52"/>
        <v>998.31900000000019</v>
      </c>
      <c r="AX120" s="82">
        <f t="shared" si="76"/>
        <v>910.875</v>
      </c>
      <c r="AY120" s="82">
        <f t="shared" si="67"/>
        <v>2495.7975000000001</v>
      </c>
      <c r="AZ120" s="82">
        <f t="shared" si="77"/>
        <v>1457.4</v>
      </c>
      <c r="BA120" s="82">
        <f t="shared" si="68"/>
        <v>3993.2760000000007</v>
      </c>
      <c r="BF120" s="192" t="s">
        <v>109</v>
      </c>
      <c r="BG120" s="3" t="s">
        <v>110</v>
      </c>
      <c r="BH120" s="3" t="s">
        <v>237</v>
      </c>
      <c r="BI120" s="3">
        <v>336</v>
      </c>
      <c r="BK120" s="3">
        <v>753</v>
      </c>
      <c r="BM120" s="3">
        <v>1170</v>
      </c>
      <c r="BR120" s="3" t="s">
        <v>98</v>
      </c>
    </row>
    <row r="121" spans="1:73" s="3" customFormat="1" ht="16" x14ac:dyDescent="0.2">
      <c r="A121" s="16">
        <v>95</v>
      </c>
      <c r="B121" s="298">
        <v>129</v>
      </c>
      <c r="C121" s="2">
        <v>121</v>
      </c>
      <c r="D121" s="275" t="s">
        <v>63</v>
      </c>
      <c r="E121" s="29">
        <v>2.2080000000000002</v>
      </c>
      <c r="F121" s="29"/>
      <c r="G121" s="29" t="s">
        <v>76</v>
      </c>
      <c r="H121" s="29">
        <v>2.2080000000000002</v>
      </c>
      <c r="I121" s="29" t="s">
        <v>79</v>
      </c>
      <c r="J121" s="29"/>
      <c r="K121" s="29">
        <f>J121*100</f>
        <v>0</v>
      </c>
      <c r="L121" s="29">
        <v>2.2080000000000002</v>
      </c>
      <c r="M121" s="29">
        <f>L121*45</f>
        <v>99.360000000000014</v>
      </c>
      <c r="N121" s="29"/>
      <c r="O121" s="29">
        <f>N121*35</f>
        <v>0</v>
      </c>
      <c r="P121" s="29">
        <f>K121+M121+O121</f>
        <v>99.360000000000014</v>
      </c>
      <c r="Q121" s="29"/>
      <c r="R121" s="29">
        <f>P121</f>
        <v>99.360000000000014</v>
      </c>
      <c r="S121" s="29">
        <v>99</v>
      </c>
      <c r="T121" s="29">
        <f>R121*2.74</f>
        <v>272.24640000000005</v>
      </c>
      <c r="U121" s="29" t="s">
        <v>113</v>
      </c>
      <c r="V121" s="29">
        <v>1</v>
      </c>
      <c r="W121" s="29" t="s">
        <v>80</v>
      </c>
      <c r="X121" s="30"/>
      <c r="Y121" s="30" t="s">
        <v>115</v>
      </c>
      <c r="Z121" s="30" t="s">
        <v>70</v>
      </c>
      <c r="AA121" s="30" t="s">
        <v>70</v>
      </c>
      <c r="AB121" s="30" t="s">
        <v>70</v>
      </c>
      <c r="AC121" s="30" t="s">
        <v>70</v>
      </c>
      <c r="AD121" s="30" t="s">
        <v>70</v>
      </c>
      <c r="AE121" s="30" t="s">
        <v>70</v>
      </c>
      <c r="AF121" s="30">
        <v>1</v>
      </c>
      <c r="AG121" s="29" t="s">
        <v>76</v>
      </c>
      <c r="AH121" s="29" t="s">
        <v>76</v>
      </c>
      <c r="AI121" s="29" t="s">
        <v>76</v>
      </c>
      <c r="AJ121" s="29" t="s">
        <v>92</v>
      </c>
      <c r="AK121" s="30"/>
      <c r="AL121" s="30" t="s">
        <v>70</v>
      </c>
      <c r="AM121" s="30" t="s">
        <v>70</v>
      </c>
      <c r="AN121" s="30"/>
      <c r="AO121" s="30"/>
      <c r="AP121" s="29"/>
      <c r="AQ121" s="29"/>
      <c r="AR121" s="29"/>
      <c r="AS121" s="258">
        <v>2.2080000000000002</v>
      </c>
      <c r="AT121">
        <v>2</v>
      </c>
      <c r="AU121" t="s">
        <v>85</v>
      </c>
      <c r="AV121" s="26">
        <f t="shared" si="75"/>
        <v>110.4</v>
      </c>
      <c r="AW121" s="26">
        <f t="shared" si="52"/>
        <v>302.49600000000004</v>
      </c>
      <c r="AX121" s="26">
        <f t="shared" si="76"/>
        <v>276</v>
      </c>
      <c r="AY121" s="26">
        <f t="shared" si="67"/>
        <v>756.24</v>
      </c>
      <c r="AZ121" s="26">
        <f t="shared" si="77"/>
        <v>441.6</v>
      </c>
      <c r="BA121" s="26">
        <f t="shared" si="68"/>
        <v>1209.9840000000002</v>
      </c>
      <c r="BB121"/>
      <c r="BC121"/>
      <c r="BD121"/>
      <c r="BE121"/>
      <c r="BF121">
        <v>2</v>
      </c>
      <c r="BG121" t="s">
        <v>85</v>
      </c>
      <c r="BH121"/>
      <c r="BI121" s="26">
        <f t="shared" ref="BI121:BI128" si="81">AS121*50</f>
        <v>110.4</v>
      </c>
      <c r="BJ121"/>
      <c r="BK121">
        <f t="shared" ref="BK121:BK128" si="82">AS121*125</f>
        <v>276</v>
      </c>
      <c r="BL121"/>
      <c r="BM121" s="26">
        <f t="shared" ref="BM121:BM128" si="83">AS121*200</f>
        <v>441.6</v>
      </c>
      <c r="BN121"/>
      <c r="BO121"/>
      <c r="BP121"/>
      <c r="BQ121"/>
      <c r="BR121" t="s">
        <v>93</v>
      </c>
      <c r="BS121"/>
      <c r="BT121"/>
      <c r="BU121"/>
    </row>
    <row r="122" spans="1:73" s="3" customFormat="1" ht="16" x14ac:dyDescent="0.2">
      <c r="A122" s="16">
        <v>96</v>
      </c>
      <c r="B122" s="298">
        <v>130</v>
      </c>
      <c r="C122" s="2">
        <v>122</v>
      </c>
      <c r="D122" s="275" t="s">
        <v>126</v>
      </c>
      <c r="E122" s="29">
        <v>0.14399999999999999</v>
      </c>
      <c r="F122" s="29"/>
      <c r="G122" s="29" t="s">
        <v>78</v>
      </c>
      <c r="H122" s="29">
        <v>0.14399999999999999</v>
      </c>
      <c r="I122" s="29" t="s">
        <v>79</v>
      </c>
      <c r="J122" s="29"/>
      <c r="K122" s="29">
        <f>J122*100</f>
        <v>0</v>
      </c>
      <c r="L122" s="29">
        <v>0.14399999999999999</v>
      </c>
      <c r="M122" s="29">
        <f>L122*45</f>
        <v>6.4799999999999995</v>
      </c>
      <c r="N122" s="29"/>
      <c r="O122" s="29">
        <f>N122*35</f>
        <v>0</v>
      </c>
      <c r="P122" s="29">
        <f>K122+M122+O122</f>
        <v>6.4799999999999995</v>
      </c>
      <c r="Q122" s="29"/>
      <c r="R122" s="29">
        <f>P122</f>
        <v>6.4799999999999995</v>
      </c>
      <c r="S122" s="29">
        <v>6</v>
      </c>
      <c r="T122" s="29">
        <f>R122*2.74</f>
        <v>17.755199999999999</v>
      </c>
      <c r="U122" s="29" t="s">
        <v>113</v>
      </c>
      <c r="V122" s="29">
        <v>1</v>
      </c>
      <c r="W122" s="29" t="s">
        <v>80</v>
      </c>
      <c r="X122" s="30"/>
      <c r="Y122" s="30" t="s">
        <v>115</v>
      </c>
      <c r="Z122" s="30" t="s">
        <v>70</v>
      </c>
      <c r="AA122" s="30" t="s">
        <v>70</v>
      </c>
      <c r="AB122" s="30" t="s">
        <v>70</v>
      </c>
      <c r="AC122" s="30" t="s">
        <v>70</v>
      </c>
      <c r="AD122" s="30" t="s">
        <v>70</v>
      </c>
      <c r="AE122" s="30" t="s">
        <v>70</v>
      </c>
      <c r="AF122" s="30">
        <v>1</v>
      </c>
      <c r="AG122" s="29" t="s">
        <v>76</v>
      </c>
      <c r="AH122" s="29" t="s">
        <v>76</v>
      </c>
      <c r="AI122" s="29" t="s">
        <v>76</v>
      </c>
      <c r="AJ122" s="29" t="s">
        <v>92</v>
      </c>
      <c r="AK122" s="30"/>
      <c r="AL122" s="30" t="s">
        <v>70</v>
      </c>
      <c r="AM122" s="30" t="s">
        <v>70</v>
      </c>
      <c r="AN122" s="30"/>
      <c r="AO122" s="30"/>
      <c r="AP122" s="29"/>
      <c r="AQ122" s="29"/>
      <c r="AR122" s="29"/>
      <c r="AS122" s="258">
        <v>0.14399999999999999</v>
      </c>
      <c r="AT122">
        <v>2</v>
      </c>
      <c r="AU122" t="s">
        <v>85</v>
      </c>
      <c r="AV122" s="26">
        <f t="shared" si="75"/>
        <v>7.1999999999999993</v>
      </c>
      <c r="AW122" s="26">
        <f t="shared" si="52"/>
        <v>19.727999999999998</v>
      </c>
      <c r="AX122" s="26">
        <f t="shared" si="76"/>
        <v>18</v>
      </c>
      <c r="AY122" s="26">
        <f t="shared" si="67"/>
        <v>49.320000000000007</v>
      </c>
      <c r="AZ122" s="26">
        <f t="shared" si="77"/>
        <v>28.799999999999997</v>
      </c>
      <c r="BA122" s="26">
        <f t="shared" si="68"/>
        <v>78.911999999999992</v>
      </c>
      <c r="BB122"/>
      <c r="BC122"/>
      <c r="BD122"/>
      <c r="BE122"/>
      <c r="BF122">
        <v>2</v>
      </c>
      <c r="BG122" t="s">
        <v>85</v>
      </c>
      <c r="BH122"/>
      <c r="BI122" s="26">
        <f t="shared" si="81"/>
        <v>7.1999999999999993</v>
      </c>
      <c r="BJ122"/>
      <c r="BK122">
        <f t="shared" si="82"/>
        <v>18</v>
      </c>
      <c r="BL122"/>
      <c r="BM122" s="26">
        <f t="shared" si="83"/>
        <v>28.799999999999997</v>
      </c>
      <c r="BN122"/>
      <c r="BO122" s="26"/>
      <c r="BP122" s="26"/>
      <c r="BQ122" s="26"/>
      <c r="BR122" t="s">
        <v>93</v>
      </c>
      <c r="BS122"/>
      <c r="BT122"/>
      <c r="BU122"/>
    </row>
    <row r="123" spans="1:73" s="3" customFormat="1" ht="16" x14ac:dyDescent="0.2">
      <c r="A123" s="16">
        <v>97</v>
      </c>
      <c r="B123" s="298">
        <v>131</v>
      </c>
      <c r="C123" s="2">
        <v>123</v>
      </c>
      <c r="D123" s="275" t="s">
        <v>63</v>
      </c>
      <c r="E123" s="29">
        <v>0.252</v>
      </c>
      <c r="F123" s="29"/>
      <c r="G123" s="29" t="s">
        <v>78</v>
      </c>
      <c r="H123" s="29">
        <v>0.252</v>
      </c>
      <c r="I123" s="29" t="s">
        <v>79</v>
      </c>
      <c r="J123" s="29"/>
      <c r="K123" s="29">
        <f>J123*100</f>
        <v>0</v>
      </c>
      <c r="L123" s="29">
        <v>0.252</v>
      </c>
      <c r="M123" s="29">
        <f>L123*45</f>
        <v>11.34</v>
      </c>
      <c r="N123" s="29"/>
      <c r="O123" s="29">
        <f>N123*35</f>
        <v>0</v>
      </c>
      <c r="P123" s="29">
        <f>K123+M123+O123</f>
        <v>11.34</v>
      </c>
      <c r="Q123" s="29"/>
      <c r="R123" s="29">
        <f>P123</f>
        <v>11.34</v>
      </c>
      <c r="S123" s="29">
        <v>11</v>
      </c>
      <c r="T123" s="29">
        <f>R123*2.74</f>
        <v>31.071600000000004</v>
      </c>
      <c r="U123" s="29" t="s">
        <v>113</v>
      </c>
      <c r="V123" s="29">
        <v>1</v>
      </c>
      <c r="W123" s="29" t="s">
        <v>108</v>
      </c>
      <c r="X123" s="30"/>
      <c r="Y123" s="30" t="s">
        <v>115</v>
      </c>
      <c r="Z123" s="30" t="s">
        <v>70</v>
      </c>
      <c r="AA123" s="30" t="s">
        <v>70</v>
      </c>
      <c r="AB123" s="30" t="s">
        <v>70</v>
      </c>
      <c r="AC123" s="30" t="s">
        <v>70</v>
      </c>
      <c r="AD123" s="30" t="s">
        <v>70</v>
      </c>
      <c r="AE123" s="30" t="s">
        <v>70</v>
      </c>
      <c r="AF123" s="30">
        <v>1</v>
      </c>
      <c r="AG123" s="29" t="s">
        <v>76</v>
      </c>
      <c r="AH123" s="29" t="s">
        <v>76</v>
      </c>
      <c r="AI123" s="29" t="s">
        <v>76</v>
      </c>
      <c r="AJ123" s="29" t="s">
        <v>92</v>
      </c>
      <c r="AK123" s="30"/>
      <c r="AL123" s="30" t="s">
        <v>70</v>
      </c>
      <c r="AM123" s="30" t="s">
        <v>70</v>
      </c>
      <c r="AN123" s="30"/>
      <c r="AO123" s="30"/>
      <c r="AP123" s="29"/>
      <c r="AQ123" s="29"/>
      <c r="AR123" s="29"/>
      <c r="AS123" s="258">
        <v>0.252</v>
      </c>
      <c r="AT123">
        <v>2</v>
      </c>
      <c r="AU123" t="s">
        <v>85</v>
      </c>
      <c r="AV123" s="26">
        <f t="shared" si="75"/>
        <v>12.6</v>
      </c>
      <c r="AW123" s="26">
        <f t="shared" si="52"/>
        <v>34.524000000000001</v>
      </c>
      <c r="AX123" s="26">
        <f t="shared" si="76"/>
        <v>31.5</v>
      </c>
      <c r="AY123" s="26">
        <f t="shared" si="67"/>
        <v>86.31</v>
      </c>
      <c r="AZ123" s="26">
        <f t="shared" si="77"/>
        <v>50.4</v>
      </c>
      <c r="BA123" s="26">
        <f t="shared" si="68"/>
        <v>138.096</v>
      </c>
      <c r="BB123"/>
      <c r="BC123"/>
      <c r="BD123"/>
      <c r="BE123"/>
      <c r="BF123">
        <v>2</v>
      </c>
      <c r="BG123" t="s">
        <v>85</v>
      </c>
      <c r="BH123"/>
      <c r="BI123" s="26">
        <f t="shared" si="81"/>
        <v>12.6</v>
      </c>
      <c r="BJ123"/>
      <c r="BK123" s="26">
        <f t="shared" si="82"/>
        <v>31.5</v>
      </c>
      <c r="BL123"/>
      <c r="BM123" s="26">
        <f t="shared" si="83"/>
        <v>50.4</v>
      </c>
      <c r="BN123"/>
      <c r="BO123"/>
      <c r="BP123"/>
      <c r="BQ123"/>
      <c r="BR123" t="s">
        <v>93</v>
      </c>
      <c r="BS123"/>
      <c r="BT123"/>
      <c r="BU123"/>
    </row>
    <row r="124" spans="1:73" s="33" customFormat="1" ht="15" x14ac:dyDescent="0.2">
      <c r="A124" s="317"/>
      <c r="B124" s="318"/>
      <c r="C124" s="318">
        <v>124</v>
      </c>
      <c r="D124" s="33" t="s">
        <v>63</v>
      </c>
      <c r="X124" s="35" t="s">
        <v>238</v>
      </c>
      <c r="Y124" s="35"/>
      <c r="Z124" s="35"/>
      <c r="AA124" s="35"/>
      <c r="AB124" s="35"/>
      <c r="AC124" s="35"/>
      <c r="AD124" s="35"/>
      <c r="AE124" s="35"/>
      <c r="AF124" s="35"/>
      <c r="AK124" s="35"/>
      <c r="AL124" s="35"/>
      <c r="AM124" s="35"/>
      <c r="AN124" s="35"/>
      <c r="AO124" s="35"/>
      <c r="AP124" s="33">
        <v>21</v>
      </c>
      <c r="AQ124" s="33">
        <v>0.23</v>
      </c>
      <c r="AR124" s="33" t="s">
        <v>84</v>
      </c>
      <c r="AS124" s="34">
        <v>0.22500000000000001</v>
      </c>
      <c r="AV124" s="319"/>
      <c r="AW124" s="319"/>
      <c r="AX124" s="319"/>
      <c r="AY124" s="319"/>
      <c r="AZ124" s="319"/>
      <c r="BA124" s="319"/>
      <c r="BG124" s="33" t="s">
        <v>85</v>
      </c>
      <c r="BI124" s="319">
        <f t="shared" si="81"/>
        <v>11.25</v>
      </c>
      <c r="BK124" s="319">
        <f t="shared" si="82"/>
        <v>28.125</v>
      </c>
      <c r="BM124" s="319">
        <f t="shared" si="83"/>
        <v>45</v>
      </c>
      <c r="BR124" s="33" t="s">
        <v>98</v>
      </c>
    </row>
    <row r="125" spans="1:73" ht="15" x14ac:dyDescent="0.2">
      <c r="B125"/>
      <c r="C125">
        <v>125</v>
      </c>
      <c r="D125" t="s">
        <v>63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0.16600000000000001</v>
      </c>
      <c r="BG125" t="s">
        <v>85</v>
      </c>
      <c r="BI125" s="26">
        <f t="shared" si="81"/>
        <v>8.3000000000000007</v>
      </c>
      <c r="BK125" s="26">
        <f t="shared" si="82"/>
        <v>20.75</v>
      </c>
      <c r="BM125" s="26">
        <f t="shared" si="83"/>
        <v>33.200000000000003</v>
      </c>
      <c r="BR125" s="33" t="s">
        <v>98</v>
      </c>
    </row>
    <row r="126" spans="1:73" s="98" customFormat="1" ht="16" x14ac:dyDescent="0.2">
      <c r="A126" s="16">
        <v>98</v>
      </c>
      <c r="B126" s="298">
        <v>132</v>
      </c>
      <c r="C126" s="2">
        <v>126</v>
      </c>
      <c r="D126" s="275" t="s">
        <v>102</v>
      </c>
      <c r="E126" s="29">
        <v>0.70599999999999996</v>
      </c>
      <c r="F126" s="29"/>
      <c r="G126" s="29" t="s">
        <v>78</v>
      </c>
      <c r="H126" s="29">
        <v>0.70599999999999996</v>
      </c>
      <c r="I126" s="29" t="s">
        <v>79</v>
      </c>
      <c r="J126" s="29"/>
      <c r="K126" s="29">
        <f>J126*100</f>
        <v>0</v>
      </c>
      <c r="L126" s="29">
        <v>0.70599999999999996</v>
      </c>
      <c r="M126" s="29">
        <f>L126*45</f>
        <v>31.77</v>
      </c>
      <c r="N126" s="29"/>
      <c r="O126" s="29">
        <f>N126*35</f>
        <v>0</v>
      </c>
      <c r="P126" s="29">
        <f>K126+M126+O126</f>
        <v>31.77</v>
      </c>
      <c r="Q126" s="29">
        <v>0</v>
      </c>
      <c r="R126" s="29">
        <v>32</v>
      </c>
      <c r="S126" s="29">
        <v>32</v>
      </c>
      <c r="T126" s="29">
        <f>R126*2.74</f>
        <v>87.68</v>
      </c>
      <c r="U126" s="29" t="s">
        <v>66</v>
      </c>
      <c r="V126" s="29">
        <v>1</v>
      </c>
      <c r="W126" s="29" t="s">
        <v>80</v>
      </c>
      <c r="X126" s="136" t="s">
        <v>246</v>
      </c>
      <c r="Y126" s="29" t="s">
        <v>247</v>
      </c>
      <c r="Z126" s="30" t="s">
        <v>70</v>
      </c>
      <c r="AA126" s="30" t="s">
        <v>70</v>
      </c>
      <c r="AB126" s="30" t="s">
        <v>70</v>
      </c>
      <c r="AC126" s="30" t="s">
        <v>70</v>
      </c>
      <c r="AD126" s="30" t="s">
        <v>70</v>
      </c>
      <c r="AE126" s="30" t="s">
        <v>70</v>
      </c>
      <c r="AF126" s="30">
        <v>1</v>
      </c>
      <c r="AG126" s="29" t="s">
        <v>76</v>
      </c>
      <c r="AH126" s="29" t="s">
        <v>76</v>
      </c>
      <c r="AI126" s="29" t="s">
        <v>76</v>
      </c>
      <c r="AJ126" s="29" t="s">
        <v>92</v>
      </c>
      <c r="AK126" s="29"/>
      <c r="AL126" s="30" t="s">
        <v>70</v>
      </c>
      <c r="AM126" s="30" t="s">
        <v>70</v>
      </c>
      <c r="AN126" s="29"/>
      <c r="AO126" s="29"/>
      <c r="AP126" s="29"/>
      <c r="AQ126" s="29"/>
      <c r="AR126" s="29"/>
      <c r="AS126" s="258">
        <v>0.70599999999999996</v>
      </c>
      <c r="AT126">
        <v>2</v>
      </c>
      <c r="AU126" t="s">
        <v>85</v>
      </c>
      <c r="AV126" s="26">
        <f>AS126*50</f>
        <v>35.299999999999997</v>
      </c>
      <c r="AW126" s="26">
        <f>AV126*2.74</f>
        <v>96.721999999999994</v>
      </c>
      <c r="AX126" s="26">
        <f>AS126*125</f>
        <v>88.25</v>
      </c>
      <c r="AY126" s="26">
        <f>AX126*2.74</f>
        <v>241.80500000000001</v>
      </c>
      <c r="AZ126" s="26">
        <f>AS126*200</f>
        <v>141.19999999999999</v>
      </c>
      <c r="BA126" s="26">
        <f>AZ126*2.74</f>
        <v>386.88799999999998</v>
      </c>
      <c r="BB126"/>
      <c r="BC126"/>
      <c r="BD126"/>
      <c r="BE126"/>
      <c r="BF126">
        <v>2</v>
      </c>
      <c r="BG126" t="s">
        <v>85</v>
      </c>
      <c r="BH126"/>
      <c r="BI126" s="26">
        <f t="shared" si="81"/>
        <v>35.299999999999997</v>
      </c>
      <c r="BJ126"/>
      <c r="BK126" s="26">
        <f t="shared" si="82"/>
        <v>88.25</v>
      </c>
      <c r="BL126"/>
      <c r="BM126" s="26">
        <f t="shared" si="83"/>
        <v>141.19999999999999</v>
      </c>
      <c r="BN126"/>
      <c r="BO126"/>
      <c r="BP126"/>
      <c r="BQ126"/>
      <c r="BR126" s="92" t="s">
        <v>100</v>
      </c>
      <c r="BS126"/>
      <c r="BT126"/>
      <c r="BU126"/>
    </row>
    <row r="127" spans="1:73" s="92" customFormat="1" ht="15" x14ac:dyDescent="0.2">
      <c r="A127" s="215">
        <v>139</v>
      </c>
      <c r="B127" s="332" t="s">
        <v>248</v>
      </c>
      <c r="C127" s="332">
        <v>127</v>
      </c>
      <c r="D127" s="92" t="s">
        <v>126</v>
      </c>
      <c r="E127" s="92">
        <v>7.2999999999999995E-2</v>
      </c>
      <c r="G127" s="92" t="s">
        <v>78</v>
      </c>
      <c r="V127" s="92">
        <v>1</v>
      </c>
      <c r="W127" s="92" t="s">
        <v>108</v>
      </c>
      <c r="X127" s="333"/>
      <c r="Z127" s="333" t="s">
        <v>70</v>
      </c>
      <c r="AA127" s="333" t="s">
        <v>70</v>
      </c>
      <c r="AB127" s="333" t="s">
        <v>70</v>
      </c>
      <c r="AC127" s="333" t="s">
        <v>70</v>
      </c>
      <c r="AD127" s="333" t="s">
        <v>70</v>
      </c>
      <c r="AE127" s="333" t="s">
        <v>70</v>
      </c>
      <c r="AF127" s="333">
        <v>1</v>
      </c>
      <c r="AG127" s="92" t="s">
        <v>76</v>
      </c>
      <c r="AH127" s="92" t="s">
        <v>76</v>
      </c>
      <c r="AI127" s="92" t="s">
        <v>76</v>
      </c>
      <c r="AR127" s="334"/>
      <c r="AS127" s="335">
        <v>7.2999999999999995E-2</v>
      </c>
      <c r="AT127" s="92">
        <v>2</v>
      </c>
      <c r="AU127" s="92" t="s">
        <v>85</v>
      </c>
      <c r="AV127" s="189">
        <f>AS127*50</f>
        <v>3.65</v>
      </c>
      <c r="AW127" s="189">
        <f>AV127*2.74</f>
        <v>10.001000000000001</v>
      </c>
      <c r="AX127" s="189">
        <f>AS127*125</f>
        <v>9.125</v>
      </c>
      <c r="AY127" s="189">
        <f>AX127*2.74</f>
        <v>25.002500000000001</v>
      </c>
      <c r="AZ127" s="189">
        <f>AS127*200</f>
        <v>14.6</v>
      </c>
      <c r="BA127" s="189">
        <f>AZ127*2.74</f>
        <v>40.004000000000005</v>
      </c>
      <c r="BC127" s="189"/>
      <c r="BD127" s="189"/>
      <c r="BE127" s="189"/>
      <c r="BF127" s="189">
        <v>2</v>
      </c>
      <c r="BG127" s="189" t="s">
        <v>85</v>
      </c>
      <c r="BH127" s="189"/>
      <c r="BI127" s="336">
        <f t="shared" si="81"/>
        <v>3.65</v>
      </c>
      <c r="BJ127" s="189"/>
      <c r="BK127" s="336">
        <f t="shared" si="82"/>
        <v>9.125</v>
      </c>
      <c r="BL127" s="189"/>
      <c r="BM127" s="336">
        <f t="shared" si="83"/>
        <v>14.6</v>
      </c>
      <c r="BN127" s="189"/>
      <c r="BO127" s="189"/>
      <c r="BP127" s="189"/>
      <c r="BQ127" s="189"/>
      <c r="BR127" s="92" t="s">
        <v>100</v>
      </c>
    </row>
    <row r="128" spans="1:73" s="33" customFormat="1" ht="15" x14ac:dyDescent="0.2">
      <c r="A128" s="317">
        <v>99</v>
      </c>
      <c r="B128" s="318" t="s">
        <v>249</v>
      </c>
      <c r="C128" s="318">
        <v>128</v>
      </c>
      <c r="D128" s="33" t="s">
        <v>63</v>
      </c>
      <c r="E128" s="33">
        <v>9.4830000000000005</v>
      </c>
      <c r="G128" s="33" t="s">
        <v>125</v>
      </c>
      <c r="H128" s="33">
        <v>1.22</v>
      </c>
      <c r="I128" s="33" t="s">
        <v>250</v>
      </c>
      <c r="K128" s="33">
        <f>J128*100</f>
        <v>0</v>
      </c>
      <c r="L128" s="33">
        <v>1.22</v>
      </c>
      <c r="M128" s="33">
        <f>L128*45</f>
        <v>54.9</v>
      </c>
      <c r="N128" s="33">
        <v>0</v>
      </c>
      <c r="O128" s="33">
        <f>N128*35</f>
        <v>0</v>
      </c>
      <c r="P128" s="33">
        <f>K128+M128+O128</f>
        <v>54.9</v>
      </c>
      <c r="Q128" s="33">
        <v>371</v>
      </c>
      <c r="R128" s="33">
        <v>55</v>
      </c>
      <c r="S128" s="33">
        <v>55</v>
      </c>
      <c r="T128" s="33">
        <f>R128*2.74</f>
        <v>150.70000000000002</v>
      </c>
      <c r="U128" s="33" t="s">
        <v>66</v>
      </c>
      <c r="V128" s="33">
        <v>1</v>
      </c>
      <c r="W128" s="33" t="s">
        <v>108</v>
      </c>
      <c r="X128" s="33" t="s">
        <v>251</v>
      </c>
      <c r="Y128" s="33" t="s">
        <v>252</v>
      </c>
      <c r="Z128" s="35" t="s">
        <v>70</v>
      </c>
      <c r="AA128" s="35" t="s">
        <v>70</v>
      </c>
      <c r="AB128" s="35" t="s">
        <v>70</v>
      </c>
      <c r="AC128" s="35" t="s">
        <v>70</v>
      </c>
      <c r="AD128" s="35" t="s">
        <v>70</v>
      </c>
      <c r="AE128" s="35" t="s">
        <v>70</v>
      </c>
      <c r="AF128" s="35">
        <v>1</v>
      </c>
      <c r="AG128" s="33" t="s">
        <v>76</v>
      </c>
      <c r="AH128" s="33" t="s">
        <v>71</v>
      </c>
      <c r="AI128" s="33" t="s">
        <v>71</v>
      </c>
      <c r="AJ128" s="33" t="s">
        <v>92</v>
      </c>
      <c r="AL128" s="33" t="s">
        <v>70</v>
      </c>
      <c r="AM128" s="33" t="s">
        <v>70</v>
      </c>
      <c r="AP128" s="33">
        <v>371</v>
      </c>
      <c r="AQ128" s="33">
        <v>8.2629999999999999</v>
      </c>
      <c r="AR128" s="33" t="s">
        <v>253</v>
      </c>
      <c r="AS128" s="34">
        <v>2.9430000000000001</v>
      </c>
      <c r="AT128" s="33">
        <v>2</v>
      </c>
      <c r="AU128" s="33" t="s">
        <v>85</v>
      </c>
      <c r="AV128" s="319">
        <f>AS128*50</f>
        <v>147.15</v>
      </c>
      <c r="AW128" s="319">
        <f>AV128*2.74</f>
        <v>403.19100000000003</v>
      </c>
      <c r="AX128" s="319">
        <f>AS128*125</f>
        <v>367.875</v>
      </c>
      <c r="AY128" s="319">
        <f>AX128*2.74</f>
        <v>1007.9775000000001</v>
      </c>
      <c r="AZ128" s="319">
        <f>AS128*200</f>
        <v>588.6</v>
      </c>
      <c r="BA128" s="319">
        <f>AZ128*2.74</f>
        <v>1612.7640000000001</v>
      </c>
      <c r="BF128" s="320" t="s">
        <v>109</v>
      </c>
      <c r="BG128" s="319" t="s">
        <v>85</v>
      </c>
      <c r="BI128" s="319">
        <f t="shared" si="81"/>
        <v>147.15</v>
      </c>
      <c r="BJ128" s="319"/>
      <c r="BK128" s="319">
        <f t="shared" si="82"/>
        <v>367.875</v>
      </c>
      <c r="BL128" s="319"/>
      <c r="BM128" s="319">
        <f t="shared" si="83"/>
        <v>588.6</v>
      </c>
      <c r="BR128" s="33" t="s">
        <v>100</v>
      </c>
    </row>
    <row r="129" spans="1:73" s="33" customFormat="1" ht="15" x14ac:dyDescent="0.2">
      <c r="A129" s="317"/>
      <c r="B129" s="318"/>
      <c r="C129" s="318">
        <v>129</v>
      </c>
      <c r="D129" s="33" t="s">
        <v>63</v>
      </c>
      <c r="X129" s="33" t="s">
        <v>251</v>
      </c>
      <c r="Z129" s="35"/>
      <c r="AA129" s="35"/>
      <c r="AB129" s="35"/>
      <c r="AC129" s="35"/>
      <c r="AD129" s="35"/>
      <c r="AE129" s="35"/>
      <c r="AF129" s="35"/>
      <c r="AR129" s="33" t="s">
        <v>253</v>
      </c>
      <c r="AS129" s="34">
        <v>3.11</v>
      </c>
      <c r="AV129" s="319"/>
      <c r="AW129" s="319"/>
      <c r="AX129" s="319"/>
      <c r="AY129" s="319"/>
      <c r="AZ129" s="319"/>
      <c r="BA129" s="319"/>
      <c r="BF129" s="320"/>
      <c r="BG129" s="33" t="s">
        <v>110</v>
      </c>
      <c r="BH129" s="33" t="s">
        <v>254</v>
      </c>
      <c r="BI129" s="33">
        <v>133</v>
      </c>
      <c r="BK129" s="33">
        <v>262</v>
      </c>
      <c r="BM129" s="33">
        <v>392</v>
      </c>
      <c r="BR129" s="33" t="s">
        <v>100</v>
      </c>
    </row>
    <row r="130" spans="1:73" ht="16" x14ac:dyDescent="0.2">
      <c r="A130" s="16">
        <v>119</v>
      </c>
      <c r="B130" s="298">
        <v>160</v>
      </c>
      <c r="C130" s="2">
        <v>130</v>
      </c>
      <c r="D130" s="275" t="s">
        <v>63</v>
      </c>
      <c r="E130" s="29">
        <v>1.1679999999999999</v>
      </c>
      <c r="G130" s="29" t="s">
        <v>87</v>
      </c>
      <c r="H130" s="29">
        <v>1.1679999999999999</v>
      </c>
      <c r="I130" s="29" t="s">
        <v>65</v>
      </c>
      <c r="N130" s="29">
        <v>1.1679999999999999</v>
      </c>
      <c r="O130" s="29">
        <f>N130*35</f>
        <v>40.879999999999995</v>
      </c>
      <c r="P130" s="29">
        <f>K130+M130+O130</f>
        <v>40.879999999999995</v>
      </c>
      <c r="R130" s="29">
        <f>P130</f>
        <v>40.879999999999995</v>
      </c>
      <c r="S130" s="29">
        <v>41</v>
      </c>
      <c r="T130" s="29">
        <f>R130*2.74</f>
        <v>112.0112</v>
      </c>
      <c r="V130" s="29">
        <v>2</v>
      </c>
      <c r="W130" s="29" t="s">
        <v>67</v>
      </c>
      <c r="Z130" s="30" t="s">
        <v>75</v>
      </c>
      <c r="AA130" s="30" t="s">
        <v>255</v>
      </c>
      <c r="AB130" s="30" t="s">
        <v>70</v>
      </c>
      <c r="AC130" s="30" t="s">
        <v>75</v>
      </c>
      <c r="AD130" s="30" t="s">
        <v>75</v>
      </c>
      <c r="AE130" s="30" t="s">
        <v>240</v>
      </c>
      <c r="AF130" s="30">
        <v>2</v>
      </c>
      <c r="AG130" s="29" t="s">
        <v>76</v>
      </c>
      <c r="AH130" s="29" t="s">
        <v>71</v>
      </c>
      <c r="AI130" s="29" t="s">
        <v>71</v>
      </c>
      <c r="AJ130" s="29" t="s">
        <v>92</v>
      </c>
      <c r="AL130" s="29" t="s">
        <v>70</v>
      </c>
      <c r="AM130" s="29" t="s">
        <v>70</v>
      </c>
      <c r="AS130" s="258">
        <v>1.1679999999999999</v>
      </c>
      <c r="AT130" t="s">
        <v>256</v>
      </c>
      <c r="AU130" t="s">
        <v>97</v>
      </c>
      <c r="AV130" s="26">
        <v>55.49</v>
      </c>
      <c r="AW130" s="26">
        <f>SUM(AW129:AW129)</f>
        <v>0</v>
      </c>
      <c r="AX130" s="26">
        <v>129.99</v>
      </c>
      <c r="AY130" s="26">
        <f t="shared" ref="AY130:AY148" si="84">AX130*2.74</f>
        <v>356.17260000000005</v>
      </c>
      <c r="AZ130" s="26">
        <v>204.5</v>
      </c>
      <c r="BA130" s="26">
        <f t="shared" ref="BA130:BA148" si="85">AZ130*2.74</f>
        <v>560.33000000000004</v>
      </c>
      <c r="BF130" s="191" t="s">
        <v>109</v>
      </c>
      <c r="BG130" s="71" t="s">
        <v>110</v>
      </c>
      <c r="BH130" s="71" t="s">
        <v>257</v>
      </c>
      <c r="BI130" s="71">
        <v>45</v>
      </c>
      <c r="BJ130" s="71"/>
      <c r="BK130" s="71">
        <v>72</v>
      </c>
      <c r="BL130" s="71"/>
      <c r="BM130" s="71">
        <v>99</v>
      </c>
      <c r="BR130" t="s">
        <v>105</v>
      </c>
    </row>
    <row r="131" spans="1:73" ht="16" x14ac:dyDescent="0.2">
      <c r="A131" s="16">
        <v>101</v>
      </c>
      <c r="B131" s="298">
        <v>135</v>
      </c>
      <c r="C131" s="2">
        <v>131</v>
      </c>
      <c r="D131" s="275" t="s">
        <v>126</v>
      </c>
      <c r="E131" s="29">
        <v>0.182</v>
      </c>
      <c r="G131" s="29" t="s">
        <v>95</v>
      </c>
      <c r="H131" s="29">
        <v>0.182</v>
      </c>
      <c r="I131" s="29" t="s">
        <v>65</v>
      </c>
      <c r="K131" s="29">
        <f>J131*100</f>
        <v>0</v>
      </c>
      <c r="M131" s="29">
        <f>L131*45</f>
        <v>0</v>
      </c>
      <c r="N131" s="29">
        <v>0.182</v>
      </c>
      <c r="O131" s="29">
        <f>N131*35</f>
        <v>6.37</v>
      </c>
      <c r="P131" s="29">
        <f>K131+M131+O131</f>
        <v>6.37</v>
      </c>
      <c r="R131" s="29">
        <f>P131</f>
        <v>6.37</v>
      </c>
      <c r="S131" s="29">
        <v>6</v>
      </c>
      <c r="T131" s="29">
        <f>R131*2.74</f>
        <v>17.453800000000001</v>
      </c>
      <c r="U131" s="29" t="s">
        <v>66</v>
      </c>
      <c r="V131" s="29">
        <v>1</v>
      </c>
      <c r="W131" s="29" t="s">
        <v>108</v>
      </c>
      <c r="Z131" s="30" t="s">
        <v>70</v>
      </c>
      <c r="AA131" s="30" t="s">
        <v>70</v>
      </c>
      <c r="AB131" s="30" t="s">
        <v>70</v>
      </c>
      <c r="AC131" s="30" t="s">
        <v>70</v>
      </c>
      <c r="AD131" s="30" t="s">
        <v>70</v>
      </c>
      <c r="AE131" s="30" t="s">
        <v>70</v>
      </c>
      <c r="AF131" s="30">
        <v>1</v>
      </c>
      <c r="AG131" s="29" t="s">
        <v>76</v>
      </c>
      <c r="AH131" s="29" t="s">
        <v>76</v>
      </c>
      <c r="AI131" s="29" t="s">
        <v>71</v>
      </c>
      <c r="AJ131" s="29" t="s">
        <v>92</v>
      </c>
      <c r="AL131" s="29" t="s">
        <v>70</v>
      </c>
      <c r="AM131" s="29" t="s">
        <v>70</v>
      </c>
      <c r="AS131" s="255">
        <v>0.182</v>
      </c>
      <c r="AT131">
        <v>3</v>
      </c>
      <c r="AU131" t="s">
        <v>73</v>
      </c>
      <c r="AV131" s="26">
        <f>AS131*35</f>
        <v>6.37</v>
      </c>
      <c r="AW131" s="26">
        <f t="shared" ref="AW131:AW148" si="86">AV131*2.74</f>
        <v>17.453800000000001</v>
      </c>
      <c r="AX131" s="26">
        <f>AS131*42.5</f>
        <v>7.7349999999999994</v>
      </c>
      <c r="AY131" s="26">
        <f t="shared" si="84"/>
        <v>21.193899999999999</v>
      </c>
      <c r="AZ131" s="26">
        <f>AS131*50</f>
        <v>9.1</v>
      </c>
      <c r="BA131" s="26">
        <f t="shared" si="85"/>
        <v>24.934000000000001</v>
      </c>
      <c r="BF131">
        <v>3</v>
      </c>
      <c r="BG131" t="s">
        <v>73</v>
      </c>
      <c r="BI131" s="26">
        <f>AS131*35</f>
        <v>6.37</v>
      </c>
      <c r="BK131" s="26">
        <f>AS131*42.5</f>
        <v>7.7349999999999994</v>
      </c>
      <c r="BM131" s="26">
        <f>AS131*50</f>
        <v>9.1</v>
      </c>
      <c r="BO131" s="26"/>
      <c r="BP131" s="26"/>
      <c r="BQ131" s="26"/>
      <c r="BR131" t="s">
        <v>105</v>
      </c>
    </row>
    <row r="132" spans="1:73" ht="16" x14ac:dyDescent="0.2">
      <c r="A132" s="16">
        <v>100</v>
      </c>
      <c r="B132" s="298">
        <v>134</v>
      </c>
      <c r="C132" s="2">
        <v>132</v>
      </c>
      <c r="D132" s="275" t="s">
        <v>126</v>
      </c>
      <c r="E132" s="29">
        <v>0.60599999999999998</v>
      </c>
      <c r="G132" s="29" t="s">
        <v>95</v>
      </c>
      <c r="H132" s="29">
        <v>0.60599999999999998</v>
      </c>
      <c r="I132" s="29" t="s">
        <v>258</v>
      </c>
      <c r="K132" s="29">
        <f>J132*100</f>
        <v>0</v>
      </c>
      <c r="L132" s="29">
        <v>0.19400000000000001</v>
      </c>
      <c r="M132" s="29">
        <f>L132*45</f>
        <v>8.73</v>
      </c>
      <c r="N132" s="29">
        <v>0.41199999999999998</v>
      </c>
      <c r="O132" s="29">
        <f>N132*35</f>
        <v>14.42</v>
      </c>
      <c r="P132" s="29">
        <f>K132+M132+O132</f>
        <v>23.15</v>
      </c>
      <c r="R132" s="29">
        <f>P132</f>
        <v>23.15</v>
      </c>
      <c r="S132" s="29">
        <v>23</v>
      </c>
      <c r="T132" s="29">
        <f>R132*2.74</f>
        <v>63.431000000000004</v>
      </c>
      <c r="U132" s="29" t="s">
        <v>66</v>
      </c>
      <c r="V132" s="29">
        <v>1</v>
      </c>
      <c r="W132" s="29" t="s">
        <v>108</v>
      </c>
      <c r="Z132" s="30" t="s">
        <v>70</v>
      </c>
      <c r="AA132" s="30" t="s">
        <v>70</v>
      </c>
      <c r="AB132" s="30" t="s">
        <v>70</v>
      </c>
      <c r="AC132" s="30" t="s">
        <v>70</v>
      </c>
      <c r="AD132" s="30" t="s">
        <v>70</v>
      </c>
      <c r="AE132" s="30" t="s">
        <v>70</v>
      </c>
      <c r="AF132" s="30">
        <v>1</v>
      </c>
      <c r="AG132" s="29" t="s">
        <v>76</v>
      </c>
      <c r="AH132" s="29" t="s">
        <v>76</v>
      </c>
      <c r="AI132" s="29" t="s">
        <v>71</v>
      </c>
      <c r="AJ132" s="29" t="s">
        <v>92</v>
      </c>
      <c r="AL132" s="29" t="s">
        <v>70</v>
      </c>
      <c r="AM132" s="29" t="s">
        <v>70</v>
      </c>
      <c r="AS132" s="255">
        <v>0.60599999999999998</v>
      </c>
      <c r="AT132">
        <v>2</v>
      </c>
      <c r="AU132" t="s">
        <v>85</v>
      </c>
      <c r="AV132" s="26">
        <f>AS132*50</f>
        <v>30.3</v>
      </c>
      <c r="AW132" s="26">
        <f t="shared" si="86"/>
        <v>83.022000000000006</v>
      </c>
      <c r="AX132" s="26">
        <f>AS132*125</f>
        <v>75.75</v>
      </c>
      <c r="AY132" s="26">
        <f t="shared" si="84"/>
        <v>207.55500000000001</v>
      </c>
      <c r="AZ132" s="26">
        <f>AS132*200</f>
        <v>121.2</v>
      </c>
      <c r="BA132" s="26">
        <f t="shared" si="85"/>
        <v>332.08800000000002</v>
      </c>
      <c r="BF132">
        <v>2</v>
      </c>
      <c r="BG132" t="s">
        <v>85</v>
      </c>
      <c r="BI132" s="26">
        <f>AS132*50</f>
        <v>30.3</v>
      </c>
      <c r="BJ132" s="26"/>
      <c r="BK132" s="26">
        <f>AS132*125</f>
        <v>75.75</v>
      </c>
      <c r="BL132" s="26"/>
      <c r="BM132" s="26">
        <f>AS132*200</f>
        <v>121.2</v>
      </c>
      <c r="BR132" t="s">
        <v>105</v>
      </c>
    </row>
    <row r="133" spans="1:73" s="132" customFormat="1" ht="16" x14ac:dyDescent="0.2">
      <c r="A133" s="16">
        <v>102</v>
      </c>
      <c r="B133" s="305">
        <v>136</v>
      </c>
      <c r="C133" s="198">
        <v>133</v>
      </c>
      <c r="D133" s="280" t="s">
        <v>63</v>
      </c>
      <c r="E133" s="196">
        <v>8.5589999999999993</v>
      </c>
      <c r="F133" s="196"/>
      <c r="G133" s="196" t="s">
        <v>95</v>
      </c>
      <c r="H133" s="196">
        <v>8.5589999999999993</v>
      </c>
      <c r="I133" s="196" t="s">
        <v>65</v>
      </c>
      <c r="J133" s="196"/>
      <c r="K133" s="196">
        <f>J133*100</f>
        <v>0</v>
      </c>
      <c r="L133" s="196"/>
      <c r="M133" s="196">
        <f>L133*45</f>
        <v>0</v>
      </c>
      <c r="N133" s="196">
        <v>8.5589999999999993</v>
      </c>
      <c r="O133" s="196">
        <f>N133*35</f>
        <v>299.565</v>
      </c>
      <c r="P133" s="196">
        <f>K133+M133+O133</f>
        <v>299.565</v>
      </c>
      <c r="Q133" s="196">
        <v>384</v>
      </c>
      <c r="R133" s="196">
        <v>384</v>
      </c>
      <c r="S133" s="196">
        <v>384</v>
      </c>
      <c r="T133" s="153">
        <f>R133*2.74</f>
        <v>1052.1600000000001</v>
      </c>
      <c r="U133" s="196" t="s">
        <v>66</v>
      </c>
      <c r="V133" s="196">
        <v>1</v>
      </c>
      <c r="W133" s="196" t="s">
        <v>67</v>
      </c>
      <c r="X133" s="196" t="s">
        <v>259</v>
      </c>
      <c r="Y133" s="247" t="s">
        <v>260</v>
      </c>
      <c r="Z133" s="203" t="s">
        <v>70</v>
      </c>
      <c r="AA133" s="203" t="s">
        <v>70</v>
      </c>
      <c r="AB133" s="203" t="s">
        <v>70</v>
      </c>
      <c r="AC133" s="203" t="s">
        <v>70</v>
      </c>
      <c r="AD133" s="203" t="s">
        <v>70</v>
      </c>
      <c r="AE133" s="203" t="s">
        <v>70</v>
      </c>
      <c r="AF133" s="203">
        <v>1</v>
      </c>
      <c r="AG133" s="196" t="s">
        <v>76</v>
      </c>
      <c r="AH133" s="196" t="s">
        <v>76</v>
      </c>
      <c r="AI133" s="196" t="s">
        <v>71</v>
      </c>
      <c r="AJ133" s="196" t="s">
        <v>92</v>
      </c>
      <c r="AK133" s="196"/>
      <c r="AL133" s="196" t="s">
        <v>70</v>
      </c>
      <c r="AM133" s="196" t="s">
        <v>70</v>
      </c>
      <c r="AN133" s="196"/>
      <c r="AO133" s="196"/>
      <c r="AP133" s="196">
        <v>384</v>
      </c>
      <c r="AQ133" s="196">
        <v>10.44</v>
      </c>
      <c r="AR133" s="196" t="s">
        <v>19</v>
      </c>
      <c r="AS133" s="263">
        <v>8.5589999999999993</v>
      </c>
      <c r="AT133" s="196">
        <v>3</v>
      </c>
      <c r="AU133" s="196" t="s">
        <v>73</v>
      </c>
      <c r="AV133" s="208">
        <f>AS133*35</f>
        <v>299.565</v>
      </c>
      <c r="AW133" s="208">
        <f t="shared" si="86"/>
        <v>820.80810000000008</v>
      </c>
      <c r="AX133" s="208">
        <f>AS133*42.5</f>
        <v>363.75749999999999</v>
      </c>
      <c r="AY133" s="208">
        <f t="shared" si="84"/>
        <v>996.69555000000003</v>
      </c>
      <c r="AZ133" s="208">
        <f>AS133*50</f>
        <v>427.95</v>
      </c>
      <c r="BA133" s="208">
        <f t="shared" si="85"/>
        <v>1172.5830000000001</v>
      </c>
      <c r="BB133" s="196"/>
      <c r="BC133" s="196"/>
      <c r="BD133" s="196"/>
      <c r="BE133" s="3"/>
      <c r="BF133" s="3">
        <v>3</v>
      </c>
      <c r="BG133" s="3" t="s">
        <v>73</v>
      </c>
      <c r="BH133" s="3"/>
      <c r="BI133" s="82">
        <f>AS133*35</f>
        <v>299.565</v>
      </c>
      <c r="BJ133" s="3"/>
      <c r="BK133" s="82">
        <f>AS133*42.5</f>
        <v>363.75749999999999</v>
      </c>
      <c r="BL133" s="3"/>
      <c r="BM133" s="82">
        <f>AS133*50</f>
        <v>427.95</v>
      </c>
      <c r="BN133" s="3"/>
      <c r="BO133" s="3"/>
      <c r="BP133" s="3"/>
      <c r="BQ133" s="3"/>
      <c r="BR133" s="3" t="s">
        <v>105</v>
      </c>
      <c r="BS133" s="196"/>
      <c r="BT133" s="196"/>
      <c r="BU133" s="196"/>
    </row>
    <row r="134" spans="1:73" s="133" customFormat="1" ht="16" x14ac:dyDescent="0.2">
      <c r="A134" s="16">
        <v>103</v>
      </c>
      <c r="B134" s="306">
        <v>137</v>
      </c>
      <c r="C134" s="199">
        <v>134</v>
      </c>
      <c r="D134" s="281" t="s">
        <v>63</v>
      </c>
      <c r="E134" s="153">
        <v>2.42</v>
      </c>
      <c r="F134" s="153"/>
      <c r="G134" s="153" t="s">
        <v>191</v>
      </c>
      <c r="H134" s="153">
        <v>2.42</v>
      </c>
      <c r="I134" s="153" t="s">
        <v>65</v>
      </c>
      <c r="J134" s="153"/>
      <c r="K134" s="153">
        <f>J134*100</f>
        <v>0</v>
      </c>
      <c r="L134" s="153"/>
      <c r="M134" s="153">
        <f>L134*45</f>
        <v>0</v>
      </c>
      <c r="N134" s="153">
        <v>2.42</v>
      </c>
      <c r="O134" s="153">
        <f>N134*35</f>
        <v>84.7</v>
      </c>
      <c r="P134" s="153">
        <f>K134+M134+O134</f>
        <v>84.7</v>
      </c>
      <c r="Q134" s="153"/>
      <c r="R134" s="153">
        <f>P134</f>
        <v>84.7</v>
      </c>
      <c r="S134" s="153">
        <v>85</v>
      </c>
      <c r="T134" s="153">
        <f>R134*2.74</f>
        <v>232.07800000000003</v>
      </c>
      <c r="U134" s="153" t="s">
        <v>66</v>
      </c>
      <c r="V134" s="153">
        <v>1</v>
      </c>
      <c r="W134" s="153" t="s">
        <v>108</v>
      </c>
      <c r="X134" s="158"/>
      <c r="Y134" s="153"/>
      <c r="Z134" s="158" t="s">
        <v>70</v>
      </c>
      <c r="AA134" s="158" t="s">
        <v>70</v>
      </c>
      <c r="AB134" s="158" t="s">
        <v>70</v>
      </c>
      <c r="AC134" s="158" t="s">
        <v>70</v>
      </c>
      <c r="AD134" s="158" t="s">
        <v>70</v>
      </c>
      <c r="AE134" s="158" t="s">
        <v>70</v>
      </c>
      <c r="AF134" s="158">
        <v>1</v>
      </c>
      <c r="AG134" s="153" t="s">
        <v>76</v>
      </c>
      <c r="AH134" s="153" t="s">
        <v>76</v>
      </c>
      <c r="AI134" s="153" t="s">
        <v>71</v>
      </c>
      <c r="AJ134" s="153" t="s">
        <v>92</v>
      </c>
      <c r="AK134" s="153"/>
      <c r="AL134" s="153" t="s">
        <v>70</v>
      </c>
      <c r="AM134" s="153" t="s">
        <v>70</v>
      </c>
      <c r="AN134" s="153"/>
      <c r="AO134" s="153"/>
      <c r="AP134" s="153"/>
      <c r="AQ134" s="153"/>
      <c r="AR134" s="153"/>
      <c r="AS134" s="264">
        <v>2.42</v>
      </c>
      <c r="AT134">
        <v>3</v>
      </c>
      <c r="AU134" s="117" t="s">
        <v>73</v>
      </c>
      <c r="AV134" s="160">
        <f>AS134*35</f>
        <v>84.7</v>
      </c>
      <c r="AW134" s="160">
        <f t="shared" si="86"/>
        <v>232.07800000000003</v>
      </c>
      <c r="AX134" s="160">
        <f>AS134*42.5</f>
        <v>102.85</v>
      </c>
      <c r="AY134" s="160">
        <f t="shared" si="84"/>
        <v>281.80900000000003</v>
      </c>
      <c r="AZ134" s="160">
        <f>AS134*50</f>
        <v>121</v>
      </c>
      <c r="BA134" s="160">
        <f t="shared" si="85"/>
        <v>331.54</v>
      </c>
      <c r="BB134"/>
      <c r="BC134" s="117"/>
      <c r="BD134" s="117"/>
      <c r="BE134"/>
      <c r="BF134">
        <v>3</v>
      </c>
      <c r="BG134" t="s">
        <v>73</v>
      </c>
      <c r="BH134"/>
      <c r="BI134" s="26">
        <f>AS134*35</f>
        <v>84.7</v>
      </c>
      <c r="BJ134"/>
      <c r="BK134" s="26">
        <f>AS134*42.5</f>
        <v>102.85</v>
      </c>
      <c r="BL134"/>
      <c r="BM134" s="26">
        <f>AS134*50</f>
        <v>121</v>
      </c>
      <c r="BN134"/>
      <c r="BO134"/>
      <c r="BP134"/>
      <c r="BQ134"/>
      <c r="BR134" t="s">
        <v>105</v>
      </c>
      <c r="BS134" s="117"/>
      <c r="BT134" s="117"/>
      <c r="BU134" s="117"/>
    </row>
    <row r="135" spans="1:73" s="132" customFormat="1" ht="16" x14ac:dyDescent="0.2">
      <c r="A135" s="16">
        <v>136</v>
      </c>
      <c r="B135" s="306" t="s">
        <v>261</v>
      </c>
      <c r="C135" s="169">
        <v>135</v>
      </c>
      <c r="D135" s="281" t="s">
        <v>63</v>
      </c>
      <c r="E135" s="152">
        <v>1.768</v>
      </c>
      <c r="F135" s="157"/>
      <c r="G135" s="153" t="s">
        <v>191</v>
      </c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2">
        <v>2</v>
      </c>
      <c r="W135" s="152" t="s">
        <v>67</v>
      </c>
      <c r="X135" s="158"/>
      <c r="Y135" s="153"/>
      <c r="Z135" s="151" t="s">
        <v>75</v>
      </c>
      <c r="AA135" s="151" t="s">
        <v>75</v>
      </c>
      <c r="AB135" s="151" t="s">
        <v>75</v>
      </c>
      <c r="AC135" s="151" t="s">
        <v>75</v>
      </c>
      <c r="AD135" s="151" t="s">
        <v>75</v>
      </c>
      <c r="AE135" s="151" t="s">
        <v>75</v>
      </c>
      <c r="AF135" s="151">
        <v>2</v>
      </c>
      <c r="AG135" s="152" t="s">
        <v>76</v>
      </c>
      <c r="AH135" s="152" t="s">
        <v>76</v>
      </c>
      <c r="AI135" s="152" t="s">
        <v>71</v>
      </c>
      <c r="AJ135" s="152" t="s">
        <v>92</v>
      </c>
      <c r="AK135" s="152"/>
      <c r="AL135" s="152" t="s">
        <v>70</v>
      </c>
      <c r="AM135" s="152" t="s">
        <v>70</v>
      </c>
      <c r="AN135" s="153"/>
      <c r="AO135" s="153"/>
      <c r="AP135" s="153"/>
      <c r="AQ135" s="153"/>
      <c r="AR135" s="153"/>
      <c r="AS135" s="264">
        <v>1.768</v>
      </c>
      <c r="AT135" s="159"/>
      <c r="AU135" s="154" t="s">
        <v>73</v>
      </c>
      <c r="AV135" s="155">
        <f>AS135*35</f>
        <v>61.88</v>
      </c>
      <c r="AW135" s="155">
        <f t="shared" si="86"/>
        <v>169.55120000000002</v>
      </c>
      <c r="AX135" s="155">
        <f>AS135*42.5</f>
        <v>75.14</v>
      </c>
      <c r="AY135" s="155">
        <f t="shared" si="84"/>
        <v>205.88360000000003</v>
      </c>
      <c r="AZ135" s="155">
        <f>AS135*50</f>
        <v>88.4</v>
      </c>
      <c r="BA135" s="155">
        <f t="shared" si="85"/>
        <v>242.21600000000004</v>
      </c>
      <c r="BB135" s="117"/>
      <c r="BC135" s="160"/>
      <c r="BD135" s="160"/>
      <c r="BE135" s="26"/>
      <c r="BF135" s="100">
        <v>3</v>
      </c>
      <c r="BG135" s="100" t="s">
        <v>73</v>
      </c>
      <c r="BH135" s="26"/>
      <c r="BI135" s="26">
        <f>AS135*35</f>
        <v>61.88</v>
      </c>
      <c r="BJ135" s="26"/>
      <c r="BK135" s="26">
        <f>AS135*42.5</f>
        <v>75.14</v>
      </c>
      <c r="BL135" s="26"/>
      <c r="BM135" s="26">
        <f>AS135*50</f>
        <v>88.4</v>
      </c>
      <c r="BN135" s="26"/>
      <c r="BO135" s="26"/>
      <c r="BP135" s="26"/>
      <c r="BQ135" s="26"/>
      <c r="BR135" t="s">
        <v>105</v>
      </c>
      <c r="BS135" s="117"/>
      <c r="BT135" s="117"/>
      <c r="BU135" s="117"/>
    </row>
    <row r="136" spans="1:73" s="327" customFormat="1" ht="16" x14ac:dyDescent="0.2">
      <c r="A136" s="313">
        <v>104</v>
      </c>
      <c r="B136" s="321">
        <v>139</v>
      </c>
      <c r="C136" s="322">
        <v>136</v>
      </c>
      <c r="D136" s="323" t="s">
        <v>63</v>
      </c>
      <c r="E136" s="324">
        <v>0.28499999999999998</v>
      </c>
      <c r="F136" s="324"/>
      <c r="G136" s="324" t="s">
        <v>191</v>
      </c>
      <c r="H136" s="324">
        <v>0.28499999999999998</v>
      </c>
      <c r="I136" s="324" t="s">
        <v>65</v>
      </c>
      <c r="J136" s="324"/>
      <c r="K136" s="324">
        <f t="shared" ref="K136:K148" si="87">J136*100</f>
        <v>0</v>
      </c>
      <c r="L136" s="324"/>
      <c r="M136" s="324">
        <f t="shared" ref="M136:M148" si="88">L136*45</f>
        <v>0</v>
      </c>
      <c r="N136" s="324">
        <v>0.28499999999999998</v>
      </c>
      <c r="O136" s="324">
        <f t="shared" ref="O136:O148" si="89">N136*35</f>
        <v>9.9749999999999996</v>
      </c>
      <c r="P136" s="324">
        <f t="shared" ref="P136:P148" si="90">K136+M136+O136</f>
        <v>9.9749999999999996</v>
      </c>
      <c r="Q136" s="324"/>
      <c r="R136" s="324">
        <f>P136</f>
        <v>9.9749999999999996</v>
      </c>
      <c r="S136" s="324">
        <v>10</v>
      </c>
      <c r="T136" s="324">
        <f t="shared" ref="T136:T142" si="91">R136*2.74</f>
        <v>27.331500000000002</v>
      </c>
      <c r="U136" s="324" t="s">
        <v>113</v>
      </c>
      <c r="V136" s="324">
        <v>1</v>
      </c>
      <c r="W136" s="324" t="s">
        <v>80</v>
      </c>
      <c r="X136" s="325" t="s">
        <v>262</v>
      </c>
      <c r="Y136" s="324"/>
      <c r="Z136" s="325" t="s">
        <v>70</v>
      </c>
      <c r="AA136" s="325" t="s">
        <v>70</v>
      </c>
      <c r="AB136" s="325" t="s">
        <v>70</v>
      </c>
      <c r="AC136" s="325" t="s">
        <v>70</v>
      </c>
      <c r="AD136" s="325" t="s">
        <v>70</v>
      </c>
      <c r="AE136" s="325" t="s">
        <v>70</v>
      </c>
      <c r="AF136" s="325">
        <v>1</v>
      </c>
      <c r="AG136" s="324" t="s">
        <v>76</v>
      </c>
      <c r="AH136" s="324" t="s">
        <v>76</v>
      </c>
      <c r="AI136" s="324" t="s">
        <v>76</v>
      </c>
      <c r="AJ136" s="324" t="s">
        <v>92</v>
      </c>
      <c r="AK136" s="324"/>
      <c r="AL136" s="324" t="s">
        <v>70</v>
      </c>
      <c r="AM136" s="324" t="s">
        <v>70</v>
      </c>
      <c r="AN136" s="324"/>
      <c r="AO136" s="324"/>
      <c r="AP136" s="324"/>
      <c r="AQ136" s="324"/>
      <c r="AR136" s="324" t="s">
        <v>135</v>
      </c>
      <c r="AS136" s="326">
        <v>0.28499999999999998</v>
      </c>
      <c r="AT136" s="327">
        <v>3</v>
      </c>
      <c r="AU136" s="327" t="s">
        <v>73</v>
      </c>
      <c r="AV136" s="328">
        <f>AS136*35</f>
        <v>9.9749999999999996</v>
      </c>
      <c r="AW136" s="328">
        <f t="shared" si="86"/>
        <v>27.331500000000002</v>
      </c>
      <c r="AX136" s="328">
        <f>AS136*42.5</f>
        <v>12.112499999999999</v>
      </c>
      <c r="AY136" s="328">
        <f t="shared" si="84"/>
        <v>33.188249999999996</v>
      </c>
      <c r="AZ136" s="328">
        <f>AS136*50</f>
        <v>14.249999999999998</v>
      </c>
      <c r="BA136" s="328">
        <f t="shared" si="85"/>
        <v>39.045000000000002</v>
      </c>
      <c r="BE136" s="51"/>
      <c r="BF136" s="51">
        <v>3</v>
      </c>
      <c r="BG136" s="51" t="s">
        <v>73</v>
      </c>
      <c r="BH136" s="51"/>
      <c r="BI136" s="99">
        <f>AS136*35</f>
        <v>9.9749999999999996</v>
      </c>
      <c r="BJ136" s="51"/>
      <c r="BK136" s="99">
        <f>AS136*42.5</f>
        <v>12.112499999999999</v>
      </c>
      <c r="BL136" s="51"/>
      <c r="BM136" s="99">
        <f>AS136*50</f>
        <v>14.249999999999998</v>
      </c>
      <c r="BN136" s="51"/>
      <c r="BO136" s="51"/>
      <c r="BP136" s="51"/>
      <c r="BQ136" s="51"/>
      <c r="BR136" s="51" t="s">
        <v>105</v>
      </c>
    </row>
    <row r="137" spans="1:73" s="133" customFormat="1" ht="16" x14ac:dyDescent="0.2">
      <c r="A137" s="16">
        <v>105</v>
      </c>
      <c r="B137" s="306">
        <v>141</v>
      </c>
      <c r="C137" s="199">
        <v>137</v>
      </c>
      <c r="D137" s="281" t="s">
        <v>63</v>
      </c>
      <c r="E137" s="153">
        <v>0.51600000000000001</v>
      </c>
      <c r="F137" s="153"/>
      <c r="G137" s="153" t="s">
        <v>263</v>
      </c>
      <c r="H137" s="153">
        <v>0.51600000000000001</v>
      </c>
      <c r="I137" s="153" t="s">
        <v>65</v>
      </c>
      <c r="J137" s="153"/>
      <c r="K137" s="153">
        <f t="shared" si="87"/>
        <v>0</v>
      </c>
      <c r="L137" s="153"/>
      <c r="M137" s="153">
        <f t="shared" si="88"/>
        <v>0</v>
      </c>
      <c r="N137" s="153">
        <v>0.51600000000000001</v>
      </c>
      <c r="O137" s="153">
        <f t="shared" si="89"/>
        <v>18.060000000000002</v>
      </c>
      <c r="P137" s="153">
        <f t="shared" si="90"/>
        <v>18.060000000000002</v>
      </c>
      <c r="Q137" s="153"/>
      <c r="R137" s="153">
        <f>P137</f>
        <v>18.060000000000002</v>
      </c>
      <c r="S137" s="153">
        <v>18</v>
      </c>
      <c r="T137" s="153">
        <f t="shared" si="91"/>
        <v>49.484400000000008</v>
      </c>
      <c r="U137" s="153" t="s">
        <v>66</v>
      </c>
      <c r="V137" s="153">
        <v>1</v>
      </c>
      <c r="W137" s="153" t="s">
        <v>108</v>
      </c>
      <c r="X137" s="158"/>
      <c r="Y137" s="153"/>
      <c r="Z137" s="158" t="s">
        <v>70</v>
      </c>
      <c r="AA137" s="158" t="s">
        <v>70</v>
      </c>
      <c r="AB137" s="158" t="s">
        <v>70</v>
      </c>
      <c r="AC137" s="158" t="s">
        <v>70</v>
      </c>
      <c r="AD137" s="158" t="s">
        <v>70</v>
      </c>
      <c r="AE137" s="158" t="s">
        <v>70</v>
      </c>
      <c r="AF137" s="158">
        <v>1</v>
      </c>
      <c r="AG137" s="153" t="s">
        <v>76</v>
      </c>
      <c r="AH137" s="153" t="s">
        <v>76</v>
      </c>
      <c r="AI137" s="153" t="s">
        <v>76</v>
      </c>
      <c r="AJ137" s="153" t="s">
        <v>92</v>
      </c>
      <c r="AK137" s="153"/>
      <c r="AL137" s="153" t="s">
        <v>70</v>
      </c>
      <c r="AM137" s="153" t="s">
        <v>70</v>
      </c>
      <c r="AN137" s="153"/>
      <c r="AO137" s="153"/>
      <c r="AP137" s="153"/>
      <c r="AQ137" s="153"/>
      <c r="AR137" s="153"/>
      <c r="AS137" s="265">
        <v>0.51600000000000001</v>
      </c>
      <c r="AT137" s="117">
        <v>3</v>
      </c>
      <c r="AU137" s="117" t="s">
        <v>73</v>
      </c>
      <c r="AV137" s="160">
        <f>AS137*35</f>
        <v>18.060000000000002</v>
      </c>
      <c r="AW137" s="160">
        <f t="shared" si="86"/>
        <v>49.484400000000008</v>
      </c>
      <c r="AX137" s="160">
        <f>AS137*42.5</f>
        <v>21.93</v>
      </c>
      <c r="AY137" s="160">
        <f t="shared" si="84"/>
        <v>60.088200000000001</v>
      </c>
      <c r="AZ137" s="160">
        <f>AS137*50</f>
        <v>25.8</v>
      </c>
      <c r="BA137" s="160">
        <f t="shared" si="85"/>
        <v>70.692000000000007</v>
      </c>
      <c r="BB137" s="117"/>
      <c r="BC137" s="117"/>
      <c r="BD137" s="117"/>
      <c r="BE137"/>
      <c r="BF137">
        <v>3</v>
      </c>
      <c r="BG137" t="s">
        <v>73</v>
      </c>
      <c r="BH137"/>
      <c r="BI137" s="26">
        <f>AS137*35</f>
        <v>18.060000000000002</v>
      </c>
      <c r="BJ137"/>
      <c r="BK137" s="26">
        <f>AS137*42.5</f>
        <v>21.93</v>
      </c>
      <c r="BL137"/>
      <c r="BM137" s="26">
        <f>AS137*50</f>
        <v>25.8</v>
      </c>
      <c r="BN137"/>
      <c r="BO137"/>
      <c r="BP137"/>
      <c r="BQ137"/>
      <c r="BR137" t="s">
        <v>105</v>
      </c>
      <c r="BS137" s="117"/>
      <c r="BT137" s="117"/>
      <c r="BU137" s="117"/>
    </row>
    <row r="138" spans="1:73" s="132" customFormat="1" ht="16" x14ac:dyDescent="0.2">
      <c r="A138" s="16">
        <v>106</v>
      </c>
      <c r="B138" s="306" t="s">
        <v>264</v>
      </c>
      <c r="C138" s="199">
        <v>139</v>
      </c>
      <c r="D138" s="281" t="s">
        <v>63</v>
      </c>
      <c r="E138" s="153">
        <v>31.95</v>
      </c>
      <c r="F138" s="153"/>
      <c r="G138" s="153" t="s">
        <v>196</v>
      </c>
      <c r="H138" s="153">
        <v>31.95</v>
      </c>
      <c r="I138" s="153" t="s">
        <v>65</v>
      </c>
      <c r="J138" s="153"/>
      <c r="K138" s="153">
        <f t="shared" si="87"/>
        <v>0</v>
      </c>
      <c r="L138" s="153"/>
      <c r="M138" s="153">
        <f t="shared" si="88"/>
        <v>0</v>
      </c>
      <c r="N138" s="153">
        <v>31.95</v>
      </c>
      <c r="O138" s="153">
        <f t="shared" si="89"/>
        <v>1118.25</v>
      </c>
      <c r="P138" s="153">
        <f t="shared" si="90"/>
        <v>1118.25</v>
      </c>
      <c r="Q138" s="153"/>
      <c r="R138" s="153">
        <v>1747</v>
      </c>
      <c r="S138" s="153">
        <v>1747</v>
      </c>
      <c r="T138" s="153">
        <f t="shared" si="91"/>
        <v>4786.7800000000007</v>
      </c>
      <c r="U138" s="153" t="s">
        <v>113</v>
      </c>
      <c r="V138" s="153">
        <v>2</v>
      </c>
      <c r="W138" s="153" t="s">
        <v>67</v>
      </c>
      <c r="X138" s="134" t="s">
        <v>265</v>
      </c>
      <c r="Y138" s="158" t="s">
        <v>266</v>
      </c>
      <c r="Z138" s="158" t="s">
        <v>70</v>
      </c>
      <c r="AA138" s="158" t="s">
        <v>70</v>
      </c>
      <c r="AB138" s="158" t="s">
        <v>70</v>
      </c>
      <c r="AC138" s="158" t="s">
        <v>70</v>
      </c>
      <c r="AD138" s="158" t="s">
        <v>70</v>
      </c>
      <c r="AE138" s="158" t="s">
        <v>75</v>
      </c>
      <c r="AF138" s="158">
        <v>2</v>
      </c>
      <c r="AG138" s="153" t="s">
        <v>76</v>
      </c>
      <c r="AH138" s="153" t="s">
        <v>76</v>
      </c>
      <c r="AI138" s="153" t="s">
        <v>76</v>
      </c>
      <c r="AJ138" s="153" t="s">
        <v>92</v>
      </c>
      <c r="AK138" s="158"/>
      <c r="AL138" s="153" t="s">
        <v>70</v>
      </c>
      <c r="AM138" s="153" t="s">
        <v>70</v>
      </c>
      <c r="AN138" s="158"/>
      <c r="AO138" s="158"/>
      <c r="AP138" s="153"/>
      <c r="AQ138" s="153"/>
      <c r="AR138" s="153"/>
      <c r="AS138" s="265">
        <v>42.435000000000002</v>
      </c>
      <c r="AT138" s="117" t="s">
        <v>267</v>
      </c>
      <c r="AU138" s="117" t="s">
        <v>97</v>
      </c>
      <c r="AV138" s="160">
        <v>1158</v>
      </c>
      <c r="AW138" s="160">
        <f t="shared" si="86"/>
        <v>3172.92</v>
      </c>
      <c r="AX138" s="160">
        <v>1578</v>
      </c>
      <c r="AY138" s="160">
        <f t="shared" si="84"/>
        <v>4323.72</v>
      </c>
      <c r="AZ138" s="160">
        <v>1998</v>
      </c>
      <c r="BA138" s="160">
        <f t="shared" si="85"/>
        <v>5474.52</v>
      </c>
      <c r="BB138" s="117"/>
      <c r="BC138" s="117"/>
      <c r="BD138" s="117"/>
      <c r="BE138"/>
      <c r="BF138" s="191" t="s">
        <v>109</v>
      </c>
      <c r="BG138" s="71" t="s">
        <v>110</v>
      </c>
      <c r="BH138" s="71" t="s">
        <v>268</v>
      </c>
      <c r="BI138" s="71">
        <v>1970</v>
      </c>
      <c r="BJ138" s="71"/>
      <c r="BK138" s="71">
        <v>4471</v>
      </c>
      <c r="BL138" s="71"/>
      <c r="BM138" s="71">
        <v>6971</v>
      </c>
      <c r="BN138"/>
      <c r="BO138"/>
      <c r="BP138"/>
      <c r="BQ138"/>
      <c r="BR138" t="s">
        <v>105</v>
      </c>
      <c r="BS138" s="117"/>
      <c r="BT138" s="117"/>
      <c r="BU138" s="117"/>
    </row>
    <row r="139" spans="1:73" s="132" customFormat="1" ht="16" x14ac:dyDescent="0.2">
      <c r="A139" s="16">
        <v>107</v>
      </c>
      <c r="B139" s="306" t="s">
        <v>269</v>
      </c>
      <c r="C139" s="199">
        <v>140</v>
      </c>
      <c r="D139" s="281" t="s">
        <v>63</v>
      </c>
      <c r="E139" s="153">
        <v>1.3260000000000001</v>
      </c>
      <c r="F139" s="153"/>
      <c r="G139" s="153" t="s">
        <v>196</v>
      </c>
      <c r="H139" s="153">
        <v>1.3260000000000001</v>
      </c>
      <c r="I139" s="153" t="s">
        <v>65</v>
      </c>
      <c r="J139" s="153"/>
      <c r="K139" s="153">
        <f t="shared" si="87"/>
        <v>0</v>
      </c>
      <c r="L139" s="153"/>
      <c r="M139" s="153">
        <f t="shared" si="88"/>
        <v>0</v>
      </c>
      <c r="N139" s="153">
        <v>1.3260000000000001</v>
      </c>
      <c r="O139" s="153">
        <f t="shared" si="89"/>
        <v>46.410000000000004</v>
      </c>
      <c r="P139" s="153">
        <f t="shared" si="90"/>
        <v>46.410000000000004</v>
      </c>
      <c r="Q139" s="153"/>
      <c r="R139" s="153">
        <f>P139</f>
        <v>46.410000000000004</v>
      </c>
      <c r="S139" s="153">
        <v>46</v>
      </c>
      <c r="T139" s="153">
        <f t="shared" si="91"/>
        <v>127.16340000000002</v>
      </c>
      <c r="U139" s="153" t="s">
        <v>113</v>
      </c>
      <c r="V139" s="153">
        <v>2</v>
      </c>
      <c r="W139" s="153" t="s">
        <v>67</v>
      </c>
      <c r="X139" s="158"/>
      <c r="Y139" s="158" t="s">
        <v>266</v>
      </c>
      <c r="Z139" s="158" t="s">
        <v>70</v>
      </c>
      <c r="AA139" s="158" t="s">
        <v>70</v>
      </c>
      <c r="AB139" s="158" t="s">
        <v>70</v>
      </c>
      <c r="AC139" s="158" t="s">
        <v>70</v>
      </c>
      <c r="AD139" s="158" t="s">
        <v>70</v>
      </c>
      <c r="AE139" s="158" t="s">
        <v>70</v>
      </c>
      <c r="AF139" s="158">
        <v>1</v>
      </c>
      <c r="AG139" s="153" t="s">
        <v>76</v>
      </c>
      <c r="AH139" s="153" t="s">
        <v>76</v>
      </c>
      <c r="AI139" s="153" t="s">
        <v>76</v>
      </c>
      <c r="AJ139" s="153" t="s">
        <v>92</v>
      </c>
      <c r="AK139" s="158"/>
      <c r="AL139" s="153" t="s">
        <v>70</v>
      </c>
      <c r="AM139" s="153" t="s">
        <v>70</v>
      </c>
      <c r="AN139" s="158"/>
      <c r="AO139" s="158"/>
      <c r="AP139" s="153"/>
      <c r="AQ139" s="153"/>
      <c r="AR139" s="153"/>
      <c r="AS139" s="265">
        <v>1.1140000000000001</v>
      </c>
      <c r="AT139" s="117">
        <v>3</v>
      </c>
      <c r="AU139" s="117" t="s">
        <v>73</v>
      </c>
      <c r="AV139" s="160">
        <f>AS139*35</f>
        <v>38.99</v>
      </c>
      <c r="AW139" s="160">
        <f t="shared" si="86"/>
        <v>106.83260000000001</v>
      </c>
      <c r="AX139" s="160">
        <f>AS139*42.5</f>
        <v>47.345000000000006</v>
      </c>
      <c r="AY139" s="160">
        <f t="shared" si="84"/>
        <v>129.72530000000003</v>
      </c>
      <c r="AZ139" s="160">
        <f>AS139*50</f>
        <v>55.7</v>
      </c>
      <c r="BA139" s="160">
        <f t="shared" si="85"/>
        <v>152.61800000000002</v>
      </c>
      <c r="BB139" s="117"/>
      <c r="BC139" s="117"/>
      <c r="BD139" s="117"/>
      <c r="BE139"/>
      <c r="BF139">
        <v>3</v>
      </c>
      <c r="BG139" t="s">
        <v>73</v>
      </c>
      <c r="BH139"/>
      <c r="BI139" s="26">
        <f>AS139*35</f>
        <v>38.99</v>
      </c>
      <c r="BJ139"/>
      <c r="BK139" s="26">
        <f>AS139*42.5</f>
        <v>47.345000000000006</v>
      </c>
      <c r="BL139"/>
      <c r="BM139" s="26">
        <f>AS139*50</f>
        <v>55.7</v>
      </c>
      <c r="BN139"/>
      <c r="BO139"/>
      <c r="BP139"/>
      <c r="BQ139"/>
      <c r="BR139" t="s">
        <v>105</v>
      </c>
      <c r="BS139" s="117"/>
      <c r="BT139" s="117"/>
      <c r="BU139" s="117"/>
    </row>
    <row r="140" spans="1:73" s="117" customFormat="1" ht="16" x14ac:dyDescent="0.2">
      <c r="A140" s="16">
        <v>108</v>
      </c>
      <c r="B140" s="306">
        <v>146</v>
      </c>
      <c r="C140" s="199">
        <v>141</v>
      </c>
      <c r="D140" s="282" t="s">
        <v>102</v>
      </c>
      <c r="E140" s="153">
        <v>0.63200000000000001</v>
      </c>
      <c r="F140" s="153"/>
      <c r="G140" s="153" t="s">
        <v>196</v>
      </c>
      <c r="H140" s="153">
        <v>0.63200000000000001</v>
      </c>
      <c r="I140" s="153" t="s">
        <v>65</v>
      </c>
      <c r="J140" s="153"/>
      <c r="K140" s="153">
        <f t="shared" si="87"/>
        <v>0</v>
      </c>
      <c r="L140" s="153"/>
      <c r="M140" s="153">
        <f t="shared" si="88"/>
        <v>0</v>
      </c>
      <c r="N140" s="153">
        <v>0.63200000000000001</v>
      </c>
      <c r="O140" s="153">
        <f t="shared" si="89"/>
        <v>22.12</v>
      </c>
      <c r="P140" s="153">
        <f t="shared" si="90"/>
        <v>22.12</v>
      </c>
      <c r="Q140" s="153"/>
      <c r="R140" s="153">
        <f>P140</f>
        <v>22.12</v>
      </c>
      <c r="S140" s="153">
        <v>22</v>
      </c>
      <c r="T140" s="153">
        <f t="shared" si="91"/>
        <v>60.608800000000009</v>
      </c>
      <c r="U140" s="153" t="s">
        <v>113</v>
      </c>
      <c r="V140" s="153">
        <v>1</v>
      </c>
      <c r="W140" s="153" t="s">
        <v>67</v>
      </c>
      <c r="X140" s="158"/>
      <c r="Y140" s="158" t="s">
        <v>266</v>
      </c>
      <c r="Z140" s="158" t="s">
        <v>70</v>
      </c>
      <c r="AA140" s="158" t="s">
        <v>70</v>
      </c>
      <c r="AB140" s="158" t="s">
        <v>70</v>
      </c>
      <c r="AC140" s="158" t="s">
        <v>70</v>
      </c>
      <c r="AD140" s="158" t="s">
        <v>70</v>
      </c>
      <c r="AE140" s="158" t="s">
        <v>70</v>
      </c>
      <c r="AF140" s="158">
        <v>1</v>
      </c>
      <c r="AG140" s="153" t="s">
        <v>76</v>
      </c>
      <c r="AH140" s="153" t="s">
        <v>76</v>
      </c>
      <c r="AI140" s="153" t="s">
        <v>76</v>
      </c>
      <c r="AJ140" s="153" t="s">
        <v>92</v>
      </c>
      <c r="AK140" s="158"/>
      <c r="AL140" s="153" t="s">
        <v>70</v>
      </c>
      <c r="AM140" s="153" t="s">
        <v>70</v>
      </c>
      <c r="AN140" s="158"/>
      <c r="AO140" s="158"/>
      <c r="AP140" s="153"/>
      <c r="AQ140" s="153"/>
      <c r="AR140" s="153"/>
      <c r="AS140" s="265">
        <v>0.63300000000000001</v>
      </c>
      <c r="AT140" s="117">
        <v>3</v>
      </c>
      <c r="AU140" s="117" t="s">
        <v>73</v>
      </c>
      <c r="AV140" s="160">
        <f>AS140*35</f>
        <v>22.155000000000001</v>
      </c>
      <c r="AW140" s="160">
        <f t="shared" si="86"/>
        <v>60.70470000000001</v>
      </c>
      <c r="AX140" s="160">
        <f>AS140*42.5</f>
        <v>26.9025</v>
      </c>
      <c r="AY140" s="160">
        <f t="shared" si="84"/>
        <v>73.712850000000003</v>
      </c>
      <c r="AZ140" s="160">
        <f>AS140*50</f>
        <v>31.65</v>
      </c>
      <c r="BA140" s="160">
        <f t="shared" si="85"/>
        <v>86.721000000000004</v>
      </c>
      <c r="BE140"/>
      <c r="BF140">
        <v>3</v>
      </c>
      <c r="BG140" t="s">
        <v>73</v>
      </c>
      <c r="BH140"/>
      <c r="BI140" s="26">
        <f>AS140*35</f>
        <v>22.155000000000001</v>
      </c>
      <c r="BJ140"/>
      <c r="BK140" s="26">
        <f>AS140*42.5</f>
        <v>26.9025</v>
      </c>
      <c r="BL140"/>
      <c r="BM140" s="26">
        <f>AS140*50</f>
        <v>31.65</v>
      </c>
      <c r="BN140"/>
      <c r="BO140" s="26"/>
      <c r="BP140" s="26"/>
      <c r="BQ140" s="26"/>
      <c r="BR140" t="s">
        <v>105</v>
      </c>
    </row>
    <row r="141" spans="1:73" ht="15" x14ac:dyDescent="0.2">
      <c r="A141" s="16">
        <v>109</v>
      </c>
      <c r="B141" s="301" t="s">
        <v>270</v>
      </c>
      <c r="C141" s="4">
        <v>142</v>
      </c>
      <c r="D141" s="278" t="s">
        <v>102</v>
      </c>
      <c r="E141" s="3">
        <v>1.0380799999999999</v>
      </c>
      <c r="F141" s="3" t="s">
        <v>271</v>
      </c>
      <c r="G141" s="3" t="s">
        <v>196</v>
      </c>
      <c r="H141" s="3">
        <v>0.25950000000000001</v>
      </c>
      <c r="I141" s="3" t="s">
        <v>65</v>
      </c>
      <c r="J141" s="3"/>
      <c r="K141" s="3">
        <f t="shared" si="87"/>
        <v>0</v>
      </c>
      <c r="L141" s="3"/>
      <c r="M141" s="3">
        <f t="shared" si="88"/>
        <v>0</v>
      </c>
      <c r="N141" s="3">
        <v>0.25950000000000001</v>
      </c>
      <c r="O141" s="3">
        <f t="shared" si="89"/>
        <v>9.0824999999999996</v>
      </c>
      <c r="P141" s="3">
        <f t="shared" si="90"/>
        <v>9.0824999999999996</v>
      </c>
      <c r="Q141" s="3"/>
      <c r="R141" s="3">
        <v>9</v>
      </c>
      <c r="S141" s="3"/>
      <c r="T141" s="3">
        <f t="shared" si="91"/>
        <v>24.660000000000004</v>
      </c>
      <c r="U141" s="3"/>
      <c r="V141" s="3">
        <v>1</v>
      </c>
      <c r="W141" s="3" t="s">
        <v>108</v>
      </c>
      <c r="X141" s="46" t="s">
        <v>272</v>
      </c>
      <c r="Y141" s="3" t="s">
        <v>273</v>
      </c>
      <c r="Z141" s="203" t="s">
        <v>70</v>
      </c>
      <c r="AA141" s="203" t="s">
        <v>70</v>
      </c>
      <c r="AB141" s="203" t="s">
        <v>70</v>
      </c>
      <c r="AC141" s="203" t="s">
        <v>70</v>
      </c>
      <c r="AD141" s="203" t="s">
        <v>70</v>
      </c>
      <c r="AE141" s="203" t="s">
        <v>70</v>
      </c>
      <c r="AF141" s="46">
        <v>1</v>
      </c>
      <c r="AG141" s="196" t="s">
        <v>76</v>
      </c>
      <c r="AH141" s="196" t="s">
        <v>76</v>
      </c>
      <c r="AI141" s="196" t="s">
        <v>76</v>
      </c>
      <c r="AJ141" s="196" t="s">
        <v>92</v>
      </c>
      <c r="AK141" s="203"/>
      <c r="AL141" s="196" t="s">
        <v>70</v>
      </c>
      <c r="AM141" s="196" t="s">
        <v>70</v>
      </c>
      <c r="AN141" s="46"/>
      <c r="AO141" s="46"/>
      <c r="AP141" s="3"/>
      <c r="AQ141" s="3"/>
      <c r="AR141" s="3" t="s">
        <v>19</v>
      </c>
      <c r="AS141" s="257">
        <v>1.248</v>
      </c>
      <c r="AT141" s="3">
        <v>3</v>
      </c>
      <c r="AU141" s="196" t="s">
        <v>73</v>
      </c>
      <c r="AV141" s="82">
        <f>AS141*35</f>
        <v>43.68</v>
      </c>
      <c r="AW141" s="208">
        <f t="shared" si="86"/>
        <v>119.68320000000001</v>
      </c>
      <c r="AX141" s="82">
        <f>AS141*42.5</f>
        <v>53.04</v>
      </c>
      <c r="AY141" s="208">
        <f t="shared" si="84"/>
        <v>145.3296</v>
      </c>
      <c r="AZ141" s="82">
        <f>AS141*50</f>
        <v>62.4</v>
      </c>
      <c r="BA141" s="208">
        <f t="shared" si="85"/>
        <v>170.976</v>
      </c>
      <c r="BB141" s="3"/>
      <c r="BC141" s="3"/>
      <c r="BD141" s="3"/>
      <c r="BE141" s="3"/>
      <c r="BF141" s="3">
        <v>3</v>
      </c>
      <c r="BG141" s="3" t="s">
        <v>73</v>
      </c>
      <c r="BH141" s="3"/>
      <c r="BI141" s="82">
        <f>AS141*35</f>
        <v>43.68</v>
      </c>
      <c r="BJ141" s="3"/>
      <c r="BK141" s="82">
        <f>AS141*42.5</f>
        <v>53.04</v>
      </c>
      <c r="BL141" s="3"/>
      <c r="BM141" s="82">
        <f>AS141*50</f>
        <v>62.4</v>
      </c>
      <c r="BN141" s="3"/>
      <c r="BO141" s="82"/>
      <c r="BP141" s="82"/>
      <c r="BQ141" s="82"/>
      <c r="BR141" s="3" t="s">
        <v>105</v>
      </c>
      <c r="BS141" s="3"/>
      <c r="BT141" s="3"/>
      <c r="BU141" s="3"/>
    </row>
    <row r="142" spans="1:73" ht="16" x14ac:dyDescent="0.2">
      <c r="A142" s="16">
        <v>110</v>
      </c>
      <c r="B142" s="301">
        <v>148</v>
      </c>
      <c r="C142" s="4">
        <v>143</v>
      </c>
      <c r="D142" s="278" t="s">
        <v>63</v>
      </c>
      <c r="E142" s="3">
        <v>5.0650000000000004</v>
      </c>
      <c r="F142" s="3"/>
      <c r="G142" s="3" t="s">
        <v>196</v>
      </c>
      <c r="H142" s="3">
        <v>5.0650000000000004</v>
      </c>
      <c r="I142" s="3" t="s">
        <v>65</v>
      </c>
      <c r="J142" s="3"/>
      <c r="K142" s="3">
        <f t="shared" si="87"/>
        <v>0</v>
      </c>
      <c r="L142" s="3"/>
      <c r="M142" s="3">
        <f t="shared" si="88"/>
        <v>0</v>
      </c>
      <c r="N142" s="3">
        <v>5.0650000000000004</v>
      </c>
      <c r="O142" s="3">
        <f t="shared" si="89"/>
        <v>177.27500000000001</v>
      </c>
      <c r="P142" s="3">
        <f t="shared" si="90"/>
        <v>177.27500000000001</v>
      </c>
      <c r="Q142" s="3">
        <v>242</v>
      </c>
      <c r="R142" s="3">
        <v>242</v>
      </c>
      <c r="S142" s="3">
        <v>242</v>
      </c>
      <c r="T142" s="29">
        <f t="shared" si="91"/>
        <v>663.08</v>
      </c>
      <c r="U142" s="3" t="s">
        <v>113</v>
      </c>
      <c r="V142" s="3">
        <v>2</v>
      </c>
      <c r="W142" s="3" t="s">
        <v>67</v>
      </c>
      <c r="X142" s="46" t="s">
        <v>272</v>
      </c>
      <c r="Y142" s="3" t="s">
        <v>273</v>
      </c>
      <c r="Z142" s="203" t="s">
        <v>70</v>
      </c>
      <c r="AA142" s="203" t="s">
        <v>70</v>
      </c>
      <c r="AB142" s="203" t="s">
        <v>70</v>
      </c>
      <c r="AC142" s="203" t="s">
        <v>70</v>
      </c>
      <c r="AD142" s="203" t="s">
        <v>70</v>
      </c>
      <c r="AE142" s="203" t="s">
        <v>70</v>
      </c>
      <c r="AF142" s="46">
        <v>1</v>
      </c>
      <c r="AG142" s="196" t="s">
        <v>76</v>
      </c>
      <c r="AH142" s="196" t="s">
        <v>76</v>
      </c>
      <c r="AI142" s="196" t="s">
        <v>76</v>
      </c>
      <c r="AJ142" s="85" t="s">
        <v>92</v>
      </c>
      <c r="AK142" s="85"/>
      <c r="AL142" s="85" t="s">
        <v>70</v>
      </c>
      <c r="AM142" s="85" t="s">
        <v>70</v>
      </c>
      <c r="AN142" s="3"/>
      <c r="AO142" s="3"/>
      <c r="AP142" s="3">
        <v>253</v>
      </c>
      <c r="AQ142" s="3">
        <v>7.2</v>
      </c>
      <c r="AR142" s="3" t="s">
        <v>19</v>
      </c>
      <c r="AS142" s="257">
        <v>5.0650000000000004</v>
      </c>
      <c r="AT142" s="3">
        <v>3</v>
      </c>
      <c r="AU142" s="196" t="s">
        <v>73</v>
      </c>
      <c r="AV142" s="82">
        <f>AS142*35</f>
        <v>177.27500000000001</v>
      </c>
      <c r="AW142" s="208">
        <f t="shared" si="86"/>
        <v>485.73350000000005</v>
      </c>
      <c r="AX142" s="82">
        <f>AS142*42.5</f>
        <v>215.26250000000002</v>
      </c>
      <c r="AY142" s="208">
        <f t="shared" si="84"/>
        <v>589.81925000000012</v>
      </c>
      <c r="AZ142" s="82">
        <f>AS142*50</f>
        <v>253.25000000000003</v>
      </c>
      <c r="BA142" s="208">
        <f t="shared" si="85"/>
        <v>693.90500000000009</v>
      </c>
      <c r="BB142" s="3"/>
      <c r="BC142" s="3"/>
      <c r="BD142" s="3"/>
      <c r="BE142" s="3"/>
      <c r="BF142" s="192" t="s">
        <v>109</v>
      </c>
      <c r="BG142" s="3" t="s">
        <v>110</v>
      </c>
      <c r="BH142" s="3" t="s">
        <v>274</v>
      </c>
      <c r="BI142" s="82">
        <v>184</v>
      </c>
      <c r="BJ142" s="3"/>
      <c r="BK142" s="82">
        <v>267</v>
      </c>
      <c r="BL142" s="3"/>
      <c r="BM142" s="82">
        <v>349</v>
      </c>
      <c r="BN142" s="3"/>
      <c r="BO142" s="3"/>
      <c r="BP142" s="3"/>
      <c r="BQ142" s="3"/>
      <c r="BR142" s="3" t="s">
        <v>105</v>
      </c>
      <c r="BS142" s="3"/>
      <c r="BT142" s="3"/>
      <c r="BU142" s="3"/>
    </row>
    <row r="143" spans="1:73" ht="15" x14ac:dyDescent="0.2">
      <c r="A143" s="16">
        <v>111</v>
      </c>
      <c r="B143" s="301">
        <v>149</v>
      </c>
      <c r="C143" s="4">
        <v>144</v>
      </c>
      <c r="D143" s="278" t="s">
        <v>126</v>
      </c>
      <c r="E143" s="3">
        <v>0.93899999999999995</v>
      </c>
      <c r="F143" s="3"/>
      <c r="G143" s="3" t="s">
        <v>263</v>
      </c>
      <c r="H143" s="3">
        <v>0.93899999999999995</v>
      </c>
      <c r="I143" s="3" t="s">
        <v>65</v>
      </c>
      <c r="J143" s="3"/>
      <c r="K143" s="3">
        <f t="shared" si="87"/>
        <v>0</v>
      </c>
      <c r="L143" s="3"/>
      <c r="M143" s="3">
        <f t="shared" si="88"/>
        <v>0</v>
      </c>
      <c r="N143" s="3">
        <v>0.93899999999999995</v>
      </c>
      <c r="O143" s="3">
        <f t="shared" si="89"/>
        <v>32.864999999999995</v>
      </c>
      <c r="P143" s="3">
        <f t="shared" si="90"/>
        <v>32.864999999999995</v>
      </c>
      <c r="Q143" s="3"/>
      <c r="R143" s="3">
        <v>33</v>
      </c>
      <c r="S143" s="3"/>
      <c r="T143" s="3">
        <v>0</v>
      </c>
      <c r="U143" s="3" t="s">
        <v>66</v>
      </c>
      <c r="V143" s="3">
        <v>1</v>
      </c>
      <c r="W143" s="3" t="s">
        <v>108</v>
      </c>
      <c r="X143" s="46" t="s">
        <v>272</v>
      </c>
      <c r="Y143" s="3" t="s">
        <v>273</v>
      </c>
      <c r="Z143" s="203" t="s">
        <v>70</v>
      </c>
      <c r="AA143" s="203" t="s">
        <v>70</v>
      </c>
      <c r="AB143" s="203" t="s">
        <v>70</v>
      </c>
      <c r="AC143" s="203" t="s">
        <v>70</v>
      </c>
      <c r="AD143" s="203" t="s">
        <v>70</v>
      </c>
      <c r="AE143" s="203" t="s">
        <v>70</v>
      </c>
      <c r="AF143" s="46">
        <v>1</v>
      </c>
      <c r="AG143" s="196" t="s">
        <v>76</v>
      </c>
      <c r="AH143" s="196" t="s">
        <v>76</v>
      </c>
      <c r="AI143" s="196" t="s">
        <v>76</v>
      </c>
      <c r="AJ143" s="85" t="s">
        <v>92</v>
      </c>
      <c r="AK143" s="206"/>
      <c r="AL143" s="85" t="s">
        <v>70</v>
      </c>
      <c r="AM143" s="85" t="s">
        <v>70</v>
      </c>
      <c r="AN143" s="46"/>
      <c r="AO143" s="46"/>
      <c r="AP143" s="3"/>
      <c r="AQ143" s="3"/>
      <c r="AR143" s="3" t="s">
        <v>275</v>
      </c>
      <c r="AS143" s="257">
        <v>0.93899999999999995</v>
      </c>
      <c r="AT143" s="3">
        <v>3</v>
      </c>
      <c r="AU143" s="196" t="s">
        <v>73</v>
      </c>
      <c r="AV143" s="82">
        <f>AS143*35</f>
        <v>32.864999999999995</v>
      </c>
      <c r="AW143" s="208">
        <f t="shared" si="86"/>
        <v>90.050099999999986</v>
      </c>
      <c r="AX143" s="82">
        <f>AS143*42.5</f>
        <v>39.907499999999999</v>
      </c>
      <c r="AY143" s="208">
        <f t="shared" si="84"/>
        <v>109.34655000000001</v>
      </c>
      <c r="AZ143" s="82">
        <f>AS143*50</f>
        <v>46.949999999999996</v>
      </c>
      <c r="BA143" s="208">
        <f t="shared" si="85"/>
        <v>128.643</v>
      </c>
      <c r="BB143" s="3"/>
      <c r="BC143" s="3"/>
      <c r="BD143" s="3"/>
      <c r="BE143" s="3"/>
      <c r="BF143" s="3">
        <v>3</v>
      </c>
      <c r="BG143" s="3" t="s">
        <v>73</v>
      </c>
      <c r="BH143" s="3"/>
      <c r="BI143" s="82">
        <f>AS143*35</f>
        <v>32.864999999999995</v>
      </c>
      <c r="BJ143" s="3"/>
      <c r="BK143" s="82">
        <f>AS143*42.5</f>
        <v>39.907499999999999</v>
      </c>
      <c r="BL143" s="3"/>
      <c r="BM143" s="82">
        <f>AS143*50</f>
        <v>46.949999999999996</v>
      </c>
      <c r="BN143" s="3"/>
      <c r="BO143" s="3"/>
      <c r="BP143" s="3"/>
      <c r="BQ143" s="3"/>
      <c r="BR143" s="3" t="s">
        <v>105</v>
      </c>
      <c r="BS143" s="3"/>
      <c r="BT143" s="3"/>
      <c r="BU143" s="3"/>
    </row>
    <row r="144" spans="1:73" ht="15" x14ac:dyDescent="0.2">
      <c r="A144">
        <v>114</v>
      </c>
      <c r="B144">
        <v>153</v>
      </c>
      <c r="C144">
        <v>145</v>
      </c>
      <c r="D144" t="s">
        <v>63</v>
      </c>
      <c r="E144">
        <v>2.5209999999999999</v>
      </c>
      <c r="F144"/>
      <c r="G144" t="s">
        <v>263</v>
      </c>
      <c r="H144">
        <v>1.161</v>
      </c>
      <c r="I144" t="s">
        <v>65</v>
      </c>
      <c r="J144"/>
      <c r="K144">
        <f t="shared" si="87"/>
        <v>0</v>
      </c>
      <c r="L144"/>
      <c r="M144">
        <f t="shared" si="88"/>
        <v>0</v>
      </c>
      <c r="N144">
        <v>1.081</v>
      </c>
      <c r="O144">
        <f t="shared" si="89"/>
        <v>37.835000000000001</v>
      </c>
      <c r="P144">
        <f t="shared" si="90"/>
        <v>37.835000000000001</v>
      </c>
      <c r="Q144">
        <v>65</v>
      </c>
      <c r="R144">
        <v>37</v>
      </c>
      <c r="S144">
        <v>37</v>
      </c>
      <c r="T144">
        <f>R144*2.74</f>
        <v>101.38000000000001</v>
      </c>
      <c r="U144" t="s">
        <v>66</v>
      </c>
      <c r="V144">
        <v>1</v>
      </c>
      <c r="W144" t="s">
        <v>108</v>
      </c>
      <c r="X144"/>
      <c r="Y144"/>
      <c r="Z144" t="s">
        <v>70</v>
      </c>
      <c r="AA144" t="s">
        <v>70</v>
      </c>
      <c r="AB144" t="s">
        <v>70</v>
      </c>
      <c r="AC144" t="s">
        <v>70</v>
      </c>
      <c r="AD144" t="s">
        <v>70</v>
      </c>
      <c r="AE144" t="s">
        <v>70</v>
      </c>
      <c r="AF144">
        <v>1</v>
      </c>
      <c r="AG144" t="s">
        <v>76</v>
      </c>
      <c r="AH144" t="s">
        <v>76</v>
      </c>
      <c r="AI144" t="s">
        <v>71</v>
      </c>
      <c r="AJ144" t="s">
        <v>92</v>
      </c>
      <c r="AK144"/>
      <c r="AL144" t="s">
        <v>70</v>
      </c>
      <c r="AM144" t="s">
        <v>70</v>
      </c>
      <c r="AN144"/>
      <c r="AO144"/>
      <c r="AP144"/>
      <c r="AQ144"/>
      <c r="AR144"/>
      <c r="AS144">
        <v>1.161</v>
      </c>
      <c r="AT144">
        <v>2</v>
      </c>
      <c r="AU144" t="s">
        <v>85</v>
      </c>
      <c r="AV144">
        <f>AS144*50</f>
        <v>58.050000000000004</v>
      </c>
      <c r="AW144">
        <f t="shared" si="86"/>
        <v>159.05700000000002</v>
      </c>
      <c r="AX144">
        <f>AS144*125</f>
        <v>145.125</v>
      </c>
      <c r="AY144">
        <f t="shared" si="84"/>
        <v>397.64250000000004</v>
      </c>
      <c r="AZ144">
        <f>AS144*200</f>
        <v>232.20000000000002</v>
      </c>
      <c r="BA144">
        <f t="shared" si="85"/>
        <v>636.22800000000007</v>
      </c>
      <c r="BF144" t="s">
        <v>109</v>
      </c>
      <c r="BG144" t="s">
        <v>110</v>
      </c>
      <c r="BH144" t="s">
        <v>276</v>
      </c>
      <c r="BI144">
        <v>58</v>
      </c>
      <c r="BK144">
        <v>143</v>
      </c>
      <c r="BM144">
        <v>229</v>
      </c>
      <c r="BR144" t="s">
        <v>105</v>
      </c>
    </row>
    <row r="145" spans="1:73" ht="16" x14ac:dyDescent="0.2">
      <c r="A145" s="16">
        <v>115</v>
      </c>
      <c r="B145" s="298">
        <v>154</v>
      </c>
      <c r="C145" s="2">
        <v>146</v>
      </c>
      <c r="D145" s="275" t="s">
        <v>126</v>
      </c>
      <c r="E145" s="29">
        <v>0.74299999999999999</v>
      </c>
      <c r="G145" s="29" t="s">
        <v>191</v>
      </c>
      <c r="H145" s="29">
        <v>0.74299999999999999</v>
      </c>
      <c r="I145" s="29" t="s">
        <v>79</v>
      </c>
      <c r="K145" s="29">
        <f t="shared" si="87"/>
        <v>0</v>
      </c>
      <c r="L145" s="29">
        <v>0.74299999999999999</v>
      </c>
      <c r="M145" s="29">
        <f t="shared" si="88"/>
        <v>33.435000000000002</v>
      </c>
      <c r="O145" s="29">
        <f t="shared" si="89"/>
        <v>0</v>
      </c>
      <c r="P145" s="29">
        <f t="shared" si="90"/>
        <v>33.435000000000002</v>
      </c>
      <c r="R145" s="29">
        <f>P145</f>
        <v>33.435000000000002</v>
      </c>
      <c r="S145" s="29">
        <v>33</v>
      </c>
      <c r="T145" s="29">
        <f>R145*2.74</f>
        <v>91.61190000000002</v>
      </c>
      <c r="U145" s="29" t="s">
        <v>66</v>
      </c>
      <c r="V145" s="29">
        <v>1</v>
      </c>
      <c r="W145" s="29" t="s">
        <v>108</v>
      </c>
      <c r="Z145" s="158" t="s">
        <v>70</v>
      </c>
      <c r="AA145" s="158" t="s">
        <v>70</v>
      </c>
      <c r="AB145" s="158" t="s">
        <v>70</v>
      </c>
      <c r="AC145" s="158" t="s">
        <v>70</v>
      </c>
      <c r="AD145" s="158" t="s">
        <v>70</v>
      </c>
      <c r="AE145" s="158" t="s">
        <v>70</v>
      </c>
      <c r="AF145" s="158">
        <v>1</v>
      </c>
      <c r="AG145" s="153" t="s">
        <v>76</v>
      </c>
      <c r="AH145" s="153" t="s">
        <v>76</v>
      </c>
      <c r="AI145" s="153" t="s">
        <v>71</v>
      </c>
      <c r="AJ145" s="204" t="s">
        <v>92</v>
      </c>
      <c r="AK145" s="204"/>
      <c r="AL145" s="204" t="s">
        <v>70</v>
      </c>
      <c r="AM145" s="204" t="s">
        <v>70</v>
      </c>
      <c r="AS145" s="258">
        <v>0.74299999999999999</v>
      </c>
      <c r="AT145">
        <v>2</v>
      </c>
      <c r="AU145" s="117" t="s">
        <v>85</v>
      </c>
      <c r="AV145" s="26">
        <f>AS145*50</f>
        <v>37.15</v>
      </c>
      <c r="AW145" s="160">
        <f t="shared" si="86"/>
        <v>101.79100000000001</v>
      </c>
      <c r="AX145" s="26">
        <f>AS145*125</f>
        <v>92.875</v>
      </c>
      <c r="AY145" s="160">
        <f t="shared" si="84"/>
        <v>254.47750000000002</v>
      </c>
      <c r="AZ145" s="26">
        <f>AS145*200</f>
        <v>148.6</v>
      </c>
      <c r="BA145" s="160">
        <f t="shared" si="85"/>
        <v>407.16400000000004</v>
      </c>
      <c r="BF145">
        <v>2</v>
      </c>
      <c r="BG145" t="s">
        <v>85</v>
      </c>
      <c r="BI145" s="190">
        <f t="shared" ref="BI145:BI150" si="92">AS145*50</f>
        <v>37.15</v>
      </c>
      <c r="BJ145" s="100"/>
      <c r="BK145" s="190">
        <f t="shared" ref="BK145:BK150" si="93">AS145*125</f>
        <v>92.875</v>
      </c>
      <c r="BL145" s="100"/>
      <c r="BM145" s="190">
        <f t="shared" ref="BM145:BM150" si="94">AS145*200</f>
        <v>148.6</v>
      </c>
      <c r="BR145" t="s">
        <v>105</v>
      </c>
    </row>
    <row r="146" spans="1:73" s="117" customFormat="1" ht="16" x14ac:dyDescent="0.2">
      <c r="A146" s="16">
        <v>116</v>
      </c>
      <c r="B146" s="306" t="s">
        <v>277</v>
      </c>
      <c r="C146" s="199">
        <v>147</v>
      </c>
      <c r="D146" s="281" t="s">
        <v>63</v>
      </c>
      <c r="E146" s="153">
        <v>0.34</v>
      </c>
      <c r="F146" s="153"/>
      <c r="G146" s="153" t="s">
        <v>191</v>
      </c>
      <c r="H146" s="153">
        <v>0.28199999999999997</v>
      </c>
      <c r="I146" s="153" t="s">
        <v>79</v>
      </c>
      <c r="J146" s="153"/>
      <c r="K146" s="153">
        <f t="shared" si="87"/>
        <v>0</v>
      </c>
      <c r="L146" s="153">
        <v>0.34</v>
      </c>
      <c r="M146" s="153">
        <f t="shared" si="88"/>
        <v>15.3</v>
      </c>
      <c r="N146" s="153"/>
      <c r="O146" s="153">
        <f t="shared" si="89"/>
        <v>0</v>
      </c>
      <c r="P146" s="153">
        <f t="shared" si="90"/>
        <v>15.3</v>
      </c>
      <c r="Q146" s="153"/>
      <c r="R146" s="153">
        <f>P146</f>
        <v>15.3</v>
      </c>
      <c r="S146" s="153">
        <v>15</v>
      </c>
      <c r="T146" s="153">
        <f>R146*2.74</f>
        <v>41.922000000000004</v>
      </c>
      <c r="U146" s="153" t="s">
        <v>113</v>
      </c>
      <c r="V146" s="153">
        <v>1</v>
      </c>
      <c r="W146" s="153" t="s">
        <v>108</v>
      </c>
      <c r="X146" s="158"/>
      <c r="Y146" s="153"/>
      <c r="Z146" s="158" t="s">
        <v>70</v>
      </c>
      <c r="AA146" s="158" t="s">
        <v>70</v>
      </c>
      <c r="AB146" s="158" t="s">
        <v>70</v>
      </c>
      <c r="AC146" s="158" t="s">
        <v>70</v>
      </c>
      <c r="AD146" s="158" t="s">
        <v>70</v>
      </c>
      <c r="AE146" s="158" t="s">
        <v>70</v>
      </c>
      <c r="AF146" s="158">
        <v>1</v>
      </c>
      <c r="AG146" s="153" t="s">
        <v>76</v>
      </c>
      <c r="AH146" s="153" t="s">
        <v>76</v>
      </c>
      <c r="AI146" s="153" t="s">
        <v>71</v>
      </c>
      <c r="AJ146" s="153" t="s">
        <v>92</v>
      </c>
      <c r="AK146" s="153"/>
      <c r="AL146" s="153" t="s">
        <v>70</v>
      </c>
      <c r="AM146" s="153" t="s">
        <v>70</v>
      </c>
      <c r="AN146" s="153"/>
      <c r="AO146" s="153"/>
      <c r="AP146" s="153"/>
      <c r="AQ146" s="153"/>
      <c r="AR146" s="153"/>
      <c r="AS146" s="266">
        <v>0.29799999999999999</v>
      </c>
      <c r="AT146" s="117">
        <v>2</v>
      </c>
      <c r="AU146" s="117" t="s">
        <v>85</v>
      </c>
      <c r="AV146" s="160">
        <f>AS146*50</f>
        <v>14.899999999999999</v>
      </c>
      <c r="AW146" s="160">
        <f t="shared" si="86"/>
        <v>40.826000000000001</v>
      </c>
      <c r="AX146" s="160">
        <f>AS146*125</f>
        <v>37.25</v>
      </c>
      <c r="AY146" s="160">
        <f t="shared" si="84"/>
        <v>102.06500000000001</v>
      </c>
      <c r="AZ146" s="160">
        <f>AS146*200</f>
        <v>59.599999999999994</v>
      </c>
      <c r="BA146" s="160">
        <f t="shared" si="85"/>
        <v>163.304</v>
      </c>
      <c r="BB146"/>
      <c r="BE146"/>
      <c r="BF146">
        <v>2</v>
      </c>
      <c r="BG146" t="s">
        <v>85</v>
      </c>
      <c r="BH146"/>
      <c r="BI146" s="190">
        <f t="shared" si="92"/>
        <v>14.899999999999999</v>
      </c>
      <c r="BJ146" s="100"/>
      <c r="BK146" s="190">
        <f t="shared" si="93"/>
        <v>37.25</v>
      </c>
      <c r="BL146" s="100"/>
      <c r="BM146" s="190">
        <f t="shared" si="94"/>
        <v>59.599999999999994</v>
      </c>
      <c r="BN146"/>
      <c r="BO146"/>
      <c r="BP146"/>
      <c r="BQ146"/>
      <c r="BR146" t="s">
        <v>105</v>
      </c>
    </row>
    <row r="147" spans="1:73" ht="15" x14ac:dyDescent="0.2">
      <c r="A147">
        <v>112</v>
      </c>
      <c r="B147" t="s">
        <v>278</v>
      </c>
      <c r="C147">
        <v>148</v>
      </c>
      <c r="D147" t="s">
        <v>63</v>
      </c>
      <c r="E147">
        <v>13.45</v>
      </c>
      <c r="F147"/>
      <c r="G147" t="s">
        <v>263</v>
      </c>
      <c r="H147">
        <v>11.054</v>
      </c>
      <c r="I147" t="s">
        <v>279</v>
      </c>
      <c r="J147"/>
      <c r="K147">
        <f t="shared" si="87"/>
        <v>0</v>
      </c>
      <c r="L147">
        <v>7.8689999999999998</v>
      </c>
      <c r="M147">
        <f t="shared" si="88"/>
        <v>354.10500000000002</v>
      </c>
      <c r="N147">
        <v>3.1017000000000001</v>
      </c>
      <c r="O147">
        <f t="shared" si="89"/>
        <v>108.5595</v>
      </c>
      <c r="P147">
        <f t="shared" si="90"/>
        <v>462.66450000000003</v>
      </c>
      <c r="Q147">
        <v>99</v>
      </c>
      <c r="R147">
        <v>462</v>
      </c>
      <c r="S147">
        <v>462</v>
      </c>
      <c r="T147">
        <f>R147*2.74</f>
        <v>1265.8800000000001</v>
      </c>
      <c r="U147" t="s">
        <v>66</v>
      </c>
      <c r="V147">
        <v>2</v>
      </c>
      <c r="W147" t="s">
        <v>67</v>
      </c>
      <c r="X147"/>
      <c r="Y147"/>
      <c r="Z147" t="s">
        <v>70</v>
      </c>
      <c r="AA147" t="s">
        <v>70</v>
      </c>
      <c r="AB147" t="s">
        <v>70</v>
      </c>
      <c r="AC147" t="s">
        <v>70</v>
      </c>
      <c r="AD147" t="s">
        <v>70</v>
      </c>
      <c r="AE147" t="s">
        <v>75</v>
      </c>
      <c r="AF147">
        <v>2</v>
      </c>
      <c r="AG147" t="s">
        <v>76</v>
      </c>
      <c r="AH147" t="s">
        <v>76</v>
      </c>
      <c r="AI147" t="s">
        <v>71</v>
      </c>
      <c r="AJ147" t="s">
        <v>92</v>
      </c>
      <c r="AK147"/>
      <c r="AL147" t="s">
        <v>70</v>
      </c>
      <c r="AM147" t="s">
        <v>70</v>
      </c>
      <c r="AN147"/>
      <c r="AO147"/>
      <c r="AP147"/>
      <c r="AQ147"/>
      <c r="AR147"/>
      <c r="AS147">
        <v>11.054</v>
      </c>
      <c r="AT147">
        <v>2</v>
      </c>
      <c r="AU147" t="s">
        <v>85</v>
      </c>
      <c r="AV147">
        <f>AS147*50</f>
        <v>552.70000000000005</v>
      </c>
      <c r="AW147">
        <f t="shared" si="86"/>
        <v>1514.3980000000001</v>
      </c>
      <c r="AX147">
        <f>AS147*125</f>
        <v>1381.75</v>
      </c>
      <c r="AY147">
        <f t="shared" si="84"/>
        <v>3785.9950000000003</v>
      </c>
      <c r="AZ147">
        <f>AS147*200</f>
        <v>2210.8000000000002</v>
      </c>
      <c r="BA147">
        <f t="shared" si="85"/>
        <v>6057.5920000000006</v>
      </c>
      <c r="BF147">
        <v>2</v>
      </c>
      <c r="BG147" t="s">
        <v>85</v>
      </c>
      <c r="BI147">
        <f t="shared" si="92"/>
        <v>552.70000000000005</v>
      </c>
      <c r="BK147">
        <f t="shared" si="93"/>
        <v>1381.75</v>
      </c>
      <c r="BM147">
        <f t="shared" si="94"/>
        <v>2210.8000000000002</v>
      </c>
      <c r="BR147" t="s">
        <v>105</v>
      </c>
    </row>
    <row r="148" spans="1:73" ht="15" x14ac:dyDescent="0.2">
      <c r="A148">
        <v>113</v>
      </c>
      <c r="B148" t="s">
        <v>280</v>
      </c>
      <c r="C148">
        <v>149</v>
      </c>
      <c r="D148" t="s">
        <v>63</v>
      </c>
      <c r="E148">
        <v>4.12</v>
      </c>
      <c r="F148"/>
      <c r="G148" t="s">
        <v>196</v>
      </c>
      <c r="H148">
        <v>2.9969999999999999</v>
      </c>
      <c r="I148" t="s">
        <v>281</v>
      </c>
      <c r="J148"/>
      <c r="K148">
        <f t="shared" si="87"/>
        <v>0</v>
      </c>
      <c r="L148">
        <v>0.77500000000000002</v>
      </c>
      <c r="M148">
        <f t="shared" si="88"/>
        <v>34.875</v>
      </c>
      <c r="N148">
        <v>3.3450000000000002</v>
      </c>
      <c r="O148">
        <f t="shared" si="89"/>
        <v>117.075</v>
      </c>
      <c r="P148">
        <f t="shared" si="90"/>
        <v>151.94999999999999</v>
      </c>
      <c r="Q148"/>
      <c r="R148">
        <f>P148</f>
        <v>151.94999999999999</v>
      </c>
      <c r="S148">
        <v>152</v>
      </c>
      <c r="T148">
        <f>R148*2.74</f>
        <v>416.34300000000002</v>
      </c>
      <c r="U148" t="s">
        <v>66</v>
      </c>
      <c r="V148">
        <v>1</v>
      </c>
      <c r="W148" t="s">
        <v>67</v>
      </c>
      <c r="X148"/>
      <c r="Y148"/>
      <c r="Z148" t="s">
        <v>70</v>
      </c>
      <c r="AA148" t="s">
        <v>70</v>
      </c>
      <c r="AB148" t="s">
        <v>70</v>
      </c>
      <c r="AC148" t="s">
        <v>70</v>
      </c>
      <c r="AD148" t="s">
        <v>75</v>
      </c>
      <c r="AE148" t="s">
        <v>70</v>
      </c>
      <c r="AF148">
        <v>2</v>
      </c>
      <c r="AG148" t="s">
        <v>76</v>
      </c>
      <c r="AH148" t="s">
        <v>76</v>
      </c>
      <c r="AI148" t="s">
        <v>71</v>
      </c>
      <c r="AJ148" t="s">
        <v>92</v>
      </c>
      <c r="AK148"/>
      <c r="AL148" t="s">
        <v>70</v>
      </c>
      <c r="AM148" t="s">
        <v>70</v>
      </c>
      <c r="AN148"/>
      <c r="AO148"/>
      <c r="AP148"/>
      <c r="AQ148"/>
      <c r="AR148"/>
      <c r="AS148">
        <v>1.3069999999999999</v>
      </c>
      <c r="AT148" t="s">
        <v>282</v>
      </c>
      <c r="AU148" t="s">
        <v>97</v>
      </c>
      <c r="AV148">
        <v>124</v>
      </c>
      <c r="AW148">
        <f t="shared" si="86"/>
        <v>339.76000000000005</v>
      </c>
      <c r="AX148">
        <v>236</v>
      </c>
      <c r="AY148">
        <f t="shared" si="84"/>
        <v>646.6400000000001</v>
      </c>
      <c r="AZ148">
        <v>347</v>
      </c>
      <c r="BA148">
        <f t="shared" si="85"/>
        <v>950.78000000000009</v>
      </c>
      <c r="BF148">
        <v>2</v>
      </c>
      <c r="BG148" t="s">
        <v>85</v>
      </c>
      <c r="BI148">
        <f t="shared" si="92"/>
        <v>65.349999999999994</v>
      </c>
      <c r="BK148">
        <f t="shared" si="93"/>
        <v>163.375</v>
      </c>
      <c r="BM148">
        <f t="shared" si="94"/>
        <v>261.39999999999998</v>
      </c>
      <c r="BR148" t="s">
        <v>105</v>
      </c>
    </row>
    <row r="149" spans="1:73" ht="15" x14ac:dyDescent="0.2">
      <c r="B149"/>
      <c r="C149">
        <v>150</v>
      </c>
      <c r="D149" t="s">
        <v>63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1.69</v>
      </c>
      <c r="BG149" t="s">
        <v>85</v>
      </c>
      <c r="BI149">
        <f t="shared" si="92"/>
        <v>84.5</v>
      </c>
      <c r="BK149">
        <f t="shared" si="93"/>
        <v>211.25</v>
      </c>
      <c r="BM149">
        <f t="shared" si="94"/>
        <v>338</v>
      </c>
      <c r="BR149" t="s">
        <v>105</v>
      </c>
    </row>
    <row r="150" spans="1:73" s="156" customFormat="1" ht="16" x14ac:dyDescent="0.2">
      <c r="A150" s="16">
        <v>117</v>
      </c>
      <c r="B150" s="307">
        <v>156</v>
      </c>
      <c r="C150" s="246">
        <v>151</v>
      </c>
      <c r="D150" s="153" t="s">
        <v>126</v>
      </c>
      <c r="E150" s="204">
        <v>0.58399999999999996</v>
      </c>
      <c r="F150" s="204"/>
      <c r="G150" s="204" t="s">
        <v>191</v>
      </c>
      <c r="H150" s="204">
        <v>0.58399999999999996</v>
      </c>
      <c r="I150" s="204" t="s">
        <v>79</v>
      </c>
      <c r="J150" s="204"/>
      <c r="K150" s="204">
        <f>J150*100</f>
        <v>0</v>
      </c>
      <c r="L150" s="204">
        <v>0.58399999999999996</v>
      </c>
      <c r="M150" s="204">
        <f>L150*45</f>
        <v>26.279999999999998</v>
      </c>
      <c r="N150" s="204"/>
      <c r="O150" s="204">
        <f>N150*35</f>
        <v>0</v>
      </c>
      <c r="P150" s="204">
        <f>K150+M150+O150</f>
        <v>26.279999999999998</v>
      </c>
      <c r="Q150" s="204"/>
      <c r="R150" s="204">
        <f>P150</f>
        <v>26.279999999999998</v>
      </c>
      <c r="S150" s="204">
        <v>26</v>
      </c>
      <c r="T150" s="204">
        <f>R150*2.74</f>
        <v>72.007199999999997</v>
      </c>
      <c r="U150" s="204" t="s">
        <v>66</v>
      </c>
      <c r="V150" s="204">
        <v>1</v>
      </c>
      <c r="W150" s="204" t="s">
        <v>108</v>
      </c>
      <c r="X150" s="243"/>
      <c r="Y150" s="204"/>
      <c r="Z150" s="158" t="s">
        <v>70</v>
      </c>
      <c r="AA150" s="158" t="s">
        <v>70</v>
      </c>
      <c r="AB150" s="158" t="s">
        <v>70</v>
      </c>
      <c r="AC150" s="158" t="s">
        <v>70</v>
      </c>
      <c r="AD150" s="158" t="s">
        <v>70</v>
      </c>
      <c r="AE150" s="158" t="s">
        <v>70</v>
      </c>
      <c r="AF150" s="158">
        <v>1</v>
      </c>
      <c r="AG150" s="153" t="s">
        <v>76</v>
      </c>
      <c r="AH150" s="153" t="s">
        <v>71</v>
      </c>
      <c r="AI150" s="153" t="s">
        <v>76</v>
      </c>
      <c r="AJ150" s="204" t="s">
        <v>92</v>
      </c>
      <c r="AK150" s="204"/>
      <c r="AL150" s="204" t="s">
        <v>70</v>
      </c>
      <c r="AM150" s="204" t="s">
        <v>70</v>
      </c>
      <c r="AN150" s="204"/>
      <c r="AO150" s="204"/>
      <c r="AP150" s="204"/>
      <c r="AQ150" s="204"/>
      <c r="AR150" s="204"/>
      <c r="AS150" s="267">
        <v>0.58399999999999996</v>
      </c>
      <c r="AT150" s="205">
        <v>2</v>
      </c>
      <c r="AU150" s="205" t="s">
        <v>85</v>
      </c>
      <c r="AV150" s="248">
        <f>AS150*50</f>
        <v>29.2</v>
      </c>
      <c r="AW150" s="248">
        <f>AV150*2.74</f>
        <v>80.00800000000001</v>
      </c>
      <c r="AX150" s="248">
        <f>AS150*125</f>
        <v>73</v>
      </c>
      <c r="AY150" s="248">
        <f>AX150*2.74</f>
        <v>200.02</v>
      </c>
      <c r="AZ150" s="248">
        <f>AS150*200</f>
        <v>116.8</v>
      </c>
      <c r="BA150" s="248">
        <f>AZ150*2.74</f>
        <v>320.03200000000004</v>
      </c>
      <c r="BB150" s="205"/>
      <c r="BC150" s="205"/>
      <c r="BD150" s="205"/>
      <c r="BE150" s="205"/>
      <c r="BF150">
        <v>2</v>
      </c>
      <c r="BG150" t="s">
        <v>85</v>
      </c>
      <c r="BH150" s="205"/>
      <c r="BI150" s="249">
        <f t="shared" si="92"/>
        <v>29.2</v>
      </c>
      <c r="BJ150" s="209"/>
      <c r="BK150" s="249">
        <f t="shared" si="93"/>
        <v>73</v>
      </c>
      <c r="BL150" s="209"/>
      <c r="BM150" s="249">
        <f t="shared" si="94"/>
        <v>116.8</v>
      </c>
      <c r="BN150" s="205"/>
      <c r="BO150" s="248"/>
      <c r="BP150" s="248"/>
      <c r="BQ150" s="248"/>
      <c r="BR150" t="s">
        <v>105</v>
      </c>
      <c r="BS150" s="205"/>
      <c r="BT150" s="205"/>
      <c r="BU150" s="205"/>
    </row>
    <row r="151" spans="1:73" s="117" customFormat="1" ht="16" x14ac:dyDescent="0.2">
      <c r="A151" s="16">
        <v>132</v>
      </c>
      <c r="B151" s="343" t="s">
        <v>239</v>
      </c>
      <c r="C151" s="344">
        <v>152</v>
      </c>
      <c r="D151" s="345" t="s">
        <v>63</v>
      </c>
      <c r="E151" s="152">
        <v>17.137</v>
      </c>
      <c r="F151" s="157"/>
      <c r="G151" s="153" t="s">
        <v>64</v>
      </c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2">
        <v>2</v>
      </c>
      <c r="W151" s="152" t="s">
        <v>67</v>
      </c>
      <c r="X151" s="151"/>
      <c r="Y151" s="153"/>
      <c r="Z151" s="151" t="s">
        <v>75</v>
      </c>
      <c r="AA151" s="151" t="s">
        <v>75</v>
      </c>
      <c r="AB151" s="151" t="s">
        <v>70</v>
      </c>
      <c r="AC151" s="151" t="s">
        <v>70</v>
      </c>
      <c r="AD151" s="151" t="s">
        <v>75</v>
      </c>
      <c r="AE151" s="151" t="s">
        <v>240</v>
      </c>
      <c r="AF151" s="151">
        <v>2</v>
      </c>
      <c r="AG151" s="152" t="s">
        <v>71</v>
      </c>
      <c r="AH151" s="152" t="s">
        <v>71</v>
      </c>
      <c r="AI151" s="152" t="s">
        <v>71</v>
      </c>
      <c r="AJ151" s="242"/>
      <c r="AK151" s="242"/>
      <c r="AL151" s="244"/>
      <c r="AM151" s="244"/>
      <c r="AN151" s="153"/>
      <c r="AO151" s="153"/>
      <c r="AP151" s="153"/>
      <c r="AQ151" s="153"/>
      <c r="AR151" s="153"/>
      <c r="AS151" s="264">
        <v>17.137</v>
      </c>
      <c r="AT151" s="159"/>
      <c r="AU151" s="154" t="s">
        <v>73</v>
      </c>
      <c r="AV151" s="155">
        <f>AS151*35</f>
        <v>599.79500000000007</v>
      </c>
      <c r="AW151" s="155">
        <f>AV151*2.74</f>
        <v>1643.4383000000003</v>
      </c>
      <c r="AX151" s="155">
        <f>AS151*42.5</f>
        <v>728.32249999999999</v>
      </c>
      <c r="AY151" s="155">
        <f>AX151*2.74</f>
        <v>1995.6036500000002</v>
      </c>
      <c r="AZ151" s="155">
        <f>AS151*50</f>
        <v>856.85</v>
      </c>
      <c r="BA151" s="155">
        <f>AZ151*2.74</f>
        <v>2347.7690000000002</v>
      </c>
      <c r="BF151" s="100">
        <v>3</v>
      </c>
      <c r="BG151" s="100" t="s">
        <v>73</v>
      </c>
      <c r="BI151" s="248">
        <f>AS151*35</f>
        <v>599.79500000000007</v>
      </c>
      <c r="BJ151" s="160"/>
      <c r="BK151" s="248">
        <f>AS151*42.5</f>
        <v>728.32249999999999</v>
      </c>
      <c r="BL151" s="160"/>
      <c r="BM151" s="248">
        <f>AS151*50</f>
        <v>856.85</v>
      </c>
      <c r="BR151" t="s">
        <v>98</v>
      </c>
    </row>
    <row r="152" spans="1:73" s="212" customFormat="1" ht="16" x14ac:dyDescent="0.2">
      <c r="B152" s="308" t="s">
        <v>0</v>
      </c>
      <c r="C152" s="211"/>
      <c r="F152" s="212" t="s">
        <v>285</v>
      </c>
      <c r="H152" s="212">
        <f>SUM(H6:H151)</f>
        <v>245.74634000000003</v>
      </c>
      <c r="Q152" s="212" t="s">
        <v>285</v>
      </c>
      <c r="R152" s="210">
        <f>SUM(R6:R151)</f>
        <v>12334.04645</v>
      </c>
      <c r="X152" s="213"/>
      <c r="AF152" s="213"/>
      <c r="AP152" s="212">
        <f>SUM(AP6:AP151)</f>
        <v>3570</v>
      </c>
      <c r="AS152" s="214">
        <f>SUM(AS6:AS151)</f>
        <v>351.72766000000007</v>
      </c>
      <c r="AV152" s="210">
        <f>SUM(AV6:AV151)</f>
        <v>16029.568000000001</v>
      </c>
      <c r="AW152" s="210">
        <f>AV152*2.74</f>
        <v>43921.01632000001</v>
      </c>
      <c r="AX152" s="210">
        <f>SUM(AX6:AX151)</f>
        <v>33648.93450000001</v>
      </c>
      <c r="AY152" s="210">
        <f>AX152*2.74</f>
        <v>92198.080530000036</v>
      </c>
      <c r="AZ152" s="210">
        <f>SUM(AZ6:AZ151)</f>
        <v>51269.331999999995</v>
      </c>
      <c r="BA152" s="210">
        <f>AZ152*2.74</f>
        <v>140477.96968000001</v>
      </c>
      <c r="BI152" s="210">
        <f>SUM(BI6:BI151)</f>
        <v>17028.248</v>
      </c>
      <c r="BK152" s="210">
        <f>SUM(BK6:BK151)</f>
        <v>34885.340000000018</v>
      </c>
      <c r="BM152" s="210">
        <f>SUM(BM6:BM151)</f>
        <v>52742.432000000001</v>
      </c>
    </row>
    <row r="153" spans="1:73" ht="15.75" customHeight="1" x14ac:dyDescent="0.2">
      <c r="AW153" s="26"/>
    </row>
    <row r="154" spans="1:73" s="36" customFormat="1" ht="16" x14ac:dyDescent="0.2">
      <c r="B154" s="309" t="s">
        <v>286</v>
      </c>
      <c r="C154" s="171"/>
      <c r="X154" s="38"/>
      <c r="AF154" s="38"/>
      <c r="AS154" s="37"/>
      <c r="AW154" s="101"/>
    </row>
    <row r="155" spans="1:73" ht="16" x14ac:dyDescent="0.2">
      <c r="A155">
        <v>140</v>
      </c>
      <c r="B155" s="298">
        <v>60</v>
      </c>
      <c r="C155" s="2">
        <v>55</v>
      </c>
      <c r="D155" s="275" t="s">
        <v>63</v>
      </c>
      <c r="E155" s="29">
        <v>1.133</v>
      </c>
      <c r="H155" s="29">
        <v>1.133</v>
      </c>
      <c r="I155" s="29" t="s">
        <v>79</v>
      </c>
      <c r="K155" s="29">
        <f>J155*100</f>
        <v>0</v>
      </c>
      <c r="L155" s="29">
        <v>1.133</v>
      </c>
      <c r="M155" s="29">
        <f>L155*45</f>
        <v>50.984999999999999</v>
      </c>
      <c r="O155" s="29">
        <f>N155*35</f>
        <v>0</v>
      </c>
      <c r="P155" s="29">
        <f>K155+M155+O155</f>
        <v>50.984999999999999</v>
      </c>
      <c r="R155" s="29">
        <v>51</v>
      </c>
      <c r="T155" s="29">
        <f>R155*2.74</f>
        <v>139.74</v>
      </c>
      <c r="U155" s="29" t="s">
        <v>66</v>
      </c>
      <c r="V155" s="29">
        <v>1</v>
      </c>
      <c r="W155" s="29" t="s">
        <v>108</v>
      </c>
      <c r="X155" s="80" t="s">
        <v>213</v>
      </c>
      <c r="Y155" s="30" t="s">
        <v>214</v>
      </c>
      <c r="Z155" s="30" t="s">
        <v>70</v>
      </c>
      <c r="AA155" s="30" t="s">
        <v>70</v>
      </c>
      <c r="AB155" s="30" t="s">
        <v>70</v>
      </c>
      <c r="AC155" s="30" t="s">
        <v>70</v>
      </c>
      <c r="AD155" s="30" t="s">
        <v>70</v>
      </c>
      <c r="AE155" s="30" t="s">
        <v>70</v>
      </c>
      <c r="AF155" s="30">
        <v>1</v>
      </c>
      <c r="AG155" s="29" t="s">
        <v>76</v>
      </c>
      <c r="AH155" s="29" t="s">
        <v>76</v>
      </c>
      <c r="AI155" s="29" t="s">
        <v>76</v>
      </c>
      <c r="AJ155" s="29" t="s">
        <v>72</v>
      </c>
      <c r="AL155" s="29" t="s">
        <v>70</v>
      </c>
      <c r="AM155" s="29" t="s">
        <v>70</v>
      </c>
      <c r="AS155" s="258">
        <v>1.133</v>
      </c>
      <c r="AT155">
        <v>2</v>
      </c>
      <c r="AU155" t="s">
        <v>85</v>
      </c>
      <c r="AV155" s="26">
        <f>AS155*50</f>
        <v>56.65</v>
      </c>
      <c r="AW155" s="26">
        <f>AV155*2.74</f>
        <v>155.221</v>
      </c>
      <c r="AX155" s="26">
        <f>AS155*125</f>
        <v>141.625</v>
      </c>
      <c r="AY155" s="26">
        <f>AX155*2.74</f>
        <v>388.05250000000001</v>
      </c>
      <c r="AZ155" s="26">
        <f>AS155*200</f>
        <v>226.6</v>
      </c>
      <c r="BA155" s="26">
        <f>AZ155*2.74</f>
        <v>620.88400000000001</v>
      </c>
      <c r="BF155" s="71">
        <v>2</v>
      </c>
      <c r="BG155" s="71" t="s">
        <v>85</v>
      </c>
      <c r="BI155" s="26">
        <f>AS155*50</f>
        <v>56.65</v>
      </c>
      <c r="BJ155" s="26"/>
      <c r="BK155" s="26">
        <f>AS155*125</f>
        <v>141.625</v>
      </c>
      <c r="BL155" s="26"/>
      <c r="BM155" s="26">
        <f>AS155*200</f>
        <v>226.6</v>
      </c>
      <c r="BR155" s="92" t="s">
        <v>89</v>
      </c>
    </row>
    <row r="156" spans="1:73" s="3" customFormat="1" ht="16" x14ac:dyDescent="0.2">
      <c r="A156">
        <v>141</v>
      </c>
      <c r="B156" s="301">
        <v>61</v>
      </c>
      <c r="C156" s="4">
        <v>56</v>
      </c>
      <c r="D156" s="278" t="s">
        <v>63</v>
      </c>
      <c r="E156" s="3">
        <v>2.4670000000000001</v>
      </c>
      <c r="H156" s="3">
        <v>2.4670000000000001</v>
      </c>
      <c r="I156" s="3" t="s">
        <v>79</v>
      </c>
      <c r="K156" s="3">
        <f>J156*100</f>
        <v>0</v>
      </c>
      <c r="L156" s="3">
        <v>2.4670000000000001</v>
      </c>
      <c r="M156" s="3">
        <f>L156*45</f>
        <v>111.015</v>
      </c>
      <c r="O156" s="3">
        <f>N156*35</f>
        <v>0</v>
      </c>
      <c r="P156" s="3">
        <f>K156+M156+O156</f>
        <v>111.015</v>
      </c>
      <c r="Q156" s="3">
        <v>137</v>
      </c>
      <c r="R156" s="3">
        <v>137</v>
      </c>
      <c r="T156" s="29">
        <f t="shared" ref="T156:T159" si="95">R156*2.74</f>
        <v>375.38000000000005</v>
      </c>
      <c r="U156" s="3" t="s">
        <v>66</v>
      </c>
      <c r="V156" s="3">
        <v>1</v>
      </c>
      <c r="W156" s="3" t="s">
        <v>108</v>
      </c>
      <c r="X156" s="46" t="s">
        <v>215</v>
      </c>
      <c r="Y156" s="3" t="s">
        <v>216</v>
      </c>
      <c r="Z156" s="46" t="s">
        <v>70</v>
      </c>
      <c r="AA156" s="46" t="s">
        <v>70</v>
      </c>
      <c r="AB156" s="46" t="s">
        <v>70</v>
      </c>
      <c r="AC156" s="46" t="s">
        <v>70</v>
      </c>
      <c r="AD156" s="46" t="s">
        <v>70</v>
      </c>
      <c r="AE156" s="46" t="s">
        <v>70</v>
      </c>
      <c r="AF156" s="46">
        <v>1</v>
      </c>
      <c r="AG156" s="3" t="s">
        <v>76</v>
      </c>
      <c r="AH156" s="3" t="s">
        <v>76</v>
      </c>
      <c r="AI156" s="3" t="s">
        <v>76</v>
      </c>
      <c r="AJ156" s="3" t="s">
        <v>72</v>
      </c>
      <c r="AL156" s="3" t="s">
        <v>70</v>
      </c>
      <c r="AM156" s="3" t="s">
        <v>70</v>
      </c>
      <c r="AP156" s="3">
        <v>137</v>
      </c>
      <c r="AQ156" s="3">
        <v>2.5099999999999998</v>
      </c>
      <c r="AR156" s="3" t="s">
        <v>19</v>
      </c>
      <c r="AS156" s="257">
        <v>2.4670000000000001</v>
      </c>
      <c r="AT156" s="3">
        <v>2</v>
      </c>
      <c r="AU156" s="3" t="s">
        <v>85</v>
      </c>
      <c r="AV156" s="82">
        <f>AS156*50</f>
        <v>123.35000000000001</v>
      </c>
      <c r="AW156" s="82">
        <f>AV156*2.74</f>
        <v>337.97900000000004</v>
      </c>
      <c r="AX156" s="82">
        <f>AS156*125</f>
        <v>308.375</v>
      </c>
      <c r="AY156" s="82">
        <f>AX156*2.74</f>
        <v>844.9475000000001</v>
      </c>
      <c r="AZ156" s="82">
        <f>AS156*200</f>
        <v>493.40000000000003</v>
      </c>
      <c r="BA156" s="82">
        <f>AZ156*2.74</f>
        <v>1351.9160000000002</v>
      </c>
      <c r="BF156" s="71">
        <v>2</v>
      </c>
      <c r="BG156" s="71" t="s">
        <v>85</v>
      </c>
      <c r="BI156" s="82">
        <f t="shared" ref="BI156:BI158" si="96">AS156*50</f>
        <v>123.35000000000001</v>
      </c>
      <c r="BJ156" s="82"/>
      <c r="BK156" s="82">
        <f t="shared" ref="BK156:BK158" si="97">AS156*125</f>
        <v>308.375</v>
      </c>
      <c r="BL156" s="82"/>
      <c r="BM156" s="82">
        <f t="shared" ref="BM156:BM158" si="98">AS156*200</f>
        <v>493.40000000000003</v>
      </c>
      <c r="BR156" s="3" t="s">
        <v>89</v>
      </c>
    </row>
    <row r="157" spans="1:73" s="51" customFormat="1" ht="17" x14ac:dyDescent="0.25">
      <c r="A157" s="51">
        <v>142</v>
      </c>
      <c r="B157" s="302">
        <v>62</v>
      </c>
      <c r="C157" s="167">
        <v>57</v>
      </c>
      <c r="D157" s="277" t="s">
        <v>63</v>
      </c>
      <c r="E157" s="49">
        <v>1.5820000000000001</v>
      </c>
      <c r="F157" s="49"/>
      <c r="G157" s="49"/>
      <c r="H157" s="49">
        <v>1.5820000000000001</v>
      </c>
      <c r="I157" s="49" t="s">
        <v>79</v>
      </c>
      <c r="J157" s="49"/>
      <c r="K157" s="49">
        <f>J157*100</f>
        <v>0</v>
      </c>
      <c r="L157" s="49">
        <v>1.5820000000000001</v>
      </c>
      <c r="M157" s="49">
        <f>L157*45</f>
        <v>71.19</v>
      </c>
      <c r="N157" s="49"/>
      <c r="O157" s="49">
        <f>N157*35</f>
        <v>0</v>
      </c>
      <c r="P157" s="49">
        <f>K157+M157+O157</f>
        <v>71.19</v>
      </c>
      <c r="Q157" s="49"/>
      <c r="R157" s="49">
        <f>P157</f>
        <v>71.19</v>
      </c>
      <c r="S157" s="49"/>
      <c r="T157" s="49">
        <f t="shared" si="95"/>
        <v>195.06060000000002</v>
      </c>
      <c r="U157" s="49" t="s">
        <v>66</v>
      </c>
      <c r="V157" s="49">
        <v>1</v>
      </c>
      <c r="W157" s="49" t="s">
        <v>108</v>
      </c>
      <c r="X157" s="182" t="s">
        <v>217</v>
      </c>
      <c r="Y157" s="50" t="s">
        <v>214</v>
      </c>
      <c r="Z157" s="50" t="s">
        <v>70</v>
      </c>
      <c r="AA157" s="50" t="s">
        <v>70</v>
      </c>
      <c r="AB157" s="50" t="s">
        <v>70</v>
      </c>
      <c r="AC157" s="50" t="s">
        <v>70</v>
      </c>
      <c r="AD157" s="50" t="s">
        <v>70</v>
      </c>
      <c r="AE157" s="50" t="s">
        <v>70</v>
      </c>
      <c r="AF157" s="50">
        <v>1</v>
      </c>
      <c r="AG157" s="49" t="s">
        <v>76</v>
      </c>
      <c r="AH157" s="49" t="s">
        <v>76</v>
      </c>
      <c r="AI157" s="49" t="s">
        <v>76</v>
      </c>
      <c r="AJ157" s="49" t="s">
        <v>92</v>
      </c>
      <c r="AK157" s="50"/>
      <c r="AL157" s="49" t="s">
        <v>70</v>
      </c>
      <c r="AM157" s="49" t="s">
        <v>70</v>
      </c>
      <c r="AN157" s="50"/>
      <c r="AO157" s="50"/>
      <c r="AP157" s="49"/>
      <c r="AQ157" s="49"/>
      <c r="AR157" s="49" t="s">
        <v>135</v>
      </c>
      <c r="AS157" s="260">
        <v>1.659</v>
      </c>
      <c r="AT157" s="51">
        <v>2</v>
      </c>
      <c r="AU157" s="51" t="s">
        <v>85</v>
      </c>
      <c r="AV157" s="99">
        <f>AS157*50</f>
        <v>82.95</v>
      </c>
      <c r="AW157" s="99">
        <f>AV157*2.74</f>
        <v>227.28300000000002</v>
      </c>
      <c r="AX157" s="99">
        <f>AS157*125</f>
        <v>207.375</v>
      </c>
      <c r="AY157" s="99">
        <f>AX157*2.74</f>
        <v>568.2075000000001</v>
      </c>
      <c r="AZ157" s="99">
        <f>AS157*200</f>
        <v>331.8</v>
      </c>
      <c r="BA157" s="99">
        <f>AZ157*2.74</f>
        <v>909.13200000000006</v>
      </c>
      <c r="BF157" s="71">
        <v>2</v>
      </c>
      <c r="BG157" s="71" t="s">
        <v>85</v>
      </c>
      <c r="BI157" s="99">
        <f t="shared" si="96"/>
        <v>82.95</v>
      </c>
      <c r="BJ157" s="99"/>
      <c r="BK157" s="99">
        <f t="shared" si="97"/>
        <v>207.375</v>
      </c>
      <c r="BL157" s="99"/>
      <c r="BM157" s="99">
        <f t="shared" si="98"/>
        <v>331.8</v>
      </c>
      <c r="BR157" s="112" t="s">
        <v>89</v>
      </c>
    </row>
    <row r="158" spans="1:73" ht="16" x14ac:dyDescent="0.2">
      <c r="A158">
        <v>143</v>
      </c>
      <c r="B158" s="298">
        <v>63</v>
      </c>
      <c r="C158" s="2">
        <v>58</v>
      </c>
      <c r="D158" s="275" t="s">
        <v>63</v>
      </c>
      <c r="E158" s="29">
        <v>0.46700000000000003</v>
      </c>
      <c r="H158" s="29">
        <v>0.46700000000000003</v>
      </c>
      <c r="I158" s="29" t="s">
        <v>79</v>
      </c>
      <c r="K158" s="29">
        <f>J158*100</f>
        <v>0</v>
      </c>
      <c r="L158" s="29">
        <v>0.46700000000000003</v>
      </c>
      <c r="M158" s="29">
        <f>L158*45</f>
        <v>21.015000000000001</v>
      </c>
      <c r="O158" s="29">
        <f>N158*35</f>
        <v>0</v>
      </c>
      <c r="P158" s="29">
        <f>K158+M158+O158</f>
        <v>21.015000000000001</v>
      </c>
      <c r="R158" s="29">
        <f>P158</f>
        <v>21.015000000000001</v>
      </c>
      <c r="T158" s="29">
        <f t="shared" si="95"/>
        <v>57.581100000000006</v>
      </c>
      <c r="U158" s="29" t="s">
        <v>113</v>
      </c>
      <c r="V158" s="29">
        <v>1</v>
      </c>
      <c r="W158" s="29" t="s">
        <v>80</v>
      </c>
      <c r="Y158" s="30" t="s">
        <v>214</v>
      </c>
      <c r="Z158" s="30" t="s">
        <v>70</v>
      </c>
      <c r="AA158" s="30" t="s">
        <v>70</v>
      </c>
      <c r="AB158" s="30" t="s">
        <v>70</v>
      </c>
      <c r="AC158" s="30" t="s">
        <v>70</v>
      </c>
      <c r="AD158" s="30" t="s">
        <v>70</v>
      </c>
      <c r="AE158" s="30" t="s">
        <v>70</v>
      </c>
      <c r="AF158" s="30">
        <v>1</v>
      </c>
      <c r="AG158" s="29" t="s">
        <v>76</v>
      </c>
      <c r="AH158" s="29" t="s">
        <v>76</v>
      </c>
      <c r="AI158" s="29" t="s">
        <v>76</v>
      </c>
      <c r="AJ158" s="29" t="s">
        <v>72</v>
      </c>
      <c r="AK158" s="30"/>
      <c r="AL158" s="29" t="s">
        <v>70</v>
      </c>
      <c r="AM158" s="29" t="s">
        <v>70</v>
      </c>
      <c r="AN158" s="30"/>
      <c r="AO158" s="30"/>
      <c r="AS158" s="258">
        <v>0.46700000000000003</v>
      </c>
      <c r="AT158">
        <v>2</v>
      </c>
      <c r="AU158" t="s">
        <v>85</v>
      </c>
      <c r="AV158" s="26">
        <f>AS158*50</f>
        <v>23.35</v>
      </c>
      <c r="AW158" s="26">
        <f>AV158*2.74</f>
        <v>63.979000000000006</v>
      </c>
      <c r="AX158" s="26">
        <f>AS158*125</f>
        <v>58.375</v>
      </c>
      <c r="AY158" s="26">
        <f>AX158*2.74</f>
        <v>159.94750000000002</v>
      </c>
      <c r="AZ158" s="26">
        <f>AS158*200</f>
        <v>93.4</v>
      </c>
      <c r="BA158" s="26">
        <f>AZ158*2.74</f>
        <v>255.91600000000003</v>
      </c>
      <c r="BF158" s="71">
        <v>2</v>
      </c>
      <c r="BG158" s="71" t="s">
        <v>85</v>
      </c>
      <c r="BI158" s="26">
        <f t="shared" si="96"/>
        <v>23.35</v>
      </c>
      <c r="BJ158" s="26"/>
      <c r="BK158" s="26">
        <f t="shared" si="97"/>
        <v>58.375</v>
      </c>
      <c r="BL158" s="26"/>
      <c r="BM158" s="26">
        <f t="shared" si="98"/>
        <v>93.4</v>
      </c>
      <c r="BR158" s="92" t="s">
        <v>89</v>
      </c>
    </row>
    <row r="159" spans="1:73" ht="15" x14ac:dyDescent="0.2">
      <c r="A159">
        <v>144</v>
      </c>
      <c r="B159">
        <v>159</v>
      </c>
      <c r="C159">
        <v>59</v>
      </c>
      <c r="D159" t="s">
        <v>63</v>
      </c>
      <c r="E159">
        <v>2.734</v>
      </c>
      <c r="F159"/>
      <c r="G159"/>
      <c r="H159">
        <v>2.734</v>
      </c>
      <c r="I159" t="s">
        <v>218</v>
      </c>
      <c r="J159"/>
      <c r="K159"/>
      <c r="L159">
        <v>0.14499999999999999</v>
      </c>
      <c r="M159">
        <f>L159*45</f>
        <v>6.5249999999999995</v>
      </c>
      <c r="N159">
        <v>2.589</v>
      </c>
      <c r="O159">
        <f>N159*35</f>
        <v>90.614999999999995</v>
      </c>
      <c r="P159">
        <f>K159+M159+O159</f>
        <v>97.14</v>
      </c>
      <c r="Q159"/>
      <c r="R159">
        <f>P159</f>
        <v>97.14</v>
      </c>
      <c r="S159"/>
      <c r="T159">
        <f t="shared" si="95"/>
        <v>266.16360000000003</v>
      </c>
      <c r="U159"/>
      <c r="V159">
        <v>2</v>
      </c>
      <c r="W159" t="s">
        <v>67</v>
      </c>
      <c r="X159"/>
      <c r="Y159" t="s">
        <v>214</v>
      </c>
      <c r="Z159" t="s">
        <v>70</v>
      </c>
      <c r="AA159" t="s">
        <v>70</v>
      </c>
      <c r="AB159" t="s">
        <v>70</v>
      </c>
      <c r="AC159" t="s">
        <v>70</v>
      </c>
      <c r="AD159" t="s">
        <v>70</v>
      </c>
      <c r="AE159" t="s">
        <v>70</v>
      </c>
      <c r="AF159">
        <v>1</v>
      </c>
      <c r="AG159" t="s">
        <v>76</v>
      </c>
      <c r="AH159" t="s">
        <v>71</v>
      </c>
      <c r="AI159" t="s">
        <v>76</v>
      </c>
      <c r="AJ159" t="s">
        <v>72</v>
      </c>
      <c r="AK159"/>
      <c r="AL159" t="s">
        <v>70</v>
      </c>
      <c r="AM159" t="s">
        <v>70</v>
      </c>
      <c r="AN159"/>
      <c r="AO159"/>
      <c r="AP159"/>
      <c r="AQ159"/>
      <c r="AR159"/>
      <c r="AS159">
        <v>2.734</v>
      </c>
      <c r="AT159" t="s">
        <v>219</v>
      </c>
      <c r="AU159" t="s">
        <v>97</v>
      </c>
      <c r="AV159">
        <v>131.97499999999999</v>
      </c>
      <c r="AW159">
        <f>AV159*2.74</f>
        <v>361.61150000000004</v>
      </c>
      <c r="AX159">
        <v>315.762</v>
      </c>
      <c r="AY159">
        <f>AX159*2.74</f>
        <v>865.18788000000006</v>
      </c>
      <c r="AZ159">
        <v>499.55</v>
      </c>
      <c r="BA159">
        <f>AZ159*2.74</f>
        <v>1368.7670000000001</v>
      </c>
      <c r="BF159">
        <v>3</v>
      </c>
      <c r="BG159" t="s">
        <v>73</v>
      </c>
      <c r="BI159" s="26">
        <f>AS159*35</f>
        <v>95.69</v>
      </c>
      <c r="BK159" s="26">
        <f>AS159*42.5</f>
        <v>116.19499999999999</v>
      </c>
      <c r="BM159" s="26">
        <f>AS159*50</f>
        <v>136.69999999999999</v>
      </c>
      <c r="BR159" t="s">
        <v>89</v>
      </c>
    </row>
    <row r="160" spans="1:73" s="212" customFormat="1" ht="16" x14ac:dyDescent="0.2">
      <c r="B160" s="308"/>
      <c r="C160" s="211"/>
      <c r="E160" s="212">
        <f>SUM(E155:E159)</f>
        <v>8.3829999999999991</v>
      </c>
      <c r="F160" s="212" t="s">
        <v>285</v>
      </c>
      <c r="H160" s="212">
        <f>SUM(H155:H159)</f>
        <v>8.3829999999999991</v>
      </c>
      <c r="Q160" s="212" t="s">
        <v>285</v>
      </c>
      <c r="R160" s="210">
        <f>SUM(R155:R159)</f>
        <v>377.34499999999997</v>
      </c>
      <c r="X160" s="213"/>
      <c r="AF160" s="213"/>
      <c r="AP160" s="212">
        <f>SUM(AP155:AP159)</f>
        <v>137</v>
      </c>
      <c r="AS160" s="214">
        <f>SUM(AS155:AS159)</f>
        <v>8.4600000000000009</v>
      </c>
      <c r="AV160" s="210">
        <f t="shared" ref="AV160:BA160" si="99">SUM(AV155:AV159)</f>
        <v>418.27499999999998</v>
      </c>
      <c r="AW160" s="210">
        <f t="shared" si="99"/>
        <v>1146.0735000000002</v>
      </c>
      <c r="AX160" s="210">
        <f t="shared" si="99"/>
        <v>1031.5119999999999</v>
      </c>
      <c r="AY160" s="210">
        <f t="shared" si="99"/>
        <v>2826.3428800000002</v>
      </c>
      <c r="AZ160" s="210">
        <f t="shared" si="99"/>
        <v>1644.75</v>
      </c>
      <c r="BA160" s="210">
        <f t="shared" si="99"/>
        <v>4506.6150000000007</v>
      </c>
      <c r="BI160" s="210">
        <f>SUM(BI155:BI159)</f>
        <v>381.99</v>
      </c>
      <c r="BK160" s="210">
        <f>SUM(BK155:BK159)</f>
        <v>831.94499999999994</v>
      </c>
      <c r="BM160" s="210">
        <f>SUM(BM155:BM159)</f>
        <v>1281.9000000000001</v>
      </c>
    </row>
    <row r="161" spans="1:76" ht="15.75" customHeight="1" x14ac:dyDescent="0.2">
      <c r="AV161" s="26"/>
    </row>
    <row r="162" spans="1:76" s="36" customFormat="1" ht="16" x14ac:dyDescent="0.2">
      <c r="B162" s="309" t="s">
        <v>266</v>
      </c>
      <c r="C162" s="171"/>
      <c r="X162" s="38"/>
      <c r="AF162" s="38"/>
      <c r="AS162" s="37"/>
      <c r="AV162" s="101"/>
    </row>
    <row r="163" spans="1:76" s="3" customFormat="1" ht="15" x14ac:dyDescent="0.2">
      <c r="A163" s="3">
        <v>145</v>
      </c>
      <c r="B163" s="301">
        <v>143</v>
      </c>
      <c r="C163" s="4">
        <v>138</v>
      </c>
      <c r="D163" s="278" t="s">
        <v>63</v>
      </c>
      <c r="E163" s="3">
        <v>4.38</v>
      </c>
      <c r="H163" s="3">
        <v>4.38</v>
      </c>
      <c r="I163" s="3" t="s">
        <v>65</v>
      </c>
      <c r="K163" s="3">
        <f>J163*100</f>
        <v>0</v>
      </c>
      <c r="M163" s="3">
        <f>L163*45</f>
        <v>0</v>
      </c>
      <c r="N163" s="3">
        <v>4.38</v>
      </c>
      <c r="O163" s="3">
        <f>N163*35</f>
        <v>153.29999999999998</v>
      </c>
      <c r="P163" s="3">
        <f>K163+M163+O163</f>
        <v>153.29999999999998</v>
      </c>
      <c r="R163" s="3">
        <f>P163</f>
        <v>153.29999999999998</v>
      </c>
      <c r="T163" s="3">
        <f>R163*2.74</f>
        <v>420.04199999999997</v>
      </c>
      <c r="U163" s="3" t="s">
        <v>66</v>
      </c>
      <c r="V163" s="3">
        <v>1</v>
      </c>
      <c r="W163" s="3" t="s">
        <v>108</v>
      </c>
      <c r="X163" s="46" t="s">
        <v>283</v>
      </c>
      <c r="Y163" s="3" t="s">
        <v>284</v>
      </c>
      <c r="Z163" s="3" t="s">
        <v>75</v>
      </c>
      <c r="AA163" s="3" t="s">
        <v>75</v>
      </c>
      <c r="AB163" s="3" t="s">
        <v>70</v>
      </c>
      <c r="AC163" s="3" t="s">
        <v>70</v>
      </c>
      <c r="AD163" s="3" t="s">
        <v>70</v>
      </c>
      <c r="AE163" s="3" t="s">
        <v>70</v>
      </c>
      <c r="AF163" s="46">
        <v>2</v>
      </c>
      <c r="AG163" s="3" t="s">
        <v>76</v>
      </c>
      <c r="AH163" s="3" t="s">
        <v>76</v>
      </c>
      <c r="AI163" s="3" t="s">
        <v>76</v>
      </c>
      <c r="AJ163" s="3" t="s">
        <v>92</v>
      </c>
      <c r="AL163" s="3" t="s">
        <v>70</v>
      </c>
      <c r="AM163" s="3" t="s">
        <v>70</v>
      </c>
      <c r="AP163" s="3">
        <v>139</v>
      </c>
      <c r="AQ163" s="3">
        <v>4.84</v>
      </c>
      <c r="AR163" s="3" t="s">
        <v>19</v>
      </c>
      <c r="AS163" s="47">
        <v>4.38</v>
      </c>
      <c r="AT163" s="3">
        <v>3</v>
      </c>
      <c r="AU163" s="3" t="s">
        <v>73</v>
      </c>
      <c r="AV163" s="82">
        <f>AS163*35</f>
        <v>153.29999999999998</v>
      </c>
      <c r="AW163" s="82">
        <f>AV163*2.74</f>
        <v>420.04199999999997</v>
      </c>
      <c r="AX163" s="82">
        <f>AS163*42.5</f>
        <v>186.15</v>
      </c>
      <c r="AY163" s="82">
        <f>AX163*2.74</f>
        <v>510.05100000000004</v>
      </c>
      <c r="AZ163" s="82">
        <f>AS163*50</f>
        <v>219</v>
      </c>
      <c r="BA163" s="82">
        <f>AZ163*2.74</f>
        <v>600.06000000000006</v>
      </c>
      <c r="BF163" s="82">
        <v>3</v>
      </c>
      <c r="BG163" s="82" t="s">
        <v>73</v>
      </c>
      <c r="BI163" s="82">
        <f>AS163*35</f>
        <v>153.29999999999998</v>
      </c>
      <c r="BJ163" s="82"/>
      <c r="BK163" s="82">
        <f>AS163*42.5</f>
        <v>186.15</v>
      </c>
      <c r="BL163" s="82"/>
      <c r="BM163" s="82">
        <f>AS163*50</f>
        <v>219</v>
      </c>
      <c r="BR163" s="3" t="s">
        <v>105</v>
      </c>
    </row>
    <row r="164" spans="1:76" s="212" customFormat="1" ht="16" x14ac:dyDescent="0.2">
      <c r="B164" s="308"/>
      <c r="C164" s="211"/>
      <c r="E164" s="212">
        <f>SUM(E163)</f>
        <v>4.38</v>
      </c>
      <c r="F164" s="212" t="s">
        <v>285</v>
      </c>
      <c r="H164" s="212">
        <f>SUM(H163)</f>
        <v>4.38</v>
      </c>
      <c r="Q164" s="212" t="s">
        <v>285</v>
      </c>
      <c r="R164" s="210">
        <f>SUM(R163:R163)</f>
        <v>153.29999999999998</v>
      </c>
      <c r="X164" s="213"/>
      <c r="AF164" s="213"/>
      <c r="AP164" s="212">
        <f>SUM(AP163)</f>
        <v>139</v>
      </c>
      <c r="AS164" s="214">
        <f>SUM(AS163)</f>
        <v>4.38</v>
      </c>
      <c r="AV164" s="210">
        <f t="shared" ref="AV164:BA164" si="100">SUM(AV163)</f>
        <v>153.29999999999998</v>
      </c>
      <c r="AW164" s="210">
        <f t="shared" si="100"/>
        <v>420.04199999999997</v>
      </c>
      <c r="AX164" s="210">
        <f t="shared" si="100"/>
        <v>186.15</v>
      </c>
      <c r="AY164" s="210">
        <f t="shared" si="100"/>
        <v>510.05100000000004</v>
      </c>
      <c r="AZ164" s="210">
        <f t="shared" si="100"/>
        <v>219</v>
      </c>
      <c r="BA164" s="210">
        <f t="shared" si="100"/>
        <v>600.06000000000006</v>
      </c>
      <c r="BI164" s="210">
        <f>SUM(BI163)</f>
        <v>153.29999999999998</v>
      </c>
      <c r="BK164" s="210">
        <f>SUM(BK163)</f>
        <v>186.15</v>
      </c>
      <c r="BM164" s="210">
        <f>SUM(BM163)</f>
        <v>219</v>
      </c>
    </row>
    <row r="165" spans="1:76" ht="16" x14ac:dyDescent="0.2">
      <c r="AP165" s="29">
        <f>AP152+AP160+AP164</f>
        <v>3846</v>
      </c>
      <c r="AS165" s="31"/>
      <c r="AV165" s="32"/>
      <c r="AW165" s="32"/>
      <c r="AX165" s="32"/>
      <c r="AY165" s="32"/>
      <c r="AZ165" s="32"/>
      <c r="BA165" s="32"/>
    </row>
    <row r="166" spans="1:76" ht="16" x14ac:dyDescent="0.2">
      <c r="B166" s="310"/>
      <c r="C166" s="172"/>
      <c r="D166" s="102"/>
      <c r="E166" s="102"/>
      <c r="F166" s="6" t="s">
        <v>287</v>
      </c>
      <c r="G166" s="103"/>
      <c r="H166" s="102">
        <f>H152+H160+H164</f>
        <v>258.50934000000007</v>
      </c>
      <c r="I166" s="102"/>
      <c r="J166" s="102"/>
      <c r="K166" s="102"/>
      <c r="L166" s="102"/>
      <c r="M166" s="102"/>
      <c r="N166" s="102"/>
      <c r="O166" s="102"/>
      <c r="P166" s="102"/>
      <c r="Q166" s="6" t="s">
        <v>288</v>
      </c>
      <c r="R166" s="104">
        <f>R152+R160+R164</f>
        <v>12864.691449999998</v>
      </c>
      <c r="S166" s="104"/>
      <c r="T166" s="104"/>
      <c r="U166" s="102"/>
      <c r="V166" s="102"/>
      <c r="W166" s="102"/>
      <c r="X166" s="105"/>
      <c r="Y166" s="102"/>
      <c r="Z166" s="102"/>
      <c r="AA166" s="102"/>
      <c r="AB166" s="102"/>
      <c r="AC166" s="102"/>
      <c r="AD166" s="102"/>
      <c r="AE166" s="102"/>
      <c r="AF166" s="105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6" t="s">
        <v>289</v>
      </c>
      <c r="AS166" s="120">
        <f>AS152+AS160+AS164</f>
        <v>364.56766000000005</v>
      </c>
      <c r="AT166" s="121"/>
      <c r="AU166" s="121"/>
      <c r="AV166" s="122">
        <f>AV152+AV160+AV164</f>
        <v>16601.143</v>
      </c>
      <c r="AW166" s="121"/>
      <c r="AX166" s="122">
        <f>AX152+AX160+AX164</f>
        <v>34866.596500000014</v>
      </c>
      <c r="AY166" s="121"/>
      <c r="AZ166" s="122">
        <f>AZ152+AZ160+AZ164</f>
        <v>53133.081999999995</v>
      </c>
      <c r="BH166" s="6" t="s">
        <v>290</v>
      </c>
      <c r="BI166" s="122">
        <f>BI152+BI160+BI164</f>
        <v>17563.538</v>
      </c>
      <c r="BJ166" s="121"/>
      <c r="BK166" s="122">
        <f>BK152+BK160+BK164</f>
        <v>35903.435000000019</v>
      </c>
      <c r="BL166" s="121"/>
      <c r="BM166" s="122">
        <f>BM152+BM160+BM164</f>
        <v>54243.332000000002</v>
      </c>
    </row>
    <row r="167" spans="1:76" ht="15.75" customHeight="1" x14ac:dyDescent="0.2">
      <c r="S167" s="97"/>
      <c r="BP167" t="s">
        <v>292</v>
      </c>
      <c r="BQ167">
        <v>48.98</v>
      </c>
      <c r="BR167">
        <v>2358</v>
      </c>
      <c r="BS167" s="26">
        <f>BR167*2.74</f>
        <v>6460.92</v>
      </c>
      <c r="BT167">
        <v>5623</v>
      </c>
      <c r="BU167" s="26">
        <f>BT167*2.74</f>
        <v>15407.02</v>
      </c>
      <c r="BV167">
        <v>8887</v>
      </c>
      <c r="BW167" s="26">
        <f>BV167*2.74</f>
        <v>24350.38</v>
      </c>
      <c r="BX167">
        <v>15</v>
      </c>
    </row>
    <row r="168" spans="1:76" ht="15.75" customHeight="1" x14ac:dyDescent="0.2">
      <c r="AR168"/>
      <c r="AU168" s="31"/>
      <c r="AV168" s="22"/>
      <c r="AW168" s="22"/>
      <c r="AX168" s="22"/>
      <c r="AY168" s="22"/>
      <c r="AZ168" s="22"/>
      <c r="BA168" s="22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P168" t="s">
        <v>293</v>
      </c>
      <c r="BQ168">
        <v>8.4600000000000009</v>
      </c>
      <c r="BR168">
        <v>382</v>
      </c>
      <c r="BS168" s="26">
        <f t="shared" ref="BS168:BS169" si="101">BR168*2.74</f>
        <v>1046.68</v>
      </c>
      <c r="BT168">
        <v>832</v>
      </c>
      <c r="BU168" s="26">
        <f t="shared" ref="BU168:BU169" si="102">BT168*2.74</f>
        <v>2279.6800000000003</v>
      </c>
      <c r="BV168">
        <v>1282</v>
      </c>
      <c r="BW168" s="26">
        <f t="shared" ref="BW168:BW169" si="103">BV168*2.74</f>
        <v>3512.6800000000003</v>
      </c>
      <c r="BX168">
        <v>5</v>
      </c>
    </row>
    <row r="169" spans="1:76" ht="16" x14ac:dyDescent="0.2">
      <c r="H169"/>
      <c r="I169"/>
      <c r="J169"/>
      <c r="K169"/>
      <c r="L169"/>
      <c r="M169"/>
      <c r="AR169"/>
      <c r="AU169" s="28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O169" s="423"/>
      <c r="BQ169">
        <f>SUM(BQ167:BQ168)</f>
        <v>57.44</v>
      </c>
      <c r="BR169">
        <f>SUM(BR167:BR168)</f>
        <v>2740</v>
      </c>
      <c r="BS169" s="26">
        <f t="shared" si="101"/>
        <v>7507.6</v>
      </c>
      <c r="BT169">
        <f>SUM(BT167:BT168)</f>
        <v>6455</v>
      </c>
      <c r="BU169" s="26">
        <f t="shared" si="102"/>
        <v>17686.7</v>
      </c>
      <c r="BV169">
        <f>SUM(BV167:BV168)</f>
        <v>10169</v>
      </c>
      <c r="BW169" s="26">
        <f t="shared" si="103"/>
        <v>27863.06</v>
      </c>
    </row>
    <row r="170" spans="1:76" ht="15.75" customHeight="1" x14ac:dyDescent="0.2">
      <c r="H170"/>
      <c r="I170"/>
      <c r="J170"/>
      <c r="K170"/>
      <c r="L170"/>
      <c r="M170"/>
      <c r="AR170"/>
      <c r="BO170" s="423"/>
    </row>
    <row r="171" spans="1:76" ht="15.75" customHeight="1" x14ac:dyDescent="0.2">
      <c r="H171"/>
      <c r="I171"/>
      <c r="J171"/>
      <c r="K171"/>
      <c r="L171"/>
      <c r="AR171"/>
    </row>
    <row r="172" spans="1:76" ht="15.75" customHeight="1" x14ac:dyDescent="0.2">
      <c r="H172"/>
      <c r="I172"/>
      <c r="J172"/>
      <c r="K172"/>
      <c r="L172"/>
      <c r="M172" s="78"/>
      <c r="N172" s="78"/>
      <c r="AQ172" s="185"/>
      <c r="AR172"/>
    </row>
    <row r="173" spans="1:76" ht="15.75" customHeight="1" x14ac:dyDescent="0.2">
      <c r="H173"/>
      <c r="I173"/>
      <c r="J173"/>
      <c r="K173"/>
      <c r="L173" s="91"/>
      <c r="M173" s="92"/>
      <c r="N173" s="92"/>
      <c r="AQ173" s="84"/>
      <c r="AR173"/>
    </row>
    <row r="174" spans="1:76" ht="15.75" customHeight="1" x14ac:dyDescent="0.2"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AQ174" s="78"/>
      <c r="AR174"/>
    </row>
    <row r="175" spans="1:76" ht="15.75" customHeight="1" x14ac:dyDescent="0.2"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AQ175" s="92"/>
      <c r="AR175"/>
    </row>
    <row r="176" spans="1:76" ht="15.75" customHeight="1" x14ac:dyDescent="0.2"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AQ176" s="78"/>
      <c r="AR176"/>
    </row>
    <row r="177" spans="6:67" ht="15.75" customHeight="1" x14ac:dyDescent="0.2"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AQ177" s="186"/>
    </row>
    <row r="178" spans="6:67" ht="15.75" customHeight="1" x14ac:dyDescent="0.2"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AQ178" s="92"/>
      <c r="BO178" s="423"/>
    </row>
    <row r="179" spans="6:67" ht="15.75" customHeight="1" x14ac:dyDescent="0.2"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AQ179" s="92"/>
      <c r="BO179" s="423"/>
    </row>
    <row r="180" spans="6:67" ht="15.75" customHeight="1" x14ac:dyDescent="0.2"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AQ180" s="92"/>
    </row>
    <row r="181" spans="6:67" ht="15.75" customHeight="1" x14ac:dyDescent="0.2"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AQ181" s="92"/>
    </row>
    <row r="182" spans="6:67" ht="15.75" customHeight="1" x14ac:dyDescent="0.2"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AQ182" s="78"/>
    </row>
    <row r="183" spans="6:67" ht="15.75" customHeight="1" x14ac:dyDescent="0.2"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AQ183" s="78"/>
    </row>
    <row r="184" spans="6:67" ht="15.75" customHeight="1" x14ac:dyDescent="0.2"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AQ184" s="186"/>
      <c r="BO184" s="340"/>
    </row>
    <row r="185" spans="6:67" ht="15.75" customHeight="1" x14ac:dyDescent="0.2"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AQ185" s="92"/>
      <c r="BO185" s="340"/>
    </row>
    <row r="186" spans="6:67" ht="15.75" customHeight="1" x14ac:dyDescent="0.2"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AQ186" s="78"/>
      <c r="BO186" s="340"/>
    </row>
    <row r="187" spans="6:67" ht="15.75" customHeight="1" x14ac:dyDescent="0.2"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AQ187" s="83"/>
    </row>
    <row r="188" spans="6:67" ht="15.75" customHeight="1" x14ac:dyDescent="0.2"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AQ188" s="78"/>
    </row>
    <row r="189" spans="6:67" ht="15.75" customHeight="1" x14ac:dyDescent="0.2"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AQ189" s="78"/>
    </row>
    <row r="190" spans="6:67" ht="15.75" customHeight="1" x14ac:dyDescent="0.2"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AQ190" s="186"/>
    </row>
    <row r="191" spans="6:67" ht="15.75" customHeight="1" x14ac:dyDescent="0.2"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AQ191" s="186"/>
    </row>
    <row r="192" spans="6:67" ht="15.75" customHeight="1" x14ac:dyDescent="0.2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AQ192" s="186"/>
    </row>
    <row r="193" spans="7:43" ht="15.75" customHeight="1" x14ac:dyDescent="0.2"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AQ193" s="78"/>
    </row>
    <row r="194" spans="7:43" ht="15.75" customHeight="1" x14ac:dyDescent="0.2"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AQ194" s="92"/>
    </row>
    <row r="195" spans="7:43" ht="15.75" customHeight="1" x14ac:dyDescent="0.2">
      <c r="V195"/>
      <c r="W195"/>
      <c r="X195"/>
      <c r="AQ195" s="78"/>
    </row>
    <row r="196" spans="7:43" ht="15.75" customHeight="1" x14ac:dyDescent="0.2">
      <c r="V196"/>
      <c r="W196"/>
      <c r="X196"/>
      <c r="AQ196" s="78"/>
    </row>
    <row r="197" spans="7:43" ht="15.75" customHeight="1" x14ac:dyDescent="0.2">
      <c r="V197"/>
      <c r="W197"/>
      <c r="X197"/>
      <c r="AQ197" s="92"/>
    </row>
    <row r="198" spans="7:43" ht="15.75" customHeight="1" x14ac:dyDescent="0.2">
      <c r="V198"/>
      <c r="W198"/>
      <c r="X198"/>
      <c r="AQ198" s="78"/>
    </row>
    <row r="199" spans="7:43" ht="15.75" customHeight="1" x14ac:dyDescent="0.2">
      <c r="V199"/>
      <c r="W199"/>
      <c r="X199"/>
      <c r="AQ199" s="78"/>
    </row>
    <row r="200" spans="7:43" ht="15.75" customHeight="1" x14ac:dyDescent="0.2">
      <c r="V200"/>
      <c r="W200"/>
      <c r="X200"/>
      <c r="AQ200" s="78"/>
    </row>
    <row r="201" spans="7:43" ht="15.75" customHeight="1" x14ac:dyDescent="0.2">
      <c r="V201"/>
      <c r="W201"/>
      <c r="X201"/>
      <c r="AQ201" s="78"/>
    </row>
    <row r="202" spans="7:43" ht="15.75" customHeight="1" x14ac:dyDescent="0.2">
      <c r="V202"/>
      <c r="W202"/>
      <c r="X202"/>
      <c r="AQ202" s="78"/>
    </row>
    <row r="203" spans="7:43" ht="15.75" customHeight="1" x14ac:dyDescent="0.2">
      <c r="V203"/>
      <c r="W203"/>
      <c r="X203"/>
      <c r="AQ203" s="78"/>
    </row>
    <row r="204" spans="7:43" ht="15.75" customHeight="1" x14ac:dyDescent="0.2">
      <c r="V204"/>
      <c r="W204"/>
      <c r="X204"/>
      <c r="AQ204" s="92"/>
    </row>
    <row r="205" spans="7:43" ht="15.75" customHeight="1" x14ac:dyDescent="0.2">
      <c r="V205"/>
      <c r="W205"/>
      <c r="X205"/>
      <c r="AQ205" s="78"/>
    </row>
    <row r="206" spans="7:43" ht="15.75" customHeight="1" x14ac:dyDescent="0.2">
      <c r="V206"/>
      <c r="W206"/>
      <c r="X206"/>
      <c r="AQ206" s="78"/>
    </row>
    <row r="207" spans="7:43" ht="15.75" customHeight="1" x14ac:dyDescent="0.2">
      <c r="V207"/>
      <c r="W207"/>
      <c r="X207"/>
      <c r="AQ207" s="78"/>
    </row>
    <row r="208" spans="7:43" ht="15.75" customHeight="1" x14ac:dyDescent="0.2">
      <c r="V208"/>
      <c r="W208"/>
      <c r="X208"/>
      <c r="AQ208" s="92"/>
    </row>
    <row r="209" spans="22:43" ht="15.75" customHeight="1" x14ac:dyDescent="0.2">
      <c r="V209"/>
      <c r="W209"/>
      <c r="X209"/>
      <c r="AQ209" s="186"/>
    </row>
    <row r="210" spans="22:43" ht="15.75" customHeight="1" x14ac:dyDescent="0.2">
      <c r="V210"/>
      <c r="W210"/>
      <c r="X210"/>
      <c r="AQ210" s="186"/>
    </row>
    <row r="211" spans="22:43" ht="15.75" customHeight="1" x14ac:dyDescent="0.2">
      <c r="V211"/>
      <c r="W211"/>
      <c r="X211"/>
      <c r="AQ211" s="186"/>
    </row>
    <row r="212" spans="22:43" ht="15.75" customHeight="1" x14ac:dyDescent="0.2">
      <c r="V212"/>
      <c r="W212"/>
      <c r="X212"/>
      <c r="AQ212" s="186"/>
    </row>
    <row r="213" spans="22:43" ht="15.75" customHeight="1" x14ac:dyDescent="0.2">
      <c r="V213"/>
      <c r="W213"/>
      <c r="X213"/>
      <c r="AQ213" s="78"/>
    </row>
    <row r="214" spans="22:43" ht="15.75" customHeight="1" x14ac:dyDescent="0.2">
      <c r="V214"/>
      <c r="W214"/>
      <c r="X214"/>
      <c r="AQ214" s="78"/>
    </row>
    <row r="215" spans="22:43" ht="15.75" customHeight="1" x14ac:dyDescent="0.2">
      <c r="V215"/>
      <c r="W215"/>
      <c r="X215"/>
      <c r="AQ215" s="186"/>
    </row>
    <row r="216" spans="22:43" ht="15.75" customHeight="1" x14ac:dyDescent="0.2">
      <c r="V216"/>
      <c r="W216"/>
      <c r="X216"/>
      <c r="AQ216" s="78"/>
    </row>
    <row r="217" spans="22:43" ht="15.75" customHeight="1" x14ac:dyDescent="0.2">
      <c r="V217"/>
      <c r="W217"/>
      <c r="X217"/>
      <c r="AQ217" s="78"/>
    </row>
    <row r="218" spans="22:43" ht="15.75" customHeight="1" x14ac:dyDescent="0.2">
      <c r="V218"/>
      <c r="W218"/>
      <c r="X218"/>
      <c r="AQ218" s="78"/>
    </row>
    <row r="219" spans="22:43" ht="15.75" customHeight="1" x14ac:dyDescent="0.2">
      <c r="V219"/>
      <c r="W219"/>
      <c r="X219"/>
      <c r="AQ219" s="78"/>
    </row>
    <row r="220" spans="22:43" ht="15.75" customHeight="1" x14ac:dyDescent="0.2">
      <c r="V220"/>
      <c r="W220"/>
      <c r="X220"/>
      <c r="AQ220" s="78"/>
    </row>
    <row r="221" spans="22:43" ht="15.75" customHeight="1" x14ac:dyDescent="0.2">
      <c r="V221"/>
      <c r="W221"/>
      <c r="X221"/>
      <c r="AQ221" s="186"/>
    </row>
    <row r="222" spans="22:43" ht="15.75" customHeight="1" x14ac:dyDescent="0.2">
      <c r="V222"/>
      <c r="W222"/>
      <c r="X222"/>
      <c r="AQ222" s="83"/>
    </row>
    <row r="223" spans="22:43" ht="15.75" customHeight="1" x14ac:dyDescent="0.2">
      <c r="V223"/>
      <c r="W223"/>
      <c r="X223"/>
      <c r="AQ223" s="92"/>
    </row>
    <row r="224" spans="22:43" ht="15.75" customHeight="1" x14ac:dyDescent="0.2">
      <c r="V224"/>
      <c r="W224"/>
      <c r="X224"/>
      <c r="AQ224" s="78"/>
    </row>
    <row r="225" spans="22:43" ht="15.75" customHeight="1" x14ac:dyDescent="0.2">
      <c r="V225"/>
      <c r="W225"/>
      <c r="X225"/>
      <c r="AQ225" s="92"/>
    </row>
    <row r="226" spans="22:43" ht="15.75" customHeight="1" x14ac:dyDescent="0.2">
      <c r="V226"/>
      <c r="W226"/>
      <c r="X226"/>
      <c r="AQ226" s="78"/>
    </row>
    <row r="227" spans="22:43" ht="15.75" customHeight="1" x14ac:dyDescent="0.2">
      <c r="V227"/>
      <c r="W227"/>
      <c r="X227"/>
      <c r="AQ227" s="78"/>
    </row>
    <row r="228" spans="22:43" ht="15.75" customHeight="1" x14ac:dyDescent="0.2">
      <c r="V228"/>
      <c r="W228"/>
      <c r="X228"/>
      <c r="AQ228" s="186"/>
    </row>
    <row r="229" spans="22:43" ht="15.75" customHeight="1" x14ac:dyDescent="0.2">
      <c r="V229"/>
      <c r="W229"/>
      <c r="X229"/>
      <c r="AQ229" s="83"/>
    </row>
    <row r="230" spans="22:43" ht="15.75" customHeight="1" x14ac:dyDescent="0.2">
      <c r="V230"/>
      <c r="W230"/>
      <c r="X230"/>
      <c r="AQ230" s="78"/>
    </row>
    <row r="231" spans="22:43" ht="15.75" customHeight="1" x14ac:dyDescent="0.2">
      <c r="V231"/>
      <c r="W231"/>
      <c r="X231"/>
      <c r="AQ231" s="186"/>
    </row>
    <row r="232" spans="22:43" ht="15.75" customHeight="1" x14ac:dyDescent="0.2">
      <c r="V232"/>
      <c r="W232"/>
      <c r="X232"/>
      <c r="AQ232" s="186"/>
    </row>
    <row r="233" spans="22:43" ht="15.75" customHeight="1" x14ac:dyDescent="0.2">
      <c r="V233"/>
      <c r="W233"/>
      <c r="X233"/>
      <c r="AQ233" s="187"/>
    </row>
    <row r="234" spans="22:43" ht="15.75" customHeight="1" x14ac:dyDescent="0.2">
      <c r="V234"/>
      <c r="W234"/>
      <c r="X234"/>
      <c r="AQ234" s="78"/>
    </row>
    <row r="235" spans="22:43" ht="15.75" customHeight="1" x14ac:dyDescent="0.2">
      <c r="V235"/>
      <c r="W235"/>
      <c r="X235"/>
      <c r="AQ235" s="78"/>
    </row>
    <row r="236" spans="22:43" ht="15.75" customHeight="1" x14ac:dyDescent="0.2">
      <c r="V236"/>
      <c r="W236"/>
      <c r="X236"/>
      <c r="AQ236" s="78"/>
    </row>
    <row r="237" spans="22:43" ht="15.75" customHeight="1" x14ac:dyDescent="0.2">
      <c r="V237"/>
      <c r="W237"/>
      <c r="X237"/>
      <c r="AQ237" s="187"/>
    </row>
    <row r="238" spans="22:43" ht="15.75" customHeight="1" x14ac:dyDescent="0.2">
      <c r="V238"/>
      <c r="W238"/>
      <c r="X238"/>
      <c r="AQ238" s="78"/>
    </row>
    <row r="239" spans="22:43" ht="15.75" customHeight="1" x14ac:dyDescent="0.2">
      <c r="V239"/>
      <c r="W239"/>
      <c r="X239"/>
      <c r="AQ239" s="78"/>
    </row>
    <row r="240" spans="22:43" ht="15.75" customHeight="1" x14ac:dyDescent="0.2">
      <c r="V240"/>
      <c r="W240"/>
      <c r="X240"/>
      <c r="AQ240" s="78"/>
    </row>
    <row r="241" spans="22:43" ht="15.75" customHeight="1" x14ac:dyDescent="0.2">
      <c r="V241"/>
      <c r="W241"/>
      <c r="X241"/>
      <c r="AQ241" s="92"/>
    </row>
    <row r="242" spans="22:43" ht="15.75" customHeight="1" x14ac:dyDescent="0.2">
      <c r="V242"/>
      <c r="W242"/>
      <c r="X242"/>
      <c r="AQ242" s="186"/>
    </row>
    <row r="243" spans="22:43" ht="15.75" customHeight="1" x14ac:dyDescent="0.2">
      <c r="V243"/>
      <c r="W243"/>
      <c r="X243"/>
      <c r="AQ243" s="78"/>
    </row>
    <row r="244" spans="22:43" ht="15.75" customHeight="1" x14ac:dyDescent="0.2">
      <c r="V244"/>
      <c r="W244"/>
      <c r="X244"/>
      <c r="AQ244" s="92"/>
    </row>
    <row r="245" spans="22:43" ht="15.75" customHeight="1" x14ac:dyDescent="0.2">
      <c r="V245"/>
      <c r="W245"/>
      <c r="X245"/>
      <c r="AQ245" s="78"/>
    </row>
    <row r="246" spans="22:43" ht="15.75" customHeight="1" x14ac:dyDescent="0.2">
      <c r="V246"/>
      <c r="W246"/>
      <c r="X246"/>
      <c r="AQ246" s="78"/>
    </row>
    <row r="247" spans="22:43" ht="15.75" customHeight="1" x14ac:dyDescent="0.2">
      <c r="V247"/>
      <c r="W247"/>
      <c r="X247"/>
      <c r="AQ247" s="78"/>
    </row>
    <row r="248" spans="22:43" ht="15.75" customHeight="1" x14ac:dyDescent="0.2">
      <c r="V248"/>
      <c r="W248"/>
      <c r="X248"/>
      <c r="AQ248" s="78"/>
    </row>
    <row r="249" spans="22:43" ht="15.75" customHeight="1" x14ac:dyDescent="0.2">
      <c r="V249"/>
      <c r="W249"/>
      <c r="X249"/>
      <c r="AQ249" s="78"/>
    </row>
    <row r="250" spans="22:43" ht="15.75" customHeight="1" x14ac:dyDescent="0.2">
      <c r="V250"/>
      <c r="W250"/>
      <c r="X250"/>
      <c r="AQ250" s="92"/>
    </row>
    <row r="251" spans="22:43" ht="15.75" customHeight="1" x14ac:dyDescent="0.2">
      <c r="V251"/>
      <c r="W251"/>
      <c r="X251"/>
      <c r="AQ251" s="186"/>
    </row>
    <row r="252" spans="22:43" ht="15.75" customHeight="1" x14ac:dyDescent="0.2">
      <c r="V252"/>
      <c r="W252"/>
      <c r="X252"/>
      <c r="AQ252" s="92"/>
    </row>
    <row r="253" spans="22:43" ht="15.75" customHeight="1" x14ac:dyDescent="0.2">
      <c r="V253"/>
      <c r="W253"/>
      <c r="X253"/>
      <c r="AQ253" s="92"/>
    </row>
    <row r="254" spans="22:43" ht="15.75" customHeight="1" x14ac:dyDescent="0.2">
      <c r="V254"/>
      <c r="W254"/>
      <c r="X254"/>
      <c r="AQ254" s="187"/>
    </row>
    <row r="255" spans="22:43" ht="15.75" customHeight="1" x14ac:dyDescent="0.2">
      <c r="V255"/>
      <c r="W255"/>
      <c r="X255"/>
      <c r="AQ255" s="78"/>
    </row>
    <row r="256" spans="22:43" ht="15.75" customHeight="1" x14ac:dyDescent="0.2">
      <c r="V256"/>
      <c r="W256"/>
      <c r="X256"/>
      <c r="AQ256" s="78"/>
    </row>
    <row r="257" spans="22:43" ht="15.75" customHeight="1" x14ac:dyDescent="0.2">
      <c r="V257"/>
      <c r="W257"/>
      <c r="X257"/>
      <c r="AQ257" s="78"/>
    </row>
    <row r="258" spans="22:43" ht="15.75" customHeight="1" x14ac:dyDescent="0.2">
      <c r="V258"/>
      <c r="W258"/>
      <c r="X258"/>
      <c r="AQ258" s="186"/>
    </row>
    <row r="259" spans="22:43" ht="15.75" customHeight="1" x14ac:dyDescent="0.2">
      <c r="V259"/>
      <c r="W259"/>
      <c r="X259"/>
      <c r="AQ259" s="186"/>
    </row>
    <row r="260" spans="22:43" ht="15.75" customHeight="1" x14ac:dyDescent="0.2">
      <c r="V260"/>
      <c r="W260"/>
      <c r="X260"/>
      <c r="AQ260" s="78"/>
    </row>
    <row r="261" spans="22:43" ht="15.75" customHeight="1" x14ac:dyDescent="0.2">
      <c r="V261"/>
      <c r="W261"/>
      <c r="X261"/>
      <c r="AQ261" s="186"/>
    </row>
    <row r="262" spans="22:43" ht="15.75" customHeight="1" x14ac:dyDescent="0.2">
      <c r="V262"/>
      <c r="W262"/>
      <c r="X262"/>
      <c r="AQ262" s="186"/>
    </row>
    <row r="263" spans="22:43" ht="15.75" customHeight="1" x14ac:dyDescent="0.2">
      <c r="V263"/>
      <c r="W263"/>
      <c r="X263"/>
      <c r="AQ263" s="186"/>
    </row>
    <row r="264" spans="22:43" ht="15.75" customHeight="1" x14ac:dyDescent="0.2">
      <c r="V264"/>
      <c r="W264"/>
      <c r="X264"/>
      <c r="AQ264" s="186"/>
    </row>
    <row r="265" spans="22:43" ht="15.75" customHeight="1" x14ac:dyDescent="0.2">
      <c r="V265"/>
      <c r="W265"/>
      <c r="X265"/>
      <c r="AQ265" s="186"/>
    </row>
    <row r="266" spans="22:43" ht="15.75" customHeight="1" x14ac:dyDescent="0.2">
      <c r="V266"/>
      <c r="W266"/>
      <c r="X266"/>
      <c r="AQ266" s="186"/>
    </row>
    <row r="267" spans="22:43" ht="15.75" customHeight="1" x14ac:dyDescent="0.2">
      <c r="V267"/>
      <c r="W267"/>
      <c r="X267"/>
      <c r="AQ267" s="186"/>
    </row>
    <row r="268" spans="22:43" ht="15.75" customHeight="1" x14ac:dyDescent="0.2">
      <c r="V268"/>
      <c r="W268"/>
      <c r="X268"/>
      <c r="AQ268" s="186"/>
    </row>
    <row r="269" spans="22:43" ht="15.75" customHeight="1" x14ac:dyDescent="0.2">
      <c r="V269"/>
      <c r="W269"/>
      <c r="X269"/>
      <c r="AQ269" s="186"/>
    </row>
    <row r="270" spans="22:43" ht="15.75" customHeight="1" x14ac:dyDescent="0.2">
      <c r="V270"/>
      <c r="W270"/>
      <c r="X270"/>
      <c r="AQ270" s="78"/>
    </row>
    <row r="271" spans="22:43" ht="15.75" customHeight="1" x14ac:dyDescent="0.2">
      <c r="V271"/>
      <c r="W271"/>
      <c r="X271"/>
      <c r="AQ271" s="186"/>
    </row>
    <row r="272" spans="22:43" ht="15.75" customHeight="1" x14ac:dyDescent="0.2">
      <c r="V272"/>
      <c r="W272"/>
      <c r="X272"/>
      <c r="AQ272" s="186"/>
    </row>
    <row r="273" spans="22:43" ht="15.75" customHeight="1" x14ac:dyDescent="0.2">
      <c r="V273"/>
      <c r="W273"/>
      <c r="X273"/>
      <c r="AQ273" s="186"/>
    </row>
    <row r="274" spans="22:43" ht="15.75" customHeight="1" x14ac:dyDescent="0.2">
      <c r="V274"/>
      <c r="W274"/>
      <c r="X274"/>
      <c r="AQ274" s="186"/>
    </row>
    <row r="275" spans="22:43" ht="15.75" customHeight="1" x14ac:dyDescent="0.2">
      <c r="V275"/>
      <c r="W275"/>
      <c r="X275"/>
      <c r="AQ275" s="92"/>
    </row>
    <row r="276" spans="22:43" ht="15.75" customHeight="1" x14ac:dyDescent="0.2">
      <c r="V276"/>
      <c r="W276"/>
      <c r="X276"/>
      <c r="AQ276" s="71"/>
    </row>
    <row r="277" spans="22:43" ht="15.75" customHeight="1" x14ac:dyDescent="0.2">
      <c r="V277"/>
      <c r="W277"/>
      <c r="X277"/>
      <c r="AQ277" s="78"/>
    </row>
    <row r="278" spans="22:43" ht="15.75" customHeight="1" x14ac:dyDescent="0.2">
      <c r="V278"/>
      <c r="W278"/>
      <c r="X278"/>
      <c r="AQ278" s="78"/>
    </row>
    <row r="279" spans="22:43" ht="15.75" customHeight="1" x14ac:dyDescent="0.2">
      <c r="V279"/>
      <c r="W279"/>
      <c r="X279"/>
      <c r="AQ279" s="78"/>
    </row>
    <row r="280" spans="22:43" ht="15.75" customHeight="1" x14ac:dyDescent="0.2">
      <c r="V280"/>
      <c r="W280"/>
      <c r="X280"/>
      <c r="AQ280" s="78"/>
    </row>
    <row r="281" spans="22:43" ht="15.75" customHeight="1" x14ac:dyDescent="0.2">
      <c r="V281"/>
      <c r="W281"/>
      <c r="X281"/>
      <c r="AQ281" s="78"/>
    </row>
    <row r="282" spans="22:43" ht="15.75" customHeight="1" x14ac:dyDescent="0.2">
      <c r="V282"/>
      <c r="W282"/>
      <c r="X282"/>
      <c r="AQ282" s="78"/>
    </row>
    <row r="283" spans="22:43" ht="15.75" customHeight="1" x14ac:dyDescent="0.2">
      <c r="V283"/>
      <c r="W283"/>
      <c r="X283"/>
      <c r="AQ283" s="92"/>
    </row>
    <row r="284" spans="22:43" ht="15.75" customHeight="1" x14ac:dyDescent="0.2">
      <c r="V284"/>
      <c r="W284"/>
      <c r="X284"/>
      <c r="AQ284" s="78"/>
    </row>
    <row r="285" spans="22:43" ht="15.75" customHeight="1" x14ac:dyDescent="0.2">
      <c r="V285"/>
      <c r="W285"/>
      <c r="X285"/>
      <c r="AQ285" s="78"/>
    </row>
    <row r="286" spans="22:43" ht="15.75" customHeight="1" x14ac:dyDescent="0.2">
      <c r="V286"/>
      <c r="W286"/>
      <c r="X286"/>
      <c r="AQ286" s="78"/>
    </row>
    <row r="287" spans="22:43" ht="15.75" customHeight="1" x14ac:dyDescent="0.2">
      <c r="V287"/>
      <c r="W287"/>
      <c r="X287"/>
      <c r="AQ287" s="78"/>
    </row>
    <row r="288" spans="22:43" ht="15.75" customHeight="1" x14ac:dyDescent="0.2">
      <c r="V288"/>
      <c r="W288"/>
      <c r="X288"/>
      <c r="AQ288" s="78"/>
    </row>
    <row r="289" spans="22:43" ht="15.75" customHeight="1" x14ac:dyDescent="0.2">
      <c r="V289"/>
      <c r="W289"/>
      <c r="X289"/>
      <c r="AQ289" s="78"/>
    </row>
    <row r="290" spans="22:43" ht="15.75" customHeight="1" x14ac:dyDescent="0.2">
      <c r="V290"/>
      <c r="W290"/>
      <c r="X290"/>
      <c r="AQ290" s="78"/>
    </row>
    <row r="291" spans="22:43" ht="15.75" customHeight="1" x14ac:dyDescent="0.2">
      <c r="V291"/>
      <c r="W291"/>
      <c r="X291"/>
      <c r="AQ291" s="186"/>
    </row>
    <row r="292" spans="22:43" ht="15.75" customHeight="1" x14ac:dyDescent="0.2">
      <c r="V292"/>
      <c r="W292"/>
      <c r="X292"/>
      <c r="AQ292" s="78"/>
    </row>
    <row r="293" spans="22:43" ht="15.75" customHeight="1" x14ac:dyDescent="0.2">
      <c r="V293"/>
      <c r="W293"/>
      <c r="X293"/>
      <c r="AQ293" s="92"/>
    </row>
    <row r="294" spans="22:43" ht="15.75" customHeight="1" x14ac:dyDescent="0.2">
      <c r="V294"/>
      <c r="W294"/>
      <c r="X294"/>
      <c r="AQ294" s="78"/>
    </row>
    <row r="295" spans="22:43" ht="15.75" customHeight="1" x14ac:dyDescent="0.2">
      <c r="V295"/>
      <c r="W295"/>
      <c r="X295"/>
      <c r="AQ295" s="187"/>
    </row>
    <row r="296" spans="22:43" ht="15.75" customHeight="1" x14ac:dyDescent="0.2">
      <c r="V296"/>
      <c r="W296"/>
      <c r="X296"/>
      <c r="AQ296" s="78"/>
    </row>
    <row r="297" spans="22:43" ht="15.75" customHeight="1" x14ac:dyDescent="0.2">
      <c r="V297"/>
      <c r="W297"/>
      <c r="X297"/>
      <c r="AQ297" s="78"/>
    </row>
    <row r="298" spans="22:43" ht="15.75" customHeight="1" x14ac:dyDescent="0.2">
      <c r="V298"/>
      <c r="W298"/>
      <c r="X298"/>
      <c r="AQ298" s="78"/>
    </row>
    <row r="299" spans="22:43" ht="15.75" customHeight="1" x14ac:dyDescent="0.2">
      <c r="V299"/>
      <c r="W299"/>
      <c r="X299"/>
      <c r="AQ299" s="78"/>
    </row>
    <row r="300" spans="22:43" ht="15.75" customHeight="1" x14ac:dyDescent="0.2">
      <c r="V300"/>
      <c r="W300"/>
      <c r="X300"/>
      <c r="AQ300" s="78"/>
    </row>
    <row r="301" spans="22:43" ht="15.75" customHeight="1" x14ac:dyDescent="0.2">
      <c r="V301"/>
      <c r="W301"/>
      <c r="X301"/>
      <c r="AQ301" s="78"/>
    </row>
    <row r="302" spans="22:43" ht="15.75" customHeight="1" x14ac:dyDescent="0.2">
      <c r="V302"/>
      <c r="W302"/>
      <c r="X302"/>
      <c r="AQ302" s="81"/>
    </row>
    <row r="303" spans="22:43" ht="15.75" customHeight="1" x14ac:dyDescent="0.2">
      <c r="V303"/>
      <c r="W303"/>
      <c r="X303"/>
      <c r="AQ303" s="78"/>
    </row>
    <row r="304" spans="22:43" ht="15.75" customHeight="1" x14ac:dyDescent="0.2">
      <c r="V304"/>
      <c r="W304"/>
      <c r="X304"/>
      <c r="AQ304" s="78"/>
    </row>
    <row r="305" spans="22:43" ht="15.75" customHeight="1" x14ac:dyDescent="0.2">
      <c r="V305"/>
      <c r="W305"/>
      <c r="X305"/>
      <c r="AQ305" s="92"/>
    </row>
    <row r="306" spans="22:43" ht="15.75" customHeight="1" x14ac:dyDescent="0.2">
      <c r="V306"/>
      <c r="W306"/>
      <c r="X306"/>
      <c r="AQ306" s="78"/>
    </row>
    <row r="307" spans="22:43" ht="15.75" customHeight="1" x14ac:dyDescent="0.2">
      <c r="V307"/>
      <c r="W307"/>
      <c r="X307"/>
      <c r="AQ307" s="186"/>
    </row>
    <row r="308" spans="22:43" ht="15.75" customHeight="1" x14ac:dyDescent="0.2">
      <c r="V308"/>
      <c r="W308"/>
      <c r="X308"/>
      <c r="AQ308" s="78"/>
    </row>
    <row r="309" spans="22:43" ht="15.75" customHeight="1" x14ac:dyDescent="0.2">
      <c r="V309"/>
      <c r="W309"/>
      <c r="X309"/>
      <c r="AQ309" s="187"/>
    </row>
    <row r="310" spans="22:43" ht="15.75" customHeight="1" x14ac:dyDescent="0.2">
      <c r="V310"/>
      <c r="W310"/>
      <c r="X310"/>
      <c r="AQ310" s="78"/>
    </row>
    <row r="311" spans="22:43" ht="15.75" customHeight="1" x14ac:dyDescent="0.2">
      <c r="V311"/>
      <c r="W311"/>
      <c r="X311"/>
      <c r="AQ311" s="78"/>
    </row>
    <row r="312" spans="22:43" ht="15.75" customHeight="1" x14ac:dyDescent="0.2">
      <c r="V312"/>
      <c r="W312"/>
      <c r="X312"/>
      <c r="AQ312" s="78"/>
    </row>
    <row r="313" spans="22:43" ht="15.75" customHeight="1" x14ac:dyDescent="0.2">
      <c r="V313"/>
      <c r="W313"/>
      <c r="X313"/>
      <c r="AQ313" s="78"/>
    </row>
    <row r="314" spans="22:43" ht="15.75" customHeight="1" x14ac:dyDescent="0.2">
      <c r="V314"/>
      <c r="W314"/>
      <c r="X314"/>
      <c r="AQ314" s="78"/>
    </row>
    <row r="315" spans="22:43" ht="15.75" customHeight="1" x14ac:dyDescent="0.2">
      <c r="V315"/>
      <c r="W315"/>
      <c r="X315"/>
      <c r="AQ315" s="78"/>
    </row>
    <row r="316" spans="22:43" ht="15.75" customHeight="1" x14ac:dyDescent="0.2">
      <c r="V316"/>
      <c r="W316"/>
      <c r="X316"/>
      <c r="AQ316" s="92"/>
    </row>
    <row r="317" spans="22:43" ht="15.75" customHeight="1" x14ac:dyDescent="0.2">
      <c r="V317"/>
      <c r="W317"/>
      <c r="X317"/>
      <c r="AQ317" s="78"/>
    </row>
    <row r="318" spans="22:43" ht="15.75" customHeight="1" x14ac:dyDescent="0.2">
      <c r="V318"/>
      <c r="W318"/>
      <c r="X318"/>
      <c r="AQ318" s="187"/>
    </row>
    <row r="319" spans="22:43" ht="15.75" customHeight="1" x14ac:dyDescent="0.2">
      <c r="V319"/>
      <c r="W319"/>
      <c r="X319"/>
      <c r="AQ319" s="81"/>
    </row>
    <row r="320" spans="22:43" ht="15.75" customHeight="1" x14ac:dyDescent="0.2">
      <c r="V320"/>
      <c r="W320"/>
      <c r="X320"/>
      <c r="AQ320" s="78"/>
    </row>
    <row r="321" spans="22:43" ht="15.75" customHeight="1" x14ac:dyDescent="0.2">
      <c r="V321"/>
      <c r="W321"/>
      <c r="X321"/>
      <c r="AQ321" s="83"/>
    </row>
    <row r="322" spans="22:43" ht="15.75" customHeight="1" x14ac:dyDescent="0.2">
      <c r="V322"/>
      <c r="W322"/>
      <c r="X322"/>
      <c r="AQ322" s="78"/>
    </row>
    <row r="323" spans="22:43" ht="15.75" customHeight="1" x14ac:dyDescent="0.2">
      <c r="V323"/>
      <c r="W323"/>
      <c r="X323"/>
      <c r="AQ323" s="78"/>
    </row>
    <row r="324" spans="22:43" ht="15.75" customHeight="1" x14ac:dyDescent="0.2">
      <c r="V324"/>
      <c r="W324"/>
      <c r="X324"/>
      <c r="AQ324" s="78"/>
    </row>
    <row r="325" spans="22:43" ht="15.75" customHeight="1" x14ac:dyDescent="0.2">
      <c r="V325"/>
      <c r="W325"/>
      <c r="X325"/>
      <c r="AQ325" s="92"/>
    </row>
    <row r="326" spans="22:43" ht="15.75" customHeight="1" x14ac:dyDescent="0.2">
      <c r="V326"/>
      <c r="W326"/>
      <c r="X326"/>
      <c r="AQ326" s="78"/>
    </row>
    <row r="327" spans="22:43" ht="15.75" customHeight="1" x14ac:dyDescent="0.2">
      <c r="V327"/>
      <c r="W327"/>
      <c r="X327"/>
      <c r="AQ327" s="78"/>
    </row>
    <row r="328" spans="22:43" ht="15.75" customHeight="1" x14ac:dyDescent="0.2">
      <c r="V328"/>
      <c r="W328"/>
      <c r="X328"/>
      <c r="AQ328" s="188"/>
    </row>
    <row r="329" spans="22:43" ht="15.75" customHeight="1" x14ac:dyDescent="0.2">
      <c r="V329"/>
      <c r="W329"/>
      <c r="X329"/>
      <c r="AQ329" s="78"/>
    </row>
    <row r="330" spans="22:43" ht="15.75" customHeight="1" x14ac:dyDescent="0.2">
      <c r="V330"/>
      <c r="W330"/>
      <c r="X330"/>
      <c r="AQ330" s="84"/>
    </row>
    <row r="331" spans="22:43" ht="15.75" customHeight="1" x14ac:dyDescent="0.2">
      <c r="V331"/>
      <c r="W331"/>
      <c r="X331"/>
      <c r="AQ331" s="78"/>
    </row>
    <row r="332" spans="22:43" ht="15.75" customHeight="1" x14ac:dyDescent="0.2">
      <c r="AQ332" s="92"/>
    </row>
    <row r="333" spans="22:43" ht="15.75" customHeight="1" x14ac:dyDescent="0.2">
      <c r="AQ333" s="78"/>
    </row>
    <row r="334" spans="22:43" ht="15.75" customHeight="1" x14ac:dyDescent="0.2">
      <c r="AQ334" s="78"/>
    </row>
    <row r="335" spans="22:43" ht="15.75" customHeight="1" x14ac:dyDescent="0.2">
      <c r="AQ335" s="78"/>
    </row>
    <row r="336" spans="22:43" ht="15.75" customHeight="1" x14ac:dyDescent="0.2">
      <c r="AQ336" s="188"/>
    </row>
    <row r="337" spans="22:43" ht="15.75" customHeight="1" x14ac:dyDescent="0.2">
      <c r="AQ337" s="78"/>
    </row>
    <row r="338" spans="22:43" ht="15.75" customHeight="1" x14ac:dyDescent="0.2">
      <c r="V338"/>
      <c r="AQ338" s="84"/>
    </row>
    <row r="339" spans="22:43" ht="15.75" customHeight="1" x14ac:dyDescent="0.2">
      <c r="V339"/>
      <c r="AQ339" s="78"/>
    </row>
    <row r="340" spans="22:43" ht="15.75" customHeight="1" x14ac:dyDescent="0.2">
      <c r="V340"/>
      <c r="AQ340" s="188"/>
    </row>
    <row r="341" spans="22:43" ht="15.75" customHeight="1" x14ac:dyDescent="0.2">
      <c r="V341"/>
      <c r="AQ341" s="78"/>
    </row>
    <row r="342" spans="22:43" ht="15.75" customHeight="1" x14ac:dyDescent="0.2">
      <c r="V342"/>
    </row>
    <row r="343" spans="22:43" ht="15.75" customHeight="1" x14ac:dyDescent="0.2">
      <c r="V343"/>
    </row>
    <row r="344" spans="22:43" ht="15.75" customHeight="1" x14ac:dyDescent="0.2">
      <c r="V344"/>
    </row>
    <row r="345" spans="22:43" ht="15.75" customHeight="1" x14ac:dyDescent="0.2">
      <c r="V345"/>
    </row>
    <row r="346" spans="22:43" ht="15.75" customHeight="1" x14ac:dyDescent="0.2">
      <c r="V346"/>
    </row>
    <row r="347" spans="22:43" ht="15.75" customHeight="1" x14ac:dyDescent="0.2">
      <c r="V347"/>
    </row>
    <row r="348" spans="22:43" ht="15.75" customHeight="1" x14ac:dyDescent="0.2">
      <c r="V348"/>
    </row>
    <row r="349" spans="22:43" ht="15.75" customHeight="1" x14ac:dyDescent="0.2">
      <c r="V349"/>
    </row>
    <row r="350" spans="22:43" ht="15.75" customHeight="1" x14ac:dyDescent="0.2">
      <c r="V350"/>
    </row>
    <row r="351" spans="22:43" ht="15.75" customHeight="1" x14ac:dyDescent="0.2">
      <c r="V351"/>
    </row>
    <row r="352" spans="22:43" ht="15.75" customHeight="1" x14ac:dyDescent="0.2">
      <c r="V352"/>
    </row>
    <row r="353" spans="22:22" ht="15.75" customHeight="1" x14ac:dyDescent="0.2">
      <c r="V353"/>
    </row>
    <row r="354" spans="22:22" ht="15.75" customHeight="1" x14ac:dyDescent="0.2">
      <c r="V354"/>
    </row>
    <row r="355" spans="22:22" ht="15.75" customHeight="1" x14ac:dyDescent="0.2">
      <c r="V355"/>
    </row>
    <row r="356" spans="22:22" ht="15.75" customHeight="1" x14ac:dyDescent="0.2">
      <c r="V356"/>
    </row>
    <row r="357" spans="22:22" ht="15.75" customHeight="1" x14ac:dyDescent="0.2">
      <c r="V357"/>
    </row>
    <row r="358" spans="22:22" ht="15.75" customHeight="1" x14ac:dyDescent="0.2">
      <c r="V358"/>
    </row>
    <row r="359" spans="22:22" ht="15.75" customHeight="1" x14ac:dyDescent="0.2">
      <c r="V359"/>
    </row>
  </sheetData>
  <autoFilter ref="A5:BU5" xr:uid="{C082FFCD-03C3-4C9F-863B-8EC3AA35BBA7}">
    <sortState xmlns:xlrd2="http://schemas.microsoft.com/office/spreadsheetml/2017/richdata2" ref="A6:BU153">
      <sortCondition ref="C5"/>
    </sortState>
  </autoFilter>
  <mergeCells count="3">
    <mergeCell ref="AT1:BA1"/>
    <mergeCell ref="BO169:BO170"/>
    <mergeCell ref="BO178:BO17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0"/>
  <sheetViews>
    <sheetView zoomScale="115" zoomScaleNormal="115" workbookViewId="0">
      <pane xSplit="2" ySplit="2" topLeftCell="C3" activePane="bottomRight" state="frozen"/>
      <selection pane="topRight"/>
      <selection pane="bottomLeft"/>
      <selection pane="bottomRight" activeCell="H31" sqref="H31"/>
    </sheetView>
  </sheetViews>
  <sheetFormatPr baseColWidth="10" defaultColWidth="9.1640625" defaultRowHeight="15" customHeight="1" x14ac:dyDescent="0.2"/>
  <cols>
    <col min="1" max="1" width="19" customWidth="1"/>
    <col min="2" max="2" width="11.83203125" style="2" bestFit="1" customWidth="1"/>
    <col min="3" max="3" width="18" customWidth="1"/>
    <col min="4" max="8" width="9.1640625" customWidth="1"/>
    <col min="9" max="16" width="11.6640625" customWidth="1"/>
    <col min="17" max="20" width="11.83203125" customWidth="1"/>
    <col min="21" max="21" width="11.5" customWidth="1"/>
    <col min="22" max="22" width="14.5" customWidth="1"/>
    <col min="23" max="23" width="9.1640625" customWidth="1"/>
    <col min="24" max="24" width="11.5" customWidth="1"/>
    <col min="25" max="25" width="12.83203125" customWidth="1"/>
    <col min="26" max="26" width="12.5" customWidth="1"/>
    <col min="27" max="27" width="11.6640625" customWidth="1"/>
    <col min="28" max="28" width="11.5" customWidth="1"/>
    <col min="29" max="33" width="14.83203125" customWidth="1"/>
    <col min="34" max="34" width="17.1640625" customWidth="1"/>
    <col min="35" max="47" width="16.6640625" customWidth="1"/>
    <col min="48" max="48" width="18.5" customWidth="1"/>
  </cols>
  <sheetData>
    <row r="1" spans="1:50" s="53" customFormat="1" ht="15" customHeight="1" x14ac:dyDescent="0.2">
      <c r="A1" s="424" t="s">
        <v>294</v>
      </c>
      <c r="B1" s="424"/>
      <c r="C1" s="424"/>
      <c r="D1" s="424"/>
      <c r="E1" s="424"/>
      <c r="F1" s="424"/>
      <c r="G1" s="424"/>
      <c r="H1" s="424"/>
      <c r="I1" s="429" t="s">
        <v>295</v>
      </c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1"/>
      <c r="Y1" s="425" t="s">
        <v>296</v>
      </c>
      <c r="Z1" s="426"/>
      <c r="AA1" s="426"/>
      <c r="AB1" s="427" t="s">
        <v>297</v>
      </c>
      <c r="AC1" s="428"/>
      <c r="AD1" s="429" t="s">
        <v>298</v>
      </c>
      <c r="AE1" s="430"/>
      <c r="AF1" s="431"/>
      <c r="AG1" s="418" t="s">
        <v>299</v>
      </c>
      <c r="AH1" s="418"/>
      <c r="AI1" s="418"/>
      <c r="AJ1" s="416" t="s">
        <v>300</v>
      </c>
      <c r="AK1" s="417"/>
      <c r="AL1" s="341"/>
      <c r="AM1" s="341"/>
      <c r="AN1" s="341"/>
      <c r="AO1" s="341"/>
      <c r="AP1" s="415" t="s">
        <v>301</v>
      </c>
      <c r="AQ1" s="415"/>
      <c r="AR1" s="415"/>
      <c r="AS1" s="414" t="s">
        <v>302</v>
      </c>
      <c r="AT1" s="414"/>
      <c r="AU1" s="414"/>
      <c r="AV1"/>
    </row>
    <row r="2" spans="1:50" s="54" customFormat="1" ht="89.25" customHeight="1" x14ac:dyDescent="0.2">
      <c r="A2" s="123" t="s">
        <v>303</v>
      </c>
      <c r="B2" s="124" t="s">
        <v>5</v>
      </c>
      <c r="C2" s="123" t="s">
        <v>7</v>
      </c>
      <c r="D2" s="123" t="s">
        <v>304</v>
      </c>
      <c r="E2" s="123" t="s">
        <v>305</v>
      </c>
      <c r="F2" s="123" t="s">
        <v>306</v>
      </c>
      <c r="G2" s="123" t="s">
        <v>307</v>
      </c>
      <c r="H2" s="123" t="s">
        <v>308</v>
      </c>
      <c r="I2" s="125" t="s">
        <v>26</v>
      </c>
      <c r="J2" s="125" t="s">
        <v>27</v>
      </c>
      <c r="K2" s="125" t="s">
        <v>28</v>
      </c>
      <c r="L2" s="125" t="s">
        <v>29</v>
      </c>
      <c r="M2" s="125" t="s">
        <v>30</v>
      </c>
      <c r="N2" s="125" t="s">
        <v>31</v>
      </c>
      <c r="O2" s="126" t="s">
        <v>32</v>
      </c>
      <c r="P2" s="125" t="s">
        <v>33</v>
      </c>
      <c r="Q2" s="125" t="s">
        <v>34</v>
      </c>
      <c r="R2" s="125" t="s">
        <v>35</v>
      </c>
      <c r="S2" s="63" t="s">
        <v>40</v>
      </c>
      <c r="T2" s="63" t="s">
        <v>41</v>
      </c>
      <c r="U2" s="127" t="s">
        <v>36</v>
      </c>
      <c r="V2" s="125" t="s">
        <v>309</v>
      </c>
      <c r="W2" s="125" t="s">
        <v>310</v>
      </c>
      <c r="X2" s="125" t="s">
        <v>37</v>
      </c>
      <c r="Y2" s="128" t="s">
        <v>311</v>
      </c>
      <c r="Z2" s="128" t="s">
        <v>42</v>
      </c>
      <c r="AA2" s="128" t="s">
        <v>312</v>
      </c>
      <c r="AB2" s="123" t="s">
        <v>84</v>
      </c>
      <c r="AC2" s="123" t="s">
        <v>313</v>
      </c>
      <c r="AD2" s="125" t="s">
        <v>314</v>
      </c>
      <c r="AE2" s="125" t="s">
        <v>315</v>
      </c>
      <c r="AF2" s="125" t="s">
        <v>316</v>
      </c>
      <c r="AG2" s="128" t="s">
        <v>317</v>
      </c>
      <c r="AH2" s="128" t="s">
        <v>318</v>
      </c>
      <c r="AI2" s="128" t="s">
        <v>319</v>
      </c>
      <c r="AJ2" s="218" t="s">
        <v>320</v>
      </c>
      <c r="AK2" s="217" t="s">
        <v>318</v>
      </c>
      <c r="AL2" s="342" t="s">
        <v>321</v>
      </c>
      <c r="AM2" s="342" t="s">
        <v>322</v>
      </c>
      <c r="AN2" s="342" t="s">
        <v>323</v>
      </c>
      <c r="AO2" s="342" t="s">
        <v>324</v>
      </c>
      <c r="AP2" s="371" t="s">
        <v>325</v>
      </c>
      <c r="AQ2" s="371" t="s">
        <v>326</v>
      </c>
      <c r="AR2" s="372" t="s">
        <v>327</v>
      </c>
      <c r="AS2" s="374" t="s">
        <v>325</v>
      </c>
      <c r="AT2" s="374" t="s">
        <v>328</v>
      </c>
      <c r="AU2" s="375" t="s">
        <v>327</v>
      </c>
      <c r="AV2" s="76" t="s">
        <v>54</v>
      </c>
      <c r="AW2" s="77" t="s">
        <v>55</v>
      </c>
      <c r="AX2" s="76" t="s">
        <v>56</v>
      </c>
    </row>
    <row r="3" spans="1:50" x14ac:dyDescent="0.2">
      <c r="A3" s="22" t="s">
        <v>329</v>
      </c>
      <c r="B3">
        <v>1</v>
      </c>
      <c r="C3" t="s">
        <v>330</v>
      </c>
      <c r="D3">
        <v>0.5</v>
      </c>
      <c r="E3">
        <v>33</v>
      </c>
      <c r="F3" s="5">
        <f>D3*33</f>
        <v>16.5</v>
      </c>
      <c r="G3" s="5" t="s">
        <v>80</v>
      </c>
      <c r="H3" t="s">
        <v>331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240</v>
      </c>
      <c r="O3">
        <v>2</v>
      </c>
      <c r="P3" t="s">
        <v>76</v>
      </c>
      <c r="Q3" t="s">
        <v>76</v>
      </c>
      <c r="R3" t="s">
        <v>76</v>
      </c>
      <c r="U3" t="s">
        <v>332</v>
      </c>
      <c r="V3" t="s">
        <v>333</v>
      </c>
      <c r="W3" t="s">
        <v>334</v>
      </c>
      <c r="X3" t="s">
        <v>335</v>
      </c>
      <c r="AC3" t="s">
        <v>336</v>
      </c>
      <c r="AE3">
        <v>0.5</v>
      </c>
      <c r="AG3">
        <f>AD3+AE3</f>
        <v>0.5</v>
      </c>
      <c r="AH3" s="26">
        <f t="shared" ref="AH3:AH12" si="0">E3*AG3</f>
        <v>16.5</v>
      </c>
      <c r="AI3" s="26">
        <f>AH3*2.74</f>
        <v>45.21</v>
      </c>
      <c r="AJ3">
        <v>40</v>
      </c>
      <c r="AK3">
        <f>AJ3*AG3</f>
        <v>20</v>
      </c>
      <c r="AL3">
        <v>70</v>
      </c>
      <c r="AM3">
        <f>AG3*AL3</f>
        <v>35</v>
      </c>
      <c r="AN3">
        <v>100</v>
      </c>
      <c r="AO3">
        <f>AN3*AG3</f>
        <v>50</v>
      </c>
      <c r="AQ3">
        <v>530</v>
      </c>
      <c r="AT3">
        <v>706</v>
      </c>
      <c r="AV3">
        <v>40</v>
      </c>
      <c r="AW3">
        <v>20</v>
      </c>
      <c r="AX3">
        <v>0.5</v>
      </c>
    </row>
    <row r="4" spans="1:50" ht="16" x14ac:dyDescent="0.2">
      <c r="A4" s="22" t="s">
        <v>329</v>
      </c>
      <c r="B4">
        <v>2</v>
      </c>
      <c r="C4" t="s">
        <v>330</v>
      </c>
      <c r="D4">
        <v>0.4</v>
      </c>
      <c r="E4">
        <v>33</v>
      </c>
      <c r="F4" s="5">
        <f>D4*33</f>
        <v>13.200000000000001</v>
      </c>
      <c r="G4" s="5" t="s">
        <v>108</v>
      </c>
      <c r="H4" s="80" t="s">
        <v>337</v>
      </c>
      <c r="I4" t="s">
        <v>240</v>
      </c>
      <c r="J4" t="s">
        <v>75</v>
      </c>
      <c r="K4" t="s">
        <v>70</v>
      </c>
      <c r="L4" t="s">
        <v>75</v>
      </c>
      <c r="M4" t="s">
        <v>75</v>
      </c>
      <c r="N4" t="s">
        <v>75</v>
      </c>
      <c r="O4">
        <v>2</v>
      </c>
      <c r="P4" t="s">
        <v>76</v>
      </c>
      <c r="Q4" t="s">
        <v>76</v>
      </c>
      <c r="R4" t="s">
        <v>76</v>
      </c>
      <c r="U4" t="s">
        <v>332</v>
      </c>
      <c r="V4" t="s">
        <v>333</v>
      </c>
      <c r="W4" t="s">
        <v>334</v>
      </c>
      <c r="X4" t="s">
        <v>335</v>
      </c>
      <c r="AC4" t="s">
        <v>336</v>
      </c>
      <c r="AE4">
        <v>0.4</v>
      </c>
      <c r="AG4">
        <f>AD4+AE4</f>
        <v>0.4</v>
      </c>
      <c r="AH4" s="26">
        <f t="shared" si="0"/>
        <v>13.200000000000001</v>
      </c>
      <c r="AI4" s="26">
        <f t="shared" ref="AI4:AI23" si="1">AH4*2.74</f>
        <v>36.168000000000006</v>
      </c>
      <c r="AJ4">
        <v>40</v>
      </c>
      <c r="AK4">
        <f t="shared" ref="AK4:AK23" si="2">AJ4*AG4</f>
        <v>16</v>
      </c>
      <c r="AL4">
        <v>70</v>
      </c>
      <c r="AM4">
        <f t="shared" ref="AM4:AM23" si="3">AG4*AL4</f>
        <v>28</v>
      </c>
      <c r="AN4">
        <v>100</v>
      </c>
      <c r="AO4">
        <f t="shared" ref="AO4:AO22" si="4">AN4*AG4</f>
        <v>40</v>
      </c>
      <c r="AP4" t="s">
        <v>338</v>
      </c>
      <c r="AQ4" s="26">
        <f>AQ3*10%</f>
        <v>53</v>
      </c>
      <c r="AR4">
        <f>AQ4/10</f>
        <v>5.3</v>
      </c>
      <c r="AS4" t="s">
        <v>338</v>
      </c>
      <c r="AT4" s="26">
        <f>AT3*10%</f>
        <v>70.600000000000009</v>
      </c>
      <c r="AU4">
        <f>AT4/10</f>
        <v>7.0600000000000005</v>
      </c>
      <c r="AV4">
        <v>40</v>
      </c>
      <c r="AW4">
        <v>16</v>
      </c>
      <c r="AX4">
        <v>0.4</v>
      </c>
    </row>
    <row r="5" spans="1:50" x14ac:dyDescent="0.2">
      <c r="A5" s="22" t="s">
        <v>329</v>
      </c>
      <c r="B5">
        <v>3</v>
      </c>
      <c r="C5" t="s">
        <v>330</v>
      </c>
      <c r="D5">
        <v>1.2</v>
      </c>
      <c r="E5">
        <v>33</v>
      </c>
      <c r="F5" s="5">
        <f>D5*33</f>
        <v>39.6</v>
      </c>
      <c r="G5" s="5" t="s">
        <v>108</v>
      </c>
      <c r="I5" t="s">
        <v>75</v>
      </c>
      <c r="J5" t="s">
        <v>75</v>
      </c>
      <c r="K5" t="s">
        <v>70</v>
      </c>
      <c r="L5" t="s">
        <v>75</v>
      </c>
      <c r="M5" t="s">
        <v>75</v>
      </c>
      <c r="N5" t="s">
        <v>75</v>
      </c>
      <c r="O5">
        <v>2</v>
      </c>
      <c r="P5" t="s">
        <v>76</v>
      </c>
      <c r="Q5" t="s">
        <v>76</v>
      </c>
      <c r="R5" t="s">
        <v>76</v>
      </c>
      <c r="U5" t="s">
        <v>332</v>
      </c>
      <c r="V5" t="s">
        <v>333</v>
      </c>
      <c r="W5" t="s">
        <v>334</v>
      </c>
      <c r="X5" t="s">
        <v>335</v>
      </c>
      <c r="AC5" t="s">
        <v>336</v>
      </c>
      <c r="AE5">
        <v>1.2</v>
      </c>
      <c r="AG5">
        <f t="shared" ref="AG5:AG23" si="5">AD5+AE5</f>
        <v>1.2</v>
      </c>
      <c r="AH5" s="26">
        <f t="shared" si="0"/>
        <v>39.6</v>
      </c>
      <c r="AI5" s="26">
        <f t="shared" si="1"/>
        <v>108.50400000000002</v>
      </c>
      <c r="AJ5">
        <v>40</v>
      </c>
      <c r="AK5">
        <f t="shared" si="2"/>
        <v>48</v>
      </c>
      <c r="AL5">
        <v>70</v>
      </c>
      <c r="AM5">
        <f t="shared" si="3"/>
        <v>84</v>
      </c>
      <c r="AN5">
        <v>100</v>
      </c>
      <c r="AO5">
        <f t="shared" si="4"/>
        <v>120</v>
      </c>
      <c r="AP5" t="s">
        <v>339</v>
      </c>
      <c r="AQ5" s="26">
        <f>AQ3*5%</f>
        <v>26.5</v>
      </c>
      <c r="AR5" s="27">
        <f>AQ5/40</f>
        <v>0.66249999999999998</v>
      </c>
      <c r="AS5" t="s">
        <v>339</v>
      </c>
      <c r="AT5" s="26">
        <f>AT3*5%</f>
        <v>35.300000000000004</v>
      </c>
      <c r="AU5" s="27">
        <f>AT5/40</f>
        <v>0.88250000000000006</v>
      </c>
      <c r="AV5">
        <v>40</v>
      </c>
      <c r="AW5">
        <v>48</v>
      </c>
      <c r="AX5">
        <v>1.2</v>
      </c>
    </row>
    <row r="6" spans="1:50" x14ac:dyDescent="0.2">
      <c r="A6" s="22" t="s">
        <v>329</v>
      </c>
      <c r="B6">
        <v>4</v>
      </c>
      <c r="C6" t="s">
        <v>330</v>
      </c>
      <c r="D6">
        <v>0.8</v>
      </c>
      <c r="E6">
        <v>33</v>
      </c>
      <c r="F6" s="5">
        <f>D6*33</f>
        <v>26.400000000000002</v>
      </c>
      <c r="G6" s="5" t="s">
        <v>108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>
        <v>1</v>
      </c>
      <c r="P6" t="s">
        <v>76</v>
      </c>
      <c r="Q6" t="s">
        <v>76</v>
      </c>
      <c r="R6" t="s">
        <v>76</v>
      </c>
      <c r="U6" t="s">
        <v>332</v>
      </c>
      <c r="V6" t="s">
        <v>333</v>
      </c>
      <c r="W6" t="s">
        <v>334</v>
      </c>
      <c r="X6" t="s">
        <v>335</v>
      </c>
      <c r="AC6" t="s">
        <v>336</v>
      </c>
      <c r="AE6">
        <v>0.8</v>
      </c>
      <c r="AG6">
        <f t="shared" si="5"/>
        <v>0.8</v>
      </c>
      <c r="AH6" s="26">
        <f t="shared" si="0"/>
        <v>26.400000000000002</v>
      </c>
      <c r="AI6" s="26">
        <f t="shared" si="1"/>
        <v>72.336000000000013</v>
      </c>
      <c r="AJ6">
        <v>40</v>
      </c>
      <c r="AK6">
        <f t="shared" si="2"/>
        <v>32</v>
      </c>
      <c r="AL6">
        <v>70</v>
      </c>
      <c r="AM6">
        <f t="shared" si="3"/>
        <v>56</v>
      </c>
      <c r="AN6">
        <v>100</v>
      </c>
      <c r="AO6">
        <f t="shared" si="4"/>
        <v>80</v>
      </c>
      <c r="AP6" t="s">
        <v>340</v>
      </c>
      <c r="AQ6" s="26">
        <f>AQ3*85%</f>
        <v>450.5</v>
      </c>
      <c r="AR6" s="27">
        <f>AQ6/30</f>
        <v>15.016666666666667</v>
      </c>
      <c r="AS6" t="s">
        <v>340</v>
      </c>
      <c r="AT6" s="26">
        <f>AT3*85%</f>
        <v>600.1</v>
      </c>
      <c r="AU6" s="27">
        <f>AT6/30</f>
        <v>20.003333333333334</v>
      </c>
      <c r="AV6">
        <v>40</v>
      </c>
      <c r="AW6">
        <v>32</v>
      </c>
      <c r="AX6">
        <v>0.8</v>
      </c>
    </row>
    <row r="7" spans="1:50" x14ac:dyDescent="0.2">
      <c r="A7" s="22" t="s">
        <v>329</v>
      </c>
      <c r="B7" s="6">
        <v>5</v>
      </c>
      <c r="C7" t="s">
        <v>63</v>
      </c>
      <c r="D7">
        <v>12.5</v>
      </c>
      <c r="E7">
        <v>35</v>
      </c>
      <c r="F7">
        <f>D7*E7</f>
        <v>437.5</v>
      </c>
      <c r="G7" s="5" t="s">
        <v>108</v>
      </c>
      <c r="H7" t="s">
        <v>341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>
        <v>1</v>
      </c>
      <c r="P7" t="s">
        <v>76</v>
      </c>
      <c r="Q7" t="s">
        <v>76</v>
      </c>
      <c r="R7" t="s">
        <v>76</v>
      </c>
      <c r="U7" t="s">
        <v>332</v>
      </c>
      <c r="V7" t="s">
        <v>333</v>
      </c>
      <c r="W7" t="s">
        <v>334</v>
      </c>
      <c r="X7" t="s">
        <v>335</v>
      </c>
      <c r="Y7" s="11" t="s">
        <v>342</v>
      </c>
      <c r="Z7" s="11">
        <v>93</v>
      </c>
      <c r="AA7" s="11">
        <v>2.84</v>
      </c>
      <c r="AB7">
        <v>93</v>
      </c>
      <c r="AC7" t="s">
        <v>343</v>
      </c>
      <c r="AE7">
        <v>9.66</v>
      </c>
      <c r="AF7">
        <v>2.84</v>
      </c>
      <c r="AG7">
        <f t="shared" si="5"/>
        <v>9.66</v>
      </c>
      <c r="AH7" s="26">
        <f t="shared" si="0"/>
        <v>338.1</v>
      </c>
      <c r="AI7" s="26">
        <f t="shared" si="1"/>
        <v>926.39400000000012</v>
      </c>
      <c r="AJ7">
        <v>30</v>
      </c>
      <c r="AK7" s="26">
        <f t="shared" si="2"/>
        <v>289.8</v>
      </c>
      <c r="AL7">
        <v>42.5</v>
      </c>
      <c r="AM7" s="26">
        <f t="shared" si="3"/>
        <v>410.55</v>
      </c>
      <c r="AN7">
        <v>50</v>
      </c>
      <c r="AO7">
        <f t="shared" si="4"/>
        <v>483</v>
      </c>
      <c r="AP7" s="362" t="s">
        <v>344</v>
      </c>
      <c r="AQ7" s="363">
        <f>SUM(AQ4:AQ6)</f>
        <v>530</v>
      </c>
      <c r="AR7" s="364">
        <f>SUM(AR4:AR6)</f>
        <v>20.979166666666668</v>
      </c>
      <c r="AS7" s="362" t="s">
        <v>344</v>
      </c>
      <c r="AT7" s="364">
        <f>SUM(AT4:AT6)</f>
        <v>706</v>
      </c>
      <c r="AU7" s="364">
        <f>SUM(AU4:AU6)</f>
        <v>27.945833333333333</v>
      </c>
      <c r="AV7">
        <v>30</v>
      </c>
      <c r="AW7">
        <v>289.8</v>
      </c>
      <c r="AX7">
        <v>9.66</v>
      </c>
    </row>
    <row r="8" spans="1:50" s="11" customFormat="1" x14ac:dyDescent="0.2">
      <c r="A8" s="22" t="s">
        <v>329</v>
      </c>
      <c r="B8" s="6">
        <v>6</v>
      </c>
      <c r="C8" s="11" t="s">
        <v>63</v>
      </c>
      <c r="D8" s="11">
        <v>1.5</v>
      </c>
      <c r="E8" s="11">
        <v>35</v>
      </c>
      <c r="F8" s="11">
        <v>0</v>
      </c>
      <c r="G8" s="11" t="s">
        <v>67</v>
      </c>
      <c r="I8" s="11" t="s">
        <v>70</v>
      </c>
      <c r="J8" s="11" t="s">
        <v>70</v>
      </c>
      <c r="K8" s="11" t="s">
        <v>70</v>
      </c>
      <c r="L8" s="11" t="s">
        <v>70</v>
      </c>
      <c r="M8" s="11" t="s">
        <v>70</v>
      </c>
      <c r="N8" s="11" t="s">
        <v>70</v>
      </c>
      <c r="O8" s="11">
        <v>1</v>
      </c>
      <c r="P8" t="s">
        <v>76</v>
      </c>
      <c r="Q8" t="s">
        <v>76</v>
      </c>
      <c r="R8" t="s">
        <v>76</v>
      </c>
      <c r="S8"/>
      <c r="T8"/>
      <c r="U8" t="s">
        <v>332</v>
      </c>
      <c r="V8" s="11" t="s">
        <v>333</v>
      </c>
      <c r="W8" s="11" t="s">
        <v>334</v>
      </c>
      <c r="X8" t="s">
        <v>335</v>
      </c>
      <c r="Y8" s="11" t="s">
        <v>345</v>
      </c>
      <c r="AA8" s="11">
        <v>1.9950000000000001</v>
      </c>
      <c r="AB8" s="11">
        <v>54</v>
      </c>
      <c r="AC8" t="s">
        <v>343</v>
      </c>
      <c r="AG8">
        <f t="shared" si="5"/>
        <v>0</v>
      </c>
      <c r="AH8" s="26">
        <f t="shared" si="0"/>
        <v>0</v>
      </c>
      <c r="AI8" s="26">
        <f t="shared" si="1"/>
        <v>0</v>
      </c>
      <c r="AJ8">
        <v>30</v>
      </c>
      <c r="AK8">
        <f t="shared" si="2"/>
        <v>0</v>
      </c>
      <c r="AL8">
        <v>42.5</v>
      </c>
      <c r="AM8">
        <f t="shared" si="3"/>
        <v>0</v>
      </c>
      <c r="AN8">
        <v>50</v>
      </c>
      <c r="AO8">
        <f t="shared" si="4"/>
        <v>0</v>
      </c>
      <c r="AP8"/>
      <c r="AQ8"/>
      <c r="AR8"/>
      <c r="AS8"/>
      <c r="AT8"/>
      <c r="AU8"/>
      <c r="AV8">
        <v>30</v>
      </c>
      <c r="AW8">
        <v>0</v>
      </c>
      <c r="AX8" s="11">
        <v>0</v>
      </c>
    </row>
    <row r="9" spans="1:50" x14ac:dyDescent="0.2">
      <c r="A9" s="22" t="s">
        <v>329</v>
      </c>
      <c r="B9">
        <v>7</v>
      </c>
      <c r="C9" t="s">
        <v>63</v>
      </c>
      <c r="D9">
        <v>0.3</v>
      </c>
      <c r="E9">
        <v>35</v>
      </c>
      <c r="F9">
        <f t="shared" ref="F9:F23" si="6">D9*E9</f>
        <v>10.5</v>
      </c>
      <c r="G9" s="5" t="s">
        <v>80</v>
      </c>
      <c r="H9" t="s">
        <v>346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>
        <v>1</v>
      </c>
      <c r="P9" t="s">
        <v>76</v>
      </c>
      <c r="Q9" t="s">
        <v>76</v>
      </c>
      <c r="R9" t="s">
        <v>76</v>
      </c>
      <c r="U9" t="s">
        <v>332</v>
      </c>
      <c r="V9" t="s">
        <v>333</v>
      </c>
      <c r="W9" t="s">
        <v>334</v>
      </c>
      <c r="X9" t="s">
        <v>335</v>
      </c>
      <c r="AC9" t="s">
        <v>336</v>
      </c>
      <c r="AE9">
        <v>0.3</v>
      </c>
      <c r="AG9">
        <f t="shared" si="5"/>
        <v>0.3</v>
      </c>
      <c r="AH9" s="26">
        <f t="shared" si="0"/>
        <v>10.5</v>
      </c>
      <c r="AI9" s="26">
        <f t="shared" si="1"/>
        <v>28.770000000000003</v>
      </c>
      <c r="AJ9">
        <v>30</v>
      </c>
      <c r="AK9">
        <f t="shared" si="2"/>
        <v>9</v>
      </c>
      <c r="AL9">
        <v>42.5</v>
      </c>
      <c r="AM9" s="26">
        <f t="shared" si="3"/>
        <v>12.75</v>
      </c>
      <c r="AN9">
        <v>50</v>
      </c>
      <c r="AO9">
        <f t="shared" si="4"/>
        <v>15</v>
      </c>
      <c r="AV9">
        <v>30</v>
      </c>
      <c r="AW9">
        <v>9</v>
      </c>
      <c r="AX9">
        <v>0.3</v>
      </c>
    </row>
    <row r="10" spans="1:50" x14ac:dyDescent="0.2">
      <c r="A10" s="22" t="s">
        <v>329</v>
      </c>
      <c r="B10">
        <v>8</v>
      </c>
      <c r="C10" t="s">
        <v>63</v>
      </c>
      <c r="D10">
        <v>0.4</v>
      </c>
      <c r="E10">
        <v>35</v>
      </c>
      <c r="F10">
        <f>D10*E10</f>
        <v>14</v>
      </c>
      <c r="G10" s="5" t="s">
        <v>80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70</v>
      </c>
      <c r="O10">
        <v>1</v>
      </c>
      <c r="P10" t="s">
        <v>76</v>
      </c>
      <c r="Q10" t="s">
        <v>76</v>
      </c>
      <c r="R10" t="s">
        <v>76</v>
      </c>
      <c r="U10" t="s">
        <v>332</v>
      </c>
      <c r="V10" t="s">
        <v>333</v>
      </c>
      <c r="W10" t="s">
        <v>334</v>
      </c>
      <c r="X10" t="s">
        <v>335</v>
      </c>
      <c r="Y10" s="407" t="s">
        <v>347</v>
      </c>
      <c r="AC10" s="406" t="s">
        <v>135</v>
      </c>
      <c r="AE10">
        <v>0.4</v>
      </c>
      <c r="AG10">
        <f t="shared" si="5"/>
        <v>0.4</v>
      </c>
      <c r="AH10" s="26">
        <f t="shared" si="0"/>
        <v>14</v>
      </c>
      <c r="AI10" s="26">
        <f t="shared" si="1"/>
        <v>38.36</v>
      </c>
      <c r="AJ10">
        <v>30</v>
      </c>
      <c r="AK10">
        <f t="shared" si="2"/>
        <v>12</v>
      </c>
      <c r="AL10">
        <v>42.5</v>
      </c>
      <c r="AM10">
        <f t="shared" si="3"/>
        <v>17</v>
      </c>
      <c r="AN10">
        <v>50</v>
      </c>
      <c r="AO10">
        <f t="shared" si="4"/>
        <v>20</v>
      </c>
      <c r="AV10">
        <v>30</v>
      </c>
      <c r="AW10">
        <v>12</v>
      </c>
      <c r="AX10">
        <v>0.4</v>
      </c>
    </row>
    <row r="11" spans="1:50" x14ac:dyDescent="0.2">
      <c r="A11" s="22" t="s">
        <v>329</v>
      </c>
      <c r="B11">
        <v>9</v>
      </c>
      <c r="C11" t="s">
        <v>63</v>
      </c>
      <c r="D11">
        <v>1.9</v>
      </c>
      <c r="E11">
        <v>35</v>
      </c>
      <c r="F11">
        <f t="shared" si="6"/>
        <v>66.5</v>
      </c>
      <c r="G11" s="5" t="s">
        <v>108</v>
      </c>
      <c r="I11" t="s">
        <v>75</v>
      </c>
      <c r="J11" t="s">
        <v>75</v>
      </c>
      <c r="K11" t="s">
        <v>70</v>
      </c>
      <c r="L11" t="s">
        <v>75</v>
      </c>
      <c r="M11" t="s">
        <v>75</v>
      </c>
      <c r="N11" t="s">
        <v>75</v>
      </c>
      <c r="O11">
        <v>2</v>
      </c>
      <c r="P11" t="s">
        <v>76</v>
      </c>
      <c r="Q11" t="s">
        <v>76</v>
      </c>
      <c r="R11" t="s">
        <v>76</v>
      </c>
      <c r="U11" t="s">
        <v>332</v>
      </c>
      <c r="V11" t="s">
        <v>333</v>
      </c>
      <c r="W11" t="s">
        <v>334</v>
      </c>
      <c r="X11" t="s">
        <v>335</v>
      </c>
      <c r="AC11" t="s">
        <v>336</v>
      </c>
      <c r="AE11">
        <v>1.9</v>
      </c>
      <c r="AG11">
        <f t="shared" si="5"/>
        <v>1.9</v>
      </c>
      <c r="AH11" s="26">
        <f t="shared" si="0"/>
        <v>66.5</v>
      </c>
      <c r="AI11" s="26">
        <f t="shared" si="1"/>
        <v>182.21</v>
      </c>
      <c r="AJ11">
        <v>30</v>
      </c>
      <c r="AK11">
        <f t="shared" si="2"/>
        <v>57</v>
      </c>
      <c r="AL11">
        <v>42.5</v>
      </c>
      <c r="AM11" s="26">
        <f t="shared" si="3"/>
        <v>80.75</v>
      </c>
      <c r="AN11">
        <v>50</v>
      </c>
      <c r="AO11">
        <f t="shared" si="4"/>
        <v>95</v>
      </c>
      <c r="AV11">
        <v>30</v>
      </c>
      <c r="AW11">
        <v>57</v>
      </c>
      <c r="AX11">
        <v>1.9</v>
      </c>
    </row>
    <row r="12" spans="1:50" x14ac:dyDescent="0.2">
      <c r="A12" s="22" t="s">
        <v>329</v>
      </c>
      <c r="B12">
        <v>10</v>
      </c>
      <c r="C12" t="s">
        <v>63</v>
      </c>
      <c r="D12">
        <v>1.2</v>
      </c>
      <c r="E12">
        <v>35</v>
      </c>
      <c r="F12">
        <f t="shared" si="6"/>
        <v>42</v>
      </c>
      <c r="G12" s="5" t="s">
        <v>108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>
        <v>1</v>
      </c>
      <c r="P12" t="s">
        <v>76</v>
      </c>
      <c r="Q12" t="s">
        <v>76</v>
      </c>
      <c r="R12" t="s">
        <v>76</v>
      </c>
      <c r="U12" t="s">
        <v>332</v>
      </c>
      <c r="V12" t="s">
        <v>333</v>
      </c>
      <c r="W12" t="s">
        <v>334</v>
      </c>
      <c r="X12" t="s">
        <v>335</v>
      </c>
      <c r="AC12" t="s">
        <v>336</v>
      </c>
      <c r="AE12">
        <v>1.2</v>
      </c>
      <c r="AG12">
        <f t="shared" si="5"/>
        <v>1.2</v>
      </c>
      <c r="AH12" s="26">
        <f t="shared" si="0"/>
        <v>42</v>
      </c>
      <c r="AI12" s="26">
        <f t="shared" si="1"/>
        <v>115.08000000000001</v>
      </c>
      <c r="AJ12">
        <v>30</v>
      </c>
      <c r="AK12">
        <f t="shared" si="2"/>
        <v>36</v>
      </c>
      <c r="AL12">
        <v>42.5</v>
      </c>
      <c r="AM12">
        <f t="shared" si="3"/>
        <v>51</v>
      </c>
      <c r="AN12">
        <v>50</v>
      </c>
      <c r="AO12">
        <f t="shared" si="4"/>
        <v>60</v>
      </c>
      <c r="AV12">
        <v>30</v>
      </c>
      <c r="AW12">
        <v>36</v>
      </c>
      <c r="AX12">
        <v>1.2</v>
      </c>
    </row>
    <row r="13" spans="1:50" x14ac:dyDescent="0.2">
      <c r="A13" s="22" t="s">
        <v>329</v>
      </c>
      <c r="B13" s="6">
        <v>11</v>
      </c>
      <c r="C13" t="s">
        <v>63</v>
      </c>
      <c r="D13">
        <v>30.5</v>
      </c>
      <c r="E13">
        <v>35</v>
      </c>
      <c r="F13">
        <f t="shared" si="6"/>
        <v>1067.5</v>
      </c>
      <c r="H13" t="s">
        <v>348</v>
      </c>
      <c r="V13" t="s">
        <v>333</v>
      </c>
      <c r="W13" t="s">
        <v>334</v>
      </c>
      <c r="X13" t="s">
        <v>335</v>
      </c>
      <c r="Y13" s="11"/>
      <c r="Z13" s="11"/>
      <c r="AA13" s="11"/>
      <c r="AC13" t="s">
        <v>336</v>
      </c>
      <c r="AE13">
        <v>30.5</v>
      </c>
      <c r="AG13">
        <v>30.5</v>
      </c>
      <c r="AH13" s="26">
        <f>AG13*35</f>
        <v>1067.5</v>
      </c>
      <c r="AI13" s="26">
        <f>AH13*2.74</f>
        <v>2924.9500000000003</v>
      </c>
      <c r="AJ13">
        <v>30</v>
      </c>
      <c r="AK13">
        <f t="shared" si="2"/>
        <v>915</v>
      </c>
      <c r="AL13">
        <v>42.5</v>
      </c>
      <c r="AM13">
        <f t="shared" si="3"/>
        <v>1296.25</v>
      </c>
      <c r="AN13">
        <v>50</v>
      </c>
      <c r="AO13">
        <f t="shared" si="4"/>
        <v>1525</v>
      </c>
      <c r="AV13">
        <v>30</v>
      </c>
      <c r="AW13">
        <v>0</v>
      </c>
    </row>
    <row r="14" spans="1:50" x14ac:dyDescent="0.2">
      <c r="A14" s="22" t="s">
        <v>329</v>
      </c>
      <c r="B14" t="s">
        <v>349</v>
      </c>
      <c r="C14" t="s">
        <v>63</v>
      </c>
      <c r="D14" t="s">
        <v>350</v>
      </c>
      <c r="E14">
        <v>35</v>
      </c>
      <c r="G14" t="s">
        <v>108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>
        <v>1</v>
      </c>
      <c r="P14" t="s">
        <v>76</v>
      </c>
      <c r="Q14" t="s">
        <v>71</v>
      </c>
      <c r="R14" t="s">
        <v>76</v>
      </c>
      <c r="U14" t="s">
        <v>351</v>
      </c>
      <c r="V14" t="s">
        <v>333</v>
      </c>
      <c r="W14" t="s">
        <v>334</v>
      </c>
      <c r="X14" t="s">
        <v>335</v>
      </c>
      <c r="AC14" t="s">
        <v>336</v>
      </c>
      <c r="AG14">
        <v>5.8</v>
      </c>
      <c r="AH14" s="26">
        <f>AG14*35</f>
        <v>203</v>
      </c>
      <c r="AI14" s="26">
        <f>AH14*2.74</f>
        <v>556.22</v>
      </c>
      <c r="AJ14">
        <v>30</v>
      </c>
      <c r="AK14">
        <f t="shared" si="2"/>
        <v>174</v>
      </c>
      <c r="AL14">
        <v>42.5</v>
      </c>
      <c r="AM14" s="26">
        <f t="shared" si="3"/>
        <v>246.5</v>
      </c>
      <c r="AN14">
        <v>50</v>
      </c>
      <c r="AO14">
        <f t="shared" si="4"/>
        <v>290</v>
      </c>
      <c r="AV14">
        <v>30</v>
      </c>
      <c r="AW14">
        <v>174</v>
      </c>
      <c r="AX14">
        <v>5.8</v>
      </c>
    </row>
    <row r="15" spans="1:50" x14ac:dyDescent="0.2">
      <c r="A15" s="22" t="s">
        <v>329</v>
      </c>
      <c r="B15" t="s">
        <v>352</v>
      </c>
      <c r="C15" t="s">
        <v>63</v>
      </c>
      <c r="D15" t="s">
        <v>353</v>
      </c>
      <c r="E15">
        <v>35</v>
      </c>
      <c r="G15" t="s">
        <v>108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70</v>
      </c>
      <c r="O15">
        <v>1</v>
      </c>
      <c r="P15" t="s">
        <v>76</v>
      </c>
      <c r="Q15" t="s">
        <v>76</v>
      </c>
      <c r="R15" t="s">
        <v>76</v>
      </c>
      <c r="U15" t="s">
        <v>332</v>
      </c>
      <c r="V15" t="s">
        <v>333</v>
      </c>
      <c r="W15" t="s">
        <v>334</v>
      </c>
      <c r="X15" t="s">
        <v>335</v>
      </c>
      <c r="AC15" t="s">
        <v>336</v>
      </c>
      <c r="AG15">
        <v>2.8</v>
      </c>
      <c r="AH15" s="26">
        <f t="shared" ref="AH15:AH16" si="7">AG15*35</f>
        <v>98</v>
      </c>
      <c r="AI15" s="26">
        <f t="shared" ref="AI15:AI16" si="8">AH15*2.74</f>
        <v>268.52000000000004</v>
      </c>
      <c r="AJ15">
        <v>30</v>
      </c>
      <c r="AK15">
        <f t="shared" si="2"/>
        <v>84</v>
      </c>
      <c r="AL15">
        <v>42.5</v>
      </c>
      <c r="AM15">
        <f t="shared" si="3"/>
        <v>118.99999999999999</v>
      </c>
      <c r="AN15">
        <v>50</v>
      </c>
      <c r="AO15">
        <f t="shared" si="4"/>
        <v>140</v>
      </c>
      <c r="AV15">
        <v>30</v>
      </c>
      <c r="AW15">
        <v>84</v>
      </c>
      <c r="AX15">
        <v>2.8</v>
      </c>
    </row>
    <row r="16" spans="1:50" x14ac:dyDescent="0.2">
      <c r="A16" s="22" t="s">
        <v>329</v>
      </c>
      <c r="B16" t="s">
        <v>354</v>
      </c>
      <c r="C16" t="s">
        <v>63</v>
      </c>
      <c r="D16" t="s">
        <v>355</v>
      </c>
      <c r="E16">
        <v>35</v>
      </c>
      <c r="G16" t="s">
        <v>67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>
        <v>2</v>
      </c>
      <c r="P16" t="s">
        <v>76</v>
      </c>
      <c r="Q16" t="s">
        <v>71</v>
      </c>
      <c r="R16" t="s">
        <v>76</v>
      </c>
      <c r="U16" t="s">
        <v>351</v>
      </c>
      <c r="V16" t="s">
        <v>333</v>
      </c>
      <c r="W16" t="s">
        <v>334</v>
      </c>
      <c r="X16" t="s">
        <v>335</v>
      </c>
      <c r="Y16" t="s">
        <v>356</v>
      </c>
      <c r="AC16" t="s">
        <v>336</v>
      </c>
      <c r="AG16">
        <v>20.2</v>
      </c>
      <c r="AH16" s="26">
        <f t="shared" si="7"/>
        <v>707</v>
      </c>
      <c r="AI16" s="26">
        <f t="shared" si="8"/>
        <v>1937.18</v>
      </c>
      <c r="AJ16">
        <v>30</v>
      </c>
      <c r="AK16">
        <f t="shared" si="2"/>
        <v>606</v>
      </c>
      <c r="AL16">
        <v>42.5</v>
      </c>
      <c r="AM16" s="26">
        <f t="shared" si="3"/>
        <v>858.5</v>
      </c>
      <c r="AN16">
        <v>50</v>
      </c>
      <c r="AO16">
        <f t="shared" si="4"/>
        <v>1010</v>
      </c>
      <c r="AV16">
        <v>30</v>
      </c>
      <c r="AW16">
        <v>193</v>
      </c>
      <c r="AX16">
        <v>6.4</v>
      </c>
    </row>
    <row r="17" spans="1:50" x14ac:dyDescent="0.2">
      <c r="A17" s="22" t="s">
        <v>329</v>
      </c>
      <c r="B17" t="s">
        <v>357</v>
      </c>
      <c r="C17" t="s">
        <v>63</v>
      </c>
      <c r="D17" t="s">
        <v>358</v>
      </c>
      <c r="E17">
        <v>35</v>
      </c>
      <c r="G17" t="s">
        <v>108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>
        <v>1</v>
      </c>
      <c r="P17" t="s">
        <v>76</v>
      </c>
      <c r="Q17" t="s">
        <v>71</v>
      </c>
      <c r="R17" t="s">
        <v>71</v>
      </c>
      <c r="U17" t="s">
        <v>332</v>
      </c>
      <c r="V17" t="s">
        <v>333</v>
      </c>
      <c r="W17" t="s">
        <v>334</v>
      </c>
      <c r="X17" t="s">
        <v>335</v>
      </c>
      <c r="AC17" t="s">
        <v>336</v>
      </c>
      <c r="AG17">
        <v>1.38</v>
      </c>
      <c r="AH17" s="26">
        <f>AG17*35</f>
        <v>48.3</v>
      </c>
      <c r="AI17" s="26">
        <f>AH17*2.74</f>
        <v>132.34200000000001</v>
      </c>
      <c r="AJ17">
        <v>30</v>
      </c>
      <c r="AK17" s="26">
        <f>AJ17*AG17</f>
        <v>41.4</v>
      </c>
      <c r="AL17">
        <v>42.5</v>
      </c>
      <c r="AM17" s="26">
        <f t="shared" si="3"/>
        <v>58.65</v>
      </c>
      <c r="AN17">
        <v>50</v>
      </c>
      <c r="AO17">
        <f t="shared" si="4"/>
        <v>69</v>
      </c>
    </row>
    <row r="18" spans="1:50" x14ac:dyDescent="0.2">
      <c r="A18" s="22" t="s">
        <v>329</v>
      </c>
      <c r="B18">
        <v>12</v>
      </c>
      <c r="C18" t="s">
        <v>63</v>
      </c>
      <c r="D18">
        <v>0.8</v>
      </c>
      <c r="E18">
        <v>35</v>
      </c>
      <c r="F18">
        <f t="shared" si="6"/>
        <v>28</v>
      </c>
      <c r="G18" s="5" t="s">
        <v>108</v>
      </c>
      <c r="I18" t="s">
        <v>70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>
        <v>1</v>
      </c>
      <c r="P18" t="s">
        <v>76</v>
      </c>
      <c r="Q18" s="65" t="s">
        <v>71</v>
      </c>
      <c r="R18" s="65" t="s">
        <v>71</v>
      </c>
      <c r="U18" t="s">
        <v>332</v>
      </c>
      <c r="V18" t="s">
        <v>333</v>
      </c>
      <c r="W18" t="s">
        <v>334</v>
      </c>
      <c r="X18" t="s">
        <v>335</v>
      </c>
      <c r="AC18" t="s">
        <v>336</v>
      </c>
      <c r="AE18">
        <v>0.8</v>
      </c>
      <c r="AG18">
        <f t="shared" si="5"/>
        <v>0.8</v>
      </c>
      <c r="AH18" s="26">
        <f t="shared" ref="AH18:AH23" si="9">E18*AG18</f>
        <v>28</v>
      </c>
      <c r="AI18" s="26">
        <f t="shared" si="1"/>
        <v>76.72</v>
      </c>
      <c r="AJ18">
        <v>30</v>
      </c>
      <c r="AK18">
        <f t="shared" si="2"/>
        <v>24</v>
      </c>
      <c r="AL18">
        <v>42.5</v>
      </c>
      <c r="AM18">
        <f t="shared" si="3"/>
        <v>34</v>
      </c>
      <c r="AN18">
        <v>50</v>
      </c>
      <c r="AO18">
        <f t="shared" si="4"/>
        <v>40</v>
      </c>
    </row>
    <row r="19" spans="1:50" x14ac:dyDescent="0.2">
      <c r="A19" s="22" t="s">
        <v>329</v>
      </c>
      <c r="B19">
        <v>13</v>
      </c>
      <c r="C19" t="s">
        <v>63</v>
      </c>
      <c r="D19">
        <v>2.1</v>
      </c>
      <c r="E19">
        <v>35</v>
      </c>
      <c r="F19">
        <f t="shared" si="6"/>
        <v>73.5</v>
      </c>
      <c r="G19" s="5" t="s">
        <v>108</v>
      </c>
      <c r="I19" t="s">
        <v>70</v>
      </c>
      <c r="J19" t="s">
        <v>70</v>
      </c>
      <c r="K19" t="s">
        <v>70</v>
      </c>
      <c r="L19" t="s">
        <v>70</v>
      </c>
      <c r="M19" t="s">
        <v>70</v>
      </c>
      <c r="N19" t="s">
        <v>70</v>
      </c>
      <c r="O19">
        <v>1</v>
      </c>
      <c r="P19" t="s">
        <v>76</v>
      </c>
      <c r="Q19" t="s">
        <v>76</v>
      </c>
      <c r="R19" t="s">
        <v>76</v>
      </c>
      <c r="U19" t="s">
        <v>332</v>
      </c>
      <c r="V19" t="s">
        <v>333</v>
      </c>
      <c r="W19" t="s">
        <v>334</v>
      </c>
      <c r="X19" t="s">
        <v>335</v>
      </c>
      <c r="Y19" t="s">
        <v>359</v>
      </c>
      <c r="AA19">
        <v>0.49199999999999999</v>
      </c>
      <c r="AC19" t="s">
        <v>19</v>
      </c>
      <c r="AD19">
        <v>0.49199999999999999</v>
      </c>
      <c r="AE19">
        <v>1.6080000000000001</v>
      </c>
      <c r="AG19">
        <f t="shared" si="5"/>
        <v>2.1</v>
      </c>
      <c r="AH19" s="26">
        <f t="shared" si="9"/>
        <v>73.5</v>
      </c>
      <c r="AI19" s="26">
        <f t="shared" si="1"/>
        <v>201.39000000000001</v>
      </c>
      <c r="AJ19">
        <v>30</v>
      </c>
      <c r="AK19">
        <f t="shared" si="2"/>
        <v>63</v>
      </c>
      <c r="AL19">
        <v>42.5</v>
      </c>
      <c r="AM19" s="26">
        <f t="shared" si="3"/>
        <v>89.25</v>
      </c>
      <c r="AN19">
        <v>50</v>
      </c>
      <c r="AO19">
        <f t="shared" si="4"/>
        <v>105</v>
      </c>
    </row>
    <row r="20" spans="1:50" x14ac:dyDescent="0.2">
      <c r="A20" s="22" t="s">
        <v>329</v>
      </c>
      <c r="B20">
        <v>14</v>
      </c>
      <c r="C20" t="s">
        <v>63</v>
      </c>
      <c r="D20">
        <v>1.3</v>
      </c>
      <c r="E20">
        <v>35</v>
      </c>
      <c r="F20">
        <f t="shared" si="6"/>
        <v>45.5</v>
      </c>
      <c r="G20" s="5" t="s">
        <v>108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>
        <v>1</v>
      </c>
      <c r="P20" t="s">
        <v>76</v>
      </c>
      <c r="Q20" t="s">
        <v>76</v>
      </c>
      <c r="R20" t="s">
        <v>76</v>
      </c>
      <c r="U20" t="s">
        <v>351</v>
      </c>
      <c r="V20" t="s">
        <v>333</v>
      </c>
      <c r="W20" t="s">
        <v>334</v>
      </c>
      <c r="X20" t="s">
        <v>335</v>
      </c>
      <c r="Y20" t="s">
        <v>360</v>
      </c>
      <c r="Z20">
        <v>21</v>
      </c>
      <c r="AA20">
        <v>1.2</v>
      </c>
      <c r="AC20" t="s">
        <v>19</v>
      </c>
      <c r="AD20">
        <v>1.2</v>
      </c>
      <c r="AG20">
        <f t="shared" si="5"/>
        <v>1.2</v>
      </c>
      <c r="AH20" s="26">
        <f t="shared" si="9"/>
        <v>42</v>
      </c>
      <c r="AI20" s="26">
        <f t="shared" si="1"/>
        <v>115.08000000000001</v>
      </c>
      <c r="AJ20">
        <v>30</v>
      </c>
      <c r="AK20">
        <f t="shared" si="2"/>
        <v>36</v>
      </c>
      <c r="AL20">
        <v>42.5</v>
      </c>
      <c r="AM20" s="26">
        <f t="shared" si="3"/>
        <v>51</v>
      </c>
      <c r="AN20">
        <v>50</v>
      </c>
      <c r="AO20">
        <f t="shared" si="4"/>
        <v>60</v>
      </c>
      <c r="AV20">
        <v>13.8</v>
      </c>
      <c r="AW20">
        <v>30</v>
      </c>
      <c r="AX20">
        <f>AV20*AW20</f>
        <v>414</v>
      </c>
    </row>
    <row r="21" spans="1:50" x14ac:dyDescent="0.2">
      <c r="A21" s="22" t="s">
        <v>329</v>
      </c>
      <c r="B21">
        <v>15</v>
      </c>
      <c r="C21" t="s">
        <v>361</v>
      </c>
      <c r="D21">
        <v>3</v>
      </c>
      <c r="E21">
        <v>10</v>
      </c>
      <c r="F21">
        <f t="shared" si="6"/>
        <v>30</v>
      </c>
      <c r="G21" s="5" t="s">
        <v>108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>
        <v>1</v>
      </c>
      <c r="P21" t="s">
        <v>76</v>
      </c>
      <c r="Q21" t="s">
        <v>76</v>
      </c>
      <c r="R21" t="s">
        <v>76</v>
      </c>
      <c r="U21" t="s">
        <v>351</v>
      </c>
      <c r="V21" t="s">
        <v>333</v>
      </c>
      <c r="W21" t="s">
        <v>334</v>
      </c>
      <c r="X21" t="s">
        <v>335</v>
      </c>
      <c r="AC21" t="s">
        <v>336</v>
      </c>
      <c r="AE21">
        <v>3</v>
      </c>
      <c r="AG21">
        <f t="shared" si="5"/>
        <v>3</v>
      </c>
      <c r="AH21" s="26">
        <f t="shared" si="9"/>
        <v>30</v>
      </c>
      <c r="AI21" s="26">
        <f t="shared" si="1"/>
        <v>82.2</v>
      </c>
      <c r="AJ21">
        <v>30</v>
      </c>
      <c r="AK21">
        <f t="shared" si="2"/>
        <v>90</v>
      </c>
      <c r="AL21">
        <v>42.5</v>
      </c>
      <c r="AM21" s="26">
        <f t="shared" si="3"/>
        <v>127.5</v>
      </c>
      <c r="AN21">
        <v>50</v>
      </c>
      <c r="AO21">
        <f t="shared" si="4"/>
        <v>150</v>
      </c>
      <c r="AV21">
        <v>2.9</v>
      </c>
      <c r="AW21">
        <v>40</v>
      </c>
      <c r="AX21">
        <f>AV21*40</f>
        <v>116</v>
      </c>
    </row>
    <row r="22" spans="1:50" x14ac:dyDescent="0.2">
      <c r="A22" s="22" t="s">
        <v>329</v>
      </c>
      <c r="B22">
        <v>16</v>
      </c>
      <c r="C22" t="s">
        <v>361</v>
      </c>
      <c r="D22">
        <v>2.1</v>
      </c>
      <c r="E22">
        <v>10</v>
      </c>
      <c r="F22">
        <f t="shared" si="6"/>
        <v>21</v>
      </c>
      <c r="G22" t="s">
        <v>67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>
        <v>1</v>
      </c>
      <c r="P22" t="s">
        <v>76</v>
      </c>
      <c r="Q22" t="s">
        <v>76</v>
      </c>
      <c r="R22" t="s">
        <v>76</v>
      </c>
      <c r="U22" t="s">
        <v>351</v>
      </c>
      <c r="V22" t="s">
        <v>333</v>
      </c>
      <c r="W22" t="s">
        <v>334</v>
      </c>
      <c r="X22" t="s">
        <v>335</v>
      </c>
      <c r="AC22" t="s">
        <v>336</v>
      </c>
      <c r="AE22">
        <v>2.1</v>
      </c>
      <c r="AG22">
        <f t="shared" si="5"/>
        <v>2.1</v>
      </c>
      <c r="AH22" s="26">
        <f t="shared" si="9"/>
        <v>21</v>
      </c>
      <c r="AI22" s="26">
        <f t="shared" si="1"/>
        <v>57.540000000000006</v>
      </c>
      <c r="AJ22">
        <v>30</v>
      </c>
      <c r="AK22">
        <f t="shared" si="2"/>
        <v>63</v>
      </c>
      <c r="AL22">
        <v>42.5</v>
      </c>
      <c r="AM22" s="26">
        <f t="shared" si="3"/>
        <v>89.25</v>
      </c>
      <c r="AN22">
        <v>50</v>
      </c>
      <c r="AO22">
        <f t="shared" si="4"/>
        <v>105</v>
      </c>
      <c r="AX22">
        <f>SUM(AX20:AX21)</f>
        <v>530</v>
      </c>
    </row>
    <row r="23" spans="1:50" x14ac:dyDescent="0.2">
      <c r="A23" s="22" t="s">
        <v>329</v>
      </c>
      <c r="B23" s="6">
        <v>17</v>
      </c>
      <c r="C23" t="s">
        <v>63</v>
      </c>
      <c r="D23">
        <v>1.1200000000000001</v>
      </c>
      <c r="E23">
        <v>35</v>
      </c>
      <c r="F23">
        <f t="shared" si="6"/>
        <v>39.200000000000003</v>
      </c>
      <c r="G23" t="s">
        <v>108</v>
      </c>
      <c r="H23" t="s">
        <v>362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>
        <v>1</v>
      </c>
      <c r="P23" t="s">
        <v>76</v>
      </c>
      <c r="Q23" t="s">
        <v>76</v>
      </c>
      <c r="R23" t="s">
        <v>76</v>
      </c>
      <c r="U23" t="s">
        <v>332</v>
      </c>
      <c r="V23" t="s">
        <v>333</v>
      </c>
      <c r="W23" t="s">
        <v>334</v>
      </c>
      <c r="X23" t="s">
        <v>335</v>
      </c>
      <c r="AC23" t="s">
        <v>336</v>
      </c>
      <c r="AE23">
        <v>1.1200000000000001</v>
      </c>
      <c r="AG23">
        <f t="shared" si="5"/>
        <v>1.1200000000000001</v>
      </c>
      <c r="AH23" s="26">
        <f t="shared" si="9"/>
        <v>39.200000000000003</v>
      </c>
      <c r="AI23" s="26">
        <f t="shared" si="1"/>
        <v>107.40800000000002</v>
      </c>
      <c r="AJ23">
        <v>30</v>
      </c>
      <c r="AK23" s="26">
        <f t="shared" si="2"/>
        <v>33.6</v>
      </c>
      <c r="AL23">
        <v>42.5</v>
      </c>
      <c r="AM23" s="26">
        <f t="shared" si="3"/>
        <v>47.6</v>
      </c>
      <c r="AN23">
        <v>50</v>
      </c>
      <c r="AO23">
        <f>AN23*AG23</f>
        <v>56.000000000000007</v>
      </c>
    </row>
    <row r="24" spans="1:50" s="6" customFormat="1" x14ac:dyDescent="0.2">
      <c r="A24" s="6" t="s">
        <v>1</v>
      </c>
      <c r="B24" s="7"/>
      <c r="D24" s="62">
        <f>SUM(D3:D23)</f>
        <v>61.61999999999999</v>
      </c>
      <c r="F24" s="8">
        <f>SUM(F3:F23)</f>
        <v>1970.9</v>
      </c>
      <c r="G24" s="8"/>
      <c r="AA24" s="6">
        <f>SUM(Z3:Z23)</f>
        <v>114</v>
      </c>
      <c r="AD24" s="6">
        <f t="shared" ref="AD24:AI24" si="10">SUM(AD3:AD23)</f>
        <v>1.6919999999999999</v>
      </c>
      <c r="AE24" s="6">
        <f t="shared" si="10"/>
        <v>55.487999999999992</v>
      </c>
      <c r="AF24" s="6">
        <f t="shared" si="10"/>
        <v>2.84</v>
      </c>
      <c r="AG24" s="62">
        <f t="shared" si="10"/>
        <v>87.359999999999985</v>
      </c>
      <c r="AH24" s="8">
        <f t="shared" si="10"/>
        <v>2924.3</v>
      </c>
      <c r="AI24" s="8">
        <f t="shared" si="10"/>
        <v>8012.5820000000012</v>
      </c>
      <c r="AJ24" s="8"/>
      <c r="AK24" s="8">
        <f>SUM(AK3:AK23)</f>
        <v>2649.8</v>
      </c>
      <c r="AL24" s="8"/>
      <c r="AM24" s="8">
        <f>SUM(AM3:AM23)</f>
        <v>3792.55</v>
      </c>
      <c r="AN24" s="8"/>
      <c r="AO24" s="8">
        <f>SUM(AO3:AO23)</f>
        <v>4513</v>
      </c>
      <c r="AP24" s="8"/>
      <c r="AQ24" s="8"/>
      <c r="AR24" s="8"/>
      <c r="AS24" s="8"/>
      <c r="AT24" s="8"/>
      <c r="AU24" s="8"/>
      <c r="AV24" s="8"/>
    </row>
    <row r="25" spans="1:50" ht="15" customHeight="1" x14ac:dyDescent="0.2">
      <c r="D25" t="s">
        <v>363</v>
      </c>
    </row>
    <row r="26" spans="1:50" ht="15" customHeight="1" x14ac:dyDescent="0.2">
      <c r="AG26" t="s">
        <v>364</v>
      </c>
      <c r="AH26" t="s">
        <v>365</v>
      </c>
    </row>
    <row r="27" spans="1:50" ht="15" customHeight="1" x14ac:dyDescent="0.2">
      <c r="G27" s="22" t="s">
        <v>80</v>
      </c>
      <c r="AG27">
        <f>AG3+AG9+AG10</f>
        <v>1.2000000000000002</v>
      </c>
      <c r="AH27" s="26">
        <v>2.11</v>
      </c>
    </row>
    <row r="28" spans="1:50" ht="15" customHeight="1" x14ac:dyDescent="0.2">
      <c r="G28" s="22" t="s">
        <v>67</v>
      </c>
      <c r="AG28">
        <f>AG16+AG22</f>
        <v>22.3</v>
      </c>
      <c r="AH28" s="26">
        <v>39.1</v>
      </c>
    </row>
    <row r="29" spans="1:50" ht="15" customHeight="1" x14ac:dyDescent="0.2">
      <c r="G29" s="22" t="s">
        <v>108</v>
      </c>
      <c r="AG29">
        <f>AG4+AG5+AG6+AG7+AG11+AG12+AG14+AG15+AG17+AG18+AG19+AG20+AG21+AG23</f>
        <v>33.36</v>
      </c>
      <c r="AH29" s="26">
        <v>58.7</v>
      </c>
    </row>
    <row r="30" spans="1:50" ht="15" customHeight="1" x14ac:dyDescent="0.2">
      <c r="AG30" s="22">
        <f>SUM(AG27:AG29)</f>
        <v>56.86</v>
      </c>
      <c r="AH30" s="26">
        <f>SUM(AH27:AH29)</f>
        <v>99.91</v>
      </c>
    </row>
  </sheetData>
  <mergeCells count="9">
    <mergeCell ref="AS1:AU1"/>
    <mergeCell ref="AP1:AR1"/>
    <mergeCell ref="AJ1:AK1"/>
    <mergeCell ref="AG1:AI1"/>
    <mergeCell ref="A1:H1"/>
    <mergeCell ref="Y1:AA1"/>
    <mergeCell ref="AB1:AC1"/>
    <mergeCell ref="AD1:AF1"/>
    <mergeCell ref="I1:X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52"/>
  <sheetViews>
    <sheetView zoomScale="115" zoomScaleNormal="115" workbookViewId="0">
      <pane xSplit="2" ySplit="2" topLeftCell="AA3" activePane="bottomRight" state="frozen"/>
      <selection pane="topRight"/>
      <selection pane="bottomLeft"/>
      <selection pane="bottomRight" activeCell="AE63" sqref="AE63"/>
    </sheetView>
  </sheetViews>
  <sheetFormatPr baseColWidth="10" defaultColWidth="8.83203125" defaultRowHeight="15" customHeight="1" x14ac:dyDescent="0.2"/>
  <cols>
    <col min="1" max="1" width="19" customWidth="1"/>
    <col min="2" max="2" width="11.83203125" style="2" bestFit="1" customWidth="1"/>
    <col min="3" max="3" width="18" customWidth="1"/>
    <col min="4" max="7" width="9.1640625" customWidth="1"/>
    <col min="8" max="8" width="16.83203125" customWidth="1"/>
    <col min="9" max="21" width="13.33203125" customWidth="1"/>
    <col min="22" max="22" width="17.5" customWidth="1"/>
    <col min="23" max="24" width="13.5" customWidth="1"/>
    <col min="25" max="25" width="12.5" customWidth="1"/>
    <col min="26" max="26" width="11.6640625" customWidth="1"/>
    <col min="27" max="27" width="11.5" customWidth="1"/>
    <col min="28" max="28" width="14.83203125" customWidth="1"/>
    <col min="29" max="29" width="36.1640625" customWidth="1"/>
    <col min="30" max="30" width="13.83203125" customWidth="1"/>
    <col min="31" max="31" width="14" customWidth="1"/>
    <col min="32" max="32" width="13.33203125" customWidth="1"/>
    <col min="33" max="33" width="17.6640625" customWidth="1"/>
    <col min="34" max="34" width="11" customWidth="1"/>
    <col min="35" max="40" width="16.6640625" customWidth="1"/>
    <col min="41" max="41" width="15.5" customWidth="1"/>
    <col min="44" max="44" width="11.5" bestFit="1" customWidth="1"/>
    <col min="45" max="46" width="11.5" style="376" customWidth="1"/>
    <col min="47" max="47" width="14.6640625" style="376" customWidth="1"/>
    <col min="48" max="48" width="11.5" customWidth="1"/>
    <col min="50" max="50" width="12.5" bestFit="1" customWidth="1"/>
  </cols>
  <sheetData>
    <row r="1" spans="1:76" ht="15" customHeight="1" x14ac:dyDescent="0.2">
      <c r="A1" s="419" t="s">
        <v>294</v>
      </c>
      <c r="B1" s="419"/>
      <c r="C1" s="419"/>
      <c r="D1" s="419"/>
      <c r="E1" s="419"/>
      <c r="F1" s="419"/>
      <c r="G1" s="419"/>
      <c r="H1" s="419"/>
      <c r="I1" s="420" t="s">
        <v>295</v>
      </c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18" t="s">
        <v>296</v>
      </c>
      <c r="Z1" s="418"/>
      <c r="AA1" s="418"/>
      <c r="AB1" s="419" t="s">
        <v>297</v>
      </c>
      <c r="AC1" s="419"/>
      <c r="AD1" s="421" t="s">
        <v>298</v>
      </c>
      <c r="AE1" s="421"/>
      <c r="AF1" s="421"/>
      <c r="AG1" s="418" t="s">
        <v>299</v>
      </c>
      <c r="AH1" s="418"/>
      <c r="AI1" s="418"/>
      <c r="AJ1" s="416" t="s">
        <v>300</v>
      </c>
      <c r="AK1" s="417"/>
      <c r="AL1" s="341"/>
      <c r="AM1" s="341"/>
      <c r="AN1" s="341"/>
      <c r="AP1" s="415" t="s">
        <v>301</v>
      </c>
      <c r="AQ1" s="415"/>
      <c r="AR1" s="415"/>
      <c r="AS1" s="414" t="s">
        <v>302</v>
      </c>
      <c r="AT1" s="414"/>
      <c r="AU1" s="414"/>
    </row>
    <row r="2" spans="1:76" s="1" customFormat="1" ht="85" x14ac:dyDescent="0.2">
      <c r="A2" s="57" t="s">
        <v>303</v>
      </c>
      <c r="B2" s="58" t="s">
        <v>5</v>
      </c>
      <c r="C2" s="57" t="s">
        <v>7</v>
      </c>
      <c r="D2" s="57" t="s">
        <v>304</v>
      </c>
      <c r="E2" s="57" t="s">
        <v>305</v>
      </c>
      <c r="F2" s="57" t="s">
        <v>306</v>
      </c>
      <c r="G2" s="66" t="s">
        <v>307</v>
      </c>
      <c r="H2" s="57" t="s">
        <v>308</v>
      </c>
      <c r="I2" s="59" t="s">
        <v>26</v>
      </c>
      <c r="J2" s="59" t="s">
        <v>27</v>
      </c>
      <c r="K2" s="59" t="s">
        <v>28</v>
      </c>
      <c r="L2" s="59" t="s">
        <v>29</v>
      </c>
      <c r="M2" s="59" t="s">
        <v>30</v>
      </c>
      <c r="N2" s="59" t="s">
        <v>31</v>
      </c>
      <c r="O2" s="60" t="s">
        <v>32</v>
      </c>
      <c r="P2" s="59" t="s">
        <v>33</v>
      </c>
      <c r="Q2" s="59" t="s">
        <v>34</v>
      </c>
      <c r="R2" s="59" t="s">
        <v>35</v>
      </c>
      <c r="S2" s="63" t="s">
        <v>40</v>
      </c>
      <c r="T2" s="64" t="s">
        <v>41</v>
      </c>
      <c r="U2" s="59" t="s">
        <v>36</v>
      </c>
      <c r="V2" s="59" t="s">
        <v>310</v>
      </c>
      <c r="W2" s="59" t="s">
        <v>367</v>
      </c>
      <c r="X2" s="125" t="s">
        <v>37</v>
      </c>
      <c r="Y2" s="128" t="s">
        <v>311</v>
      </c>
      <c r="Z2" s="128" t="s">
        <v>42</v>
      </c>
      <c r="AA2" s="128" t="s">
        <v>312</v>
      </c>
      <c r="AB2" s="57" t="s">
        <v>84</v>
      </c>
      <c r="AC2" s="57" t="s">
        <v>313</v>
      </c>
      <c r="AD2" s="125" t="s">
        <v>314</v>
      </c>
      <c r="AE2" s="125" t="s">
        <v>315</v>
      </c>
      <c r="AF2" s="125" t="s">
        <v>316</v>
      </c>
      <c r="AG2" s="128" t="s">
        <v>45</v>
      </c>
      <c r="AH2" s="128" t="s">
        <v>318</v>
      </c>
      <c r="AI2" s="128" t="s">
        <v>319</v>
      </c>
      <c r="AJ2" s="218" t="s">
        <v>320</v>
      </c>
      <c r="AK2" s="217" t="s">
        <v>318</v>
      </c>
      <c r="AL2" s="342" t="s">
        <v>321</v>
      </c>
      <c r="AM2" s="342" t="s">
        <v>322</v>
      </c>
      <c r="AN2" s="342" t="s">
        <v>323</v>
      </c>
      <c r="AO2" s="342" t="s">
        <v>324</v>
      </c>
      <c r="AP2" s="371" t="s">
        <v>325</v>
      </c>
      <c r="AQ2" s="371" t="s">
        <v>326</v>
      </c>
      <c r="AR2" s="372" t="s">
        <v>327</v>
      </c>
      <c r="AS2" s="374" t="s">
        <v>325</v>
      </c>
      <c r="AT2" s="374" t="s">
        <v>328</v>
      </c>
      <c r="AU2" s="375" t="s">
        <v>327</v>
      </c>
      <c r="AV2" s="365" t="s">
        <v>368</v>
      </c>
      <c r="AY2" s="1" t="s">
        <v>369</v>
      </c>
    </row>
    <row r="3" spans="1:76" x14ac:dyDescent="0.2">
      <c r="A3" t="s">
        <v>370</v>
      </c>
      <c r="B3">
        <v>1</v>
      </c>
      <c r="C3" t="s">
        <v>330</v>
      </c>
      <c r="D3">
        <v>0.56999999999999995</v>
      </c>
      <c r="E3" t="s">
        <v>371</v>
      </c>
      <c r="F3">
        <f>D3*33</f>
        <v>18.809999999999999</v>
      </c>
      <c r="G3" s="5" t="s">
        <v>80</v>
      </c>
      <c r="H3" t="s">
        <v>372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>
        <v>1</v>
      </c>
      <c r="P3" t="s">
        <v>76</v>
      </c>
      <c r="Q3" t="s">
        <v>76</v>
      </c>
      <c r="R3" t="s">
        <v>76</v>
      </c>
      <c r="U3" s="74" t="s">
        <v>373</v>
      </c>
      <c r="V3" t="s">
        <v>374</v>
      </c>
      <c r="W3" t="s">
        <v>333</v>
      </c>
      <c r="X3" t="s">
        <v>335</v>
      </c>
      <c r="AC3" t="s">
        <v>336</v>
      </c>
      <c r="AE3">
        <v>0.56999999999999995</v>
      </c>
      <c r="AG3">
        <f>AD3+AE3</f>
        <v>0.56999999999999995</v>
      </c>
      <c r="AH3" s="26">
        <f>AG3*33</f>
        <v>18.809999999999999</v>
      </c>
      <c r="AI3" s="26">
        <f>AH3*2.74</f>
        <v>51.539400000000001</v>
      </c>
      <c r="AJ3">
        <v>33</v>
      </c>
      <c r="AK3" s="26">
        <f>AG3*AJ3</f>
        <v>18.809999999999999</v>
      </c>
      <c r="AL3">
        <v>33</v>
      </c>
      <c r="AM3" s="26">
        <f>AL3*AG3</f>
        <v>18.809999999999999</v>
      </c>
      <c r="AN3">
        <v>33</v>
      </c>
      <c r="AO3" s="26">
        <f>AN3*AG3</f>
        <v>18.809999999999999</v>
      </c>
      <c r="AP3" t="s">
        <v>375</v>
      </c>
      <c r="AQ3" s="22">
        <v>158</v>
      </c>
      <c r="AS3" s="376" t="s">
        <v>375</v>
      </c>
      <c r="AT3" s="377">
        <v>211</v>
      </c>
      <c r="AV3" s="376" t="s">
        <v>375</v>
      </c>
      <c r="AW3">
        <v>290</v>
      </c>
      <c r="AY3" s="376" t="s">
        <v>375</v>
      </c>
      <c r="AZ3">
        <v>290</v>
      </c>
    </row>
    <row r="4" spans="1:76" x14ac:dyDescent="0.2">
      <c r="A4" t="s">
        <v>370</v>
      </c>
      <c r="B4">
        <v>2</v>
      </c>
      <c r="C4" t="s">
        <v>330</v>
      </c>
      <c r="D4">
        <v>1.05</v>
      </c>
      <c r="E4" t="s">
        <v>371</v>
      </c>
      <c r="F4">
        <f>D4*33</f>
        <v>34.65</v>
      </c>
      <c r="G4" s="5" t="s">
        <v>80</v>
      </c>
      <c r="H4" t="s">
        <v>372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>
        <v>1</v>
      </c>
      <c r="P4" t="s">
        <v>76</v>
      </c>
      <c r="Q4" t="s">
        <v>76</v>
      </c>
      <c r="R4" t="s">
        <v>76</v>
      </c>
      <c r="U4" s="74" t="s">
        <v>373</v>
      </c>
      <c r="V4" t="s">
        <v>374</v>
      </c>
      <c r="W4" t="s">
        <v>333</v>
      </c>
      <c r="X4" t="s">
        <v>376</v>
      </c>
      <c r="AC4" t="s">
        <v>336</v>
      </c>
      <c r="AE4">
        <v>1.05</v>
      </c>
      <c r="AG4">
        <f t="shared" ref="AG4:AG12" si="0">AD4+AE4</f>
        <v>1.05</v>
      </c>
      <c r="AH4" s="26">
        <f t="shared" ref="AH4:AH5" si="1">AG4*33</f>
        <v>34.65</v>
      </c>
      <c r="AI4" s="26">
        <f t="shared" ref="AI4:AI12" si="2">AH4*2.74</f>
        <v>94.941000000000003</v>
      </c>
      <c r="AJ4">
        <v>33</v>
      </c>
      <c r="AK4" s="26">
        <f t="shared" ref="AK4:AK12" si="3">AG4*AJ4</f>
        <v>34.65</v>
      </c>
      <c r="AL4">
        <v>33</v>
      </c>
      <c r="AM4" s="26">
        <f t="shared" ref="AM4:AM12" si="4">AL4*AG4</f>
        <v>34.65</v>
      </c>
      <c r="AN4">
        <v>33</v>
      </c>
      <c r="AO4" s="26">
        <f t="shared" ref="AO4:AO12" si="5">AN4*AG4</f>
        <v>34.65</v>
      </c>
      <c r="AP4" t="s">
        <v>377</v>
      </c>
      <c r="AQ4" s="26">
        <f>AQ3*20%</f>
        <v>31.6</v>
      </c>
      <c r="AR4">
        <f>AQ4/10</f>
        <v>3.16</v>
      </c>
      <c r="AS4" s="376" t="s">
        <v>377</v>
      </c>
      <c r="AT4" s="376">
        <f>AT3*20%</f>
        <v>42.2</v>
      </c>
      <c r="AU4" s="376">
        <f>AT4/10</f>
        <v>4.2200000000000006</v>
      </c>
      <c r="AV4" s="376" t="s">
        <v>377</v>
      </c>
      <c r="AW4">
        <f>AW3*20%</f>
        <v>58</v>
      </c>
      <c r="AX4">
        <f>AW4/10</f>
        <v>5.8</v>
      </c>
      <c r="AY4" s="376" t="s">
        <v>377</v>
      </c>
      <c r="AZ4">
        <f>AZ3*20%</f>
        <v>58</v>
      </c>
      <c r="BA4">
        <f>AZ4/10</f>
        <v>5.8</v>
      </c>
      <c r="BD4" t="s">
        <v>378</v>
      </c>
      <c r="BE4" t="s">
        <v>365</v>
      </c>
      <c r="BW4" t="s">
        <v>364</v>
      </c>
      <c r="BX4" t="s">
        <v>365</v>
      </c>
    </row>
    <row r="5" spans="1:76" x14ac:dyDescent="0.2">
      <c r="A5" t="s">
        <v>370</v>
      </c>
      <c r="B5">
        <v>3</v>
      </c>
      <c r="C5" t="s">
        <v>330</v>
      </c>
      <c r="D5">
        <v>0.26</v>
      </c>
      <c r="E5" t="s">
        <v>371</v>
      </c>
      <c r="F5">
        <f>D5*33</f>
        <v>8.58</v>
      </c>
      <c r="G5" s="5" t="s">
        <v>80</v>
      </c>
      <c r="H5" t="s">
        <v>372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>
        <v>1</v>
      </c>
      <c r="P5" t="s">
        <v>76</v>
      </c>
      <c r="Q5" t="s">
        <v>76</v>
      </c>
      <c r="R5" t="s">
        <v>76</v>
      </c>
      <c r="U5" s="74" t="s">
        <v>373</v>
      </c>
      <c r="V5" t="s">
        <v>374</v>
      </c>
      <c r="W5" t="s">
        <v>333</v>
      </c>
      <c r="X5" t="s">
        <v>376</v>
      </c>
      <c r="AC5" t="s">
        <v>336</v>
      </c>
      <c r="AE5">
        <v>0.26</v>
      </c>
      <c r="AG5">
        <f t="shared" si="0"/>
        <v>0.26</v>
      </c>
      <c r="AH5" s="26">
        <f t="shared" si="1"/>
        <v>8.58</v>
      </c>
      <c r="AI5" s="26">
        <f t="shared" si="2"/>
        <v>23.509200000000003</v>
      </c>
      <c r="AJ5">
        <v>33</v>
      </c>
      <c r="AK5" s="26">
        <f t="shared" si="3"/>
        <v>8.58</v>
      </c>
      <c r="AL5">
        <v>33</v>
      </c>
      <c r="AM5" s="26">
        <f t="shared" si="4"/>
        <v>8.58</v>
      </c>
      <c r="AN5">
        <v>33</v>
      </c>
      <c r="AO5" s="26">
        <f t="shared" si="5"/>
        <v>8.58</v>
      </c>
      <c r="AP5" t="s">
        <v>379</v>
      </c>
      <c r="AQ5" s="26">
        <f>AQ3*10%</f>
        <v>15.8</v>
      </c>
      <c r="AR5" s="27">
        <f>AQ5/33</f>
        <v>0.47878787878787882</v>
      </c>
      <c r="AS5" s="376" t="s">
        <v>379</v>
      </c>
      <c r="AT5" s="378">
        <f>AT3*10%</f>
        <v>21.1</v>
      </c>
      <c r="AU5" s="379">
        <f>AT5/33</f>
        <v>0.6393939393939394</v>
      </c>
      <c r="AV5" s="376" t="s">
        <v>379</v>
      </c>
      <c r="AW5">
        <f>AW3*10%</f>
        <v>29</v>
      </c>
      <c r="AX5" s="358">
        <f>AW5/33</f>
        <v>0.87878787878787878</v>
      </c>
      <c r="AY5" s="376" t="s">
        <v>379</v>
      </c>
      <c r="AZ5">
        <f>AZ3*10%</f>
        <v>29</v>
      </c>
      <c r="BA5" s="358">
        <f>AZ5/33</f>
        <v>0.87878787878787878</v>
      </c>
      <c r="BC5" s="22" t="s">
        <v>80</v>
      </c>
      <c r="BD5">
        <f>AG3+AG4+AG5+AG10</f>
        <v>3.2800000000000002</v>
      </c>
      <c r="BE5" s="26">
        <v>24.18</v>
      </c>
      <c r="BW5" t="e">
        <f>#REF!+#REF!+#REF!</f>
        <v>#REF!</v>
      </c>
      <c r="BX5" s="26">
        <v>2.11</v>
      </c>
    </row>
    <row r="6" spans="1:76" x14ac:dyDescent="0.2">
      <c r="A6" t="s">
        <v>370</v>
      </c>
      <c r="B6">
        <v>4</v>
      </c>
      <c r="C6" t="s">
        <v>63</v>
      </c>
      <c r="D6">
        <v>0.38</v>
      </c>
      <c r="E6">
        <v>22</v>
      </c>
      <c r="F6">
        <f t="shared" ref="F6:F12" si="6">D6*E6</f>
        <v>8.36</v>
      </c>
      <c r="G6" t="s">
        <v>108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>
        <v>1</v>
      </c>
      <c r="P6" t="s">
        <v>76</v>
      </c>
      <c r="Q6" t="s">
        <v>76</v>
      </c>
      <c r="R6" t="s">
        <v>76</v>
      </c>
      <c r="U6" s="74" t="s">
        <v>380</v>
      </c>
      <c r="V6" t="s">
        <v>374</v>
      </c>
      <c r="W6" t="s">
        <v>333</v>
      </c>
      <c r="X6" t="s">
        <v>335</v>
      </c>
      <c r="AC6" t="s">
        <v>336</v>
      </c>
      <c r="AE6">
        <v>0.38</v>
      </c>
      <c r="AG6">
        <f t="shared" si="0"/>
        <v>0.38</v>
      </c>
      <c r="AH6" s="26">
        <f>AG6*22</f>
        <v>8.36</v>
      </c>
      <c r="AI6" s="26">
        <f t="shared" si="2"/>
        <v>22.906400000000001</v>
      </c>
      <c r="AJ6">
        <v>25</v>
      </c>
      <c r="AK6" s="26">
        <f t="shared" si="3"/>
        <v>9.5</v>
      </c>
      <c r="AL6">
        <v>32.5</v>
      </c>
      <c r="AM6" s="26">
        <f t="shared" si="4"/>
        <v>12.35</v>
      </c>
      <c r="AN6">
        <v>40</v>
      </c>
      <c r="AO6" s="26">
        <f t="shared" si="5"/>
        <v>15.2</v>
      </c>
      <c r="AP6" t="s">
        <v>381</v>
      </c>
      <c r="AQ6" s="26">
        <f>AQ3*70%</f>
        <v>110.6</v>
      </c>
      <c r="AR6" s="27">
        <f>AQ6/25</f>
        <v>4.4239999999999995</v>
      </c>
      <c r="AS6" s="376" t="s">
        <v>381</v>
      </c>
      <c r="AT6" s="378">
        <f>AT3*70%</f>
        <v>147.69999999999999</v>
      </c>
      <c r="AU6" s="376">
        <f>AT6/25</f>
        <v>5.9079999999999995</v>
      </c>
      <c r="AV6" s="376" t="s">
        <v>381</v>
      </c>
      <c r="AW6">
        <f>AW3*70%</f>
        <v>203</v>
      </c>
      <c r="AX6" s="358">
        <f>AW6/25</f>
        <v>8.1199999999999992</v>
      </c>
      <c r="AY6" s="376" t="s">
        <v>382</v>
      </c>
      <c r="AZ6">
        <f>AZ3*70%</f>
        <v>203</v>
      </c>
      <c r="BA6" s="358">
        <f>AZ6/32.5</f>
        <v>6.2461538461538462</v>
      </c>
      <c r="BC6" s="22" t="s">
        <v>67</v>
      </c>
      <c r="BD6">
        <f>AG7</f>
        <v>4.2</v>
      </c>
      <c r="BE6" s="26">
        <v>30.97</v>
      </c>
      <c r="BW6" t="e">
        <f>#REF!+#REF!</f>
        <v>#REF!</v>
      </c>
      <c r="BX6" s="26">
        <v>39.1</v>
      </c>
    </row>
    <row r="7" spans="1:76" x14ac:dyDescent="0.2">
      <c r="A7" t="s">
        <v>370</v>
      </c>
      <c r="B7">
        <v>5</v>
      </c>
      <c r="C7" t="s">
        <v>63</v>
      </c>
      <c r="D7">
        <v>4.2</v>
      </c>
      <c r="E7">
        <v>22</v>
      </c>
      <c r="F7">
        <f t="shared" si="6"/>
        <v>92.4</v>
      </c>
      <c r="G7" t="s">
        <v>67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>
        <v>1</v>
      </c>
      <c r="P7" t="s">
        <v>76</v>
      </c>
      <c r="Q7" t="s">
        <v>76</v>
      </c>
      <c r="R7" t="s">
        <v>76</v>
      </c>
      <c r="U7" s="74" t="s">
        <v>380</v>
      </c>
      <c r="V7" t="s">
        <v>374</v>
      </c>
      <c r="W7" t="s">
        <v>333</v>
      </c>
      <c r="X7" t="s">
        <v>335</v>
      </c>
      <c r="Y7" s="216" t="s">
        <v>383</v>
      </c>
      <c r="Z7">
        <v>68</v>
      </c>
      <c r="AA7">
        <v>2.081</v>
      </c>
      <c r="AC7" t="s">
        <v>19</v>
      </c>
      <c r="AD7">
        <v>2.081</v>
      </c>
      <c r="AE7">
        <v>2.1190000000000002</v>
      </c>
      <c r="AG7">
        <f t="shared" si="0"/>
        <v>4.2</v>
      </c>
      <c r="AH7" s="26">
        <f t="shared" ref="AH7:AH8" si="7">AG7*22</f>
        <v>92.4</v>
      </c>
      <c r="AI7" s="26">
        <f t="shared" si="2"/>
        <v>253.17600000000004</v>
      </c>
      <c r="AJ7">
        <v>25</v>
      </c>
      <c r="AK7" s="26">
        <f t="shared" si="3"/>
        <v>105</v>
      </c>
      <c r="AL7">
        <v>32.5</v>
      </c>
      <c r="AM7" s="26">
        <f t="shared" si="4"/>
        <v>136.5</v>
      </c>
      <c r="AN7">
        <v>40</v>
      </c>
      <c r="AO7" s="26">
        <f t="shared" si="5"/>
        <v>168</v>
      </c>
      <c r="AP7" s="359" t="s">
        <v>344</v>
      </c>
      <c r="AQ7" s="360">
        <f>SUM(AQ4:AQ6)</f>
        <v>158</v>
      </c>
      <c r="AR7" s="361">
        <f>SUM(AR4:AR6)</f>
        <v>8.0627878787878782</v>
      </c>
      <c r="AS7" s="380" t="s">
        <v>344</v>
      </c>
      <c r="AT7" s="380">
        <f>SUM(AT4:AT6)</f>
        <v>211</v>
      </c>
      <c r="AU7" s="381">
        <f>SUM(AU4:AU6)</f>
        <v>10.767393939393941</v>
      </c>
      <c r="AV7" s="361"/>
      <c r="AW7">
        <f>SUM(AW4:AW6)</f>
        <v>290</v>
      </c>
      <c r="AX7" s="410">
        <f>SUM(AX4:AX6)</f>
        <v>14.798787878787877</v>
      </c>
      <c r="AZ7">
        <f>SUM(AZ4:AZ6)</f>
        <v>290</v>
      </c>
      <c r="BA7" s="27">
        <f>SUM(BA4:BA6)</f>
        <v>12.924941724941725</v>
      </c>
      <c r="BC7" s="22" t="s">
        <v>108</v>
      </c>
      <c r="BD7">
        <f>AG6+AG8+AG9+AG11+AG12</f>
        <v>6.08</v>
      </c>
      <c r="BE7" s="26">
        <v>44.83</v>
      </c>
      <c r="BW7" t="e">
        <f>#REF!+#REF!+#REF!+#REF!+#REF!+#REF!+#REF!+#REF!+#REF!+#REF!+#REF!+#REF!+#REF!+BW1</f>
        <v>#REF!</v>
      </c>
      <c r="BX7" s="26">
        <v>58.7</v>
      </c>
    </row>
    <row r="8" spans="1:76" x14ac:dyDescent="0.2">
      <c r="A8" t="s">
        <v>370</v>
      </c>
      <c r="B8">
        <v>6</v>
      </c>
      <c r="C8" t="s">
        <v>63</v>
      </c>
      <c r="D8">
        <v>2.7</v>
      </c>
      <c r="E8">
        <v>22</v>
      </c>
      <c r="F8">
        <f t="shared" si="6"/>
        <v>59.400000000000006</v>
      </c>
      <c r="G8" t="s">
        <v>108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>
        <v>1</v>
      </c>
      <c r="P8" t="s">
        <v>76</v>
      </c>
      <c r="Q8" t="s">
        <v>76</v>
      </c>
      <c r="R8" t="s">
        <v>76</v>
      </c>
      <c r="U8" s="74" t="s">
        <v>380</v>
      </c>
      <c r="V8" t="s">
        <v>374</v>
      </c>
      <c r="W8" t="s">
        <v>333</v>
      </c>
      <c r="X8" t="s">
        <v>335</v>
      </c>
      <c r="AC8" t="s">
        <v>336</v>
      </c>
      <c r="AE8">
        <v>2.7</v>
      </c>
      <c r="AG8">
        <f t="shared" si="0"/>
        <v>2.7</v>
      </c>
      <c r="AH8" s="26">
        <f t="shared" si="7"/>
        <v>59.400000000000006</v>
      </c>
      <c r="AI8" s="26">
        <f t="shared" si="2"/>
        <v>162.75600000000003</v>
      </c>
      <c r="AJ8">
        <v>25</v>
      </c>
      <c r="AK8" s="26">
        <f t="shared" si="3"/>
        <v>67.5</v>
      </c>
      <c r="AL8">
        <v>32.5</v>
      </c>
      <c r="AM8" s="26">
        <f t="shared" si="4"/>
        <v>87.75</v>
      </c>
      <c r="AN8">
        <v>40</v>
      </c>
      <c r="AO8" s="26">
        <f t="shared" si="5"/>
        <v>108</v>
      </c>
      <c r="BC8" s="22" t="s">
        <v>1</v>
      </c>
      <c r="BD8">
        <f>SUM(BD5:BD7)</f>
        <v>13.56</v>
      </c>
      <c r="BE8" s="26">
        <f>SUM(BE5:BE7)</f>
        <v>99.97999999999999</v>
      </c>
    </row>
    <row r="9" spans="1:76" x14ac:dyDescent="0.2">
      <c r="A9" t="s">
        <v>370</v>
      </c>
      <c r="B9">
        <v>7</v>
      </c>
      <c r="C9" t="s">
        <v>361</v>
      </c>
      <c r="D9">
        <v>1</v>
      </c>
      <c r="E9">
        <v>10</v>
      </c>
      <c r="F9">
        <f t="shared" si="6"/>
        <v>10</v>
      </c>
      <c r="G9" t="s">
        <v>108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>
        <v>1</v>
      </c>
      <c r="P9" t="s">
        <v>76</v>
      </c>
      <c r="Q9" t="s">
        <v>76</v>
      </c>
      <c r="R9" t="s">
        <v>76</v>
      </c>
      <c r="U9" s="74" t="s">
        <v>380</v>
      </c>
      <c r="V9" t="s">
        <v>374</v>
      </c>
      <c r="W9" t="s">
        <v>333</v>
      </c>
      <c r="X9" t="s">
        <v>335</v>
      </c>
      <c r="AC9" t="s">
        <v>336</v>
      </c>
      <c r="AE9">
        <v>1</v>
      </c>
      <c r="AG9">
        <f t="shared" si="0"/>
        <v>1</v>
      </c>
      <c r="AH9" s="26">
        <f>AG9*E9</f>
        <v>10</v>
      </c>
      <c r="AI9" s="26">
        <f t="shared" si="2"/>
        <v>27.400000000000002</v>
      </c>
      <c r="AJ9">
        <v>10</v>
      </c>
      <c r="AK9">
        <f t="shared" si="3"/>
        <v>10</v>
      </c>
      <c r="AL9">
        <v>10</v>
      </c>
      <c r="AM9" s="26">
        <f t="shared" si="4"/>
        <v>10</v>
      </c>
      <c r="AN9">
        <v>10</v>
      </c>
      <c r="AO9" s="26">
        <f t="shared" si="5"/>
        <v>10</v>
      </c>
    </row>
    <row r="10" spans="1:76" x14ac:dyDescent="0.2">
      <c r="A10" t="s">
        <v>370</v>
      </c>
      <c r="B10">
        <v>8</v>
      </c>
      <c r="C10" t="s">
        <v>63</v>
      </c>
      <c r="D10">
        <v>1.4</v>
      </c>
      <c r="E10">
        <v>22</v>
      </c>
      <c r="F10">
        <f t="shared" si="6"/>
        <v>30.799999999999997</v>
      </c>
      <c r="G10" s="5" t="s">
        <v>80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70</v>
      </c>
      <c r="O10">
        <v>1</v>
      </c>
      <c r="P10" t="s">
        <v>76</v>
      </c>
      <c r="Q10" t="s">
        <v>76</v>
      </c>
      <c r="R10" t="s">
        <v>71</v>
      </c>
      <c r="U10" s="74" t="s">
        <v>373</v>
      </c>
      <c r="V10" t="s">
        <v>374</v>
      </c>
      <c r="W10" t="s">
        <v>333</v>
      </c>
      <c r="X10" t="s">
        <v>335</v>
      </c>
      <c r="AC10" t="s">
        <v>336</v>
      </c>
      <c r="AE10">
        <v>1.4</v>
      </c>
      <c r="AG10">
        <f t="shared" si="0"/>
        <v>1.4</v>
      </c>
      <c r="AH10" s="26">
        <f>AG10*E10</f>
        <v>30.799999999999997</v>
      </c>
      <c r="AI10" s="26">
        <f t="shared" si="2"/>
        <v>84.391999999999996</v>
      </c>
      <c r="AJ10">
        <v>25</v>
      </c>
      <c r="AK10">
        <f t="shared" si="3"/>
        <v>35</v>
      </c>
      <c r="AL10">
        <v>32.5</v>
      </c>
      <c r="AM10" s="26">
        <f t="shared" si="4"/>
        <v>45.5</v>
      </c>
      <c r="AN10">
        <v>40</v>
      </c>
      <c r="AO10" s="26">
        <f t="shared" si="5"/>
        <v>56</v>
      </c>
    </row>
    <row r="11" spans="1:76" x14ac:dyDescent="0.2">
      <c r="A11" t="s">
        <v>370</v>
      </c>
      <c r="B11">
        <v>9</v>
      </c>
      <c r="C11" t="s">
        <v>361</v>
      </c>
      <c r="D11">
        <v>1.5</v>
      </c>
      <c r="E11">
        <v>10</v>
      </c>
      <c r="F11">
        <f t="shared" si="6"/>
        <v>15</v>
      </c>
      <c r="G11" t="s">
        <v>108</v>
      </c>
      <c r="I11" t="s">
        <v>70</v>
      </c>
      <c r="J11" t="s">
        <v>70</v>
      </c>
      <c r="K11" t="s">
        <v>70</v>
      </c>
      <c r="L11" t="s">
        <v>70</v>
      </c>
      <c r="M11" t="s">
        <v>70</v>
      </c>
      <c r="N11" t="s">
        <v>70</v>
      </c>
      <c r="O11">
        <v>1</v>
      </c>
      <c r="P11" t="s">
        <v>76</v>
      </c>
      <c r="Q11" t="s">
        <v>76</v>
      </c>
      <c r="R11" t="s">
        <v>76</v>
      </c>
      <c r="U11" s="74" t="s">
        <v>380</v>
      </c>
      <c r="V11" t="s">
        <v>374</v>
      </c>
      <c r="W11" t="s">
        <v>333</v>
      </c>
      <c r="X11" t="s">
        <v>335</v>
      </c>
      <c r="AC11" t="s">
        <v>336</v>
      </c>
      <c r="AE11">
        <v>1.5</v>
      </c>
      <c r="AG11">
        <f t="shared" si="0"/>
        <v>1.5</v>
      </c>
      <c r="AH11" s="26">
        <f>AG11*E11</f>
        <v>15</v>
      </c>
      <c r="AI11" s="26">
        <f t="shared" si="2"/>
        <v>41.1</v>
      </c>
      <c r="AJ11">
        <v>10</v>
      </c>
      <c r="AK11">
        <f t="shared" si="3"/>
        <v>15</v>
      </c>
      <c r="AL11">
        <v>10</v>
      </c>
      <c r="AM11" s="26">
        <f t="shared" si="4"/>
        <v>15</v>
      </c>
      <c r="AN11">
        <v>10</v>
      </c>
      <c r="AO11" s="26">
        <f t="shared" si="5"/>
        <v>15</v>
      </c>
    </row>
    <row r="12" spans="1:76" x14ac:dyDescent="0.2">
      <c r="A12" t="s">
        <v>370</v>
      </c>
      <c r="B12">
        <v>10</v>
      </c>
      <c r="C12" t="s">
        <v>361</v>
      </c>
      <c r="D12">
        <v>0.5</v>
      </c>
      <c r="E12">
        <v>10</v>
      </c>
      <c r="F12">
        <f t="shared" si="6"/>
        <v>5</v>
      </c>
      <c r="G12" t="s">
        <v>108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>
        <v>1</v>
      </c>
      <c r="P12" t="s">
        <v>76</v>
      </c>
      <c r="Q12" t="s">
        <v>76</v>
      </c>
      <c r="R12" t="s">
        <v>76</v>
      </c>
      <c r="U12" s="74" t="s">
        <v>380</v>
      </c>
      <c r="V12" t="s">
        <v>374</v>
      </c>
      <c r="W12" t="s">
        <v>333</v>
      </c>
      <c r="X12" t="s">
        <v>335</v>
      </c>
      <c r="AC12" t="s">
        <v>336</v>
      </c>
      <c r="AE12">
        <v>0.5</v>
      </c>
      <c r="AG12">
        <f t="shared" si="0"/>
        <v>0.5</v>
      </c>
      <c r="AH12" s="26">
        <f>AG12*E12</f>
        <v>5</v>
      </c>
      <c r="AI12" s="26">
        <f t="shared" si="2"/>
        <v>13.700000000000001</v>
      </c>
      <c r="AJ12">
        <v>10</v>
      </c>
      <c r="AK12">
        <f t="shared" si="3"/>
        <v>5</v>
      </c>
      <c r="AL12">
        <v>10</v>
      </c>
      <c r="AM12" s="26">
        <f t="shared" si="4"/>
        <v>5</v>
      </c>
      <c r="AN12">
        <v>10</v>
      </c>
      <c r="AO12" s="26">
        <f t="shared" si="5"/>
        <v>5</v>
      </c>
    </row>
    <row r="13" spans="1:76" s="219" customFormat="1" x14ac:dyDescent="0.2">
      <c r="A13" s="219" t="s">
        <v>370</v>
      </c>
      <c r="U13" s="220"/>
      <c r="AG13" s="219">
        <f>SUM(AG3:AG12)</f>
        <v>13.56</v>
      </c>
      <c r="AH13" s="219">
        <f>SUM(AH3:AH12)</f>
        <v>283</v>
      </c>
      <c r="AI13" s="222">
        <f>SUM(AI3:AI12)</f>
        <v>775.42</v>
      </c>
      <c r="AK13" s="222">
        <f>SUM(AK3:AK12)</f>
        <v>309.03999999999996</v>
      </c>
      <c r="AL13" s="222"/>
      <c r="AM13" s="222">
        <f>SUM(AM3:AM12)</f>
        <v>374.14</v>
      </c>
      <c r="AN13" s="222"/>
      <c r="AO13" s="222">
        <f>SUM(AO3:AO12)</f>
        <v>439.24</v>
      </c>
      <c r="AS13" s="376"/>
      <c r="AT13" s="376"/>
      <c r="AU13" s="376"/>
    </row>
    <row r="14" spans="1:76" x14ac:dyDescent="0.2">
      <c r="B14"/>
    </row>
    <row r="15" spans="1:76" s="3" customFormat="1" x14ac:dyDescent="0.2">
      <c r="A15" s="3" t="s">
        <v>384</v>
      </c>
      <c r="B15" s="3">
        <v>1</v>
      </c>
      <c r="C15" s="3" t="s">
        <v>63</v>
      </c>
      <c r="D15" s="3">
        <v>0.26</v>
      </c>
      <c r="E15" s="3">
        <v>22</v>
      </c>
      <c r="F15" s="3">
        <f t="shared" ref="F15:F22" si="8">D15*E15</f>
        <v>5.7200000000000006</v>
      </c>
      <c r="G15" s="3" t="s">
        <v>108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70</v>
      </c>
      <c r="N15" s="3" t="s">
        <v>70</v>
      </c>
      <c r="O15" s="3">
        <v>1</v>
      </c>
      <c r="P15" s="3" t="s">
        <v>76</v>
      </c>
      <c r="Q15" s="3" t="s">
        <v>76</v>
      </c>
      <c r="R15" s="3" t="s">
        <v>366</v>
      </c>
      <c r="U15" s="3" t="s">
        <v>380</v>
      </c>
      <c r="V15" s="3" t="s">
        <v>374</v>
      </c>
      <c r="W15" s="3" t="s">
        <v>374</v>
      </c>
      <c r="X15" s="3" t="s">
        <v>335</v>
      </c>
      <c r="AC15" s="3" t="s">
        <v>336</v>
      </c>
      <c r="AE15" s="3">
        <v>0.26</v>
      </c>
      <c r="AG15" s="3">
        <f>AD15+AE15</f>
        <v>0.26</v>
      </c>
      <c r="AH15" s="82">
        <f>AG15*E15</f>
        <v>5.7200000000000006</v>
      </c>
      <c r="AI15" s="82">
        <f t="shared" ref="AI15:AI22" si="9">AH15*2.74</f>
        <v>15.672800000000002</v>
      </c>
      <c r="AJ15" s="3">
        <v>35</v>
      </c>
      <c r="AK15" s="82">
        <f>AG15*35</f>
        <v>9.1</v>
      </c>
      <c r="AL15" s="3">
        <v>42.5</v>
      </c>
      <c r="AM15" s="82">
        <f>AG15*42.5</f>
        <v>11.05</v>
      </c>
      <c r="AN15" s="82">
        <v>50</v>
      </c>
      <c r="AO15" s="82">
        <f>AG15*AN15</f>
        <v>13</v>
      </c>
      <c r="AP15" s="3" t="s">
        <v>375</v>
      </c>
      <c r="AQ15" s="25">
        <v>154</v>
      </c>
      <c r="AS15" s="376" t="s">
        <v>375</v>
      </c>
      <c r="AT15" s="377">
        <v>205</v>
      </c>
      <c r="AU15" s="376"/>
      <c r="BB15" s="82"/>
    </row>
    <row r="16" spans="1:76" s="3" customFormat="1" x14ac:dyDescent="0.2">
      <c r="A16" s="3" t="s">
        <v>384</v>
      </c>
      <c r="B16" s="3">
        <v>2</v>
      </c>
      <c r="C16" s="3" t="s">
        <v>63</v>
      </c>
      <c r="D16" s="3">
        <v>0.63</v>
      </c>
      <c r="E16" s="3">
        <v>22</v>
      </c>
      <c r="F16" s="3">
        <f t="shared" si="8"/>
        <v>13.86</v>
      </c>
      <c r="G16" s="3" t="s">
        <v>108</v>
      </c>
      <c r="I16" s="3" t="s">
        <v>70</v>
      </c>
      <c r="J16" s="3" t="s">
        <v>70</v>
      </c>
      <c r="K16" s="3" t="s">
        <v>70</v>
      </c>
      <c r="L16" s="3" t="s">
        <v>70</v>
      </c>
      <c r="M16" s="3" t="s">
        <v>70</v>
      </c>
      <c r="N16" s="3" t="s">
        <v>70</v>
      </c>
      <c r="O16" s="3">
        <v>1</v>
      </c>
      <c r="P16" s="3" t="s">
        <v>76</v>
      </c>
      <c r="Q16" s="3" t="s">
        <v>76</v>
      </c>
      <c r="R16" s="3" t="s">
        <v>366</v>
      </c>
      <c r="U16" s="3" t="s">
        <v>373</v>
      </c>
      <c r="V16" s="3" t="s">
        <v>374</v>
      </c>
      <c r="W16" s="3" t="s">
        <v>374</v>
      </c>
      <c r="X16" s="3" t="s">
        <v>335</v>
      </c>
      <c r="AC16" s="3" t="s">
        <v>336</v>
      </c>
      <c r="AE16" s="3">
        <v>0.63</v>
      </c>
      <c r="AG16" s="3">
        <f t="shared" ref="AG16:AG22" si="10">AD16+AE16</f>
        <v>0.63</v>
      </c>
      <c r="AH16" s="82">
        <f t="shared" ref="AH16:AH22" si="11">AG16*E16</f>
        <v>13.86</v>
      </c>
      <c r="AI16" s="82">
        <f t="shared" si="9"/>
        <v>37.976399999999998</v>
      </c>
      <c r="AJ16" s="3">
        <v>35</v>
      </c>
      <c r="AK16" s="82">
        <f t="shared" ref="AK16:AK19" si="12">AG16*35</f>
        <v>22.05</v>
      </c>
      <c r="AL16" s="3">
        <v>42.5</v>
      </c>
      <c r="AM16" s="82">
        <f t="shared" ref="AM16:AM22" si="13">AG16*42.5</f>
        <v>26.774999999999999</v>
      </c>
      <c r="AN16" s="82">
        <v>50</v>
      </c>
      <c r="AO16" s="82">
        <f t="shared" ref="AO16:AO22" si="14">AG16*AN16</f>
        <v>31.5</v>
      </c>
      <c r="AP16" s="3" t="s">
        <v>377</v>
      </c>
      <c r="AQ16" s="82">
        <f>AQ15*20%</f>
        <v>30.8</v>
      </c>
      <c r="AR16" s="3">
        <f>AQ16/10</f>
        <v>3.08</v>
      </c>
      <c r="AS16" s="376" t="s">
        <v>377</v>
      </c>
      <c r="AT16" s="376">
        <f>AT15*20%</f>
        <v>41</v>
      </c>
      <c r="AU16" s="376">
        <f>AT16/10</f>
        <v>4.0999999999999996</v>
      </c>
    </row>
    <row r="17" spans="1:51" s="3" customFormat="1" x14ac:dyDescent="0.2">
      <c r="A17" s="3" t="s">
        <v>384</v>
      </c>
      <c r="B17" s="3">
        <v>3</v>
      </c>
      <c r="C17" s="3" t="s">
        <v>63</v>
      </c>
      <c r="D17" s="3">
        <v>0.62</v>
      </c>
      <c r="E17" s="3">
        <v>22</v>
      </c>
      <c r="F17" s="3">
        <f t="shared" si="8"/>
        <v>13.64</v>
      </c>
      <c r="G17" s="3" t="s">
        <v>108</v>
      </c>
      <c r="I17" s="3" t="s">
        <v>70</v>
      </c>
      <c r="J17" s="3" t="s">
        <v>70</v>
      </c>
      <c r="K17" s="3" t="s">
        <v>70</v>
      </c>
      <c r="L17" s="3" t="s">
        <v>70</v>
      </c>
      <c r="M17" s="3" t="s">
        <v>70</v>
      </c>
      <c r="N17" s="3" t="s">
        <v>70</v>
      </c>
      <c r="O17" s="3">
        <v>1</v>
      </c>
      <c r="P17" s="3" t="s">
        <v>76</v>
      </c>
      <c r="Q17" s="3" t="s">
        <v>76</v>
      </c>
      <c r="R17" s="3" t="s">
        <v>366</v>
      </c>
      <c r="U17" s="3" t="s">
        <v>373</v>
      </c>
      <c r="V17" s="3" t="s">
        <v>374</v>
      </c>
      <c r="W17" s="3" t="s">
        <v>374</v>
      </c>
      <c r="X17" s="3" t="s">
        <v>335</v>
      </c>
      <c r="AC17" s="3" t="s">
        <v>336</v>
      </c>
      <c r="AE17" s="3">
        <v>0.62</v>
      </c>
      <c r="AG17" s="3">
        <f t="shared" si="10"/>
        <v>0.62</v>
      </c>
      <c r="AH17" s="82">
        <f t="shared" si="11"/>
        <v>13.64</v>
      </c>
      <c r="AI17" s="82">
        <f t="shared" si="9"/>
        <v>37.373600000000003</v>
      </c>
      <c r="AJ17" s="3">
        <v>35</v>
      </c>
      <c r="AK17" s="82">
        <f t="shared" si="12"/>
        <v>21.7</v>
      </c>
      <c r="AL17" s="3">
        <v>42.5</v>
      </c>
      <c r="AM17" s="82">
        <f t="shared" si="13"/>
        <v>26.35</v>
      </c>
      <c r="AN17" s="82">
        <v>50</v>
      </c>
      <c r="AO17" s="82">
        <f t="shared" si="14"/>
        <v>31</v>
      </c>
      <c r="AP17" s="3" t="s">
        <v>385</v>
      </c>
      <c r="AQ17" s="82">
        <f>AQ15*80%</f>
        <v>123.2</v>
      </c>
      <c r="AR17" s="3">
        <f>AQ17/35</f>
        <v>3.52</v>
      </c>
      <c r="AS17" s="376" t="s">
        <v>385</v>
      </c>
      <c r="AT17" s="378">
        <f>AT15*80%</f>
        <v>164</v>
      </c>
      <c r="AU17" s="379">
        <f>AT17/35</f>
        <v>4.6857142857142859</v>
      </c>
      <c r="AW17"/>
      <c r="AX17" t="s">
        <v>378</v>
      </c>
      <c r="AY17" t="s">
        <v>365</v>
      </c>
    </row>
    <row r="18" spans="1:51" s="13" customFormat="1" x14ac:dyDescent="0.2">
      <c r="A18" s="13" t="s">
        <v>384</v>
      </c>
      <c r="B18" s="13">
        <v>4</v>
      </c>
      <c r="C18" s="13" t="s">
        <v>63</v>
      </c>
      <c r="D18" s="13">
        <v>6.1</v>
      </c>
      <c r="E18" s="13">
        <v>22</v>
      </c>
      <c r="F18" s="13">
        <f t="shared" si="8"/>
        <v>134.19999999999999</v>
      </c>
      <c r="G18" s="13" t="s">
        <v>108</v>
      </c>
      <c r="I18" s="13" t="s">
        <v>70</v>
      </c>
      <c r="J18" s="13" t="s">
        <v>70</v>
      </c>
      <c r="K18" s="13" t="s">
        <v>70</v>
      </c>
      <c r="L18" s="13" t="s">
        <v>70</v>
      </c>
      <c r="M18" s="13" t="s">
        <v>70</v>
      </c>
      <c r="N18" s="13" t="s">
        <v>240</v>
      </c>
      <c r="O18" s="13">
        <v>2</v>
      </c>
      <c r="P18" s="13" t="s">
        <v>76</v>
      </c>
      <c r="Q18" s="13" t="s">
        <v>76</v>
      </c>
      <c r="R18" s="13" t="s">
        <v>366</v>
      </c>
      <c r="U18" s="13" t="s">
        <v>380</v>
      </c>
      <c r="V18" s="13" t="s">
        <v>374</v>
      </c>
      <c r="W18" s="13" t="s">
        <v>374</v>
      </c>
      <c r="X18" s="13" t="s">
        <v>335</v>
      </c>
      <c r="Y18" s="13" t="s">
        <v>386</v>
      </c>
      <c r="Z18" s="13">
        <v>74</v>
      </c>
      <c r="AA18" s="13">
        <v>5.2</v>
      </c>
      <c r="AB18" s="13">
        <v>74</v>
      </c>
      <c r="AC18" s="408" t="s">
        <v>387</v>
      </c>
      <c r="AE18" s="68">
        <v>3.13</v>
      </c>
      <c r="AF18" s="68">
        <v>5.2</v>
      </c>
      <c r="AG18" s="68">
        <v>3.13</v>
      </c>
      <c r="AH18" s="398">
        <f t="shared" si="11"/>
        <v>68.86</v>
      </c>
      <c r="AI18" s="398">
        <f t="shared" si="9"/>
        <v>188.6764</v>
      </c>
      <c r="AJ18" s="68">
        <v>35</v>
      </c>
      <c r="AK18" s="398">
        <f t="shared" si="12"/>
        <v>109.55</v>
      </c>
      <c r="AL18" s="3">
        <v>42.5</v>
      </c>
      <c r="AM18" s="82">
        <f t="shared" si="13"/>
        <v>133.02500000000001</v>
      </c>
      <c r="AN18" s="82">
        <v>50</v>
      </c>
      <c r="AO18" s="82">
        <f t="shared" si="14"/>
        <v>156.5</v>
      </c>
      <c r="AP18" s="352" t="s">
        <v>344</v>
      </c>
      <c r="AQ18" s="353">
        <f>SUM(AQ16:AQ17)</f>
        <v>154</v>
      </c>
      <c r="AR18" s="352">
        <f>SUM(AR16:AR17)</f>
        <v>6.6</v>
      </c>
      <c r="AS18" s="380" t="s">
        <v>344</v>
      </c>
      <c r="AT18" s="380">
        <f>SUM(AT16:AT17)</f>
        <v>205</v>
      </c>
      <c r="AU18" s="381">
        <f>SUM(AU16:AU17)</f>
        <v>8.7857142857142847</v>
      </c>
      <c r="AV18" s="352"/>
      <c r="AW18" s="291" t="s">
        <v>80</v>
      </c>
      <c r="AX18" s="11">
        <v>0</v>
      </c>
      <c r="AY18" s="292">
        <v>0</v>
      </c>
    </row>
    <row r="19" spans="1:51" s="3" customFormat="1" x14ac:dyDescent="0.2">
      <c r="A19" s="3" t="s">
        <v>384</v>
      </c>
      <c r="B19" s="3">
        <v>5</v>
      </c>
      <c r="C19" s="3" t="s">
        <v>63</v>
      </c>
      <c r="D19" s="3">
        <v>0.49</v>
      </c>
      <c r="E19" s="3">
        <v>22</v>
      </c>
      <c r="F19" s="3">
        <f t="shared" si="8"/>
        <v>10.78</v>
      </c>
      <c r="G19" s="3" t="s">
        <v>108</v>
      </c>
      <c r="I19" s="3" t="s">
        <v>70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240</v>
      </c>
      <c r="O19" s="3">
        <v>2</v>
      </c>
      <c r="P19" s="3" t="s">
        <v>76</v>
      </c>
      <c r="Q19" s="3" t="s">
        <v>76</v>
      </c>
      <c r="R19" s="3" t="s">
        <v>366</v>
      </c>
      <c r="U19" s="3" t="s">
        <v>380</v>
      </c>
      <c r="V19" s="3" t="s">
        <v>374</v>
      </c>
      <c r="W19" s="3" t="s">
        <v>374</v>
      </c>
      <c r="X19" s="3" t="s">
        <v>335</v>
      </c>
      <c r="Y19" s="3" t="s">
        <v>388</v>
      </c>
      <c r="Z19" s="3">
        <v>2</v>
      </c>
      <c r="AA19" s="3">
        <v>0.121</v>
      </c>
      <c r="AC19" s="3" t="s">
        <v>19</v>
      </c>
      <c r="AD19" s="3">
        <v>0.121</v>
      </c>
      <c r="AE19" s="3">
        <f>0.49-0.121</f>
        <v>0.36899999999999999</v>
      </c>
      <c r="AG19" s="3">
        <f t="shared" si="10"/>
        <v>0.49</v>
      </c>
      <c r="AH19" s="82">
        <f t="shared" si="11"/>
        <v>10.78</v>
      </c>
      <c r="AI19" s="82">
        <f t="shared" si="9"/>
        <v>29.537200000000002</v>
      </c>
      <c r="AJ19" s="3">
        <v>35</v>
      </c>
      <c r="AK19" s="82">
        <f t="shared" si="12"/>
        <v>17.149999999999999</v>
      </c>
      <c r="AL19" s="3">
        <v>42.5</v>
      </c>
      <c r="AM19" s="82">
        <f t="shared" si="13"/>
        <v>20.824999999999999</v>
      </c>
      <c r="AN19" s="82">
        <v>50</v>
      </c>
      <c r="AO19" s="82">
        <f t="shared" si="14"/>
        <v>24.5</v>
      </c>
      <c r="AS19" s="376"/>
      <c r="AT19" s="376"/>
      <c r="AU19" s="376"/>
      <c r="AW19" s="22" t="s">
        <v>67</v>
      </c>
      <c r="AX19">
        <f>AG21</f>
        <v>1.3</v>
      </c>
      <c r="AY19" s="26">
        <v>11.47</v>
      </c>
    </row>
    <row r="20" spans="1:51" s="3" customFormat="1" x14ac:dyDescent="0.2">
      <c r="A20" s="3" t="s">
        <v>384</v>
      </c>
      <c r="B20" s="3">
        <v>6</v>
      </c>
      <c r="C20" s="3" t="s">
        <v>361</v>
      </c>
      <c r="D20" s="3">
        <v>1.1000000000000001</v>
      </c>
      <c r="E20" s="3">
        <v>10</v>
      </c>
      <c r="F20" s="3">
        <f t="shared" si="8"/>
        <v>11</v>
      </c>
      <c r="G20" s="3" t="s">
        <v>108</v>
      </c>
      <c r="H20" s="3" t="s">
        <v>389</v>
      </c>
      <c r="I20" s="3" t="s">
        <v>240</v>
      </c>
      <c r="J20" s="3" t="s">
        <v>240</v>
      </c>
      <c r="K20" s="3" t="s">
        <v>70</v>
      </c>
      <c r="L20" s="3" t="s">
        <v>70</v>
      </c>
      <c r="M20" s="3" t="s">
        <v>70</v>
      </c>
      <c r="N20" s="3" t="s">
        <v>75</v>
      </c>
      <c r="O20" s="3">
        <v>2</v>
      </c>
      <c r="P20" s="3" t="s">
        <v>76</v>
      </c>
      <c r="Q20" s="3" t="s">
        <v>76</v>
      </c>
      <c r="R20" s="3" t="s">
        <v>366</v>
      </c>
      <c r="U20" s="3" t="s">
        <v>373</v>
      </c>
      <c r="V20" s="3" t="s">
        <v>374</v>
      </c>
      <c r="W20" s="3" t="s">
        <v>374</v>
      </c>
      <c r="X20" s="3" t="s">
        <v>335</v>
      </c>
      <c r="AC20" s="3" t="s">
        <v>336</v>
      </c>
      <c r="AE20" s="3">
        <v>1.1000000000000001</v>
      </c>
      <c r="AG20" s="3">
        <v>1.2</v>
      </c>
      <c r="AH20" s="3">
        <f t="shared" si="11"/>
        <v>12</v>
      </c>
      <c r="AI20" s="82">
        <f t="shared" si="9"/>
        <v>32.880000000000003</v>
      </c>
      <c r="AJ20" s="3">
        <v>35</v>
      </c>
      <c r="AK20" s="82">
        <f>AJ20*AG20</f>
        <v>42</v>
      </c>
      <c r="AL20" s="3">
        <v>42.5</v>
      </c>
      <c r="AM20" s="82">
        <f t="shared" si="13"/>
        <v>51</v>
      </c>
      <c r="AN20" s="82">
        <v>50</v>
      </c>
      <c r="AO20" s="82">
        <f t="shared" si="14"/>
        <v>60</v>
      </c>
      <c r="AP20" s="351"/>
      <c r="AS20" s="376"/>
      <c r="AT20" s="376"/>
      <c r="AU20" s="376"/>
      <c r="AW20" s="22" t="s">
        <v>108</v>
      </c>
      <c r="AX20">
        <f>AG15+AG16+AG17+AG18+AG19+AG20+AG22</f>
        <v>7.93</v>
      </c>
      <c r="AY20" s="26">
        <v>88.52</v>
      </c>
    </row>
    <row r="21" spans="1:51" s="3" customFormat="1" x14ac:dyDescent="0.2">
      <c r="A21" s="3" t="s">
        <v>384</v>
      </c>
      <c r="B21" s="3">
        <v>7</v>
      </c>
      <c r="C21" s="3" t="s">
        <v>361</v>
      </c>
      <c r="D21" s="3">
        <v>1.4</v>
      </c>
      <c r="E21" s="3">
        <v>10</v>
      </c>
      <c r="F21" s="3">
        <f t="shared" si="8"/>
        <v>14</v>
      </c>
      <c r="G21" s="3" t="s">
        <v>67</v>
      </c>
      <c r="I21" s="3" t="s">
        <v>240</v>
      </c>
      <c r="J21" s="3" t="s">
        <v>240</v>
      </c>
      <c r="K21" s="3" t="s">
        <v>70</v>
      </c>
      <c r="L21" s="3" t="s">
        <v>70</v>
      </c>
      <c r="M21" s="3" t="s">
        <v>70</v>
      </c>
      <c r="N21" s="3" t="s">
        <v>75</v>
      </c>
      <c r="O21" s="3">
        <v>2</v>
      </c>
      <c r="P21" s="3" t="s">
        <v>76</v>
      </c>
      <c r="Q21" s="3" t="s">
        <v>76</v>
      </c>
      <c r="R21" s="3" t="s">
        <v>366</v>
      </c>
      <c r="U21" s="3" t="s">
        <v>390</v>
      </c>
      <c r="V21" s="3" t="s">
        <v>374</v>
      </c>
      <c r="W21" s="3" t="s">
        <v>374</v>
      </c>
      <c r="X21" s="3" t="s">
        <v>335</v>
      </c>
      <c r="AC21" s="3" t="s">
        <v>336</v>
      </c>
      <c r="AE21" s="3">
        <v>1.4</v>
      </c>
      <c r="AG21" s="3">
        <v>1.3</v>
      </c>
      <c r="AH21" s="3">
        <f t="shared" si="11"/>
        <v>13</v>
      </c>
      <c r="AI21" s="82">
        <f t="shared" si="9"/>
        <v>35.620000000000005</v>
      </c>
      <c r="AJ21" s="3">
        <v>35</v>
      </c>
      <c r="AK21" s="82">
        <f t="shared" ref="AK21:AK22" si="15">AJ21*AG21</f>
        <v>45.5</v>
      </c>
      <c r="AL21" s="3">
        <v>42.5</v>
      </c>
      <c r="AM21" s="82">
        <f t="shared" si="13"/>
        <v>55.25</v>
      </c>
      <c r="AN21" s="82">
        <v>50</v>
      </c>
      <c r="AO21" s="82">
        <f t="shared" si="14"/>
        <v>65</v>
      </c>
      <c r="AP21" s="351"/>
      <c r="AS21" s="376"/>
      <c r="AT21" s="376"/>
      <c r="AU21" s="376"/>
      <c r="AW21" s="22" t="s">
        <v>1</v>
      </c>
      <c r="AX21">
        <f>SUM(AX18:AX20)</f>
        <v>9.23</v>
      </c>
      <c r="AY21" s="26">
        <f>SUM(AY18:AY20)</f>
        <v>99.99</v>
      </c>
    </row>
    <row r="22" spans="1:51" s="3" customFormat="1" x14ac:dyDescent="0.2">
      <c r="A22" s="3" t="s">
        <v>384</v>
      </c>
      <c r="B22" s="3">
        <v>8</v>
      </c>
      <c r="C22" s="3" t="s">
        <v>361</v>
      </c>
      <c r="D22" s="3">
        <v>1.6</v>
      </c>
      <c r="E22" s="3">
        <v>10</v>
      </c>
      <c r="F22" s="3">
        <f t="shared" si="8"/>
        <v>16</v>
      </c>
      <c r="G22" s="3" t="s">
        <v>108</v>
      </c>
      <c r="I22" s="3" t="s">
        <v>240</v>
      </c>
      <c r="J22" s="3" t="s">
        <v>240</v>
      </c>
      <c r="K22" s="3" t="s">
        <v>70</v>
      </c>
      <c r="L22" s="3" t="s">
        <v>70</v>
      </c>
      <c r="M22" s="3" t="s">
        <v>70</v>
      </c>
      <c r="N22" s="3" t="s">
        <v>75</v>
      </c>
      <c r="O22" s="3">
        <v>2</v>
      </c>
      <c r="P22" s="3" t="s">
        <v>76</v>
      </c>
      <c r="Q22" s="3" t="s">
        <v>76</v>
      </c>
      <c r="R22" s="3" t="s">
        <v>366</v>
      </c>
      <c r="U22" s="3" t="s">
        <v>373</v>
      </c>
      <c r="V22" s="3" t="s">
        <v>374</v>
      </c>
      <c r="W22" s="3" t="s">
        <v>374</v>
      </c>
      <c r="X22" s="3" t="s">
        <v>335</v>
      </c>
      <c r="AC22" s="3" t="s">
        <v>336</v>
      </c>
      <c r="AE22" s="3">
        <v>1.6</v>
      </c>
      <c r="AG22" s="3">
        <f t="shared" si="10"/>
        <v>1.6</v>
      </c>
      <c r="AH22" s="3">
        <f t="shared" si="11"/>
        <v>16</v>
      </c>
      <c r="AI22" s="82">
        <f t="shared" si="9"/>
        <v>43.84</v>
      </c>
      <c r="AJ22" s="3">
        <v>35</v>
      </c>
      <c r="AK22" s="3">
        <f t="shared" si="15"/>
        <v>56</v>
      </c>
      <c r="AL22" s="3">
        <v>42.5</v>
      </c>
      <c r="AM22" s="82">
        <f t="shared" si="13"/>
        <v>68</v>
      </c>
      <c r="AN22" s="82">
        <v>50</v>
      </c>
      <c r="AO22" s="82">
        <f t="shared" si="14"/>
        <v>80</v>
      </c>
      <c r="AP22" s="25"/>
      <c r="AQ22" s="25"/>
      <c r="AR22" s="25"/>
      <c r="AS22" s="376"/>
      <c r="AT22" s="376"/>
      <c r="AU22" s="376"/>
      <c r="AV22" s="25"/>
    </row>
    <row r="23" spans="1:51" s="221" customFormat="1" x14ac:dyDescent="0.2">
      <c r="A23" s="221" t="s">
        <v>384</v>
      </c>
      <c r="AG23" s="221">
        <f>SUM(AG15:AG22)</f>
        <v>9.23</v>
      </c>
      <c r="AH23" s="231">
        <f>SUM(AH15:AH22)</f>
        <v>153.86000000000001</v>
      </c>
      <c r="AI23" s="231">
        <f>SUM(AI15:AI22)</f>
        <v>421.57640000000004</v>
      </c>
      <c r="AK23" s="231">
        <f>SUM(AK15:AK22)</f>
        <v>323.04999999999995</v>
      </c>
      <c r="AL23" s="231"/>
      <c r="AM23" s="231">
        <f>SUM(AM15:AM22)</f>
        <v>392.27499999999998</v>
      </c>
      <c r="AN23" s="231"/>
      <c r="AO23" s="231">
        <f>SUM(AO15:AO22)</f>
        <v>461.5</v>
      </c>
      <c r="AS23" s="376"/>
      <c r="AT23" s="376"/>
      <c r="AU23" s="376"/>
    </row>
    <row r="24" spans="1:51" x14ac:dyDescent="0.2">
      <c r="B24"/>
    </row>
    <row r="25" spans="1:51" ht="16" x14ac:dyDescent="0.2">
      <c r="A25" t="s">
        <v>391</v>
      </c>
      <c r="B25">
        <v>1</v>
      </c>
      <c r="C25" t="s">
        <v>63</v>
      </c>
      <c r="D25">
        <v>3.58</v>
      </c>
      <c r="E25">
        <v>22</v>
      </c>
      <c r="F25">
        <f t="shared" ref="F25:F29" si="16">D25*E25</f>
        <v>78.760000000000005</v>
      </c>
      <c r="G25" t="s">
        <v>108</v>
      </c>
      <c r="H25" s="80" t="s">
        <v>392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>
        <v>1</v>
      </c>
      <c r="P25" t="s">
        <v>76</v>
      </c>
      <c r="Q25" t="s">
        <v>76</v>
      </c>
      <c r="R25" t="s">
        <v>366</v>
      </c>
      <c r="U25" s="74" t="s">
        <v>380</v>
      </c>
      <c r="V25" t="s">
        <v>374</v>
      </c>
      <c r="W25" t="s">
        <v>374</v>
      </c>
      <c r="X25" t="s">
        <v>335</v>
      </c>
      <c r="AC25" t="s">
        <v>336</v>
      </c>
      <c r="AE25">
        <v>3.58</v>
      </c>
      <c r="AG25">
        <f>AD25+AE25</f>
        <v>3.58</v>
      </c>
      <c r="AH25" s="26">
        <f>AG25*E25</f>
        <v>78.760000000000005</v>
      </c>
      <c r="AI25" s="26">
        <f>AH25*2.74</f>
        <v>215.80240000000003</v>
      </c>
      <c r="AJ25">
        <v>25</v>
      </c>
      <c r="AK25" s="26">
        <f>AJ25*AG25</f>
        <v>89.5</v>
      </c>
      <c r="AL25">
        <v>32.5</v>
      </c>
      <c r="AM25" s="26">
        <f>AL25*AG25</f>
        <v>116.35000000000001</v>
      </c>
      <c r="AN25">
        <v>40</v>
      </c>
      <c r="AO25" s="26">
        <f>AN25*AG25</f>
        <v>143.19999999999999</v>
      </c>
      <c r="AP25" t="s">
        <v>375</v>
      </c>
      <c r="AQ25">
        <v>94</v>
      </c>
      <c r="AS25" t="s">
        <v>375</v>
      </c>
      <c r="AT25" s="376">
        <v>125</v>
      </c>
    </row>
    <row r="26" spans="1:51" x14ac:dyDescent="0.2">
      <c r="A26" t="s">
        <v>391</v>
      </c>
      <c r="B26">
        <v>2</v>
      </c>
      <c r="C26" t="s">
        <v>63</v>
      </c>
      <c r="D26">
        <v>0.439</v>
      </c>
      <c r="E26">
        <v>22</v>
      </c>
      <c r="F26">
        <f t="shared" si="16"/>
        <v>9.6579999999999995</v>
      </c>
      <c r="G26" t="s">
        <v>108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>
        <v>1</v>
      </c>
      <c r="P26" t="s">
        <v>76</v>
      </c>
      <c r="Q26" t="s">
        <v>76</v>
      </c>
      <c r="R26" t="s">
        <v>366</v>
      </c>
      <c r="U26" s="74" t="s">
        <v>380</v>
      </c>
      <c r="V26" t="s">
        <v>374</v>
      </c>
      <c r="W26" t="s">
        <v>374</v>
      </c>
      <c r="X26" t="s">
        <v>335</v>
      </c>
      <c r="AC26" t="s">
        <v>336</v>
      </c>
      <c r="AE26">
        <v>0.439</v>
      </c>
      <c r="AG26">
        <f t="shared" ref="AG26:AG30" si="17">AD26+AE26</f>
        <v>0.439</v>
      </c>
      <c r="AH26" s="26">
        <f t="shared" ref="AH26:AH30" si="18">AG26*E26</f>
        <v>9.6579999999999995</v>
      </c>
      <c r="AI26" s="26">
        <f t="shared" ref="AI26:AI30" si="19">AH26*2.74</f>
        <v>26.46292</v>
      </c>
      <c r="AJ26">
        <v>25</v>
      </c>
      <c r="AK26" s="26">
        <f t="shared" ref="AK26:AK29" si="20">AJ26*AG26</f>
        <v>10.975</v>
      </c>
      <c r="AL26">
        <v>32.5</v>
      </c>
      <c r="AM26" s="26">
        <f t="shared" ref="AM26:AM29" si="21">AL26*AG26</f>
        <v>14.2675</v>
      </c>
      <c r="AN26">
        <v>40</v>
      </c>
      <c r="AO26" s="26">
        <f t="shared" ref="AO26:AO29" si="22">AN26*AG26</f>
        <v>17.559999999999999</v>
      </c>
      <c r="AP26" s="17" t="s">
        <v>393</v>
      </c>
      <c r="AQ26" s="26">
        <f>AQ25*20%</f>
        <v>18.8</v>
      </c>
      <c r="AR26">
        <f>AQ26/10</f>
        <v>1.8800000000000001</v>
      </c>
      <c r="AS26" s="17" t="s">
        <v>393</v>
      </c>
      <c r="AT26" s="376">
        <f>AT25*20%</f>
        <v>25</v>
      </c>
      <c r="AU26" s="376">
        <f>AT26/10</f>
        <v>2.5</v>
      </c>
      <c r="AX26" t="s">
        <v>378</v>
      </c>
      <c r="AY26" t="s">
        <v>365</v>
      </c>
    </row>
    <row r="27" spans="1:51" x14ac:dyDescent="0.2">
      <c r="A27" t="s">
        <v>391</v>
      </c>
      <c r="B27">
        <v>3</v>
      </c>
      <c r="C27" t="s">
        <v>63</v>
      </c>
      <c r="D27">
        <v>0.23400000000000001</v>
      </c>
      <c r="E27">
        <v>22</v>
      </c>
      <c r="F27">
        <f t="shared" si="16"/>
        <v>5.1480000000000006</v>
      </c>
      <c r="G27" t="s">
        <v>108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>
        <v>1</v>
      </c>
      <c r="P27" t="s">
        <v>76</v>
      </c>
      <c r="Q27" t="s">
        <v>76</v>
      </c>
      <c r="R27" t="s">
        <v>366</v>
      </c>
      <c r="U27" s="74" t="s">
        <v>380</v>
      </c>
      <c r="V27" t="s">
        <v>374</v>
      </c>
      <c r="W27" t="s">
        <v>374</v>
      </c>
      <c r="X27" t="s">
        <v>335</v>
      </c>
      <c r="AC27" t="s">
        <v>336</v>
      </c>
      <c r="AE27">
        <v>0.23400000000000001</v>
      </c>
      <c r="AG27">
        <f t="shared" si="17"/>
        <v>0.23400000000000001</v>
      </c>
      <c r="AH27" s="26">
        <f t="shared" si="18"/>
        <v>5.1480000000000006</v>
      </c>
      <c r="AI27" s="26">
        <f t="shared" si="19"/>
        <v>14.105520000000002</v>
      </c>
      <c r="AJ27">
        <v>25</v>
      </c>
      <c r="AK27" s="26">
        <f t="shared" si="20"/>
        <v>5.8500000000000005</v>
      </c>
      <c r="AL27">
        <v>32.5</v>
      </c>
      <c r="AM27" s="26">
        <f t="shared" si="21"/>
        <v>7.6050000000000004</v>
      </c>
      <c r="AN27">
        <v>40</v>
      </c>
      <c r="AO27" s="26">
        <f t="shared" si="22"/>
        <v>9.3600000000000012</v>
      </c>
      <c r="AP27" s="17" t="s">
        <v>394</v>
      </c>
      <c r="AQ27" s="26">
        <f>AQ25*80%</f>
        <v>75.2</v>
      </c>
      <c r="AR27" s="27">
        <f>AQ27/25</f>
        <v>3.008</v>
      </c>
      <c r="AS27" s="17" t="s">
        <v>394</v>
      </c>
      <c r="AT27" s="376">
        <f>AT25*80%</f>
        <v>100</v>
      </c>
      <c r="AU27" s="382">
        <f>AT27/25</f>
        <v>4</v>
      </c>
      <c r="AW27" s="22" t="s">
        <v>80</v>
      </c>
      <c r="AX27">
        <v>0</v>
      </c>
      <c r="AY27" s="26">
        <v>0</v>
      </c>
    </row>
    <row r="28" spans="1:51" x14ac:dyDescent="0.2">
      <c r="A28" t="s">
        <v>391</v>
      </c>
      <c r="B28">
        <v>4</v>
      </c>
      <c r="C28" t="s">
        <v>63</v>
      </c>
      <c r="D28">
        <v>2.0939999999999999</v>
      </c>
      <c r="E28">
        <v>22</v>
      </c>
      <c r="F28">
        <f t="shared" si="16"/>
        <v>46.067999999999998</v>
      </c>
      <c r="G28" t="s">
        <v>108</v>
      </c>
      <c r="I28" t="s">
        <v>75</v>
      </c>
      <c r="J28" t="s">
        <v>240</v>
      </c>
      <c r="K28" t="s">
        <v>70</v>
      </c>
      <c r="L28" t="s">
        <v>70</v>
      </c>
      <c r="M28" t="s">
        <v>75</v>
      </c>
      <c r="N28" t="s">
        <v>75</v>
      </c>
      <c r="O28">
        <v>2</v>
      </c>
      <c r="P28" t="s">
        <v>76</v>
      </c>
      <c r="Q28" t="s">
        <v>76</v>
      </c>
      <c r="R28" t="s">
        <v>366</v>
      </c>
      <c r="U28" s="74" t="s">
        <v>380</v>
      </c>
      <c r="V28" t="s">
        <v>374</v>
      </c>
      <c r="W28" t="s">
        <v>374</v>
      </c>
      <c r="X28" t="s">
        <v>335</v>
      </c>
      <c r="AC28" t="s">
        <v>336</v>
      </c>
      <c r="AE28">
        <v>2.0939999999999999</v>
      </c>
      <c r="AG28">
        <f t="shared" si="17"/>
        <v>2.0939999999999999</v>
      </c>
      <c r="AH28" s="26">
        <f t="shared" si="18"/>
        <v>46.067999999999998</v>
      </c>
      <c r="AI28" s="26">
        <f t="shared" si="19"/>
        <v>126.22632</v>
      </c>
      <c r="AJ28">
        <v>25</v>
      </c>
      <c r="AK28" s="26">
        <f t="shared" si="20"/>
        <v>52.349999999999994</v>
      </c>
      <c r="AL28">
        <v>32.5</v>
      </c>
      <c r="AM28" s="26">
        <f t="shared" si="21"/>
        <v>68.054999999999993</v>
      </c>
      <c r="AN28">
        <v>40</v>
      </c>
      <c r="AO28" s="26">
        <f t="shared" si="22"/>
        <v>83.759999999999991</v>
      </c>
      <c r="AP28" s="366" t="s">
        <v>344</v>
      </c>
      <c r="AQ28" s="363">
        <f>SUM(AQ26:AQ27)</f>
        <v>94</v>
      </c>
      <c r="AR28" s="364">
        <f>SUM(AR26:AR27)</f>
        <v>4.8879999999999999</v>
      </c>
      <c r="AS28" s="366" t="s">
        <v>344</v>
      </c>
      <c r="AT28" s="380">
        <f>SUM(AT26:AT27)</f>
        <v>125</v>
      </c>
      <c r="AU28" s="380">
        <f>SUM(AU26:AU27)</f>
        <v>6.5</v>
      </c>
      <c r="AW28" s="22" t="s">
        <v>67</v>
      </c>
      <c r="AX28">
        <v>0</v>
      </c>
      <c r="AY28" s="26">
        <v>0</v>
      </c>
    </row>
    <row r="29" spans="1:51" x14ac:dyDescent="0.2">
      <c r="A29" t="s">
        <v>391</v>
      </c>
      <c r="B29">
        <v>5</v>
      </c>
      <c r="C29" t="s">
        <v>361</v>
      </c>
      <c r="D29">
        <v>2.085</v>
      </c>
      <c r="E29">
        <v>10</v>
      </c>
      <c r="F29">
        <f t="shared" si="16"/>
        <v>20.85</v>
      </c>
      <c r="G29" t="s">
        <v>108</v>
      </c>
      <c r="H29" t="s">
        <v>395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>
        <v>1</v>
      </c>
      <c r="P29" t="s">
        <v>76</v>
      </c>
      <c r="Q29" t="s">
        <v>76</v>
      </c>
      <c r="R29" t="s">
        <v>366</v>
      </c>
      <c r="U29" s="74" t="s">
        <v>373</v>
      </c>
      <c r="V29" t="s">
        <v>374</v>
      </c>
      <c r="W29" t="s">
        <v>374</v>
      </c>
      <c r="X29" t="s">
        <v>335</v>
      </c>
      <c r="AC29" t="s">
        <v>336</v>
      </c>
      <c r="AE29">
        <v>2.085</v>
      </c>
      <c r="AG29">
        <f t="shared" si="17"/>
        <v>2.085</v>
      </c>
      <c r="AH29" s="26">
        <f t="shared" si="18"/>
        <v>20.85</v>
      </c>
      <c r="AI29" s="26">
        <f t="shared" si="19"/>
        <v>57.129000000000005</v>
      </c>
      <c r="AJ29">
        <v>10</v>
      </c>
      <c r="AK29" s="26">
        <f t="shared" si="20"/>
        <v>20.85</v>
      </c>
      <c r="AL29">
        <v>10</v>
      </c>
      <c r="AM29" s="26">
        <f t="shared" si="21"/>
        <v>20.85</v>
      </c>
      <c r="AN29">
        <v>10</v>
      </c>
      <c r="AO29" s="26">
        <f t="shared" si="22"/>
        <v>20.85</v>
      </c>
      <c r="AW29" s="22" t="s">
        <v>108</v>
      </c>
      <c r="AX29">
        <f>AG25+AG26+AG27+AG28+AG29</f>
        <v>8.4319999999999986</v>
      </c>
      <c r="AY29" s="26">
        <v>100</v>
      </c>
    </row>
    <row r="30" spans="1:51" s="11" customFormat="1" x14ac:dyDescent="0.2">
      <c r="A30" s="11" t="s">
        <v>391</v>
      </c>
      <c r="B30" s="11">
        <v>6</v>
      </c>
      <c r="C30" s="11" t="s">
        <v>330</v>
      </c>
      <c r="D30" s="11">
        <v>0</v>
      </c>
      <c r="E30" s="11">
        <v>10</v>
      </c>
      <c r="F30" s="11">
        <v>0</v>
      </c>
      <c r="G30" s="11" t="s">
        <v>155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>
        <v>1</v>
      </c>
      <c r="P30" t="s">
        <v>76</v>
      </c>
      <c r="Q30" t="s">
        <v>76</v>
      </c>
      <c r="R30" t="s">
        <v>366</v>
      </c>
      <c r="V30" s="11" t="s">
        <v>374</v>
      </c>
      <c r="W30" s="11" t="s">
        <v>374</v>
      </c>
      <c r="X30" t="s">
        <v>335</v>
      </c>
      <c r="Y30" s="11">
        <v>21550</v>
      </c>
      <c r="Z30" s="11">
        <v>7</v>
      </c>
      <c r="AA30" s="11">
        <v>0.22</v>
      </c>
      <c r="AB30" s="11">
        <v>7</v>
      </c>
      <c r="AC30" s="11" t="s">
        <v>396</v>
      </c>
      <c r="AF30" s="11">
        <v>0.22</v>
      </c>
      <c r="AG30">
        <f t="shared" si="17"/>
        <v>0</v>
      </c>
      <c r="AH30">
        <f t="shared" si="18"/>
        <v>0</v>
      </c>
      <c r="AI30" s="26">
        <f t="shared" si="19"/>
        <v>0</v>
      </c>
      <c r="AJ30"/>
      <c r="AK30"/>
      <c r="AL30"/>
      <c r="AM30"/>
      <c r="AN30"/>
      <c r="AS30" s="376"/>
      <c r="AT30" s="376"/>
      <c r="AU30" s="376"/>
      <c r="AW30" s="22" t="s">
        <v>1</v>
      </c>
      <c r="AX30">
        <f>SUM(AX27:AX29)</f>
        <v>8.4319999999999986</v>
      </c>
      <c r="AY30" s="26">
        <v>100</v>
      </c>
    </row>
    <row r="31" spans="1:51" s="223" customFormat="1" x14ac:dyDescent="0.2">
      <c r="A31" s="223" t="s">
        <v>391</v>
      </c>
      <c r="AG31" s="223">
        <f>SUM(AG25:AG30)</f>
        <v>8.4319999999999986</v>
      </c>
      <c r="AH31" s="224">
        <f>SUM(AH25:AH30)</f>
        <v>160.48400000000001</v>
      </c>
      <c r="AI31" s="224">
        <f>SUM(AI25:AI30)</f>
        <v>439.72616000000005</v>
      </c>
      <c r="AK31" s="224">
        <f>SUM(AK25:AK30)</f>
        <v>179.52499999999998</v>
      </c>
      <c r="AL31" s="224"/>
      <c r="AM31" s="224">
        <f>SUM(AM25:AM30)</f>
        <v>227.12749999999997</v>
      </c>
      <c r="AN31" s="224"/>
      <c r="AO31" s="224">
        <f>SUM(AO25:AO30)</f>
        <v>274.73</v>
      </c>
      <c r="AS31" s="376"/>
      <c r="AT31" s="376"/>
      <c r="AU31" s="376"/>
      <c r="AY31" s="224"/>
    </row>
    <row r="32" spans="1:51" x14ac:dyDescent="0.2">
      <c r="B32"/>
    </row>
    <row r="33" spans="1:51" s="3" customFormat="1" x14ac:dyDescent="0.2">
      <c r="A33" s="3" t="s">
        <v>397</v>
      </c>
      <c r="B33" s="3">
        <v>1</v>
      </c>
      <c r="C33" s="3" t="s">
        <v>63</v>
      </c>
      <c r="D33" s="3">
        <v>0.4</v>
      </c>
      <c r="E33" s="3">
        <v>22</v>
      </c>
      <c r="F33" s="3">
        <f t="shared" ref="F33:F45" si="23">D33*E33</f>
        <v>8.8000000000000007</v>
      </c>
      <c r="G33" s="3" t="s">
        <v>108</v>
      </c>
      <c r="I33" s="3" t="s">
        <v>70</v>
      </c>
      <c r="J33" s="3" t="s">
        <v>70</v>
      </c>
      <c r="K33" s="3" t="s">
        <v>70</v>
      </c>
      <c r="L33" s="3" t="s">
        <v>70</v>
      </c>
      <c r="M33" s="3" t="s">
        <v>70</v>
      </c>
      <c r="N33" s="3" t="s">
        <v>75</v>
      </c>
      <c r="O33" s="3">
        <v>2</v>
      </c>
      <c r="P33" s="3" t="s">
        <v>76</v>
      </c>
      <c r="Q33" s="3" t="s">
        <v>76</v>
      </c>
      <c r="R33" s="3" t="s">
        <v>76</v>
      </c>
      <c r="U33" s="3" t="s">
        <v>380</v>
      </c>
      <c r="V33" s="3" t="s">
        <v>374</v>
      </c>
      <c r="W33" s="3" t="s">
        <v>333</v>
      </c>
      <c r="X33" s="3" t="s">
        <v>335</v>
      </c>
      <c r="AC33" s="3" t="s">
        <v>336</v>
      </c>
      <c r="AE33" s="3">
        <v>0.4</v>
      </c>
      <c r="AG33" s="3">
        <f>AD33+AE33</f>
        <v>0.4</v>
      </c>
      <c r="AH33" s="82">
        <f>AG33*E33</f>
        <v>8.8000000000000007</v>
      </c>
      <c r="AI33" s="82">
        <f>AH33*2.74</f>
        <v>24.112000000000005</v>
      </c>
      <c r="AJ33" s="3">
        <v>25</v>
      </c>
      <c r="AK33" s="82">
        <f>AJ33*AG33</f>
        <v>10</v>
      </c>
      <c r="AL33" s="3">
        <v>32.5</v>
      </c>
      <c r="AM33" s="82">
        <f>AG33*AL33</f>
        <v>13</v>
      </c>
      <c r="AN33" s="3">
        <v>40</v>
      </c>
      <c r="AO33" s="82">
        <f>AN33*AG33</f>
        <v>16</v>
      </c>
      <c r="AP33" s="3" t="s">
        <v>375</v>
      </c>
      <c r="AQ33" s="3">
        <v>110</v>
      </c>
      <c r="AS33" t="s">
        <v>375</v>
      </c>
      <c r="AT33" s="376">
        <v>147</v>
      </c>
      <c r="AU33" s="376"/>
    </row>
    <row r="34" spans="1:51" s="3" customFormat="1" x14ac:dyDescent="0.2">
      <c r="A34" s="3" t="s">
        <v>397</v>
      </c>
      <c r="B34" s="3">
        <v>2</v>
      </c>
      <c r="C34" s="3" t="s">
        <v>63</v>
      </c>
      <c r="D34" s="3">
        <v>1.0389999999999999</v>
      </c>
      <c r="E34" s="3">
        <v>22</v>
      </c>
      <c r="F34" s="3">
        <f t="shared" si="23"/>
        <v>22.857999999999997</v>
      </c>
      <c r="G34" s="3" t="s">
        <v>108</v>
      </c>
      <c r="I34" s="3" t="s">
        <v>70</v>
      </c>
      <c r="J34" s="3" t="s">
        <v>70</v>
      </c>
      <c r="K34" s="3" t="s">
        <v>70</v>
      </c>
      <c r="L34" s="3" t="s">
        <v>70</v>
      </c>
      <c r="M34" s="3" t="s">
        <v>70</v>
      </c>
      <c r="N34" s="3" t="s">
        <v>75</v>
      </c>
      <c r="O34" s="3">
        <v>2</v>
      </c>
      <c r="P34" s="3" t="s">
        <v>76</v>
      </c>
      <c r="Q34" s="3" t="s">
        <v>76</v>
      </c>
      <c r="R34" s="3" t="s">
        <v>76</v>
      </c>
      <c r="U34" s="3" t="s">
        <v>380</v>
      </c>
      <c r="V34" s="3" t="s">
        <v>374</v>
      </c>
      <c r="W34" s="3" t="s">
        <v>333</v>
      </c>
      <c r="X34" s="3" t="s">
        <v>335</v>
      </c>
      <c r="AC34" s="3" t="s">
        <v>336</v>
      </c>
      <c r="AE34" s="3">
        <v>1.0389999999999999</v>
      </c>
      <c r="AG34" s="3">
        <f t="shared" ref="AG34:AG42" si="24">AD34+AE34</f>
        <v>1.0389999999999999</v>
      </c>
      <c r="AH34" s="82">
        <f t="shared" ref="AH34:AH42" si="25">AG34*E34</f>
        <v>22.857999999999997</v>
      </c>
      <c r="AI34" s="82">
        <f t="shared" ref="AI34:AI42" si="26">AH34*2.74</f>
        <v>62.630919999999996</v>
      </c>
      <c r="AJ34" s="3">
        <v>25</v>
      </c>
      <c r="AK34" s="82">
        <f t="shared" ref="AK34:AK42" si="27">AJ34*AG34</f>
        <v>25.974999999999998</v>
      </c>
      <c r="AL34" s="3">
        <v>32.5</v>
      </c>
      <c r="AM34" s="82">
        <f t="shared" ref="AM34:AM42" si="28">AG34*AL34</f>
        <v>33.767499999999998</v>
      </c>
      <c r="AN34" s="3">
        <v>40</v>
      </c>
      <c r="AO34" s="82">
        <f t="shared" ref="AO34:AO42" si="29">AN34*AG34</f>
        <v>41.559999999999995</v>
      </c>
      <c r="AP34" s="3" t="s">
        <v>393</v>
      </c>
      <c r="AQ34" s="3">
        <f>AQ33*20%</f>
        <v>22</v>
      </c>
      <c r="AR34" s="3">
        <f>AQ34/10</f>
        <v>2.2000000000000002</v>
      </c>
      <c r="AS34" s="17" t="s">
        <v>393</v>
      </c>
      <c r="AT34" s="378">
        <f>AT33*20%</f>
        <v>29.400000000000002</v>
      </c>
      <c r="AU34" s="376">
        <f>AT34/10</f>
        <v>2.9400000000000004</v>
      </c>
      <c r="AW34"/>
      <c r="AX34" t="s">
        <v>378</v>
      </c>
      <c r="AY34" t="s">
        <v>365</v>
      </c>
    </row>
    <row r="35" spans="1:51" s="3" customFormat="1" x14ac:dyDescent="0.2">
      <c r="A35" s="3" t="s">
        <v>397</v>
      </c>
      <c r="B35" s="3">
        <v>3</v>
      </c>
      <c r="C35" s="3" t="s">
        <v>63</v>
      </c>
      <c r="D35" s="3">
        <v>1.57</v>
      </c>
      <c r="E35" s="3">
        <v>22</v>
      </c>
      <c r="F35" s="3">
        <f t="shared" si="23"/>
        <v>34.54</v>
      </c>
      <c r="G35" s="3" t="s">
        <v>108</v>
      </c>
      <c r="I35" s="3" t="s">
        <v>70</v>
      </c>
      <c r="J35" s="3" t="s">
        <v>70</v>
      </c>
      <c r="K35" s="3" t="s">
        <v>70</v>
      </c>
      <c r="L35" s="3" t="s">
        <v>70</v>
      </c>
      <c r="M35" s="3" t="s">
        <v>70</v>
      </c>
      <c r="N35" s="3" t="s">
        <v>70</v>
      </c>
      <c r="O35" s="3">
        <v>1</v>
      </c>
      <c r="P35" s="3" t="s">
        <v>76</v>
      </c>
      <c r="Q35" s="3" t="s">
        <v>76</v>
      </c>
      <c r="R35" s="3" t="s">
        <v>76</v>
      </c>
      <c r="U35" s="3" t="s">
        <v>380</v>
      </c>
      <c r="V35" s="3" t="s">
        <v>374</v>
      </c>
      <c r="W35" s="3" t="s">
        <v>333</v>
      </c>
      <c r="X35" s="3" t="s">
        <v>335</v>
      </c>
      <c r="AC35" s="3" t="s">
        <v>336</v>
      </c>
      <c r="AE35" s="3">
        <v>1.57</v>
      </c>
      <c r="AG35" s="3">
        <f t="shared" si="24"/>
        <v>1.57</v>
      </c>
      <c r="AH35" s="82">
        <f t="shared" si="25"/>
        <v>34.54</v>
      </c>
      <c r="AI35" s="82">
        <f t="shared" si="26"/>
        <v>94.639600000000002</v>
      </c>
      <c r="AJ35" s="3">
        <v>25</v>
      </c>
      <c r="AK35" s="82">
        <f t="shared" si="27"/>
        <v>39.25</v>
      </c>
      <c r="AL35" s="3">
        <v>32.5</v>
      </c>
      <c r="AM35" s="82">
        <f t="shared" si="28"/>
        <v>51.024999999999999</v>
      </c>
      <c r="AN35" s="3">
        <v>40</v>
      </c>
      <c r="AO35" s="82">
        <f t="shared" si="29"/>
        <v>62.800000000000004</v>
      </c>
      <c r="AP35" s="3" t="s">
        <v>394</v>
      </c>
      <c r="AQ35" s="3">
        <f>AQ33*80%</f>
        <v>88</v>
      </c>
      <c r="AR35" s="3">
        <f>AQ35/25</f>
        <v>3.52</v>
      </c>
      <c r="AS35" s="17" t="s">
        <v>394</v>
      </c>
      <c r="AT35" s="378">
        <f>AT33*80%</f>
        <v>117.60000000000001</v>
      </c>
      <c r="AU35" s="379">
        <f>AT35/25</f>
        <v>4.7040000000000006</v>
      </c>
      <c r="AW35" s="22" t="s">
        <v>80</v>
      </c>
      <c r="AX35">
        <v>0</v>
      </c>
      <c r="AY35" s="26">
        <v>0</v>
      </c>
    </row>
    <row r="36" spans="1:51" s="3" customFormat="1" x14ac:dyDescent="0.2">
      <c r="A36" s="3" t="s">
        <v>397</v>
      </c>
      <c r="B36" s="3">
        <v>4</v>
      </c>
      <c r="C36" s="3" t="s">
        <v>63</v>
      </c>
      <c r="D36" s="3">
        <v>0.36</v>
      </c>
      <c r="E36" s="3">
        <v>22</v>
      </c>
      <c r="F36" s="3">
        <f t="shared" si="23"/>
        <v>7.92</v>
      </c>
      <c r="G36" s="3" t="s">
        <v>108</v>
      </c>
      <c r="I36" s="3" t="s">
        <v>70</v>
      </c>
      <c r="J36" s="3" t="s">
        <v>70</v>
      </c>
      <c r="K36" s="3" t="s">
        <v>70</v>
      </c>
      <c r="L36" s="3" t="s">
        <v>70</v>
      </c>
      <c r="M36" s="3" t="s">
        <v>70</v>
      </c>
      <c r="N36" s="3" t="s">
        <v>70</v>
      </c>
      <c r="O36" s="3">
        <v>1</v>
      </c>
      <c r="P36" s="3" t="s">
        <v>76</v>
      </c>
      <c r="Q36" s="3" t="s">
        <v>76</v>
      </c>
      <c r="R36" s="3" t="s">
        <v>76</v>
      </c>
      <c r="U36" s="3" t="s">
        <v>373</v>
      </c>
      <c r="V36" s="3" t="s">
        <v>374</v>
      </c>
      <c r="W36" s="3" t="s">
        <v>333</v>
      </c>
      <c r="X36" s="3" t="s">
        <v>335</v>
      </c>
      <c r="AC36" s="3" t="s">
        <v>336</v>
      </c>
      <c r="AE36" s="3">
        <v>0.36</v>
      </c>
      <c r="AG36" s="3">
        <f t="shared" si="24"/>
        <v>0.36</v>
      </c>
      <c r="AH36" s="82">
        <f t="shared" si="25"/>
        <v>7.92</v>
      </c>
      <c r="AI36" s="82">
        <f t="shared" si="26"/>
        <v>21.700800000000001</v>
      </c>
      <c r="AJ36" s="3">
        <v>25</v>
      </c>
      <c r="AK36" s="82">
        <f t="shared" si="27"/>
        <v>9</v>
      </c>
      <c r="AL36" s="3">
        <v>32.5</v>
      </c>
      <c r="AM36" s="82">
        <f t="shared" si="28"/>
        <v>11.7</v>
      </c>
      <c r="AN36" s="3">
        <v>40</v>
      </c>
      <c r="AO36" s="82">
        <f t="shared" si="29"/>
        <v>14.399999999999999</v>
      </c>
      <c r="AP36" s="352" t="s">
        <v>344</v>
      </c>
      <c r="AQ36" s="352">
        <f>SUM(AQ34:AQ35)</f>
        <v>110</v>
      </c>
      <c r="AR36" s="352">
        <f>SUM(AR34:AR35)</f>
        <v>5.7200000000000006</v>
      </c>
      <c r="AS36" s="366" t="s">
        <v>344</v>
      </c>
      <c r="AT36" s="383">
        <f>SUM(AT34:AT35)</f>
        <v>147</v>
      </c>
      <c r="AU36" s="381">
        <f>SUM(AU34:AU35)</f>
        <v>7.644000000000001</v>
      </c>
      <c r="AW36" s="22" t="s">
        <v>67</v>
      </c>
      <c r="AX36">
        <f>AG38+AG40+AG42</f>
        <v>3.9550000000000001</v>
      </c>
      <c r="AY36" s="26">
        <v>41.1</v>
      </c>
    </row>
    <row r="37" spans="1:51" s="3" customFormat="1" x14ac:dyDescent="0.2">
      <c r="A37" s="3" t="s">
        <v>397</v>
      </c>
      <c r="B37" s="3">
        <v>5</v>
      </c>
      <c r="C37" s="3" t="s">
        <v>63</v>
      </c>
      <c r="D37" s="3">
        <v>0.60099999999999998</v>
      </c>
      <c r="E37" s="3">
        <v>22</v>
      </c>
      <c r="F37" s="3">
        <f t="shared" si="23"/>
        <v>13.222</v>
      </c>
      <c r="G37" s="3" t="s">
        <v>108</v>
      </c>
      <c r="I37" s="3" t="s">
        <v>70</v>
      </c>
      <c r="J37" s="3" t="s">
        <v>70</v>
      </c>
      <c r="K37" s="3" t="s">
        <v>70</v>
      </c>
      <c r="L37" s="3" t="s">
        <v>70</v>
      </c>
      <c r="M37" s="3" t="s">
        <v>70</v>
      </c>
      <c r="N37" s="3" t="s">
        <v>70</v>
      </c>
      <c r="O37" s="3">
        <v>1</v>
      </c>
      <c r="P37" s="3" t="s">
        <v>76</v>
      </c>
      <c r="Q37" s="3" t="s">
        <v>76</v>
      </c>
      <c r="R37" s="3" t="s">
        <v>76</v>
      </c>
      <c r="U37" s="3" t="s">
        <v>380</v>
      </c>
      <c r="V37" s="3" t="s">
        <v>374</v>
      </c>
      <c r="W37" s="3" t="s">
        <v>333</v>
      </c>
      <c r="X37" s="3" t="s">
        <v>335</v>
      </c>
      <c r="AC37" s="3" t="s">
        <v>336</v>
      </c>
      <c r="AE37" s="3">
        <v>0.60099999999999998</v>
      </c>
      <c r="AG37" s="3">
        <f t="shared" si="24"/>
        <v>0.60099999999999998</v>
      </c>
      <c r="AH37" s="82">
        <f t="shared" si="25"/>
        <v>13.222</v>
      </c>
      <c r="AI37" s="82">
        <f t="shared" si="26"/>
        <v>36.228279999999998</v>
      </c>
      <c r="AJ37" s="3">
        <v>25</v>
      </c>
      <c r="AK37" s="82">
        <f t="shared" si="27"/>
        <v>15.024999999999999</v>
      </c>
      <c r="AL37" s="3">
        <v>32.5</v>
      </c>
      <c r="AM37" s="82">
        <f t="shared" si="28"/>
        <v>19.532499999999999</v>
      </c>
      <c r="AN37" s="3">
        <v>40</v>
      </c>
      <c r="AO37" s="82">
        <f t="shared" si="29"/>
        <v>24.04</v>
      </c>
      <c r="AS37" s="376"/>
      <c r="AT37" s="376"/>
      <c r="AU37" s="376"/>
      <c r="AW37" s="22" t="s">
        <v>108</v>
      </c>
      <c r="AX37">
        <f>AG33+AG34+AG35+AG36+AG37+AG39+AG41</f>
        <v>5.6669999999999998</v>
      </c>
      <c r="AY37" s="26">
        <v>58.89</v>
      </c>
    </row>
    <row r="38" spans="1:51" s="3" customFormat="1" x14ac:dyDescent="0.2">
      <c r="A38" s="3" t="s">
        <v>397</v>
      </c>
      <c r="B38" s="3">
        <v>6</v>
      </c>
      <c r="C38" s="3" t="s">
        <v>63</v>
      </c>
      <c r="D38" s="3">
        <v>0.82</v>
      </c>
      <c r="E38" s="3">
        <v>22</v>
      </c>
      <c r="F38" s="3">
        <f t="shared" si="23"/>
        <v>18.04</v>
      </c>
      <c r="G38" s="3" t="s">
        <v>67</v>
      </c>
      <c r="I38" s="3" t="s">
        <v>70</v>
      </c>
      <c r="J38" s="3" t="s">
        <v>70</v>
      </c>
      <c r="K38" s="3" t="s">
        <v>70</v>
      </c>
      <c r="L38" s="3" t="s">
        <v>70</v>
      </c>
      <c r="M38" s="3" t="s">
        <v>70</v>
      </c>
      <c r="N38" s="3" t="s">
        <v>70</v>
      </c>
      <c r="O38" s="3">
        <v>1</v>
      </c>
      <c r="P38" s="3" t="s">
        <v>76</v>
      </c>
      <c r="Q38" s="3" t="s">
        <v>76</v>
      </c>
      <c r="R38" s="3" t="s">
        <v>76</v>
      </c>
      <c r="U38" s="3" t="s">
        <v>380</v>
      </c>
      <c r="V38" s="3" t="s">
        <v>374</v>
      </c>
      <c r="W38" s="3" t="s">
        <v>333</v>
      </c>
      <c r="X38" s="3" t="s">
        <v>335</v>
      </c>
      <c r="AC38" s="3" t="s">
        <v>336</v>
      </c>
      <c r="AE38" s="3">
        <v>0.82</v>
      </c>
      <c r="AG38" s="3">
        <f t="shared" si="24"/>
        <v>0.82</v>
      </c>
      <c r="AH38" s="82">
        <f t="shared" si="25"/>
        <v>18.04</v>
      </c>
      <c r="AI38" s="82">
        <f t="shared" si="26"/>
        <v>49.429600000000001</v>
      </c>
      <c r="AJ38" s="3">
        <v>25</v>
      </c>
      <c r="AK38" s="82">
        <f t="shared" si="27"/>
        <v>20.5</v>
      </c>
      <c r="AL38" s="3">
        <v>32.5</v>
      </c>
      <c r="AM38" s="82">
        <f t="shared" si="28"/>
        <v>26.65</v>
      </c>
      <c r="AN38" s="3">
        <v>40</v>
      </c>
      <c r="AO38" s="82">
        <f t="shared" si="29"/>
        <v>32.799999999999997</v>
      </c>
      <c r="AS38" s="376"/>
      <c r="AT38" s="376"/>
      <c r="AU38" s="376"/>
      <c r="AW38" s="22" t="s">
        <v>1</v>
      </c>
      <c r="AX38">
        <f>SUM(AX35:AX37)</f>
        <v>9.6219999999999999</v>
      </c>
      <c r="AY38" s="26">
        <f>SUM(AY35:AY37)</f>
        <v>99.990000000000009</v>
      </c>
    </row>
    <row r="39" spans="1:51" s="3" customFormat="1" x14ac:dyDescent="0.2">
      <c r="A39" s="3" t="s">
        <v>397</v>
      </c>
      <c r="B39" s="3">
        <v>7</v>
      </c>
      <c r="C39" s="3" t="s">
        <v>63</v>
      </c>
      <c r="D39" s="3">
        <v>1.27</v>
      </c>
      <c r="E39" s="3">
        <v>22</v>
      </c>
      <c r="F39" s="3">
        <f t="shared" si="23"/>
        <v>27.94</v>
      </c>
      <c r="G39" s="3" t="s">
        <v>108</v>
      </c>
      <c r="I39" s="3" t="s">
        <v>70</v>
      </c>
      <c r="J39" s="3" t="s">
        <v>70</v>
      </c>
      <c r="K39" s="3" t="s">
        <v>70</v>
      </c>
      <c r="L39" s="3" t="s">
        <v>70</v>
      </c>
      <c r="M39" s="3" t="s">
        <v>70</v>
      </c>
      <c r="N39" s="3" t="s">
        <v>70</v>
      </c>
      <c r="O39" s="3">
        <v>1</v>
      </c>
      <c r="P39" s="3" t="s">
        <v>76</v>
      </c>
      <c r="Q39" s="3" t="s">
        <v>76</v>
      </c>
      <c r="R39" s="3" t="s">
        <v>76</v>
      </c>
      <c r="U39" s="3" t="s">
        <v>380</v>
      </c>
      <c r="V39" s="3" t="s">
        <v>374</v>
      </c>
      <c r="W39" s="3" t="s">
        <v>333</v>
      </c>
      <c r="X39" s="3" t="s">
        <v>335</v>
      </c>
      <c r="AC39" s="3" t="s">
        <v>336</v>
      </c>
      <c r="AE39" s="3">
        <v>1.27</v>
      </c>
      <c r="AG39" s="3">
        <f t="shared" si="24"/>
        <v>1.27</v>
      </c>
      <c r="AH39" s="82">
        <f t="shared" si="25"/>
        <v>27.94</v>
      </c>
      <c r="AI39" s="82">
        <f t="shared" si="26"/>
        <v>76.555600000000013</v>
      </c>
      <c r="AJ39" s="3">
        <v>25</v>
      </c>
      <c r="AK39" s="82">
        <f t="shared" si="27"/>
        <v>31.75</v>
      </c>
      <c r="AL39" s="3">
        <v>32.5</v>
      </c>
      <c r="AM39" s="82">
        <f t="shared" si="28"/>
        <v>41.274999999999999</v>
      </c>
      <c r="AN39" s="3">
        <v>40</v>
      </c>
      <c r="AO39" s="82">
        <f t="shared" si="29"/>
        <v>50.8</v>
      </c>
      <c r="AS39" s="376"/>
      <c r="AT39" s="376"/>
      <c r="AU39" s="376"/>
    </row>
    <row r="40" spans="1:51" s="3" customFormat="1" x14ac:dyDescent="0.2">
      <c r="A40" s="3" t="s">
        <v>397</v>
      </c>
      <c r="B40" s="3">
        <v>8</v>
      </c>
      <c r="C40" s="3" t="s">
        <v>63</v>
      </c>
      <c r="D40" s="3">
        <v>1.35</v>
      </c>
      <c r="E40" s="3">
        <v>22</v>
      </c>
      <c r="F40" s="3">
        <f t="shared" si="23"/>
        <v>29.700000000000003</v>
      </c>
      <c r="G40" s="3" t="s">
        <v>67</v>
      </c>
      <c r="I40" s="3" t="s">
        <v>70</v>
      </c>
      <c r="J40" s="3" t="s">
        <v>70</v>
      </c>
      <c r="K40" s="3" t="s">
        <v>70</v>
      </c>
      <c r="L40" s="3" t="s">
        <v>70</v>
      </c>
      <c r="M40" s="3" t="s">
        <v>70</v>
      </c>
      <c r="N40" s="3" t="s">
        <v>75</v>
      </c>
      <c r="O40" s="3">
        <v>2</v>
      </c>
      <c r="P40" s="3" t="s">
        <v>76</v>
      </c>
      <c r="Q40" s="3" t="s">
        <v>76</v>
      </c>
      <c r="R40" s="3" t="s">
        <v>76</v>
      </c>
      <c r="U40" s="3" t="s">
        <v>380</v>
      </c>
      <c r="V40" s="3" t="s">
        <v>374</v>
      </c>
      <c r="W40" s="3" t="s">
        <v>333</v>
      </c>
      <c r="X40" s="3" t="s">
        <v>335</v>
      </c>
      <c r="AC40" s="3" t="s">
        <v>336</v>
      </c>
      <c r="AE40" s="3">
        <v>1.35</v>
      </c>
      <c r="AG40" s="3">
        <f t="shared" si="24"/>
        <v>1.35</v>
      </c>
      <c r="AH40" s="82">
        <f t="shared" si="25"/>
        <v>29.700000000000003</v>
      </c>
      <c r="AI40" s="82">
        <f t="shared" si="26"/>
        <v>81.378000000000014</v>
      </c>
      <c r="AJ40" s="3">
        <v>25</v>
      </c>
      <c r="AK40" s="82">
        <f t="shared" si="27"/>
        <v>33.75</v>
      </c>
      <c r="AL40" s="3">
        <v>32.5</v>
      </c>
      <c r="AM40" s="82">
        <f t="shared" si="28"/>
        <v>43.875</v>
      </c>
      <c r="AN40" s="3">
        <v>40</v>
      </c>
      <c r="AO40" s="82">
        <f t="shared" si="29"/>
        <v>54</v>
      </c>
      <c r="AS40" s="376"/>
      <c r="AT40" s="376"/>
      <c r="AU40" s="376"/>
    </row>
    <row r="41" spans="1:51" s="3" customFormat="1" x14ac:dyDescent="0.2">
      <c r="A41" s="3" t="s">
        <v>397</v>
      </c>
      <c r="B41" s="3">
        <v>9</v>
      </c>
      <c r="C41" s="3" t="s">
        <v>361</v>
      </c>
      <c r="D41" s="3">
        <v>0.42699999999999999</v>
      </c>
      <c r="E41" s="3">
        <v>10</v>
      </c>
      <c r="F41" s="3">
        <f t="shared" si="23"/>
        <v>4.2699999999999996</v>
      </c>
      <c r="G41" s="3" t="s">
        <v>108</v>
      </c>
      <c r="I41" s="3" t="s">
        <v>70</v>
      </c>
      <c r="J41" s="3" t="s">
        <v>70</v>
      </c>
      <c r="K41" s="3" t="s">
        <v>70</v>
      </c>
      <c r="L41" s="3" t="s">
        <v>70</v>
      </c>
      <c r="M41" s="3" t="s">
        <v>70</v>
      </c>
      <c r="N41" s="3" t="s">
        <v>70</v>
      </c>
      <c r="O41" s="3">
        <v>1</v>
      </c>
      <c r="P41" s="3" t="s">
        <v>76</v>
      </c>
      <c r="Q41" s="3" t="s">
        <v>76</v>
      </c>
      <c r="R41" s="3" t="s">
        <v>76</v>
      </c>
      <c r="U41" s="3" t="s">
        <v>380</v>
      </c>
      <c r="V41" s="3" t="s">
        <v>374</v>
      </c>
      <c r="W41" s="3" t="s">
        <v>333</v>
      </c>
      <c r="X41" s="3" t="s">
        <v>335</v>
      </c>
      <c r="AC41" s="3" t="s">
        <v>336</v>
      </c>
      <c r="AE41" s="3">
        <v>0.42699999999999999</v>
      </c>
      <c r="AG41" s="3">
        <f t="shared" si="24"/>
        <v>0.42699999999999999</v>
      </c>
      <c r="AH41" s="82">
        <f t="shared" si="25"/>
        <v>4.2699999999999996</v>
      </c>
      <c r="AI41" s="82">
        <f t="shared" si="26"/>
        <v>11.6998</v>
      </c>
      <c r="AJ41" s="3">
        <v>10</v>
      </c>
      <c r="AK41" s="82">
        <f t="shared" si="27"/>
        <v>4.2699999999999996</v>
      </c>
      <c r="AL41" s="3">
        <v>10</v>
      </c>
      <c r="AM41" s="82">
        <f t="shared" si="28"/>
        <v>4.2699999999999996</v>
      </c>
      <c r="AN41" s="3">
        <v>10</v>
      </c>
      <c r="AO41" s="82">
        <f t="shared" si="29"/>
        <v>4.2699999999999996</v>
      </c>
      <c r="AS41" s="376"/>
      <c r="AT41" s="376"/>
      <c r="AU41" s="376"/>
    </row>
    <row r="42" spans="1:51" s="3" customFormat="1" x14ac:dyDescent="0.2">
      <c r="A42" s="3" t="s">
        <v>397</v>
      </c>
      <c r="B42" s="3">
        <v>10</v>
      </c>
      <c r="C42" s="3" t="s">
        <v>361</v>
      </c>
      <c r="D42" s="3">
        <v>1.7849999999999999</v>
      </c>
      <c r="E42" s="3">
        <v>10</v>
      </c>
      <c r="F42" s="3">
        <f t="shared" si="23"/>
        <v>17.849999999999998</v>
      </c>
      <c r="G42" s="3" t="s">
        <v>67</v>
      </c>
      <c r="I42" s="3" t="s">
        <v>70</v>
      </c>
      <c r="J42" s="3" t="s">
        <v>240</v>
      </c>
      <c r="K42" s="3" t="s">
        <v>70</v>
      </c>
      <c r="L42" s="3" t="s">
        <v>70</v>
      </c>
      <c r="M42" s="3" t="s">
        <v>70</v>
      </c>
      <c r="N42" s="3" t="s">
        <v>70</v>
      </c>
      <c r="O42" s="3">
        <v>2</v>
      </c>
      <c r="P42" s="3" t="s">
        <v>76</v>
      </c>
      <c r="Q42" s="3" t="s">
        <v>76</v>
      </c>
      <c r="R42" s="3" t="s">
        <v>76</v>
      </c>
      <c r="U42" s="3" t="s">
        <v>390</v>
      </c>
      <c r="V42" s="3" t="s">
        <v>374</v>
      </c>
      <c r="W42" s="3" t="s">
        <v>333</v>
      </c>
      <c r="X42" s="3" t="s">
        <v>335</v>
      </c>
      <c r="AC42" s="3" t="s">
        <v>336</v>
      </c>
      <c r="AE42" s="3">
        <v>1.7849999999999999</v>
      </c>
      <c r="AG42" s="3">
        <f t="shared" si="24"/>
        <v>1.7849999999999999</v>
      </c>
      <c r="AH42" s="82">
        <f t="shared" si="25"/>
        <v>17.849999999999998</v>
      </c>
      <c r="AI42" s="82">
        <f t="shared" si="26"/>
        <v>48.908999999999999</v>
      </c>
      <c r="AJ42" s="3">
        <v>10</v>
      </c>
      <c r="AK42" s="82">
        <f t="shared" si="27"/>
        <v>17.849999999999998</v>
      </c>
      <c r="AL42" s="3">
        <v>10</v>
      </c>
      <c r="AM42" s="82">
        <f t="shared" si="28"/>
        <v>17.849999999999998</v>
      </c>
      <c r="AN42" s="3">
        <v>10</v>
      </c>
      <c r="AO42" s="82">
        <f t="shared" si="29"/>
        <v>17.849999999999998</v>
      </c>
      <c r="AS42" s="376"/>
      <c r="AT42" s="376"/>
      <c r="AU42" s="376"/>
    </row>
    <row r="43" spans="1:51" s="221" customFormat="1" x14ac:dyDescent="0.2">
      <c r="A43" s="221" t="s">
        <v>397</v>
      </c>
      <c r="D43" s="221">
        <f>SUM(D33:D42)</f>
        <v>9.6219999999999999</v>
      </c>
      <c r="AG43" s="221">
        <f>SUM(AG33:AG42)</f>
        <v>9.6219999999999999</v>
      </c>
      <c r="AH43" s="231">
        <f>SUM(AH33:AH42)</f>
        <v>185.14</v>
      </c>
      <c r="AI43" s="231">
        <f>SUM(AI33:AI42)</f>
        <v>507.28359999999998</v>
      </c>
      <c r="AK43" s="231">
        <f>SUM(AK33:AK42)</f>
        <v>207.37</v>
      </c>
      <c r="AL43" s="231"/>
      <c r="AM43" s="231">
        <f>SUM(AM33:AM42)</f>
        <v>262.94499999999999</v>
      </c>
      <c r="AN43" s="231"/>
      <c r="AO43" s="231">
        <f>SUM(AO33:AO42)</f>
        <v>318.52</v>
      </c>
      <c r="AS43" s="376"/>
      <c r="AT43" s="376"/>
      <c r="AU43" s="376"/>
    </row>
    <row r="44" spans="1:51" x14ac:dyDescent="0.2">
      <c r="B44"/>
    </row>
    <row r="45" spans="1:51" x14ac:dyDescent="0.2">
      <c r="A45" t="s">
        <v>398</v>
      </c>
      <c r="B45">
        <v>1</v>
      </c>
      <c r="C45" t="s">
        <v>399</v>
      </c>
      <c r="D45">
        <v>3.88</v>
      </c>
      <c r="E45">
        <v>22</v>
      </c>
      <c r="F45">
        <f t="shared" si="23"/>
        <v>85.36</v>
      </c>
      <c r="G45" t="s">
        <v>108</v>
      </c>
      <c r="I45" t="s">
        <v>70</v>
      </c>
      <c r="J45" t="s">
        <v>70</v>
      </c>
      <c r="K45" t="s">
        <v>70</v>
      </c>
      <c r="L45" t="s">
        <v>75</v>
      </c>
      <c r="M45" t="s">
        <v>70</v>
      </c>
      <c r="N45" t="s">
        <v>70</v>
      </c>
      <c r="O45">
        <v>2</v>
      </c>
      <c r="P45" t="s">
        <v>76</v>
      </c>
      <c r="Q45" t="s">
        <v>76</v>
      </c>
      <c r="R45" t="s">
        <v>76</v>
      </c>
      <c r="U45" s="74" t="s">
        <v>390</v>
      </c>
      <c r="V45" t="s">
        <v>374</v>
      </c>
      <c r="W45" t="s">
        <v>333</v>
      </c>
      <c r="X45" t="s">
        <v>335</v>
      </c>
      <c r="Y45" s="67" t="s">
        <v>400</v>
      </c>
      <c r="Z45">
        <v>28</v>
      </c>
      <c r="AA45">
        <v>1.25</v>
      </c>
      <c r="AC45" s="71" t="s">
        <v>401</v>
      </c>
      <c r="AD45">
        <v>1.25</v>
      </c>
      <c r="AE45">
        <v>2.63</v>
      </c>
      <c r="AG45">
        <v>3.88</v>
      </c>
      <c r="AH45" s="26">
        <f>AG45*E45</f>
        <v>85.36</v>
      </c>
      <c r="AI45" s="26">
        <f t="shared" ref="AI45:AI49" si="30">AH45*2.74</f>
        <v>233.88640000000001</v>
      </c>
      <c r="AJ45">
        <v>25</v>
      </c>
      <c r="AK45">
        <f>AJ45*AG45</f>
        <v>97</v>
      </c>
      <c r="AL45">
        <v>32.5</v>
      </c>
      <c r="AM45" s="26">
        <f>AL45*AG45</f>
        <v>126.1</v>
      </c>
      <c r="AN45">
        <v>40</v>
      </c>
      <c r="AO45" s="26">
        <f>AN45*AG45</f>
        <v>155.19999999999999</v>
      </c>
      <c r="AP45" t="s">
        <v>375</v>
      </c>
      <c r="AQ45">
        <v>122</v>
      </c>
      <c r="AS45" t="s">
        <v>375</v>
      </c>
      <c r="AT45" s="376">
        <v>162</v>
      </c>
      <c r="AX45" t="s">
        <v>378</v>
      </c>
      <c r="AY45" t="s">
        <v>365</v>
      </c>
    </row>
    <row r="46" spans="1:51" x14ac:dyDescent="0.2">
      <c r="A46" t="s">
        <v>398</v>
      </c>
      <c r="B46">
        <v>2</v>
      </c>
      <c r="C46" t="s">
        <v>361</v>
      </c>
      <c r="D46">
        <v>3.79</v>
      </c>
      <c r="E46">
        <v>10</v>
      </c>
      <c r="F46">
        <f t="shared" ref="F46:F49" si="31">D46*E46</f>
        <v>37.9</v>
      </c>
      <c r="G46" t="s">
        <v>108</v>
      </c>
      <c r="H46" t="s">
        <v>402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>
        <v>1</v>
      </c>
      <c r="P46" t="s">
        <v>76</v>
      </c>
      <c r="Q46" t="s">
        <v>76</v>
      </c>
      <c r="R46" t="s">
        <v>76</v>
      </c>
      <c r="U46" s="74" t="s">
        <v>390</v>
      </c>
      <c r="V46" t="s">
        <v>374</v>
      </c>
      <c r="W46" t="s">
        <v>333</v>
      </c>
      <c r="X46" t="s">
        <v>335</v>
      </c>
      <c r="AC46" t="s">
        <v>336</v>
      </c>
      <c r="AE46">
        <v>3.79</v>
      </c>
      <c r="AG46">
        <f>AD46+AE46</f>
        <v>3.79</v>
      </c>
      <c r="AH46" s="26">
        <f>AG46*E46</f>
        <v>37.9</v>
      </c>
      <c r="AI46" s="26">
        <f t="shared" si="30"/>
        <v>103.846</v>
      </c>
      <c r="AJ46">
        <v>10</v>
      </c>
      <c r="AK46" s="26">
        <f t="shared" ref="AK46:AK49" si="32">AJ46*AG46</f>
        <v>37.9</v>
      </c>
      <c r="AL46">
        <v>10</v>
      </c>
      <c r="AM46" s="26">
        <f t="shared" ref="AM46:AM49" si="33">AL46*AG46</f>
        <v>37.9</v>
      </c>
      <c r="AN46">
        <v>10</v>
      </c>
      <c r="AO46" s="26">
        <f t="shared" ref="AO46:AO49" si="34">AN46*AG46</f>
        <v>37.9</v>
      </c>
      <c r="AP46" t="s">
        <v>393</v>
      </c>
      <c r="AQ46" s="26">
        <f>AQ45*20%</f>
        <v>24.400000000000002</v>
      </c>
      <c r="AR46">
        <f>AQ46/10</f>
        <v>2.4400000000000004</v>
      </c>
      <c r="AS46" s="17" t="s">
        <v>393</v>
      </c>
      <c r="AT46" s="378">
        <f>AT45*20%</f>
        <v>32.4</v>
      </c>
      <c r="AU46" s="376">
        <f>AT46/10</f>
        <v>3.2399999999999998</v>
      </c>
      <c r="AW46" s="22" t="s">
        <v>80</v>
      </c>
      <c r="AX46">
        <v>0</v>
      </c>
      <c r="AY46" s="26">
        <v>0</v>
      </c>
    </row>
    <row r="47" spans="1:51" x14ac:dyDescent="0.2">
      <c r="A47" t="s">
        <v>398</v>
      </c>
      <c r="B47">
        <v>8</v>
      </c>
      <c r="C47" t="s">
        <v>361</v>
      </c>
      <c r="D47">
        <v>3.73</v>
      </c>
      <c r="E47">
        <v>10</v>
      </c>
      <c r="F47">
        <f t="shared" si="31"/>
        <v>37.299999999999997</v>
      </c>
      <c r="G47" t="s">
        <v>67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>
        <v>1</v>
      </c>
      <c r="P47" t="s">
        <v>76</v>
      </c>
      <c r="Q47" t="s">
        <v>76</v>
      </c>
      <c r="R47" t="s">
        <v>76</v>
      </c>
      <c r="U47" s="74" t="s">
        <v>390</v>
      </c>
      <c r="V47" t="s">
        <v>374</v>
      </c>
      <c r="W47" t="s">
        <v>333</v>
      </c>
      <c r="X47" t="s">
        <v>335</v>
      </c>
      <c r="AC47" t="s">
        <v>336</v>
      </c>
      <c r="AE47">
        <v>3.73</v>
      </c>
      <c r="AG47">
        <f>AD47+AE47</f>
        <v>3.73</v>
      </c>
      <c r="AH47" s="26">
        <f>AG47*E47</f>
        <v>37.299999999999997</v>
      </c>
      <c r="AI47" s="26">
        <f t="shared" si="30"/>
        <v>102.202</v>
      </c>
      <c r="AJ47">
        <v>10</v>
      </c>
      <c r="AK47" s="26">
        <f t="shared" si="32"/>
        <v>37.299999999999997</v>
      </c>
      <c r="AL47">
        <v>10</v>
      </c>
      <c r="AM47" s="26">
        <f t="shared" si="33"/>
        <v>37.299999999999997</v>
      </c>
      <c r="AN47">
        <v>10</v>
      </c>
      <c r="AO47" s="26">
        <f t="shared" si="34"/>
        <v>37.299999999999997</v>
      </c>
      <c r="AP47" t="s">
        <v>394</v>
      </c>
      <c r="AQ47" s="26">
        <f>AQ45*80%</f>
        <v>97.600000000000009</v>
      </c>
      <c r="AR47" s="27">
        <f>AQ47/25</f>
        <v>3.9040000000000004</v>
      </c>
      <c r="AS47" s="17" t="s">
        <v>394</v>
      </c>
      <c r="AT47" s="378">
        <f>AT45*80%</f>
        <v>129.6</v>
      </c>
      <c r="AU47" s="379">
        <f>AT47/25</f>
        <v>5.1840000000000002</v>
      </c>
      <c r="AV47" s="27"/>
      <c r="AW47" s="22" t="s">
        <v>67</v>
      </c>
      <c r="AX47">
        <f>AG47</f>
        <v>3.73</v>
      </c>
      <c r="AY47" s="26">
        <v>17.78</v>
      </c>
    </row>
    <row r="48" spans="1:51" x14ac:dyDescent="0.2">
      <c r="A48" t="s">
        <v>398</v>
      </c>
      <c r="B48">
        <v>9</v>
      </c>
      <c r="C48" t="s">
        <v>399</v>
      </c>
      <c r="D48">
        <v>5.33</v>
      </c>
      <c r="E48">
        <v>22</v>
      </c>
      <c r="F48">
        <f t="shared" si="31"/>
        <v>117.26</v>
      </c>
      <c r="G48" t="s">
        <v>155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>
        <v>1</v>
      </c>
      <c r="P48" t="s">
        <v>76</v>
      </c>
      <c r="Q48" t="s">
        <v>76</v>
      </c>
      <c r="R48" t="s">
        <v>76</v>
      </c>
      <c r="U48" s="74" t="s">
        <v>390</v>
      </c>
      <c r="V48" t="s">
        <v>374</v>
      </c>
      <c r="W48" t="s">
        <v>333</v>
      </c>
      <c r="X48" t="s">
        <v>335</v>
      </c>
      <c r="AC48" t="s">
        <v>336</v>
      </c>
      <c r="AE48">
        <v>5.33</v>
      </c>
      <c r="AG48">
        <f>AD48+AE48</f>
        <v>5.33</v>
      </c>
      <c r="AH48" s="26">
        <f>AG48*E48</f>
        <v>117.26</v>
      </c>
      <c r="AI48" s="26">
        <f t="shared" si="30"/>
        <v>321.29240000000004</v>
      </c>
      <c r="AJ48">
        <v>25</v>
      </c>
      <c r="AK48" s="26">
        <f t="shared" si="32"/>
        <v>133.25</v>
      </c>
      <c r="AL48">
        <v>32.5</v>
      </c>
      <c r="AM48" s="26">
        <f t="shared" si="33"/>
        <v>173.22499999999999</v>
      </c>
      <c r="AN48">
        <v>40</v>
      </c>
      <c r="AO48" s="26">
        <f t="shared" si="34"/>
        <v>213.2</v>
      </c>
      <c r="AP48" s="362" t="s">
        <v>344</v>
      </c>
      <c r="AQ48" s="363">
        <f>SUM(AQ46:AQ47)</f>
        <v>122.00000000000001</v>
      </c>
      <c r="AR48" s="364">
        <f>SUM(AR46:AR47)</f>
        <v>6.3440000000000012</v>
      </c>
      <c r="AS48" s="366" t="s">
        <v>344</v>
      </c>
      <c r="AT48" s="378">
        <f>SUM(AT46:AT47)</f>
        <v>162</v>
      </c>
      <c r="AU48" s="379">
        <f>SUM(AU46:AU47)</f>
        <v>8.4239999999999995</v>
      </c>
      <c r="AV48" s="364"/>
      <c r="AW48" s="22" t="s">
        <v>108</v>
      </c>
      <c r="AX48">
        <f>AG45+AG46+AG48+AG49</f>
        <v>17.240000000000002</v>
      </c>
      <c r="AY48" s="26">
        <v>82.12</v>
      </c>
    </row>
    <row r="49" spans="1:51" x14ac:dyDescent="0.2">
      <c r="A49" t="s">
        <v>398</v>
      </c>
      <c r="B49">
        <v>10</v>
      </c>
      <c r="C49" t="s">
        <v>399</v>
      </c>
      <c r="D49">
        <v>4.24</v>
      </c>
      <c r="E49">
        <v>22</v>
      </c>
      <c r="F49">
        <f t="shared" si="31"/>
        <v>93.28</v>
      </c>
      <c r="G49" t="s">
        <v>108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>
        <v>1</v>
      </c>
      <c r="P49" t="s">
        <v>76</v>
      </c>
      <c r="Q49" t="s">
        <v>76</v>
      </c>
      <c r="R49" t="s">
        <v>76</v>
      </c>
      <c r="U49" s="74" t="s">
        <v>390</v>
      </c>
      <c r="V49" t="s">
        <v>374</v>
      </c>
      <c r="W49" t="s">
        <v>333</v>
      </c>
      <c r="X49" t="s">
        <v>335</v>
      </c>
      <c r="Y49" t="s">
        <v>403</v>
      </c>
      <c r="Z49">
        <v>42</v>
      </c>
      <c r="AA49">
        <v>1.64</v>
      </c>
      <c r="AC49" s="71" t="s">
        <v>401</v>
      </c>
      <c r="AD49">
        <v>1.64</v>
      </c>
      <c r="AE49">
        <f>4.24-1.64</f>
        <v>2.6000000000000005</v>
      </c>
      <c r="AG49">
        <f>AD49+AE49</f>
        <v>4.24</v>
      </c>
      <c r="AH49" s="26">
        <f>AG49*E49</f>
        <v>93.28</v>
      </c>
      <c r="AI49" s="26">
        <f t="shared" si="30"/>
        <v>255.58720000000002</v>
      </c>
      <c r="AJ49">
        <v>25</v>
      </c>
      <c r="AK49">
        <f t="shared" si="32"/>
        <v>106</v>
      </c>
      <c r="AL49">
        <v>32.5</v>
      </c>
      <c r="AM49" s="26">
        <f t="shared" si="33"/>
        <v>137.80000000000001</v>
      </c>
      <c r="AN49">
        <v>40</v>
      </c>
      <c r="AO49" s="26">
        <f t="shared" si="34"/>
        <v>169.60000000000002</v>
      </c>
      <c r="AW49" s="22" t="s">
        <v>1</v>
      </c>
      <c r="AX49">
        <f>SUM(AX46:AX48)</f>
        <v>20.970000000000002</v>
      </c>
      <c r="AY49" s="26">
        <f>SUM(AY46:AY48)</f>
        <v>99.9</v>
      </c>
    </row>
    <row r="50" spans="1:51" s="219" customFormat="1" x14ac:dyDescent="0.2">
      <c r="A50" s="219" t="s">
        <v>398</v>
      </c>
      <c r="D50" s="219">
        <f>SUM(D45:D49)</f>
        <v>20.97</v>
      </c>
      <c r="U50" s="220"/>
      <c r="AG50" s="219">
        <f>SUM(AG45:AG49)</f>
        <v>20.97</v>
      </c>
      <c r="AH50" s="222">
        <f>SUM(AH45:AH49)</f>
        <v>371.1</v>
      </c>
      <c r="AI50" s="222">
        <f>SUM(AI45:AI49)</f>
        <v>1016.8140000000001</v>
      </c>
      <c r="AK50" s="222">
        <f>SUM(AK45:AK49)</f>
        <v>411.45</v>
      </c>
      <c r="AL50" s="222"/>
      <c r="AM50" s="222">
        <f>SUM(AM45:AM49)</f>
        <v>512.32500000000005</v>
      </c>
      <c r="AN50" s="222"/>
      <c r="AO50" s="222">
        <f>SUM(AO45:AO49)</f>
        <v>613.20000000000005</v>
      </c>
      <c r="AS50" s="376"/>
      <c r="AT50" s="376"/>
      <c r="AU50" s="376"/>
      <c r="AY50" s="222"/>
    </row>
    <row r="51" spans="1:51" x14ac:dyDescent="0.2">
      <c r="B51"/>
    </row>
    <row r="52" spans="1:51" s="6" customFormat="1" x14ac:dyDescent="0.2">
      <c r="B52" s="7"/>
      <c r="D52" s="8"/>
      <c r="F52" s="8"/>
      <c r="G52" s="8"/>
      <c r="AH52" s="8"/>
      <c r="AI52" s="8"/>
      <c r="AJ52" s="8"/>
      <c r="AK52" s="8"/>
      <c r="AL52" s="8"/>
      <c r="AM52" s="8"/>
      <c r="AN52" s="8"/>
      <c r="AS52" s="376"/>
      <c r="AT52" s="376"/>
      <c r="AU52" s="376"/>
    </row>
  </sheetData>
  <mergeCells count="9">
    <mergeCell ref="AS1:AU1"/>
    <mergeCell ref="AP1:AR1"/>
    <mergeCell ref="AJ1:AK1"/>
    <mergeCell ref="AG1:AI1"/>
    <mergeCell ref="A1:H1"/>
    <mergeCell ref="I1:X1"/>
    <mergeCell ref="Y1:AA1"/>
    <mergeCell ref="AB1:AC1"/>
    <mergeCell ref="AD1:AF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17"/>
  <sheetViews>
    <sheetView tabSelected="1" zoomScale="115" zoomScaleNormal="115" workbookViewId="0">
      <pane xSplit="1" ySplit="2" topLeftCell="B3" activePane="bottomRight" state="frozen"/>
      <selection pane="topRight"/>
      <selection pane="bottomLeft"/>
      <selection pane="bottomRight" activeCell="C7" sqref="C7"/>
    </sheetView>
  </sheetViews>
  <sheetFormatPr baseColWidth="10" defaultColWidth="9.1640625" defaultRowHeight="15" customHeight="1" x14ac:dyDescent="0.2"/>
  <cols>
    <col min="1" max="1" width="19" customWidth="1"/>
    <col min="2" max="2" width="11.83203125" style="2" customWidth="1"/>
    <col min="3" max="3" width="18" customWidth="1"/>
    <col min="4" max="7" width="9.1640625" customWidth="1"/>
    <col min="8" max="8" width="17.6640625" customWidth="1"/>
    <col min="9" max="21" width="13.33203125" customWidth="1"/>
    <col min="22" max="22" width="20.33203125" customWidth="1"/>
    <col min="23" max="24" width="17.33203125" customWidth="1"/>
    <col min="25" max="25" width="12.5" customWidth="1"/>
    <col min="26" max="26" width="11.6640625" customWidth="1"/>
    <col min="27" max="27" width="11.5" customWidth="1"/>
    <col min="28" max="28" width="14.83203125" customWidth="1"/>
    <col min="29" max="29" width="23.6640625" customWidth="1"/>
    <col min="30" max="30" width="13.83203125" customWidth="1"/>
    <col min="31" max="31" width="14" customWidth="1"/>
    <col min="32" max="32" width="13.33203125" customWidth="1"/>
    <col min="33" max="33" width="17.6640625" customWidth="1"/>
    <col min="34" max="34" width="11" customWidth="1"/>
    <col min="35" max="37" width="16.6640625" customWidth="1"/>
    <col min="38" max="38" width="12.83203125" customWidth="1"/>
    <col min="39" max="39" width="13" customWidth="1"/>
    <col min="40" max="40" width="11.5" customWidth="1"/>
    <col min="41" max="41" width="11.5" style="114" customWidth="1"/>
    <col min="42" max="43" width="11.5" customWidth="1"/>
  </cols>
  <sheetData>
    <row r="1" spans="1:47" x14ac:dyDescent="0.2">
      <c r="A1" s="424" t="s">
        <v>294</v>
      </c>
      <c r="B1" s="424"/>
      <c r="C1" s="424"/>
      <c r="D1" s="424"/>
      <c r="E1" s="424"/>
      <c r="F1" s="424"/>
      <c r="G1" s="424"/>
      <c r="H1" s="424"/>
      <c r="I1" s="420" t="s">
        <v>295</v>
      </c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18" t="s">
        <v>296</v>
      </c>
      <c r="Z1" s="418"/>
      <c r="AA1" s="418"/>
      <c r="AB1" s="419" t="s">
        <v>297</v>
      </c>
      <c r="AC1" s="419"/>
      <c r="AD1" s="421" t="s">
        <v>298</v>
      </c>
      <c r="AE1" s="421"/>
      <c r="AF1" s="421"/>
      <c r="AG1" s="418" t="s">
        <v>404</v>
      </c>
      <c r="AH1" s="418"/>
      <c r="AI1" s="418"/>
      <c r="AJ1" s="416" t="s">
        <v>300</v>
      </c>
      <c r="AK1" s="417"/>
      <c r="AL1" s="415" t="s">
        <v>301</v>
      </c>
      <c r="AM1" s="415"/>
      <c r="AN1" s="415"/>
      <c r="AO1" s="414" t="s">
        <v>302</v>
      </c>
      <c r="AP1" s="414"/>
      <c r="AQ1" s="414"/>
    </row>
    <row r="2" spans="1:47" s="1" customFormat="1" ht="80" x14ac:dyDescent="0.2">
      <c r="A2" s="55" t="s">
        <v>303</v>
      </c>
      <c r="B2" s="56" t="s">
        <v>5</v>
      </c>
      <c r="C2" s="55" t="s">
        <v>7</v>
      </c>
      <c r="D2" s="55" t="s">
        <v>304</v>
      </c>
      <c r="E2" s="55" t="s">
        <v>305</v>
      </c>
      <c r="F2" s="55" t="s">
        <v>306</v>
      </c>
      <c r="G2" s="66" t="s">
        <v>307</v>
      </c>
      <c r="H2" s="55" t="s">
        <v>405</v>
      </c>
      <c r="I2" s="129" t="s">
        <v>26</v>
      </c>
      <c r="J2" s="129" t="s">
        <v>27</v>
      </c>
      <c r="K2" s="129" t="s">
        <v>28</v>
      </c>
      <c r="L2" s="129" t="s">
        <v>29</v>
      </c>
      <c r="M2" s="129" t="s">
        <v>30</v>
      </c>
      <c r="N2" s="129" t="s">
        <v>31</v>
      </c>
      <c r="O2" s="130" t="s">
        <v>32</v>
      </c>
      <c r="P2" s="129" t="s">
        <v>33</v>
      </c>
      <c r="Q2" s="59" t="s">
        <v>34</v>
      </c>
      <c r="R2" s="59" t="s">
        <v>35</v>
      </c>
      <c r="S2" s="63" t="s">
        <v>40</v>
      </c>
      <c r="T2" s="64" t="s">
        <v>41</v>
      </c>
      <c r="U2" s="129" t="s">
        <v>36</v>
      </c>
      <c r="V2" s="59" t="s">
        <v>310</v>
      </c>
      <c r="W2" s="59" t="s">
        <v>367</v>
      </c>
      <c r="X2" s="125" t="s">
        <v>37</v>
      </c>
      <c r="Y2" s="131" t="s">
        <v>311</v>
      </c>
      <c r="Z2" s="131" t="s">
        <v>42</v>
      </c>
      <c r="AA2" s="131" t="s">
        <v>312</v>
      </c>
      <c r="AB2" s="55" t="s">
        <v>84</v>
      </c>
      <c r="AC2" s="55" t="s">
        <v>406</v>
      </c>
      <c r="AD2" s="129" t="s">
        <v>407</v>
      </c>
      <c r="AE2" s="129" t="s">
        <v>408</v>
      </c>
      <c r="AF2" s="129" t="s">
        <v>409</v>
      </c>
      <c r="AG2" s="131" t="s">
        <v>45</v>
      </c>
      <c r="AH2" s="131" t="s">
        <v>318</v>
      </c>
      <c r="AI2" s="131" t="s">
        <v>319</v>
      </c>
      <c r="AJ2" s="218" t="s">
        <v>320</v>
      </c>
      <c r="AK2" s="217" t="s">
        <v>318</v>
      </c>
      <c r="AL2" s="371" t="s">
        <v>325</v>
      </c>
      <c r="AM2" s="371" t="s">
        <v>326</v>
      </c>
      <c r="AN2" s="372" t="s">
        <v>327</v>
      </c>
      <c r="AO2" s="374" t="s">
        <v>325</v>
      </c>
      <c r="AP2" s="374" t="s">
        <v>328</v>
      </c>
      <c r="AQ2" s="375" t="s">
        <v>327</v>
      </c>
      <c r="AR2" s="76" t="s">
        <v>54</v>
      </c>
      <c r="AS2" s="77" t="s">
        <v>55</v>
      </c>
      <c r="AT2" s="76" t="s">
        <v>56</v>
      </c>
    </row>
    <row r="3" spans="1:47" x14ac:dyDescent="0.2">
      <c r="A3" s="23" t="s">
        <v>410</v>
      </c>
      <c r="B3" t="s">
        <v>411</v>
      </c>
      <c r="C3" t="s">
        <v>63</v>
      </c>
      <c r="D3">
        <v>1.1000000000000001</v>
      </c>
      <c r="E3">
        <v>22</v>
      </c>
      <c r="F3">
        <f t="shared" ref="F3:F16" si="0">D3*E3</f>
        <v>24.200000000000003</v>
      </c>
      <c r="G3" t="s">
        <v>67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>
        <v>1</v>
      </c>
      <c r="P3" t="s">
        <v>76</v>
      </c>
      <c r="Q3" t="s">
        <v>76</v>
      </c>
      <c r="R3" t="s">
        <v>366</v>
      </c>
      <c r="U3" t="s">
        <v>412</v>
      </c>
      <c r="V3" t="s">
        <v>333</v>
      </c>
      <c r="W3" t="s">
        <v>374</v>
      </c>
      <c r="X3" t="s">
        <v>335</v>
      </c>
      <c r="Y3" t="s">
        <v>413</v>
      </c>
      <c r="Z3">
        <v>39</v>
      </c>
      <c r="AA3">
        <v>2.2799999999999998</v>
      </c>
      <c r="AC3" t="s">
        <v>19</v>
      </c>
      <c r="AD3">
        <v>1.1000000000000001</v>
      </c>
      <c r="AG3">
        <f>AD3+AE3</f>
        <v>1.1000000000000001</v>
      </c>
      <c r="AH3" s="26">
        <f>AG3*E3</f>
        <v>24.200000000000003</v>
      </c>
      <c r="AI3" s="26">
        <f t="shared" ref="AI3:AI46" si="1">AH3*2.74</f>
        <v>66.308000000000007</v>
      </c>
      <c r="AJ3">
        <v>22</v>
      </c>
      <c r="AK3" s="26">
        <f>AG3*22</f>
        <v>24.200000000000003</v>
      </c>
      <c r="AL3" s="17" t="s">
        <v>375</v>
      </c>
      <c r="AM3" s="26">
        <v>109</v>
      </c>
      <c r="AN3" s="26"/>
      <c r="AO3" s="384" t="s">
        <v>375</v>
      </c>
      <c r="AP3" s="26">
        <v>145</v>
      </c>
      <c r="AQ3" s="26"/>
    </row>
    <row r="4" spans="1:47" s="79" customFormat="1" x14ac:dyDescent="0.2">
      <c r="A4" s="70" t="s">
        <v>410</v>
      </c>
      <c r="B4" s="71" t="s">
        <v>414</v>
      </c>
      <c r="C4" s="71" t="s">
        <v>63</v>
      </c>
      <c r="D4" s="71">
        <v>0.98</v>
      </c>
      <c r="E4" s="71">
        <v>22</v>
      </c>
      <c r="F4" s="71">
        <f>D4*E4</f>
        <v>21.56</v>
      </c>
      <c r="G4" s="71" t="s">
        <v>415</v>
      </c>
      <c r="H4" s="71" t="s">
        <v>416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>
        <v>1</v>
      </c>
      <c r="P4" t="s">
        <v>76</v>
      </c>
      <c r="Q4" t="s">
        <v>76</v>
      </c>
      <c r="R4" t="s">
        <v>366</v>
      </c>
      <c r="T4" s="71"/>
      <c r="U4" t="s">
        <v>412</v>
      </c>
      <c r="V4" t="s">
        <v>333</v>
      </c>
      <c r="W4" t="s">
        <v>374</v>
      </c>
      <c r="X4" t="s">
        <v>335</v>
      </c>
      <c r="Y4" s="71"/>
      <c r="Z4" s="71"/>
      <c r="AA4" s="71"/>
      <c r="AB4" s="71"/>
      <c r="AC4" s="71" t="s">
        <v>417</v>
      </c>
      <c r="AD4" s="71"/>
      <c r="AE4" s="71">
        <f>D4-0.118</f>
        <v>0.86199999999999999</v>
      </c>
      <c r="AF4" s="71"/>
      <c r="AG4" s="71">
        <v>0.86199999999999999</v>
      </c>
      <c r="AH4" s="100">
        <f>AG4*E4</f>
        <v>18.963999999999999</v>
      </c>
      <c r="AI4" s="100">
        <f t="shared" si="1"/>
        <v>51.961359999999999</v>
      </c>
      <c r="AJ4">
        <v>22</v>
      </c>
      <c r="AK4" s="26">
        <f t="shared" ref="AK4:AK10" si="2">AG4*22</f>
        <v>18.963999999999999</v>
      </c>
      <c r="AL4" s="17" t="s">
        <v>377</v>
      </c>
      <c r="AM4" s="26">
        <f>AM3*20%</f>
        <v>21.8</v>
      </c>
      <c r="AN4" s="358">
        <f>AM4/10</f>
        <v>2.1800000000000002</v>
      </c>
      <c r="AO4" s="384" t="s">
        <v>377</v>
      </c>
      <c r="AP4" s="26">
        <f>AP3*20%</f>
        <v>29</v>
      </c>
      <c r="AQ4" s="358">
        <f>AP4/10</f>
        <v>2.9</v>
      </c>
    </row>
    <row r="5" spans="1:47" x14ac:dyDescent="0.2">
      <c r="A5" s="23" t="s">
        <v>410</v>
      </c>
      <c r="B5">
        <v>2</v>
      </c>
      <c r="C5" t="s">
        <v>63</v>
      </c>
      <c r="D5">
        <v>4.8</v>
      </c>
      <c r="E5">
        <v>22</v>
      </c>
      <c r="F5">
        <f t="shared" si="0"/>
        <v>105.6</v>
      </c>
      <c r="G5" t="s">
        <v>67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>
        <v>1</v>
      </c>
      <c r="P5" t="s">
        <v>76</v>
      </c>
      <c r="Q5" t="s">
        <v>76</v>
      </c>
      <c r="R5" t="s">
        <v>366</v>
      </c>
      <c r="U5" t="s">
        <v>412</v>
      </c>
      <c r="V5" t="s">
        <v>333</v>
      </c>
      <c r="W5" t="s">
        <v>374</v>
      </c>
      <c r="X5" t="s">
        <v>335</v>
      </c>
      <c r="Y5" t="s">
        <v>418</v>
      </c>
      <c r="Z5">
        <v>74</v>
      </c>
      <c r="AA5">
        <v>4.92</v>
      </c>
      <c r="AC5" t="s">
        <v>19</v>
      </c>
      <c r="AD5">
        <v>4.8</v>
      </c>
      <c r="AG5" s="67">
        <f t="shared" ref="AG5:AG13" si="3">AD5+AE5</f>
        <v>4.8</v>
      </c>
      <c r="AH5" s="350">
        <f t="shared" ref="AH5:AH13" si="4">AG5*E5</f>
        <v>105.6</v>
      </c>
      <c r="AI5" s="26">
        <f t="shared" si="1"/>
        <v>289.34399999999999</v>
      </c>
      <c r="AJ5">
        <v>22</v>
      </c>
      <c r="AK5" s="26">
        <f t="shared" si="2"/>
        <v>105.6</v>
      </c>
      <c r="AL5" s="17" t="s">
        <v>419</v>
      </c>
      <c r="AM5" s="26">
        <f>AM3*80%</f>
        <v>87.2</v>
      </c>
      <c r="AN5" s="358">
        <f>AM5/22</f>
        <v>3.9636363636363638</v>
      </c>
      <c r="AO5" s="384" t="s">
        <v>419</v>
      </c>
      <c r="AP5" s="26">
        <f>AP3*80%</f>
        <v>116</v>
      </c>
      <c r="AQ5" s="358">
        <f>AP5/22</f>
        <v>5.2727272727272725</v>
      </c>
      <c r="AS5" s="61" t="s">
        <v>410</v>
      </c>
      <c r="AT5" t="s">
        <v>378</v>
      </c>
      <c r="AU5" t="s">
        <v>365</v>
      </c>
    </row>
    <row r="6" spans="1:47" s="11" customFormat="1" x14ac:dyDescent="0.2">
      <c r="A6" s="23" t="s">
        <v>410</v>
      </c>
      <c r="B6" s="11">
        <v>3</v>
      </c>
      <c r="C6" s="11" t="s">
        <v>63</v>
      </c>
      <c r="D6" s="11">
        <v>0.54</v>
      </c>
      <c r="E6" s="11">
        <v>22</v>
      </c>
      <c r="F6" s="11">
        <f>D6*E6</f>
        <v>11.88</v>
      </c>
      <c r="G6" s="11" t="s">
        <v>415</v>
      </c>
      <c r="H6"/>
      <c r="I6"/>
      <c r="J6"/>
      <c r="K6"/>
      <c r="L6"/>
      <c r="M6"/>
      <c r="N6"/>
      <c r="O6"/>
      <c r="P6"/>
      <c r="Q6"/>
      <c r="R6"/>
      <c r="S6"/>
      <c r="T6"/>
      <c r="U6" s="12"/>
      <c r="V6"/>
      <c r="W6"/>
      <c r="X6"/>
      <c r="Y6" s="11" t="s">
        <v>420</v>
      </c>
      <c r="Z6" s="11">
        <v>17</v>
      </c>
      <c r="AA6" s="11">
        <v>0.54</v>
      </c>
      <c r="AB6" s="11">
        <v>17</v>
      </c>
      <c r="AC6" s="11" t="s">
        <v>396</v>
      </c>
      <c r="AF6" s="12">
        <v>0.54</v>
      </c>
      <c r="AG6" s="11">
        <f t="shared" si="3"/>
        <v>0</v>
      </c>
      <c r="AH6" s="292">
        <f t="shared" si="4"/>
        <v>0</v>
      </c>
      <c r="AI6" s="292">
        <f t="shared" si="1"/>
        <v>0</v>
      </c>
      <c r="AJ6"/>
      <c r="AK6">
        <f t="shared" si="2"/>
        <v>0</v>
      </c>
      <c r="AL6" s="366" t="s">
        <v>344</v>
      </c>
      <c r="AM6" s="363">
        <f>SUM(AM4:AM5)</f>
        <v>109</v>
      </c>
      <c r="AN6" s="367">
        <f>SUM(AN4:AN5)</f>
        <v>6.1436363636363645</v>
      </c>
      <c r="AO6" s="385" t="s">
        <v>344</v>
      </c>
      <c r="AP6" s="363">
        <f>SUM(AP4:AP5)</f>
        <v>145</v>
      </c>
      <c r="AQ6" s="367">
        <f>SUM(AQ4:AQ5)</f>
        <v>8.172727272727272</v>
      </c>
      <c r="AS6" s="22" t="s">
        <v>80</v>
      </c>
      <c r="AT6">
        <f>AG11</f>
        <v>1.1499999999999999</v>
      </c>
      <c r="AU6" s="26">
        <v>6.81</v>
      </c>
    </row>
    <row r="7" spans="1:47" x14ac:dyDescent="0.2">
      <c r="A7" s="23" t="s">
        <v>410</v>
      </c>
      <c r="B7">
        <v>4</v>
      </c>
      <c r="C7" t="s">
        <v>63</v>
      </c>
      <c r="D7">
        <v>2.6</v>
      </c>
      <c r="E7">
        <v>22</v>
      </c>
      <c r="F7">
        <f t="shared" si="0"/>
        <v>57.2</v>
      </c>
      <c r="G7" t="s">
        <v>155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240</v>
      </c>
      <c r="O7">
        <v>2</v>
      </c>
      <c r="P7" t="s">
        <v>76</v>
      </c>
      <c r="Q7" t="s">
        <v>76</v>
      </c>
      <c r="R7" t="s">
        <v>366</v>
      </c>
      <c r="U7" t="s">
        <v>412</v>
      </c>
      <c r="V7" t="s">
        <v>333</v>
      </c>
      <c r="W7" t="s">
        <v>374</v>
      </c>
      <c r="X7" t="s">
        <v>335</v>
      </c>
      <c r="Y7" t="s">
        <v>421</v>
      </c>
      <c r="Z7">
        <v>25</v>
      </c>
      <c r="AA7">
        <v>1.5</v>
      </c>
      <c r="AC7" t="s">
        <v>19</v>
      </c>
      <c r="AD7">
        <v>1.5</v>
      </c>
      <c r="AE7">
        <f>D7-AA7</f>
        <v>1.1000000000000001</v>
      </c>
      <c r="AG7" s="67">
        <f t="shared" si="3"/>
        <v>2.6</v>
      </c>
      <c r="AH7" s="350">
        <f t="shared" si="4"/>
        <v>57.2</v>
      </c>
      <c r="AI7" s="26">
        <f t="shared" si="1"/>
        <v>156.72800000000001</v>
      </c>
      <c r="AJ7">
        <v>22</v>
      </c>
      <c r="AK7" s="26">
        <f t="shared" si="2"/>
        <v>57.2</v>
      </c>
      <c r="AL7" s="26"/>
      <c r="AM7" s="26"/>
      <c r="AN7" s="26"/>
      <c r="AO7" s="115"/>
      <c r="AP7" s="26"/>
      <c r="AQ7" s="26"/>
      <c r="AS7" s="22" t="s">
        <v>67</v>
      </c>
      <c r="AT7">
        <f>AG3+AG5</f>
        <v>5.9</v>
      </c>
      <c r="AU7" s="26">
        <v>34.97</v>
      </c>
    </row>
    <row r="8" spans="1:47" x14ac:dyDescent="0.2">
      <c r="A8" s="23" t="s">
        <v>410</v>
      </c>
      <c r="B8">
        <v>5</v>
      </c>
      <c r="C8" t="s">
        <v>63</v>
      </c>
      <c r="D8">
        <v>1.7</v>
      </c>
      <c r="E8">
        <v>22</v>
      </c>
      <c r="F8">
        <f t="shared" si="0"/>
        <v>37.4</v>
      </c>
      <c r="G8" t="s">
        <v>415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240</v>
      </c>
      <c r="O8">
        <v>2</v>
      </c>
      <c r="P8" t="s">
        <v>76</v>
      </c>
      <c r="Q8" t="s">
        <v>76</v>
      </c>
      <c r="R8" t="s">
        <v>366</v>
      </c>
      <c r="U8" t="s">
        <v>412</v>
      </c>
      <c r="V8" t="s">
        <v>333</v>
      </c>
      <c r="W8" t="s">
        <v>374</v>
      </c>
      <c r="X8" t="s">
        <v>335</v>
      </c>
      <c r="AC8" t="s">
        <v>422</v>
      </c>
      <c r="AE8">
        <v>1.7</v>
      </c>
      <c r="AG8" s="67">
        <f t="shared" si="3"/>
        <v>1.7</v>
      </c>
      <c r="AH8" s="350">
        <f t="shared" si="4"/>
        <v>37.4</v>
      </c>
      <c r="AI8" s="26">
        <f t="shared" si="1"/>
        <v>102.476</v>
      </c>
      <c r="AJ8">
        <v>22</v>
      </c>
      <c r="AK8" s="26">
        <f t="shared" si="2"/>
        <v>37.4</v>
      </c>
      <c r="AL8" s="26"/>
      <c r="AM8" s="26"/>
      <c r="AN8" s="26"/>
      <c r="AO8" s="115"/>
      <c r="AP8" s="26"/>
      <c r="AQ8" s="26"/>
      <c r="AS8" s="22" t="s">
        <v>108</v>
      </c>
      <c r="AT8">
        <f>AG4+AG7+AG8+AG9+AG10+AG12</f>
        <v>9.6999999999999993</v>
      </c>
      <c r="AU8" s="26">
        <v>58.2</v>
      </c>
    </row>
    <row r="9" spans="1:47" x14ac:dyDescent="0.2">
      <c r="A9" s="23" t="s">
        <v>410</v>
      </c>
      <c r="B9">
        <v>6</v>
      </c>
      <c r="C9" t="s">
        <v>63</v>
      </c>
      <c r="D9">
        <v>0.33800000000000002</v>
      </c>
      <c r="E9">
        <v>22</v>
      </c>
      <c r="F9">
        <f t="shared" si="0"/>
        <v>7.4360000000000008</v>
      </c>
      <c r="G9" t="s">
        <v>155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240</v>
      </c>
      <c r="O9">
        <v>2</v>
      </c>
      <c r="P9" t="s">
        <v>76</v>
      </c>
      <c r="Q9" t="s">
        <v>76</v>
      </c>
      <c r="R9" t="s">
        <v>366</v>
      </c>
      <c r="U9" t="s">
        <v>412</v>
      </c>
      <c r="V9" t="s">
        <v>333</v>
      </c>
      <c r="W9" t="s">
        <v>374</v>
      </c>
      <c r="X9" t="s">
        <v>335</v>
      </c>
      <c r="AC9" t="s">
        <v>422</v>
      </c>
      <c r="AE9">
        <v>0.33800000000000002</v>
      </c>
      <c r="AG9" s="67">
        <f t="shared" si="3"/>
        <v>0.33800000000000002</v>
      </c>
      <c r="AH9" s="350">
        <f t="shared" si="4"/>
        <v>7.4360000000000008</v>
      </c>
      <c r="AI9" s="26">
        <f t="shared" si="1"/>
        <v>20.374640000000003</v>
      </c>
      <c r="AJ9">
        <v>22</v>
      </c>
      <c r="AK9" s="26">
        <f t="shared" si="2"/>
        <v>7.4360000000000008</v>
      </c>
      <c r="AL9" s="26"/>
      <c r="AM9" s="26"/>
      <c r="AN9" s="26"/>
      <c r="AO9" s="115"/>
      <c r="AP9" s="26"/>
      <c r="AQ9" s="26"/>
      <c r="AS9" s="22" t="s">
        <v>1</v>
      </c>
      <c r="AT9">
        <f>SUM(AT6:AT8)</f>
        <v>16.75</v>
      </c>
      <c r="AU9" s="26">
        <f>SUM(AU6:AU8)</f>
        <v>99.98</v>
      </c>
    </row>
    <row r="10" spans="1:47" x14ac:dyDescent="0.2">
      <c r="A10" s="23" t="s">
        <v>410</v>
      </c>
      <c r="B10">
        <v>7</v>
      </c>
      <c r="C10" t="s">
        <v>63</v>
      </c>
      <c r="D10">
        <v>1.9</v>
      </c>
      <c r="E10">
        <v>22</v>
      </c>
      <c r="F10">
        <f t="shared" si="0"/>
        <v>41.8</v>
      </c>
      <c r="G10" t="s">
        <v>155</v>
      </c>
      <c r="H10" t="s">
        <v>423</v>
      </c>
      <c r="I10" t="s">
        <v>70</v>
      </c>
      <c r="J10" t="s">
        <v>70</v>
      </c>
      <c r="K10" t="s">
        <v>70</v>
      </c>
      <c r="L10" t="s">
        <v>70</v>
      </c>
      <c r="M10" t="s">
        <v>75</v>
      </c>
      <c r="N10" t="s">
        <v>75</v>
      </c>
      <c r="O10">
        <v>2</v>
      </c>
      <c r="P10" t="s">
        <v>76</v>
      </c>
      <c r="Q10" t="s">
        <v>76</v>
      </c>
      <c r="R10" t="s">
        <v>366</v>
      </c>
      <c r="U10" t="s">
        <v>412</v>
      </c>
      <c r="V10" t="s">
        <v>333</v>
      </c>
      <c r="W10" t="s">
        <v>374</v>
      </c>
      <c r="X10" t="s">
        <v>335</v>
      </c>
      <c r="AC10" t="s">
        <v>424</v>
      </c>
      <c r="AE10">
        <v>1.9</v>
      </c>
      <c r="AG10" s="67">
        <f t="shared" si="3"/>
        <v>1.9</v>
      </c>
      <c r="AH10" s="350">
        <f t="shared" si="4"/>
        <v>41.8</v>
      </c>
      <c r="AI10" s="26">
        <f t="shared" si="1"/>
        <v>114.532</v>
      </c>
      <c r="AJ10">
        <v>22</v>
      </c>
      <c r="AK10" s="26">
        <f t="shared" si="2"/>
        <v>41.8</v>
      </c>
      <c r="AL10" s="26"/>
      <c r="AM10" s="26"/>
      <c r="AN10" s="26"/>
      <c r="AO10" s="115"/>
      <c r="AP10" s="26"/>
      <c r="AQ10" s="26"/>
    </row>
    <row r="11" spans="1:47" x14ac:dyDescent="0.2">
      <c r="A11" s="23" t="s">
        <v>410</v>
      </c>
      <c r="B11">
        <v>8</v>
      </c>
      <c r="C11" t="s">
        <v>361</v>
      </c>
      <c r="D11">
        <v>1.1499999999999999</v>
      </c>
      <c r="E11">
        <v>10</v>
      </c>
      <c r="F11">
        <f t="shared" si="0"/>
        <v>11.5</v>
      </c>
      <c r="G11" t="s">
        <v>80</v>
      </c>
      <c r="I11" t="s">
        <v>70</v>
      </c>
      <c r="J11" t="s">
        <v>70</v>
      </c>
      <c r="K11" t="s">
        <v>70</v>
      </c>
      <c r="L11" t="s">
        <v>70</v>
      </c>
      <c r="M11" t="s">
        <v>75</v>
      </c>
      <c r="N11" t="s">
        <v>75</v>
      </c>
      <c r="O11">
        <v>2</v>
      </c>
      <c r="P11" t="s">
        <v>76</v>
      </c>
      <c r="Q11" t="s">
        <v>76</v>
      </c>
      <c r="R11" t="s">
        <v>366</v>
      </c>
      <c r="U11" t="s">
        <v>412</v>
      </c>
      <c r="V11" t="s">
        <v>333</v>
      </c>
      <c r="W11" t="s">
        <v>374</v>
      </c>
      <c r="X11" t="s">
        <v>335</v>
      </c>
      <c r="AC11" t="s">
        <v>422</v>
      </c>
      <c r="AE11">
        <v>1.1499999999999999</v>
      </c>
      <c r="AG11" s="67">
        <f t="shared" si="3"/>
        <v>1.1499999999999999</v>
      </c>
      <c r="AH11" s="350">
        <f t="shared" si="4"/>
        <v>11.5</v>
      </c>
      <c r="AI11" s="26">
        <f t="shared" si="1"/>
        <v>31.51</v>
      </c>
      <c r="AJ11">
        <v>10</v>
      </c>
      <c r="AK11" s="26">
        <f>AG11*10</f>
        <v>11.5</v>
      </c>
      <c r="AL11" s="26"/>
      <c r="AM11" s="26"/>
      <c r="AN11" s="26"/>
      <c r="AO11" s="115"/>
      <c r="AP11" s="26"/>
      <c r="AQ11" s="26"/>
    </row>
    <row r="12" spans="1:47" x14ac:dyDescent="0.2">
      <c r="A12" s="23" t="s">
        <v>410</v>
      </c>
      <c r="B12">
        <v>9</v>
      </c>
      <c r="C12" t="s">
        <v>361</v>
      </c>
      <c r="D12">
        <v>2.2999999999999998</v>
      </c>
      <c r="E12">
        <v>10</v>
      </c>
      <c r="F12">
        <f t="shared" si="0"/>
        <v>23</v>
      </c>
      <c r="G12" t="s">
        <v>415</v>
      </c>
      <c r="I12" t="s">
        <v>70</v>
      </c>
      <c r="J12" t="s">
        <v>70</v>
      </c>
      <c r="K12" t="s">
        <v>70</v>
      </c>
      <c r="L12" t="s">
        <v>70</v>
      </c>
      <c r="M12" t="s">
        <v>75</v>
      </c>
      <c r="N12" t="s">
        <v>75</v>
      </c>
      <c r="O12">
        <v>2</v>
      </c>
      <c r="P12" t="s">
        <v>76</v>
      </c>
      <c r="Q12" t="s">
        <v>76</v>
      </c>
      <c r="R12" t="s">
        <v>366</v>
      </c>
      <c r="U12" t="s">
        <v>412</v>
      </c>
      <c r="V12" t="s">
        <v>333</v>
      </c>
      <c r="W12" t="s">
        <v>374</v>
      </c>
      <c r="X12" t="s">
        <v>335</v>
      </c>
      <c r="AC12" t="s">
        <v>422</v>
      </c>
      <c r="AE12">
        <v>2.2999999999999998</v>
      </c>
      <c r="AG12" s="67">
        <f t="shared" si="3"/>
        <v>2.2999999999999998</v>
      </c>
      <c r="AH12" s="350">
        <f t="shared" si="4"/>
        <v>23</v>
      </c>
      <c r="AI12" s="26">
        <f t="shared" si="1"/>
        <v>63.02</v>
      </c>
      <c r="AJ12">
        <v>10</v>
      </c>
      <c r="AK12">
        <f>AG12*10</f>
        <v>23</v>
      </c>
    </row>
    <row r="13" spans="1:47" s="11" customFormat="1" x14ac:dyDescent="0.2">
      <c r="A13" s="23" t="s">
        <v>410</v>
      </c>
      <c r="B13" s="11">
        <v>10</v>
      </c>
      <c r="C13" s="11" t="s">
        <v>361</v>
      </c>
      <c r="D13" s="11">
        <v>0.8</v>
      </c>
      <c r="E13" s="11">
        <v>10</v>
      </c>
      <c r="F13" s="11">
        <f>D13*E13</f>
        <v>8</v>
      </c>
      <c r="G13" s="11" t="s">
        <v>415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 s="12"/>
      <c r="V13"/>
      <c r="W13"/>
      <c r="X13"/>
      <c r="Y13" s="11" t="s">
        <v>425</v>
      </c>
      <c r="Z13" s="11">
        <v>5</v>
      </c>
      <c r="AA13" s="11">
        <v>0.8</v>
      </c>
      <c r="AB13" s="11">
        <v>5</v>
      </c>
      <c r="AC13" s="11" t="s">
        <v>396</v>
      </c>
      <c r="AF13" s="12">
        <v>0.8</v>
      </c>
      <c r="AG13" s="11">
        <f t="shared" si="3"/>
        <v>0</v>
      </c>
      <c r="AH13" s="11">
        <f t="shared" si="4"/>
        <v>0</v>
      </c>
      <c r="AI13" s="11">
        <f t="shared" si="1"/>
        <v>0</v>
      </c>
      <c r="AO13" s="386"/>
    </row>
    <row r="14" spans="1:47" s="223" customFormat="1" x14ac:dyDescent="0.2">
      <c r="A14" s="223" t="s">
        <v>410</v>
      </c>
      <c r="AG14" s="223">
        <f>SUM(AG3:AG13)</f>
        <v>16.75</v>
      </c>
      <c r="AH14" s="224">
        <f>SUM(AH3:AH13)</f>
        <v>327.10000000000002</v>
      </c>
      <c r="AK14" s="224">
        <f>SUM(AK3:AK13)</f>
        <v>327.10000000000002</v>
      </c>
      <c r="AL14" s="224"/>
      <c r="AM14" s="224"/>
      <c r="AN14" s="224"/>
      <c r="AO14" s="387"/>
      <c r="AP14" s="224"/>
      <c r="AQ14" s="224"/>
    </row>
    <row r="15" spans="1:47" x14ac:dyDescent="0.2">
      <c r="B15"/>
    </row>
    <row r="16" spans="1:47" s="3" customFormat="1" x14ac:dyDescent="0.2">
      <c r="A16" s="3" t="s">
        <v>426</v>
      </c>
      <c r="B16" s="4">
        <v>1</v>
      </c>
      <c r="C16" s="3" t="s">
        <v>427</v>
      </c>
      <c r="D16" s="3">
        <v>1.2330000000000001</v>
      </c>
      <c r="E16" s="3">
        <v>22</v>
      </c>
      <c r="F16" s="3">
        <f t="shared" si="0"/>
        <v>27.126000000000001</v>
      </c>
      <c r="G16" s="3" t="s">
        <v>415</v>
      </c>
      <c r="I16" s="3" t="s">
        <v>70</v>
      </c>
      <c r="J16" s="3" t="s">
        <v>70</v>
      </c>
      <c r="K16" s="3" t="s">
        <v>70</v>
      </c>
      <c r="L16" s="3" t="s">
        <v>70</v>
      </c>
      <c r="M16" s="3" t="s">
        <v>70</v>
      </c>
      <c r="N16" s="3" t="s">
        <v>70</v>
      </c>
      <c r="O16" s="3">
        <v>1</v>
      </c>
      <c r="P16" s="3" t="s">
        <v>76</v>
      </c>
      <c r="Q16" s="3" t="s">
        <v>76</v>
      </c>
      <c r="R16" s="3" t="s">
        <v>76</v>
      </c>
      <c r="U16" s="3" t="s">
        <v>428</v>
      </c>
      <c r="V16" s="3" t="s">
        <v>334</v>
      </c>
      <c r="W16" s="3" t="s">
        <v>333</v>
      </c>
      <c r="X16" s="3" t="s">
        <v>335</v>
      </c>
      <c r="AC16" s="3" t="s">
        <v>422</v>
      </c>
      <c r="AE16" s="3">
        <v>1.2330000000000001</v>
      </c>
      <c r="AG16" s="3">
        <f>AD16+AE16</f>
        <v>1.2330000000000001</v>
      </c>
      <c r="AH16" s="82">
        <f>AG16*E16</f>
        <v>27.126000000000001</v>
      </c>
      <c r="AI16" s="397">
        <f t="shared" si="1"/>
        <v>74.325240000000008</v>
      </c>
      <c r="AJ16" s="16">
        <v>22</v>
      </c>
      <c r="AK16" s="110">
        <f>AG16*AJ16</f>
        <v>27.126000000000001</v>
      </c>
      <c r="AL16" s="3" t="s">
        <v>375</v>
      </c>
      <c r="AM16" s="16">
        <v>89</v>
      </c>
      <c r="AN16" s="16"/>
      <c r="AO16" s="384" t="s">
        <v>375</v>
      </c>
      <c r="AP16" s="16">
        <v>119</v>
      </c>
      <c r="AQ16" s="16"/>
    </row>
    <row r="17" spans="1:52" s="3" customFormat="1" x14ac:dyDescent="0.2">
      <c r="A17" s="3" t="s">
        <v>426</v>
      </c>
      <c r="B17" s="10" t="s">
        <v>429</v>
      </c>
      <c r="C17" s="3" t="s">
        <v>427</v>
      </c>
      <c r="D17" s="9">
        <v>6.516</v>
      </c>
      <c r="E17" s="3">
        <v>22</v>
      </c>
      <c r="F17" s="9">
        <f t="shared" ref="F17:F24" si="5">D17*E17</f>
        <v>143.352</v>
      </c>
      <c r="G17" s="3" t="s">
        <v>415</v>
      </c>
      <c r="I17" s="3" t="s">
        <v>70</v>
      </c>
      <c r="J17" s="3" t="s">
        <v>70</v>
      </c>
      <c r="K17" s="3" t="s">
        <v>70</v>
      </c>
      <c r="L17" s="3" t="s">
        <v>70</v>
      </c>
      <c r="M17" s="3" t="s">
        <v>70</v>
      </c>
      <c r="N17" s="3" t="s">
        <v>70</v>
      </c>
      <c r="O17" s="3">
        <v>1</v>
      </c>
      <c r="P17" s="3" t="s">
        <v>76</v>
      </c>
      <c r="Q17" s="3" t="s">
        <v>76</v>
      </c>
      <c r="R17" s="3" t="s">
        <v>76</v>
      </c>
      <c r="U17" s="3" t="s">
        <v>430</v>
      </c>
      <c r="V17" s="3" t="s">
        <v>334</v>
      </c>
      <c r="W17" s="3" t="s">
        <v>333</v>
      </c>
      <c r="X17" s="3" t="s">
        <v>335</v>
      </c>
      <c r="AC17" s="3" t="s">
        <v>422</v>
      </c>
      <c r="AE17" s="9">
        <v>6.516</v>
      </c>
      <c r="AG17" s="3">
        <f>AD17+AE17</f>
        <v>6.516</v>
      </c>
      <c r="AH17" s="82">
        <f t="shared" ref="AH17:AH24" si="6">AG17*E17</f>
        <v>143.352</v>
      </c>
      <c r="AI17" s="397">
        <f t="shared" si="1"/>
        <v>392.78448000000003</v>
      </c>
      <c r="AJ17" s="16">
        <v>22</v>
      </c>
      <c r="AK17" s="110">
        <f t="shared" ref="AK17:AK24" si="7">AG17*AJ17</f>
        <v>143.352</v>
      </c>
      <c r="AL17" s="3" t="s">
        <v>377</v>
      </c>
      <c r="AM17" s="110">
        <f>AM16*20%</f>
        <v>17.8</v>
      </c>
      <c r="AN17" s="16">
        <f>AM17/10</f>
        <v>1.78</v>
      </c>
      <c r="AO17" s="384" t="s">
        <v>377</v>
      </c>
      <c r="AP17" s="110">
        <f>AP16*20%</f>
        <v>23.8</v>
      </c>
      <c r="AQ17" s="16">
        <f>AP17/10</f>
        <v>2.38</v>
      </c>
    </row>
    <row r="18" spans="1:52" s="3" customFormat="1" x14ac:dyDescent="0.2">
      <c r="A18" s="3" t="s">
        <v>426</v>
      </c>
      <c r="B18" s="4">
        <v>5</v>
      </c>
      <c r="C18" s="3" t="s">
        <v>431</v>
      </c>
      <c r="D18" s="3">
        <v>2.3340000000000001</v>
      </c>
      <c r="E18" s="3">
        <v>10</v>
      </c>
      <c r="F18" s="3">
        <f t="shared" si="5"/>
        <v>23.34</v>
      </c>
      <c r="G18" s="3" t="s">
        <v>415</v>
      </c>
      <c r="I18" s="3" t="s">
        <v>240</v>
      </c>
      <c r="J18" s="3" t="s">
        <v>75</v>
      </c>
      <c r="K18" s="3" t="s">
        <v>75</v>
      </c>
      <c r="L18" s="3" t="s">
        <v>75</v>
      </c>
      <c r="M18" s="3" t="s">
        <v>75</v>
      </c>
      <c r="N18" s="3" t="s">
        <v>75</v>
      </c>
      <c r="O18" s="3">
        <v>2</v>
      </c>
      <c r="P18" s="3" t="s">
        <v>76</v>
      </c>
      <c r="Q18" s="3" t="s">
        <v>76</v>
      </c>
      <c r="R18" s="3" t="s">
        <v>76</v>
      </c>
      <c r="U18" s="3" t="s">
        <v>432</v>
      </c>
      <c r="V18" s="3" t="s">
        <v>334</v>
      </c>
      <c r="W18" s="3" t="s">
        <v>333</v>
      </c>
      <c r="X18" s="3" t="s">
        <v>335</v>
      </c>
      <c r="AC18" s="3" t="s">
        <v>422</v>
      </c>
      <c r="AE18" s="3">
        <v>2.3340000000000001</v>
      </c>
      <c r="AG18" s="3">
        <f t="shared" ref="AG18:AG24" si="8">AD18+AE18</f>
        <v>2.3340000000000001</v>
      </c>
      <c r="AH18" s="82">
        <f t="shared" si="6"/>
        <v>23.34</v>
      </c>
      <c r="AI18" s="397">
        <f t="shared" si="1"/>
        <v>63.951600000000006</v>
      </c>
      <c r="AJ18" s="16">
        <v>22</v>
      </c>
      <c r="AK18" s="110">
        <f t="shared" si="7"/>
        <v>51.347999999999999</v>
      </c>
      <c r="AL18" s="3" t="s">
        <v>419</v>
      </c>
      <c r="AM18" s="110">
        <f>AM16*80%</f>
        <v>71.2</v>
      </c>
      <c r="AN18" s="368">
        <f>AM18/22</f>
        <v>3.2363636363636363</v>
      </c>
      <c r="AO18" s="384" t="s">
        <v>419</v>
      </c>
      <c r="AP18" s="110">
        <f>AP16*80%</f>
        <v>95.2</v>
      </c>
      <c r="AQ18" s="368">
        <f>AP18/22</f>
        <v>4.3272727272727272</v>
      </c>
      <c r="AS18" s="48" t="s">
        <v>426</v>
      </c>
      <c r="AT18" t="s">
        <v>378</v>
      </c>
      <c r="AU18" t="s">
        <v>365</v>
      </c>
    </row>
    <row r="19" spans="1:52" s="3" customFormat="1" x14ac:dyDescent="0.2">
      <c r="A19" s="3" t="s">
        <v>426</v>
      </c>
      <c r="B19" s="4">
        <v>6</v>
      </c>
      <c r="C19" s="3" t="s">
        <v>431</v>
      </c>
      <c r="D19" s="3">
        <v>1.018</v>
      </c>
      <c r="E19" s="3">
        <v>10</v>
      </c>
      <c r="F19" s="3">
        <f t="shared" si="5"/>
        <v>10.18</v>
      </c>
      <c r="G19" s="3" t="s">
        <v>67</v>
      </c>
      <c r="I19" s="3" t="s">
        <v>70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70</v>
      </c>
      <c r="O19" s="3">
        <v>1</v>
      </c>
      <c r="P19" s="3" t="s">
        <v>76</v>
      </c>
      <c r="Q19" s="3" t="s">
        <v>76</v>
      </c>
      <c r="R19" s="3" t="s">
        <v>76</v>
      </c>
      <c r="U19" s="3" t="s">
        <v>433</v>
      </c>
      <c r="V19" s="3" t="s">
        <v>334</v>
      </c>
      <c r="W19" s="3" t="s">
        <v>333</v>
      </c>
      <c r="X19" s="3" t="s">
        <v>335</v>
      </c>
      <c r="AC19" s="3" t="s">
        <v>422</v>
      </c>
      <c r="AE19" s="3">
        <v>1.018</v>
      </c>
      <c r="AG19" s="3">
        <f t="shared" si="8"/>
        <v>1.018</v>
      </c>
      <c r="AH19" s="82">
        <f t="shared" si="6"/>
        <v>10.18</v>
      </c>
      <c r="AI19" s="397">
        <f t="shared" si="1"/>
        <v>27.8932</v>
      </c>
      <c r="AJ19" s="16">
        <v>22</v>
      </c>
      <c r="AK19" s="110">
        <f t="shared" si="7"/>
        <v>22.396000000000001</v>
      </c>
      <c r="AL19" s="352" t="s">
        <v>344</v>
      </c>
      <c r="AM19" s="369">
        <f>SUM(AM17:AM18)</f>
        <v>89</v>
      </c>
      <c r="AN19" s="370">
        <f>SUM(AN17:AN18)</f>
        <v>5.0163636363636366</v>
      </c>
      <c r="AO19" s="385" t="s">
        <v>344</v>
      </c>
      <c r="AP19" s="370">
        <f>SUM(AP17:AP18)</f>
        <v>119</v>
      </c>
      <c r="AQ19" s="370">
        <f>SUM(AQ17:AQ18)</f>
        <v>6.7072727272727271</v>
      </c>
      <c r="AS19" s="22" t="s">
        <v>80</v>
      </c>
      <c r="AT19">
        <v>0</v>
      </c>
      <c r="AU19" s="26">
        <v>0</v>
      </c>
    </row>
    <row r="20" spans="1:52" s="3" customFormat="1" x14ac:dyDescent="0.2">
      <c r="A20" s="3" t="s">
        <v>426</v>
      </c>
      <c r="B20" s="4">
        <v>7</v>
      </c>
      <c r="C20" s="3" t="s">
        <v>431</v>
      </c>
      <c r="D20" s="3">
        <v>1.341</v>
      </c>
      <c r="E20" s="3">
        <v>10</v>
      </c>
      <c r="F20" s="3">
        <f t="shared" si="5"/>
        <v>13.41</v>
      </c>
      <c r="G20" s="3" t="s">
        <v>155</v>
      </c>
      <c r="I20" s="3" t="s">
        <v>70</v>
      </c>
      <c r="J20" s="3" t="s">
        <v>70</v>
      </c>
      <c r="K20" s="3" t="s">
        <v>70</v>
      </c>
      <c r="L20" s="3" t="s">
        <v>70</v>
      </c>
      <c r="M20" s="3" t="s">
        <v>70</v>
      </c>
      <c r="N20" s="3" t="s">
        <v>70</v>
      </c>
      <c r="O20" s="3">
        <v>1</v>
      </c>
      <c r="P20" s="3" t="s">
        <v>76</v>
      </c>
      <c r="Q20" s="3" t="s">
        <v>76</v>
      </c>
      <c r="R20" s="3" t="s">
        <v>76</v>
      </c>
      <c r="U20" s="3" t="s">
        <v>434</v>
      </c>
      <c r="V20" s="3" t="s">
        <v>334</v>
      </c>
      <c r="W20" s="3" t="s">
        <v>333</v>
      </c>
      <c r="X20" s="3" t="s">
        <v>335</v>
      </c>
      <c r="AC20" s="3" t="s">
        <v>422</v>
      </c>
      <c r="AE20" s="3">
        <v>1.341</v>
      </c>
      <c r="AG20" s="3">
        <f t="shared" si="8"/>
        <v>1.341</v>
      </c>
      <c r="AH20" s="82">
        <f t="shared" si="6"/>
        <v>13.41</v>
      </c>
      <c r="AI20" s="397">
        <f t="shared" si="1"/>
        <v>36.743400000000001</v>
      </c>
      <c r="AJ20" s="16">
        <v>22</v>
      </c>
      <c r="AK20" s="110">
        <f t="shared" si="7"/>
        <v>29.501999999999999</v>
      </c>
      <c r="AL20" s="16"/>
      <c r="AM20" s="16"/>
      <c r="AN20" s="16"/>
      <c r="AO20" s="388"/>
      <c r="AP20" s="16"/>
      <c r="AQ20" s="16"/>
      <c r="AS20" s="22" t="s">
        <v>67</v>
      </c>
      <c r="AT20">
        <f>AG19+AG24</f>
        <v>4.3780000000000001</v>
      </c>
      <c r="AU20" s="26">
        <v>18.53</v>
      </c>
    </row>
    <row r="21" spans="1:52" s="3" customFormat="1" x14ac:dyDescent="0.2">
      <c r="A21" s="3" t="s">
        <v>426</v>
      </c>
      <c r="B21" s="4">
        <v>8</v>
      </c>
      <c r="C21" s="3" t="s">
        <v>435</v>
      </c>
      <c r="D21" s="3">
        <v>0.64100000000000001</v>
      </c>
      <c r="E21" s="3">
        <v>10</v>
      </c>
      <c r="F21" s="3">
        <f t="shared" si="5"/>
        <v>6.41</v>
      </c>
      <c r="G21" s="3" t="s">
        <v>415</v>
      </c>
      <c r="I21" s="3" t="s">
        <v>70</v>
      </c>
      <c r="J21" s="3" t="s">
        <v>70</v>
      </c>
      <c r="K21" s="3" t="s">
        <v>70</v>
      </c>
      <c r="L21" s="3" t="s">
        <v>70</v>
      </c>
      <c r="M21" s="3" t="s">
        <v>70</v>
      </c>
      <c r="N21" s="3" t="s">
        <v>70</v>
      </c>
      <c r="O21" s="3">
        <v>1</v>
      </c>
      <c r="P21" s="3" t="s">
        <v>76</v>
      </c>
      <c r="Q21" s="3" t="s">
        <v>76</v>
      </c>
      <c r="R21" s="3" t="s">
        <v>76</v>
      </c>
      <c r="U21" s="3" t="s">
        <v>434</v>
      </c>
      <c r="V21" s="3" t="s">
        <v>334</v>
      </c>
      <c r="W21" s="3" t="s">
        <v>333</v>
      </c>
      <c r="X21" s="3" t="s">
        <v>335</v>
      </c>
      <c r="AC21" s="3" t="s">
        <v>422</v>
      </c>
      <c r="AE21" s="3">
        <v>0.64100000000000001</v>
      </c>
      <c r="AG21" s="3">
        <f t="shared" si="8"/>
        <v>0.64100000000000001</v>
      </c>
      <c r="AH21" s="82">
        <f t="shared" si="6"/>
        <v>6.41</v>
      </c>
      <c r="AI21" s="397">
        <f t="shared" si="1"/>
        <v>17.563400000000001</v>
      </c>
      <c r="AJ21" s="16">
        <v>22</v>
      </c>
      <c r="AK21" s="110">
        <f t="shared" si="7"/>
        <v>14.102</v>
      </c>
      <c r="AL21" s="16"/>
      <c r="AM21" s="16"/>
      <c r="AN21" s="16"/>
      <c r="AO21" s="388"/>
      <c r="AP21" s="16"/>
      <c r="AQ21" s="16"/>
      <c r="AS21" s="22" t="s">
        <v>108</v>
      </c>
      <c r="AT21">
        <f>AG16+AG17+AG18+AG20+AG21+AG23+AG22</f>
        <v>19.242999999999999</v>
      </c>
      <c r="AU21" s="26">
        <v>81.459999999999994</v>
      </c>
    </row>
    <row r="22" spans="1:52" s="3" customFormat="1" x14ac:dyDescent="0.2">
      <c r="A22" s="3" t="s">
        <v>426</v>
      </c>
      <c r="B22" s="4">
        <v>10</v>
      </c>
      <c r="C22" s="3" t="s">
        <v>436</v>
      </c>
      <c r="D22" s="3">
        <v>4.7190000000000003</v>
      </c>
      <c r="E22" s="3">
        <v>22</v>
      </c>
      <c r="F22" s="3">
        <f>D22*E22</f>
        <v>103.81800000000001</v>
      </c>
      <c r="G22" s="3" t="s">
        <v>415</v>
      </c>
      <c r="I22" s="3" t="s">
        <v>70</v>
      </c>
      <c r="J22" s="3" t="s">
        <v>70</v>
      </c>
      <c r="K22" s="3" t="s">
        <v>70</v>
      </c>
      <c r="L22" s="3" t="s">
        <v>70</v>
      </c>
      <c r="M22" s="3" t="s">
        <v>70</v>
      </c>
      <c r="N22" s="3" t="s">
        <v>70</v>
      </c>
      <c r="O22" s="3">
        <v>1</v>
      </c>
      <c r="P22" s="3" t="s">
        <v>76</v>
      </c>
      <c r="Q22" s="3" t="s">
        <v>76</v>
      </c>
      <c r="R22" s="3" t="s">
        <v>76</v>
      </c>
      <c r="U22" s="3" t="s">
        <v>437</v>
      </c>
      <c r="V22" s="3" t="s">
        <v>334</v>
      </c>
      <c r="W22" s="3" t="s">
        <v>333</v>
      </c>
      <c r="X22" s="3" t="s">
        <v>335</v>
      </c>
      <c r="AC22" s="3" t="s">
        <v>422</v>
      </c>
      <c r="AE22" s="3">
        <v>4.7190000000000003</v>
      </c>
      <c r="AG22" s="3">
        <f>AD22+AE22</f>
        <v>4.7190000000000003</v>
      </c>
      <c r="AH22" s="82">
        <f>AG22*E22</f>
        <v>103.81800000000001</v>
      </c>
      <c r="AI22" s="397">
        <f>AH22*2.74</f>
        <v>284.46132000000006</v>
      </c>
      <c r="AJ22" s="16">
        <v>22</v>
      </c>
      <c r="AK22" s="110">
        <f t="shared" si="7"/>
        <v>103.81800000000001</v>
      </c>
      <c r="AL22" s="16"/>
      <c r="AM22" s="16"/>
      <c r="AN22" s="16"/>
      <c r="AO22" s="388"/>
      <c r="AP22" s="16"/>
      <c r="AQ22" s="16"/>
    </row>
    <row r="23" spans="1:52" s="3" customFormat="1" x14ac:dyDescent="0.2">
      <c r="A23" s="3" t="s">
        <v>426</v>
      </c>
      <c r="B23" s="4">
        <v>9</v>
      </c>
      <c r="C23" s="3" t="s">
        <v>435</v>
      </c>
      <c r="D23" s="3">
        <v>2.4590000000000001</v>
      </c>
      <c r="E23" s="3">
        <v>10</v>
      </c>
      <c r="F23" s="3">
        <f t="shared" si="5"/>
        <v>24.59</v>
      </c>
      <c r="G23" s="3" t="s">
        <v>415</v>
      </c>
      <c r="I23" s="3" t="s">
        <v>240</v>
      </c>
      <c r="J23" s="3" t="s">
        <v>75</v>
      </c>
      <c r="K23" s="3" t="s">
        <v>75</v>
      </c>
      <c r="L23" s="3" t="s">
        <v>75</v>
      </c>
      <c r="M23" s="3" t="s">
        <v>75</v>
      </c>
      <c r="N23" s="3" t="s">
        <v>75</v>
      </c>
      <c r="O23" s="3">
        <v>2</v>
      </c>
      <c r="P23" s="3" t="s">
        <v>76</v>
      </c>
      <c r="Q23" s="3" t="s">
        <v>76</v>
      </c>
      <c r="R23" s="3" t="s">
        <v>76</v>
      </c>
      <c r="U23" s="3" t="s">
        <v>437</v>
      </c>
      <c r="V23" s="3" t="s">
        <v>334</v>
      </c>
      <c r="W23" s="3" t="s">
        <v>333</v>
      </c>
      <c r="X23" s="3" t="s">
        <v>335</v>
      </c>
      <c r="AC23" s="3" t="s">
        <v>422</v>
      </c>
      <c r="AE23" s="3">
        <v>2.4590000000000001</v>
      </c>
      <c r="AG23" s="3">
        <f t="shared" si="8"/>
        <v>2.4590000000000001</v>
      </c>
      <c r="AH23" s="82">
        <f t="shared" si="6"/>
        <v>24.59</v>
      </c>
      <c r="AI23" s="397">
        <f t="shared" si="1"/>
        <v>67.37660000000001</v>
      </c>
      <c r="AJ23" s="16">
        <v>10</v>
      </c>
      <c r="AK23" s="110">
        <f t="shared" si="7"/>
        <v>24.59</v>
      </c>
      <c r="AL23" s="16"/>
      <c r="AM23" s="16"/>
      <c r="AN23" s="16"/>
      <c r="AO23" s="388"/>
      <c r="AP23" s="16"/>
      <c r="AQ23" s="16"/>
      <c r="AS23" s="22" t="s">
        <v>1</v>
      </c>
      <c r="AT23">
        <f>SUM(AT19:AT21)</f>
        <v>23.620999999999999</v>
      </c>
      <c r="AU23" s="26">
        <f>SUM(AU19:AU21)</f>
        <v>99.99</v>
      </c>
    </row>
    <row r="24" spans="1:52" s="3" customFormat="1" x14ac:dyDescent="0.2">
      <c r="A24" s="3" t="s">
        <v>426</v>
      </c>
      <c r="B24" s="4">
        <v>11</v>
      </c>
      <c r="C24" s="3" t="s">
        <v>435</v>
      </c>
      <c r="D24" s="3">
        <v>3.36</v>
      </c>
      <c r="E24" s="3">
        <v>10</v>
      </c>
      <c r="F24" s="3">
        <f t="shared" si="5"/>
        <v>33.6</v>
      </c>
      <c r="G24" s="3" t="s">
        <v>67</v>
      </c>
      <c r="I24" s="3" t="s">
        <v>70</v>
      </c>
      <c r="J24" s="3" t="s">
        <v>70</v>
      </c>
      <c r="K24" s="3" t="s">
        <v>70</v>
      </c>
      <c r="L24" s="3" t="s">
        <v>70</v>
      </c>
      <c r="M24" s="3" t="s">
        <v>70</v>
      </c>
      <c r="N24" s="3" t="s">
        <v>70</v>
      </c>
      <c r="O24" s="3">
        <v>1</v>
      </c>
      <c r="P24" s="3" t="s">
        <v>76</v>
      </c>
      <c r="Q24" s="3" t="s">
        <v>76</v>
      </c>
      <c r="R24" s="3" t="s">
        <v>76</v>
      </c>
      <c r="U24" s="3" t="s">
        <v>437</v>
      </c>
      <c r="V24" s="3" t="s">
        <v>334</v>
      </c>
      <c r="W24" s="3" t="s">
        <v>333</v>
      </c>
      <c r="X24" s="3" t="s">
        <v>335</v>
      </c>
      <c r="AC24" s="3" t="s">
        <v>422</v>
      </c>
      <c r="AE24" s="3">
        <v>3.36</v>
      </c>
      <c r="AG24" s="3">
        <f t="shared" si="8"/>
        <v>3.36</v>
      </c>
      <c r="AH24" s="82">
        <f t="shared" si="6"/>
        <v>33.6</v>
      </c>
      <c r="AI24" s="397">
        <f t="shared" si="1"/>
        <v>92.064000000000007</v>
      </c>
      <c r="AJ24" s="16">
        <v>10</v>
      </c>
      <c r="AK24" s="110">
        <f t="shared" si="7"/>
        <v>33.6</v>
      </c>
      <c r="AL24" s="16"/>
      <c r="AM24" s="16"/>
      <c r="AN24" s="16"/>
      <c r="AO24" s="388"/>
      <c r="AP24" s="16"/>
      <c r="AQ24" s="16"/>
    </row>
    <row r="25" spans="1:52" s="221" customFormat="1" x14ac:dyDescent="0.2">
      <c r="A25" s="221" t="s">
        <v>426</v>
      </c>
      <c r="B25" s="226"/>
      <c r="AG25" s="221">
        <f>SUM(AG16:AG24)</f>
        <v>23.620999999999999</v>
      </c>
      <c r="AH25" s="231">
        <f>SUM(AH16:AH24)</f>
        <v>385.82600000000002</v>
      </c>
      <c r="AI25" s="227"/>
      <c r="AJ25" s="227"/>
      <c r="AK25" s="396">
        <f>SUM(AK16:AK24)</f>
        <v>449.834</v>
      </c>
      <c r="AL25" s="227"/>
      <c r="AM25" s="227"/>
      <c r="AN25" s="227"/>
      <c r="AO25" s="389"/>
      <c r="AP25" s="227"/>
      <c r="AQ25" s="227"/>
    </row>
    <row r="26" spans="1:52" x14ac:dyDescent="0.2">
      <c r="B26"/>
    </row>
    <row r="27" spans="1:52" s="3" customFormat="1" x14ac:dyDescent="0.2">
      <c r="A27" s="3" t="s">
        <v>438</v>
      </c>
      <c r="B27" s="3">
        <v>1</v>
      </c>
      <c r="C27" s="3" t="s">
        <v>63</v>
      </c>
      <c r="D27" s="3">
        <v>3.2770000000000001</v>
      </c>
      <c r="E27" s="3">
        <v>22</v>
      </c>
      <c r="F27" s="3">
        <f t="shared" ref="F27:F30" si="9">D27*E27</f>
        <v>72.094000000000008</v>
      </c>
      <c r="G27" s="3" t="s">
        <v>67</v>
      </c>
      <c r="I27" s="3" t="s">
        <v>70</v>
      </c>
      <c r="J27" s="3" t="s">
        <v>70</v>
      </c>
      <c r="K27" s="3" t="s">
        <v>70</v>
      </c>
      <c r="L27" s="3" t="s">
        <v>70</v>
      </c>
      <c r="M27" s="3" t="s">
        <v>70</v>
      </c>
      <c r="N27" s="3" t="s">
        <v>70</v>
      </c>
      <c r="O27" s="3">
        <v>1</v>
      </c>
      <c r="P27" s="3" t="s">
        <v>76</v>
      </c>
      <c r="Q27" s="3" t="s">
        <v>76</v>
      </c>
      <c r="R27" s="3" t="s">
        <v>366</v>
      </c>
      <c r="U27" s="3" t="s">
        <v>412</v>
      </c>
      <c r="V27" s="3" t="s">
        <v>374</v>
      </c>
      <c r="W27" s="3" t="s">
        <v>333</v>
      </c>
      <c r="X27" s="3" t="s">
        <v>335</v>
      </c>
      <c r="Y27" s="3" t="s">
        <v>439</v>
      </c>
      <c r="Z27" s="3">
        <v>74</v>
      </c>
      <c r="AA27" s="3">
        <v>3.6</v>
      </c>
      <c r="AC27" s="3" t="s">
        <v>19</v>
      </c>
      <c r="AD27" s="3">
        <v>3.6</v>
      </c>
      <c r="AG27" s="3">
        <v>3.6</v>
      </c>
      <c r="AH27" s="82">
        <f>AG27*E27</f>
        <v>79.2</v>
      </c>
      <c r="AI27" s="82">
        <f t="shared" ref="AI27:AI30" si="10">AH27*2.74</f>
        <v>217.00800000000004</v>
      </c>
      <c r="AJ27" s="3">
        <v>22</v>
      </c>
      <c r="AK27" s="82">
        <f>AJ27*AG27</f>
        <v>79.2</v>
      </c>
      <c r="AL27" s="3" t="s">
        <v>375</v>
      </c>
      <c r="AO27" s="384"/>
      <c r="AS27" s="22" t="s">
        <v>108</v>
      </c>
      <c r="AT27" t="e">
        <f>#REF!+#REF!</f>
        <v>#REF!</v>
      </c>
      <c r="AU27" s="26">
        <v>81.48</v>
      </c>
      <c r="AX27" s="48" t="s">
        <v>438</v>
      </c>
      <c r="AY27" t="s">
        <v>378</v>
      </c>
      <c r="AZ27" t="s">
        <v>365</v>
      </c>
    </row>
    <row r="28" spans="1:52" s="3" customFormat="1" x14ac:dyDescent="0.2">
      <c r="A28" s="3" t="s">
        <v>438</v>
      </c>
      <c r="B28" s="3">
        <v>2</v>
      </c>
      <c r="C28" s="3" t="s">
        <v>63</v>
      </c>
      <c r="D28" s="3">
        <v>0.67900000000000005</v>
      </c>
      <c r="E28" s="3">
        <v>22</v>
      </c>
      <c r="F28" s="3">
        <f t="shared" si="9"/>
        <v>14.938000000000001</v>
      </c>
      <c r="G28" s="3" t="s">
        <v>67</v>
      </c>
      <c r="I28" s="3" t="s">
        <v>70</v>
      </c>
      <c r="J28" s="3" t="s">
        <v>70</v>
      </c>
      <c r="K28" s="3" t="s">
        <v>70</v>
      </c>
      <c r="L28" s="3" t="s">
        <v>70</v>
      </c>
      <c r="M28" s="3" t="s">
        <v>70</v>
      </c>
      <c r="N28" s="3" t="s">
        <v>70</v>
      </c>
      <c r="O28" s="3">
        <v>1</v>
      </c>
      <c r="P28" s="3" t="s">
        <v>76</v>
      </c>
      <c r="Q28" s="3" t="s">
        <v>76</v>
      </c>
      <c r="R28" s="3" t="s">
        <v>366</v>
      </c>
      <c r="U28" s="3" t="s">
        <v>412</v>
      </c>
      <c r="V28" s="3" t="s">
        <v>374</v>
      </c>
      <c r="W28" s="3" t="s">
        <v>333</v>
      </c>
      <c r="X28" s="3" t="s">
        <v>335</v>
      </c>
      <c r="Y28" s="48" t="s">
        <v>440</v>
      </c>
      <c r="AC28" s="48" t="s">
        <v>135</v>
      </c>
      <c r="AE28" s="3">
        <v>0.67900000000000005</v>
      </c>
      <c r="AG28" s="3">
        <f>AD28+AE28</f>
        <v>0.67900000000000005</v>
      </c>
      <c r="AH28" s="82">
        <f t="shared" ref="AH28:AH30" si="11">AG28*E28</f>
        <v>14.938000000000001</v>
      </c>
      <c r="AI28" s="82">
        <f t="shared" si="10"/>
        <v>40.930120000000002</v>
      </c>
      <c r="AJ28" s="3">
        <v>22</v>
      </c>
      <c r="AK28" s="82">
        <f t="shared" ref="AK28:AK30" si="12">AJ28*AG28</f>
        <v>14.938000000000001</v>
      </c>
      <c r="AL28" s="3" t="s">
        <v>377</v>
      </c>
      <c r="AO28" s="384"/>
      <c r="AS28" s="22" t="s">
        <v>1</v>
      </c>
      <c r="AT28" t="e">
        <f>SUM(AT26:AT27)</f>
        <v>#REF!</v>
      </c>
      <c r="AU28" s="26">
        <f>SUM(AU26:AU27)</f>
        <v>81.48</v>
      </c>
      <c r="AX28" s="22" t="s">
        <v>80</v>
      </c>
      <c r="AY28">
        <v>0</v>
      </c>
      <c r="AZ28" s="26">
        <v>0</v>
      </c>
    </row>
    <row r="29" spans="1:52" s="3" customFormat="1" x14ac:dyDescent="0.2">
      <c r="A29" s="3" t="s">
        <v>438</v>
      </c>
      <c r="B29" s="3">
        <v>4</v>
      </c>
      <c r="C29" s="3" t="s">
        <v>63</v>
      </c>
      <c r="D29" s="3">
        <v>0.23400000000000001</v>
      </c>
      <c r="E29" s="3">
        <v>22</v>
      </c>
      <c r="F29" s="3">
        <f>D29*E29</f>
        <v>5.1480000000000006</v>
      </c>
      <c r="G29" s="3" t="s">
        <v>155</v>
      </c>
      <c r="I29" s="3" t="s">
        <v>70</v>
      </c>
      <c r="J29" s="3" t="s">
        <v>70</v>
      </c>
      <c r="K29" s="3" t="s">
        <v>70</v>
      </c>
      <c r="L29" s="3" t="s">
        <v>70</v>
      </c>
      <c r="M29" s="3" t="s">
        <v>70</v>
      </c>
      <c r="N29" s="3" t="s">
        <v>70</v>
      </c>
      <c r="O29" s="3">
        <v>1</v>
      </c>
      <c r="P29" s="3" t="s">
        <v>76</v>
      </c>
      <c r="Q29" s="3" t="s">
        <v>76</v>
      </c>
      <c r="R29" s="3" t="s">
        <v>366</v>
      </c>
      <c r="U29" s="3" t="s">
        <v>412</v>
      </c>
      <c r="V29" s="3" t="s">
        <v>374</v>
      </c>
      <c r="W29" s="3" t="s">
        <v>333</v>
      </c>
      <c r="X29" s="3" t="s">
        <v>376</v>
      </c>
      <c r="Y29" s="3" t="s">
        <v>441</v>
      </c>
      <c r="Z29" s="3">
        <v>5</v>
      </c>
      <c r="AA29" s="3">
        <v>0.80200000000000005</v>
      </c>
      <c r="AC29" s="3" t="s">
        <v>19</v>
      </c>
      <c r="AD29" s="3">
        <v>0.80200000000000005</v>
      </c>
      <c r="AG29" s="3">
        <v>0.23400000000000001</v>
      </c>
      <c r="AH29" s="82">
        <f>AG29*E29</f>
        <v>5.1480000000000006</v>
      </c>
      <c r="AI29" s="82">
        <f>AH29*2.74</f>
        <v>14.105520000000002</v>
      </c>
      <c r="AJ29" s="3">
        <v>22</v>
      </c>
      <c r="AK29" s="82">
        <f t="shared" si="12"/>
        <v>5.1480000000000006</v>
      </c>
      <c r="AL29" s="3" t="s">
        <v>419</v>
      </c>
      <c r="AO29" s="384"/>
      <c r="AX29" s="22" t="s">
        <v>108</v>
      </c>
      <c r="AY29">
        <f>AG29</f>
        <v>0.23400000000000001</v>
      </c>
      <c r="AZ29" s="26">
        <v>3.95</v>
      </c>
    </row>
    <row r="30" spans="1:52" s="3" customFormat="1" x14ac:dyDescent="0.2">
      <c r="A30" s="3" t="s">
        <v>438</v>
      </c>
      <c r="B30" s="3">
        <v>3</v>
      </c>
      <c r="C30" s="3" t="s">
        <v>361</v>
      </c>
      <c r="D30" s="3">
        <v>1.411</v>
      </c>
      <c r="E30" s="3">
        <v>10</v>
      </c>
      <c r="F30" s="3">
        <f t="shared" si="9"/>
        <v>14.11</v>
      </c>
      <c r="G30" s="3" t="s">
        <v>67</v>
      </c>
      <c r="I30" s="3" t="s">
        <v>70</v>
      </c>
      <c r="J30" s="3" t="s">
        <v>70</v>
      </c>
      <c r="K30" s="3" t="s">
        <v>70</v>
      </c>
      <c r="L30" s="3" t="s">
        <v>70</v>
      </c>
      <c r="M30" s="3" t="s">
        <v>70</v>
      </c>
      <c r="N30" s="3" t="s">
        <v>70</v>
      </c>
      <c r="O30" s="3">
        <v>1</v>
      </c>
      <c r="P30" s="3" t="s">
        <v>76</v>
      </c>
      <c r="Q30" s="3" t="s">
        <v>76</v>
      </c>
      <c r="R30" s="3" t="s">
        <v>366</v>
      </c>
      <c r="U30" s="3" t="s">
        <v>412</v>
      </c>
      <c r="V30" s="3" t="s">
        <v>374</v>
      </c>
      <c r="W30" s="3" t="s">
        <v>333</v>
      </c>
      <c r="X30" s="3" t="s">
        <v>335</v>
      </c>
      <c r="Y30" s="3" t="s">
        <v>442</v>
      </c>
      <c r="Z30" s="3">
        <v>8</v>
      </c>
      <c r="AA30" s="3">
        <v>0.34899999999999998</v>
      </c>
      <c r="AC30" s="3" t="s">
        <v>19</v>
      </c>
      <c r="AD30" s="3">
        <v>0.34899999999999998</v>
      </c>
      <c r="AE30" s="3">
        <v>1.0620000000000001</v>
      </c>
      <c r="AG30" s="3">
        <f t="shared" ref="AG30" si="13">AD30+AE30</f>
        <v>1.411</v>
      </c>
      <c r="AH30" s="82">
        <f t="shared" si="11"/>
        <v>14.11</v>
      </c>
      <c r="AI30" s="82">
        <f t="shared" si="10"/>
        <v>38.6614</v>
      </c>
      <c r="AJ30" s="3">
        <v>10</v>
      </c>
      <c r="AK30" s="82">
        <f t="shared" si="12"/>
        <v>14.11</v>
      </c>
      <c r="AL30" s="352" t="s">
        <v>344</v>
      </c>
      <c r="AO30" s="384"/>
      <c r="AX30" s="22" t="s">
        <v>67</v>
      </c>
      <c r="AY30">
        <f>AG27+AG28+AG30</f>
        <v>5.6899999999999995</v>
      </c>
      <c r="AZ30" s="26">
        <v>96.04</v>
      </c>
    </row>
    <row r="31" spans="1:52" s="221" customFormat="1" x14ac:dyDescent="0.2">
      <c r="A31" s="221" t="s">
        <v>438</v>
      </c>
      <c r="AG31" s="221">
        <f>SUM(AG27:AG30)</f>
        <v>5.9239999999999995</v>
      </c>
      <c r="AH31" s="231">
        <f>SUM(AH27:AH30)</f>
        <v>113.396</v>
      </c>
      <c r="AK31" s="231">
        <f>SUM(AK27:AK30)</f>
        <v>113.396</v>
      </c>
      <c r="AO31" s="391"/>
      <c r="AX31" s="219"/>
      <c r="AY31" s="219"/>
      <c r="AZ31" s="222"/>
    </row>
    <row r="32" spans="1:52" x14ac:dyDescent="0.2">
      <c r="B32"/>
    </row>
    <row r="33" spans="1:51" s="13" customFormat="1" x14ac:dyDescent="0.2">
      <c r="A33" s="3" t="s">
        <v>443</v>
      </c>
      <c r="B33" s="14">
        <v>1</v>
      </c>
      <c r="C33" s="13" t="s">
        <v>63</v>
      </c>
      <c r="D33" s="13">
        <v>1.327</v>
      </c>
      <c r="E33" s="13">
        <v>22</v>
      </c>
      <c r="F33" s="13">
        <f>D33*E33</f>
        <v>29.193999999999999</v>
      </c>
      <c r="G33" s="13" t="s">
        <v>67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15"/>
      <c r="T33" s="15"/>
      <c r="U33" s="15" t="s">
        <v>412</v>
      </c>
      <c r="V33" s="3"/>
      <c r="W33" s="3"/>
      <c r="X33" s="3" t="s">
        <v>335</v>
      </c>
      <c r="Y33" s="13" t="s">
        <v>444</v>
      </c>
      <c r="Z33" s="13">
        <v>17</v>
      </c>
      <c r="AA33" s="13">
        <v>0.88200000000000001</v>
      </c>
      <c r="AB33" s="13">
        <v>17</v>
      </c>
      <c r="AC33" s="13" t="s">
        <v>401</v>
      </c>
      <c r="AF33" s="15">
        <v>0.88200000000000001</v>
      </c>
      <c r="AG33" s="13">
        <f>AD33+AE33</f>
        <v>0</v>
      </c>
      <c r="AH33" s="13">
        <f>AG33*E33</f>
        <v>0</v>
      </c>
      <c r="AI33" s="3">
        <f>AH33*2.74</f>
        <v>0</v>
      </c>
      <c r="AJ33" s="3"/>
      <c r="AK33" s="3"/>
      <c r="AL33" s="3" t="s">
        <v>375</v>
      </c>
      <c r="AM33" s="3"/>
      <c r="AN33" s="3"/>
      <c r="AO33" s="384"/>
      <c r="AP33" s="3"/>
      <c r="AQ33" s="3"/>
      <c r="AS33" s="22" t="s">
        <v>108</v>
      </c>
      <c r="AT33" t="e">
        <f>#REF!+#REF!</f>
        <v>#REF!</v>
      </c>
      <c r="AU33" s="26">
        <v>64.59</v>
      </c>
    </row>
    <row r="34" spans="1:51" s="3" customFormat="1" x14ac:dyDescent="0.2">
      <c r="A34" s="3" t="s">
        <v>443</v>
      </c>
      <c r="B34" s="4">
        <v>2</v>
      </c>
      <c r="C34" s="3" t="s">
        <v>361</v>
      </c>
      <c r="D34" s="3">
        <v>0.66</v>
      </c>
      <c r="E34" s="3">
        <v>10</v>
      </c>
      <c r="F34" s="3">
        <f t="shared" ref="F34:F38" si="14">D34*E34</f>
        <v>6.6000000000000005</v>
      </c>
      <c r="G34" s="3" t="s">
        <v>67</v>
      </c>
      <c r="I34" s="3" t="s">
        <v>70</v>
      </c>
      <c r="J34" s="3" t="s">
        <v>70</v>
      </c>
      <c r="K34" s="3" t="s">
        <v>70</v>
      </c>
      <c r="L34" s="3" t="s">
        <v>70</v>
      </c>
      <c r="M34" s="3" t="s">
        <v>70</v>
      </c>
      <c r="N34" s="3" t="s">
        <v>70</v>
      </c>
      <c r="O34" s="3">
        <v>1</v>
      </c>
      <c r="P34" s="3" t="s">
        <v>76</v>
      </c>
      <c r="Q34" s="3" t="s">
        <v>76</v>
      </c>
      <c r="R34" s="3" t="s">
        <v>366</v>
      </c>
      <c r="U34" s="73" t="s">
        <v>412</v>
      </c>
      <c r="V34" s="3" t="s">
        <v>333</v>
      </c>
      <c r="W34" s="3" t="s">
        <v>333</v>
      </c>
      <c r="X34" s="3" t="s">
        <v>335</v>
      </c>
      <c r="AC34" s="3" t="s">
        <v>422</v>
      </c>
      <c r="AE34" s="3">
        <v>0.66</v>
      </c>
      <c r="AG34" s="68">
        <f t="shared" ref="AG34:AG38" si="15">AD34+AE34</f>
        <v>0.66</v>
      </c>
      <c r="AH34" s="398">
        <f t="shared" ref="AH34:AH38" si="16">AG34*E34</f>
        <v>6.6000000000000005</v>
      </c>
      <c r="AI34" s="82">
        <f t="shared" ref="AI34:AI38" si="17">AH34*2.74</f>
        <v>18.084000000000003</v>
      </c>
      <c r="AJ34" s="3">
        <v>10</v>
      </c>
      <c r="AK34" s="82">
        <f>AJ34*AG34</f>
        <v>6.6000000000000005</v>
      </c>
      <c r="AL34" s="3" t="s">
        <v>377</v>
      </c>
      <c r="AO34" s="384"/>
      <c r="AS34" s="22" t="s">
        <v>1</v>
      </c>
      <c r="AT34" t="e">
        <f>SUM(AT32:AT33)</f>
        <v>#REF!</v>
      </c>
      <c r="AU34" s="26">
        <f>SUM(AU32:AU33)</f>
        <v>64.59</v>
      </c>
    </row>
    <row r="35" spans="1:51" s="3" customFormat="1" x14ac:dyDescent="0.2">
      <c r="A35" s="3" t="s">
        <v>443</v>
      </c>
      <c r="B35" s="14">
        <v>3</v>
      </c>
      <c r="C35" s="13" t="s">
        <v>63</v>
      </c>
      <c r="D35" s="13">
        <v>1.012</v>
      </c>
      <c r="E35" s="13">
        <v>22</v>
      </c>
      <c r="F35" s="13">
        <f t="shared" si="14"/>
        <v>22.263999999999999</v>
      </c>
      <c r="G35" s="13" t="s">
        <v>445</v>
      </c>
      <c r="H35" s="13"/>
      <c r="I35" s="13" t="s">
        <v>70</v>
      </c>
      <c r="J35" s="13" t="s">
        <v>70</v>
      </c>
      <c r="K35" s="13" t="s">
        <v>70</v>
      </c>
      <c r="L35" s="13" t="s">
        <v>70</v>
      </c>
      <c r="M35" s="13" t="s">
        <v>70</v>
      </c>
      <c r="N35" s="13" t="s">
        <v>70</v>
      </c>
      <c r="O35" s="13">
        <v>1</v>
      </c>
      <c r="P35" s="13" t="s">
        <v>76</v>
      </c>
      <c r="Q35" s="13" t="s">
        <v>76</v>
      </c>
      <c r="R35" s="13" t="s">
        <v>366</v>
      </c>
      <c r="S35" s="13"/>
      <c r="T35" s="13"/>
      <c r="U35" s="13" t="s">
        <v>412</v>
      </c>
      <c r="V35" s="13" t="s">
        <v>333</v>
      </c>
      <c r="W35" s="13" t="s">
        <v>333</v>
      </c>
      <c r="X35" s="13" t="s">
        <v>335</v>
      </c>
      <c r="Y35" s="13" t="s">
        <v>446</v>
      </c>
      <c r="Z35" s="13">
        <v>22</v>
      </c>
      <c r="AA35" s="13">
        <v>1.01</v>
      </c>
      <c r="AB35" s="13"/>
      <c r="AC35" s="13" t="s">
        <v>401</v>
      </c>
      <c r="AF35" s="15">
        <v>1.012</v>
      </c>
      <c r="AG35" s="13">
        <v>0</v>
      </c>
      <c r="AH35" s="68">
        <f t="shared" si="16"/>
        <v>0</v>
      </c>
      <c r="AI35" s="3">
        <f t="shared" si="17"/>
        <v>0</v>
      </c>
      <c r="AL35" s="3" t="s">
        <v>419</v>
      </c>
      <c r="AO35" s="384"/>
      <c r="AW35" s="48" t="s">
        <v>443</v>
      </c>
      <c r="AX35" t="s">
        <v>378</v>
      </c>
      <c r="AY35" t="s">
        <v>365</v>
      </c>
    </row>
    <row r="36" spans="1:51" s="13" customFormat="1" x14ac:dyDescent="0.2">
      <c r="A36" s="3" t="s">
        <v>443</v>
      </c>
      <c r="B36" s="14">
        <v>4</v>
      </c>
      <c r="C36" s="13" t="s">
        <v>63</v>
      </c>
      <c r="D36" s="13">
        <v>0.28899999999999998</v>
      </c>
      <c r="E36" s="13">
        <v>22</v>
      </c>
      <c r="F36" s="13">
        <f t="shared" si="14"/>
        <v>6.3579999999999997</v>
      </c>
      <c r="G36" s="13" t="s">
        <v>108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15"/>
      <c r="T36" s="15"/>
      <c r="U36" s="73" t="s">
        <v>412</v>
      </c>
      <c r="V36" s="3"/>
      <c r="W36" s="3"/>
      <c r="X36" s="3" t="s">
        <v>335</v>
      </c>
      <c r="Y36" s="13" t="s">
        <v>447</v>
      </c>
      <c r="Z36" s="13">
        <v>10</v>
      </c>
      <c r="AA36" s="13">
        <v>0.255</v>
      </c>
      <c r="AB36" s="13">
        <v>10</v>
      </c>
      <c r="AC36" s="13" t="s">
        <v>401</v>
      </c>
      <c r="AF36" s="15">
        <v>0.28899999999999998</v>
      </c>
      <c r="AG36" s="13">
        <f t="shared" si="15"/>
        <v>0</v>
      </c>
      <c r="AH36" s="13">
        <f t="shared" si="16"/>
        <v>0</v>
      </c>
      <c r="AI36" s="3">
        <f t="shared" si="17"/>
        <v>0</v>
      </c>
      <c r="AJ36" s="3"/>
      <c r="AK36" s="3"/>
      <c r="AL36" s="352" t="s">
        <v>344</v>
      </c>
      <c r="AM36" s="3"/>
      <c r="AN36" s="3"/>
      <c r="AO36" s="384"/>
      <c r="AP36" s="3"/>
      <c r="AQ36" s="3"/>
      <c r="AW36" s="22" t="s">
        <v>80</v>
      </c>
      <c r="AX36">
        <v>0</v>
      </c>
      <c r="AY36" s="26"/>
    </row>
    <row r="37" spans="1:51" s="3" customFormat="1" x14ac:dyDescent="0.2">
      <c r="A37" s="3" t="s">
        <v>443</v>
      </c>
      <c r="B37" s="4">
        <v>5</v>
      </c>
      <c r="C37" s="3" t="s">
        <v>63</v>
      </c>
      <c r="D37" s="3">
        <v>0.18</v>
      </c>
      <c r="E37" s="3">
        <v>22</v>
      </c>
      <c r="F37" s="3">
        <f t="shared" si="14"/>
        <v>3.96</v>
      </c>
      <c r="G37" s="3" t="s">
        <v>155</v>
      </c>
      <c r="I37" s="3" t="s">
        <v>70</v>
      </c>
      <c r="J37" s="3" t="s">
        <v>70</v>
      </c>
      <c r="K37" s="3" t="s">
        <v>70</v>
      </c>
      <c r="L37" s="3" t="s">
        <v>70</v>
      </c>
      <c r="M37" s="3" t="s">
        <v>70</v>
      </c>
      <c r="N37" s="3" t="s">
        <v>70</v>
      </c>
      <c r="O37" s="3">
        <v>1</v>
      </c>
      <c r="P37" s="3" t="s">
        <v>76</v>
      </c>
      <c r="Q37" s="3" t="s">
        <v>76</v>
      </c>
      <c r="R37" s="3" t="s">
        <v>366</v>
      </c>
      <c r="U37" s="73" t="s">
        <v>412</v>
      </c>
      <c r="V37" s="3" t="s">
        <v>333</v>
      </c>
      <c r="W37" s="3" t="s">
        <v>333</v>
      </c>
      <c r="X37" s="3" t="s">
        <v>335</v>
      </c>
      <c r="Y37" s="3" t="s">
        <v>448</v>
      </c>
      <c r="Z37" s="3">
        <v>6</v>
      </c>
      <c r="AA37" s="3">
        <v>0.28000000000000003</v>
      </c>
      <c r="AC37" s="3" t="s">
        <v>19</v>
      </c>
      <c r="AD37" s="3">
        <v>0.18</v>
      </c>
      <c r="AG37" s="68">
        <f t="shared" si="15"/>
        <v>0.18</v>
      </c>
      <c r="AH37" s="398">
        <f t="shared" si="16"/>
        <v>3.96</v>
      </c>
      <c r="AI37" s="82">
        <f t="shared" si="17"/>
        <v>10.8504</v>
      </c>
      <c r="AJ37" s="3">
        <v>22</v>
      </c>
      <c r="AK37" s="82">
        <f>AJ37*AG37</f>
        <v>3.96</v>
      </c>
      <c r="AO37" s="384"/>
      <c r="AW37" s="22" t="s">
        <v>67</v>
      </c>
      <c r="AX37">
        <f>AG34</f>
        <v>0.66</v>
      </c>
      <c r="AY37" s="26">
        <v>35.630000000000003</v>
      </c>
    </row>
    <row r="38" spans="1:51" s="13" customFormat="1" x14ac:dyDescent="0.2">
      <c r="A38" s="3" t="s">
        <v>443</v>
      </c>
      <c r="B38" s="14">
        <v>6</v>
      </c>
      <c r="C38" s="13" t="s">
        <v>63</v>
      </c>
      <c r="D38" s="13">
        <v>0.11600000000000001</v>
      </c>
      <c r="E38" s="13">
        <v>22</v>
      </c>
      <c r="F38" s="13">
        <f t="shared" si="14"/>
        <v>2.552</v>
      </c>
      <c r="G38" s="13" t="s">
        <v>155</v>
      </c>
      <c r="H38" s="13" t="s">
        <v>449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15"/>
      <c r="T38" s="15"/>
      <c r="U38" s="15" t="s">
        <v>412</v>
      </c>
      <c r="V38" s="3"/>
      <c r="W38" s="3"/>
      <c r="X38" s="3" t="s">
        <v>335</v>
      </c>
      <c r="AC38" s="13" t="s">
        <v>401</v>
      </c>
      <c r="AF38" s="15">
        <v>0.11600000000000001</v>
      </c>
      <c r="AG38" s="13">
        <f t="shared" si="15"/>
        <v>0</v>
      </c>
      <c r="AH38" s="13">
        <f t="shared" si="16"/>
        <v>0</v>
      </c>
      <c r="AI38" s="13">
        <f t="shared" si="17"/>
        <v>0</v>
      </c>
      <c r="AO38" s="392"/>
      <c r="AW38" s="22" t="s">
        <v>108</v>
      </c>
      <c r="AX38">
        <f>AG35+AG37</f>
        <v>0.18</v>
      </c>
      <c r="AY38" s="26">
        <v>64.36</v>
      </c>
    </row>
    <row r="39" spans="1:51" s="228" customFormat="1" x14ac:dyDescent="0.2">
      <c r="A39" s="228" t="s">
        <v>443</v>
      </c>
      <c r="B39" s="229"/>
      <c r="AG39" s="228">
        <f>SUM(AG33:AG38)</f>
        <v>0.84000000000000008</v>
      </c>
      <c r="AH39" s="232">
        <f>SUM(AH33:AH38)</f>
        <v>10.56</v>
      </c>
      <c r="AK39" s="232">
        <f>SUM(AK34:AK38)</f>
        <v>10.56</v>
      </c>
      <c r="AO39" s="393"/>
      <c r="AW39" s="223"/>
      <c r="AX39" s="223"/>
      <c r="AY39" s="224"/>
    </row>
    <row r="40" spans="1:51" x14ac:dyDescent="0.2">
      <c r="B40"/>
    </row>
    <row r="41" spans="1:51" x14ac:dyDescent="0.2">
      <c r="A41" s="23" t="s">
        <v>450</v>
      </c>
      <c r="B41">
        <v>1</v>
      </c>
      <c r="C41" t="s">
        <v>427</v>
      </c>
      <c r="D41">
        <v>0.49399999999999999</v>
      </c>
      <c r="E41">
        <v>22</v>
      </c>
      <c r="F41">
        <f t="shared" ref="F41:F46" si="18">D41*E41</f>
        <v>10.868</v>
      </c>
      <c r="G41" t="s">
        <v>67</v>
      </c>
      <c r="I41" t="s">
        <v>75</v>
      </c>
      <c r="J41" t="s">
        <v>75</v>
      </c>
      <c r="K41" t="s">
        <v>70</v>
      </c>
      <c r="L41" t="s">
        <v>70</v>
      </c>
      <c r="M41" t="s">
        <v>70</v>
      </c>
      <c r="N41" t="s">
        <v>70</v>
      </c>
      <c r="O41">
        <v>1</v>
      </c>
      <c r="P41" t="s">
        <v>76</v>
      </c>
      <c r="Q41" t="s">
        <v>76</v>
      </c>
      <c r="R41" t="s">
        <v>76</v>
      </c>
      <c r="U41" t="s">
        <v>451</v>
      </c>
      <c r="V41" t="s">
        <v>333</v>
      </c>
      <c r="W41" t="s">
        <v>374</v>
      </c>
      <c r="X41" t="s">
        <v>335</v>
      </c>
      <c r="AC41" t="s">
        <v>422</v>
      </c>
      <c r="AE41">
        <v>0.49399999999999999</v>
      </c>
      <c r="AG41" s="27">
        <f>AD41+AE41</f>
        <v>0.49399999999999999</v>
      </c>
      <c r="AH41" s="26">
        <f>AG41*E41</f>
        <v>10.868</v>
      </c>
      <c r="AI41" s="26">
        <f t="shared" si="1"/>
        <v>29.778320000000004</v>
      </c>
      <c r="AJ41">
        <v>22</v>
      </c>
      <c r="AK41" s="26">
        <f>AJ41*AG41</f>
        <v>10.868</v>
      </c>
      <c r="AL41" s="17" t="s">
        <v>375</v>
      </c>
      <c r="AM41">
        <v>78</v>
      </c>
      <c r="AO41" s="384" t="s">
        <v>375</v>
      </c>
      <c r="AP41">
        <v>104</v>
      </c>
      <c r="AW41" s="22" t="s">
        <v>1</v>
      </c>
      <c r="AX41">
        <f>SUM(AX36:AX38)</f>
        <v>0.84000000000000008</v>
      </c>
      <c r="AY41" s="26">
        <f>SUM(AY37:AY38)</f>
        <v>99.990000000000009</v>
      </c>
    </row>
    <row r="42" spans="1:51" x14ac:dyDescent="0.2">
      <c r="A42" s="23" t="s">
        <v>450</v>
      </c>
      <c r="B42">
        <v>2</v>
      </c>
      <c r="C42" t="s">
        <v>427</v>
      </c>
      <c r="D42">
        <v>2.9510000000000001</v>
      </c>
      <c r="E42">
        <v>22</v>
      </c>
      <c r="F42">
        <f t="shared" si="18"/>
        <v>64.921999999999997</v>
      </c>
      <c r="G42" t="s">
        <v>155</v>
      </c>
      <c r="H42" t="s">
        <v>452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>
        <v>1</v>
      </c>
      <c r="P42" t="s">
        <v>76</v>
      </c>
      <c r="Q42" t="s">
        <v>76</v>
      </c>
      <c r="R42" t="s">
        <v>76</v>
      </c>
      <c r="U42" t="s">
        <v>451</v>
      </c>
      <c r="V42" t="s">
        <v>333</v>
      </c>
      <c r="W42" t="s">
        <v>374</v>
      </c>
      <c r="X42" t="s">
        <v>335</v>
      </c>
      <c r="Y42" s="71" t="s">
        <v>453</v>
      </c>
      <c r="Z42" s="71">
        <v>51</v>
      </c>
      <c r="AA42" s="71">
        <v>2.0699999999999998</v>
      </c>
      <c r="AB42" s="71"/>
      <c r="AC42" s="71" t="s">
        <v>19</v>
      </c>
      <c r="AD42">
        <v>2.0699999999999998</v>
      </c>
      <c r="AE42">
        <v>0.75</v>
      </c>
      <c r="AG42" s="27">
        <v>2.82</v>
      </c>
      <c r="AH42" s="26">
        <f t="shared" ref="AH42:AH48" si="19">AG42*E42</f>
        <v>62.04</v>
      </c>
      <c r="AI42" s="26">
        <f t="shared" si="1"/>
        <v>169.98960000000002</v>
      </c>
      <c r="AJ42">
        <v>22</v>
      </c>
      <c r="AK42" s="26">
        <f t="shared" ref="AK42:AK48" si="20">AJ42*AG42</f>
        <v>62.04</v>
      </c>
      <c r="AL42" s="17" t="s">
        <v>377</v>
      </c>
      <c r="AM42" s="26">
        <f>AM41*20%</f>
        <v>15.600000000000001</v>
      </c>
      <c r="AN42">
        <f>AM42/10</f>
        <v>1.56</v>
      </c>
      <c r="AO42" s="384" t="s">
        <v>377</v>
      </c>
      <c r="AP42" s="26">
        <f>AP41*20%</f>
        <v>20.8</v>
      </c>
      <c r="AQ42">
        <f>AP42/10</f>
        <v>2.08</v>
      </c>
    </row>
    <row r="43" spans="1:51" s="11" customFormat="1" x14ac:dyDescent="0.2">
      <c r="A43" s="23" t="s">
        <v>450</v>
      </c>
      <c r="B43" s="11">
        <v>3</v>
      </c>
      <c r="C43" s="11" t="s">
        <v>431</v>
      </c>
      <c r="D43" s="11">
        <v>0.36899999999999999</v>
      </c>
      <c r="E43" s="11">
        <v>10</v>
      </c>
      <c r="F43" s="11">
        <f t="shared" si="18"/>
        <v>3.69</v>
      </c>
      <c r="G43" s="11" t="s">
        <v>67</v>
      </c>
      <c r="I43"/>
      <c r="J43"/>
      <c r="K43"/>
      <c r="L43"/>
      <c r="M43"/>
      <c r="N43"/>
      <c r="O43"/>
      <c r="P43" s="12"/>
      <c r="Q43" s="12"/>
      <c r="R43" s="12"/>
      <c r="S43" s="12"/>
      <c r="T43" s="12"/>
      <c r="U43" s="12"/>
      <c r="V43"/>
      <c r="W43"/>
      <c r="X43"/>
      <c r="Y43" s="11" t="s">
        <v>454</v>
      </c>
      <c r="Z43" s="11">
        <v>2</v>
      </c>
      <c r="AB43" s="11">
        <v>2</v>
      </c>
      <c r="AC43" s="79" t="s">
        <v>396</v>
      </c>
      <c r="AF43" s="12">
        <v>0.36899999999999999</v>
      </c>
      <c r="AG43" s="411">
        <f>AD43+AE43</f>
        <v>0</v>
      </c>
      <c r="AH43" s="11">
        <f t="shared" si="19"/>
        <v>0</v>
      </c>
      <c r="AI43" s="11">
        <f t="shared" si="1"/>
        <v>0</v>
      </c>
      <c r="AJ43">
        <v>22</v>
      </c>
      <c r="AK43" s="26">
        <f t="shared" si="20"/>
        <v>0</v>
      </c>
      <c r="AL43" s="17" t="s">
        <v>419</v>
      </c>
      <c r="AM43" s="26">
        <f>AM41*80%</f>
        <v>62.400000000000006</v>
      </c>
      <c r="AN43" s="27">
        <f>AM43/22</f>
        <v>2.8363636363636364</v>
      </c>
      <c r="AO43" s="384" t="s">
        <v>419</v>
      </c>
      <c r="AP43" s="26">
        <f>AP41*80%</f>
        <v>83.2</v>
      </c>
      <c r="AQ43" s="27">
        <f>AP43/22</f>
        <v>3.7818181818181817</v>
      </c>
      <c r="AS43" s="87" t="s">
        <v>450</v>
      </c>
      <c r="AT43" t="s">
        <v>378</v>
      </c>
      <c r="AU43" t="s">
        <v>365</v>
      </c>
    </row>
    <row r="44" spans="1:51" s="71" customFormat="1" x14ac:dyDescent="0.2">
      <c r="A44" s="70" t="s">
        <v>450</v>
      </c>
      <c r="B44" s="71">
        <v>4</v>
      </c>
      <c r="C44" s="71" t="s">
        <v>427</v>
      </c>
      <c r="D44" s="71">
        <v>0.53900000000000003</v>
      </c>
      <c r="E44" s="71">
        <v>22</v>
      </c>
      <c r="F44" s="71">
        <f t="shared" si="18"/>
        <v>11.858000000000001</v>
      </c>
      <c r="G44" s="71" t="s">
        <v>108</v>
      </c>
      <c r="I44" s="71" t="s">
        <v>70</v>
      </c>
      <c r="J44" s="71" t="s">
        <v>70</v>
      </c>
      <c r="K44" s="71" t="s">
        <v>70</v>
      </c>
      <c r="L44" s="71" t="s">
        <v>70</v>
      </c>
      <c r="M44" s="71" t="s">
        <v>70</v>
      </c>
      <c r="N44" s="71" t="s">
        <v>70</v>
      </c>
      <c r="O44" s="71">
        <v>1</v>
      </c>
      <c r="P44" s="71" t="s">
        <v>76</v>
      </c>
      <c r="Q44" s="71" t="s">
        <v>76</v>
      </c>
      <c r="R44" s="71" t="s">
        <v>76</v>
      </c>
      <c r="U44" s="71" t="s">
        <v>455</v>
      </c>
      <c r="V44" s="71" t="s">
        <v>333</v>
      </c>
      <c r="W44" s="71" t="s">
        <v>374</v>
      </c>
      <c r="X44" s="71" t="s">
        <v>335</v>
      </c>
      <c r="Y44" s="79" t="s">
        <v>456</v>
      </c>
      <c r="Z44" s="79">
        <v>16</v>
      </c>
      <c r="AA44" s="79">
        <v>0.46</v>
      </c>
      <c r="AC44" s="79" t="s">
        <v>396</v>
      </c>
      <c r="AG44" s="412">
        <f>AD44+AE44</f>
        <v>0</v>
      </c>
      <c r="AH44" s="409">
        <f t="shared" si="19"/>
        <v>0</v>
      </c>
      <c r="AI44" s="409">
        <f t="shared" si="1"/>
        <v>0</v>
      </c>
      <c r="AJ44">
        <v>22</v>
      </c>
      <c r="AK44" s="26">
        <f t="shared" si="20"/>
        <v>0</v>
      </c>
      <c r="AL44" s="366" t="s">
        <v>344</v>
      </c>
      <c r="AM44" s="363">
        <f>SUM(AM42:AM43)</f>
        <v>78</v>
      </c>
      <c r="AN44" s="364">
        <f>SUM(AN42:AN43)</f>
        <v>4.3963636363636365</v>
      </c>
      <c r="AO44" s="385" t="s">
        <v>344</v>
      </c>
      <c r="AP44" s="364">
        <f>SUM(AP42:AP43)</f>
        <v>104</v>
      </c>
      <c r="AQ44" s="364">
        <f>SUM(AQ42:AQ43)</f>
        <v>5.8618181818181814</v>
      </c>
      <c r="AS44" s="22" t="s">
        <v>80</v>
      </c>
      <c r="AT44">
        <v>0</v>
      </c>
      <c r="AU44" s="26">
        <v>0</v>
      </c>
    </row>
    <row r="45" spans="1:51" x14ac:dyDescent="0.2">
      <c r="A45" s="23" t="s">
        <v>450</v>
      </c>
      <c r="B45">
        <v>5</v>
      </c>
      <c r="C45" t="s">
        <v>427</v>
      </c>
      <c r="D45">
        <v>4.0599999999999996</v>
      </c>
      <c r="E45">
        <v>22</v>
      </c>
      <c r="F45">
        <f t="shared" si="18"/>
        <v>89.32</v>
      </c>
      <c r="G45" t="s">
        <v>108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>
        <v>1</v>
      </c>
      <c r="P45" t="s">
        <v>76</v>
      </c>
      <c r="Q45" t="s">
        <v>76</v>
      </c>
      <c r="R45" t="s">
        <v>76</v>
      </c>
      <c r="U45" t="s">
        <v>451</v>
      </c>
      <c r="V45" t="s">
        <v>333</v>
      </c>
      <c r="W45" t="s">
        <v>374</v>
      </c>
      <c r="X45" t="s">
        <v>335</v>
      </c>
      <c r="AC45" s="71" t="s">
        <v>422</v>
      </c>
      <c r="AE45">
        <v>4.0599999999999996</v>
      </c>
      <c r="AG45" s="27">
        <f t="shared" ref="AG45:AG48" si="21">AD45+AE45</f>
        <v>4.0599999999999996</v>
      </c>
      <c r="AH45" s="26">
        <f t="shared" si="19"/>
        <v>89.32</v>
      </c>
      <c r="AI45" s="26">
        <f t="shared" si="1"/>
        <v>244.73679999999999</v>
      </c>
      <c r="AJ45">
        <v>22</v>
      </c>
      <c r="AK45" s="26">
        <f t="shared" si="20"/>
        <v>89.32</v>
      </c>
      <c r="AS45" s="22" t="s">
        <v>67</v>
      </c>
      <c r="AT45">
        <f>AG41+AG47</f>
        <v>3.1710000000000003</v>
      </c>
      <c r="AU45" s="26">
        <v>30.01</v>
      </c>
    </row>
    <row r="46" spans="1:51" s="11" customFormat="1" x14ac:dyDescent="0.2">
      <c r="A46" s="23" t="s">
        <v>450</v>
      </c>
      <c r="B46" s="11">
        <v>6</v>
      </c>
      <c r="C46" s="11" t="s">
        <v>427</v>
      </c>
      <c r="D46" s="11">
        <v>2.0070000000000001</v>
      </c>
      <c r="E46" s="11">
        <v>22</v>
      </c>
      <c r="F46" s="11">
        <f t="shared" si="18"/>
        <v>44.154000000000003</v>
      </c>
      <c r="G46" s="11" t="s">
        <v>67</v>
      </c>
      <c r="I46"/>
      <c r="J46"/>
      <c r="K46"/>
      <c r="L46"/>
      <c r="M46"/>
      <c r="N46"/>
      <c r="O46"/>
      <c r="P46" s="12"/>
      <c r="Q46" s="12"/>
      <c r="R46" s="12"/>
      <c r="S46" s="12"/>
      <c r="T46" s="12"/>
      <c r="U46" s="12"/>
      <c r="V46"/>
      <c r="W46"/>
      <c r="X46"/>
      <c r="Y46" s="11" t="s">
        <v>457</v>
      </c>
      <c r="Z46" s="11">
        <v>56</v>
      </c>
      <c r="AA46" s="11">
        <v>2.0369999999999999</v>
      </c>
      <c r="AB46" s="11">
        <v>56</v>
      </c>
      <c r="AC46" s="79" t="s">
        <v>396</v>
      </c>
      <c r="AF46" s="12">
        <v>2.0369999999999999</v>
      </c>
      <c r="AG46" s="11">
        <f t="shared" si="21"/>
        <v>0</v>
      </c>
      <c r="AH46" s="11">
        <f t="shared" si="19"/>
        <v>0</v>
      </c>
      <c r="AI46" s="11">
        <f t="shared" si="1"/>
        <v>0</v>
      </c>
      <c r="AJ46"/>
      <c r="AK46" s="26">
        <f t="shared" si="20"/>
        <v>0</v>
      </c>
      <c r="AL46"/>
      <c r="AM46"/>
      <c r="AN46"/>
      <c r="AO46" s="114"/>
      <c r="AP46"/>
      <c r="AQ46"/>
      <c r="AS46" s="22" t="s">
        <v>108</v>
      </c>
      <c r="AT46">
        <f>AG42+AG44+AG45+AG48</f>
        <v>7.3899999999999988</v>
      </c>
      <c r="AU46" s="26">
        <v>69.98</v>
      </c>
    </row>
    <row r="47" spans="1:51" x14ac:dyDescent="0.2">
      <c r="A47" s="23" t="s">
        <v>450</v>
      </c>
      <c r="B47">
        <v>7</v>
      </c>
      <c r="C47" t="s">
        <v>431</v>
      </c>
      <c r="D47">
        <v>2.677</v>
      </c>
      <c r="E47">
        <v>10</v>
      </c>
      <c r="F47">
        <f>D47*E47</f>
        <v>26.77</v>
      </c>
      <c r="G47" t="s">
        <v>67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>
        <v>1</v>
      </c>
      <c r="P47" t="s">
        <v>76</v>
      </c>
      <c r="Q47" t="s">
        <v>76</v>
      </c>
      <c r="R47" t="s">
        <v>76</v>
      </c>
      <c r="U47" t="s">
        <v>451</v>
      </c>
      <c r="V47" t="s">
        <v>333</v>
      </c>
      <c r="W47" t="s">
        <v>374</v>
      </c>
      <c r="X47" t="s">
        <v>335</v>
      </c>
      <c r="AC47" t="s">
        <v>422</v>
      </c>
      <c r="AE47">
        <v>2.677</v>
      </c>
      <c r="AG47" s="27">
        <f>AD47+AE47</f>
        <v>2.677</v>
      </c>
      <c r="AH47" s="26">
        <f>AG47*E47</f>
        <v>26.77</v>
      </c>
      <c r="AI47" s="26">
        <f>AH47*2.74</f>
        <v>73.349800000000002</v>
      </c>
      <c r="AJ47">
        <v>10</v>
      </c>
      <c r="AK47" s="26">
        <f>AJ47*AG47</f>
        <v>26.77</v>
      </c>
      <c r="AS47" s="22" t="s">
        <v>1</v>
      </c>
      <c r="AT47">
        <f>SUM(AT44:AT46)</f>
        <v>10.561</v>
      </c>
      <c r="AU47" s="26">
        <f>SUM(AU44:AU46)</f>
        <v>99.990000000000009</v>
      </c>
    </row>
    <row r="48" spans="1:51" x14ac:dyDescent="0.2">
      <c r="A48" s="23" t="s">
        <v>450</v>
      </c>
      <c r="B48">
        <v>8</v>
      </c>
      <c r="C48" t="s">
        <v>427</v>
      </c>
      <c r="D48">
        <v>0.30420000000000003</v>
      </c>
      <c r="E48">
        <v>22</v>
      </c>
      <c r="F48">
        <f>D48*E48</f>
        <v>6.692400000000001</v>
      </c>
      <c r="G48" t="s">
        <v>108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>
        <v>1</v>
      </c>
      <c r="P48" t="s">
        <v>76</v>
      </c>
      <c r="Q48" t="s">
        <v>76</v>
      </c>
      <c r="R48" t="s">
        <v>71</v>
      </c>
      <c r="U48" t="s">
        <v>458</v>
      </c>
      <c r="V48" t="s">
        <v>333</v>
      </c>
      <c r="W48" t="s">
        <v>374</v>
      </c>
      <c r="X48" t="s">
        <v>335</v>
      </c>
      <c r="Y48" s="71" t="s">
        <v>459</v>
      </c>
      <c r="Z48">
        <v>10</v>
      </c>
      <c r="AA48">
        <v>0.51</v>
      </c>
      <c r="AC48" s="71" t="s">
        <v>19</v>
      </c>
      <c r="AD48">
        <v>0.51</v>
      </c>
      <c r="AG48">
        <f t="shared" si="21"/>
        <v>0.51</v>
      </c>
      <c r="AH48" s="26">
        <f t="shared" si="19"/>
        <v>11.22</v>
      </c>
      <c r="AI48" s="26">
        <f>AH48*2.74</f>
        <v>30.742800000000003</v>
      </c>
      <c r="AJ48">
        <v>10</v>
      </c>
      <c r="AK48" s="26">
        <f t="shared" si="20"/>
        <v>5.0999999999999996</v>
      </c>
    </row>
    <row r="49" spans="1:55" s="219" customFormat="1" x14ac:dyDescent="0.2">
      <c r="A49" s="225" t="s">
        <v>450</v>
      </c>
      <c r="AG49" s="413">
        <f>SUM(AG41:AG48)</f>
        <v>10.561</v>
      </c>
      <c r="AH49" s="222">
        <f>SUM(AH41:AH48)</f>
        <v>200.21800000000002</v>
      </c>
      <c r="AK49" s="222">
        <f>SUM(AK41:AK48)</f>
        <v>194.09800000000001</v>
      </c>
      <c r="AO49" s="390"/>
    </row>
    <row r="50" spans="1:55" x14ac:dyDescent="0.2">
      <c r="B50"/>
    </row>
    <row r="51" spans="1:55" s="3" customFormat="1" x14ac:dyDescent="0.2">
      <c r="A51" s="3" t="s">
        <v>460</v>
      </c>
      <c r="B51" s="3">
        <v>1</v>
      </c>
      <c r="C51" s="3" t="s">
        <v>63</v>
      </c>
      <c r="D51" s="3">
        <v>0.627</v>
      </c>
      <c r="E51" s="3">
        <v>22</v>
      </c>
      <c r="F51" s="3">
        <f>D51*E51</f>
        <v>13.794</v>
      </c>
      <c r="G51" s="3" t="s">
        <v>108</v>
      </c>
      <c r="H51" s="3" t="s">
        <v>461</v>
      </c>
      <c r="I51" s="3" t="s">
        <v>70</v>
      </c>
      <c r="J51" s="3" t="s">
        <v>70</v>
      </c>
      <c r="K51" s="3" t="s">
        <v>70</v>
      </c>
      <c r="L51" s="3" t="s">
        <v>70</v>
      </c>
      <c r="M51" s="3" t="s">
        <v>70</v>
      </c>
      <c r="N51" s="3" t="s">
        <v>70</v>
      </c>
      <c r="O51" s="3">
        <v>1</v>
      </c>
      <c r="P51" s="3" t="s">
        <v>76</v>
      </c>
      <c r="Q51" s="3" t="s">
        <v>76</v>
      </c>
      <c r="R51" s="3" t="s">
        <v>76</v>
      </c>
      <c r="U51" s="3" t="s">
        <v>412</v>
      </c>
      <c r="V51" s="3" t="s">
        <v>333</v>
      </c>
      <c r="W51" s="3" t="s">
        <v>333</v>
      </c>
      <c r="X51" s="3" t="s">
        <v>335</v>
      </c>
      <c r="AC51" s="3" t="s">
        <v>422</v>
      </c>
      <c r="AE51" s="3">
        <v>0.627</v>
      </c>
      <c r="AG51" s="3">
        <f t="shared" ref="AG51:AG58" si="22">AD51+AE51</f>
        <v>0.627</v>
      </c>
      <c r="AH51" s="82">
        <f>AG51*E51</f>
        <v>13.794</v>
      </c>
      <c r="AI51" s="110">
        <f>AH51*2.74</f>
        <v>37.795560000000002</v>
      </c>
      <c r="AJ51" s="16">
        <v>22</v>
      </c>
      <c r="AK51" s="110">
        <f>AG51*22</f>
        <v>13.794</v>
      </c>
      <c r="AL51" s="3" t="s">
        <v>375</v>
      </c>
      <c r="AM51" s="16"/>
      <c r="AN51" s="16"/>
      <c r="AO51" s="388"/>
      <c r="AP51" s="16"/>
      <c r="AQ51" s="16"/>
      <c r="AS51" s="48" t="s">
        <v>460</v>
      </c>
      <c r="AT51" t="s">
        <v>378</v>
      </c>
      <c r="AU51" t="s">
        <v>365</v>
      </c>
      <c r="BA51" s="22" t="s">
        <v>1</v>
      </c>
      <c r="BB51" t="e">
        <f>SUM(#REF!)</f>
        <v>#REF!</v>
      </c>
      <c r="BC51" s="26" t="e">
        <f>SUM(#REF!)</f>
        <v>#REF!</v>
      </c>
    </row>
    <row r="52" spans="1:55" s="3" customFormat="1" x14ac:dyDescent="0.2">
      <c r="A52" s="3" t="s">
        <v>460</v>
      </c>
      <c r="B52" s="3">
        <v>2</v>
      </c>
      <c r="C52" s="3" t="s">
        <v>63</v>
      </c>
      <c r="D52" s="3">
        <v>1.0009999999999999</v>
      </c>
      <c r="E52" s="3">
        <v>22</v>
      </c>
      <c r="F52" s="3">
        <f t="shared" ref="F52:F67" si="23">D52*E52</f>
        <v>22.021999999999998</v>
      </c>
      <c r="G52" s="3" t="s">
        <v>80</v>
      </c>
      <c r="I52" s="3" t="s">
        <v>70</v>
      </c>
      <c r="J52" s="3" t="s">
        <v>70</v>
      </c>
      <c r="K52" s="3" t="s">
        <v>70</v>
      </c>
      <c r="L52" s="3" t="s">
        <v>70</v>
      </c>
      <c r="M52" s="3" t="s">
        <v>70</v>
      </c>
      <c r="N52" s="3" t="s">
        <v>70</v>
      </c>
      <c r="O52" s="3">
        <v>1</v>
      </c>
      <c r="P52" s="3" t="s">
        <v>76</v>
      </c>
      <c r="Q52" s="3" t="s">
        <v>76</v>
      </c>
      <c r="R52" s="3" t="s">
        <v>76</v>
      </c>
      <c r="U52" s="3" t="s">
        <v>412</v>
      </c>
      <c r="V52" s="3" t="s">
        <v>333</v>
      </c>
      <c r="W52" s="3" t="s">
        <v>333</v>
      </c>
      <c r="X52" s="3" t="s">
        <v>335</v>
      </c>
      <c r="AC52" s="3" t="s">
        <v>422</v>
      </c>
      <c r="AE52" s="3">
        <v>1.0009999999999999</v>
      </c>
      <c r="AG52" s="3">
        <f t="shared" si="22"/>
        <v>1.0009999999999999</v>
      </c>
      <c r="AH52" s="82">
        <f>AG52*E52</f>
        <v>22.021999999999998</v>
      </c>
      <c r="AI52" s="110">
        <f t="shared" ref="AI52:AI54" si="24">AH52*2.74</f>
        <v>60.34028</v>
      </c>
      <c r="AJ52" s="16">
        <v>22</v>
      </c>
      <c r="AK52" s="110">
        <f t="shared" ref="AK52:AK53" si="25">AG52*22</f>
        <v>22.021999999999998</v>
      </c>
      <c r="AL52" s="3" t="s">
        <v>377</v>
      </c>
      <c r="AM52" s="16"/>
      <c r="AN52" s="16"/>
      <c r="AO52" s="388"/>
      <c r="AP52" s="16"/>
      <c r="AQ52" s="16"/>
      <c r="AS52" s="22" t="s">
        <v>80</v>
      </c>
      <c r="AT52">
        <f>AG52</f>
        <v>1.0009999999999999</v>
      </c>
      <c r="AU52" s="26">
        <v>30.14</v>
      </c>
    </row>
    <row r="53" spans="1:55" s="3" customFormat="1" x14ac:dyDescent="0.2">
      <c r="A53" s="3" t="s">
        <v>460</v>
      </c>
      <c r="B53" s="3">
        <v>3</v>
      </c>
      <c r="C53" s="3" t="s">
        <v>63</v>
      </c>
      <c r="D53" s="3">
        <v>0.67400000000000004</v>
      </c>
      <c r="E53" s="3">
        <v>22</v>
      </c>
      <c r="F53" s="3">
        <f t="shared" si="23"/>
        <v>14.828000000000001</v>
      </c>
      <c r="G53" s="3" t="s">
        <v>415</v>
      </c>
      <c r="I53" s="3" t="s">
        <v>70</v>
      </c>
      <c r="J53" s="3" t="s">
        <v>70</v>
      </c>
      <c r="K53" s="3" t="s">
        <v>70</v>
      </c>
      <c r="L53" s="3" t="s">
        <v>70</v>
      </c>
      <c r="M53" s="3" t="s">
        <v>70</v>
      </c>
      <c r="N53" s="3" t="s">
        <v>70</v>
      </c>
      <c r="O53" s="3">
        <v>1</v>
      </c>
      <c r="P53" s="3" t="s">
        <v>76</v>
      </c>
      <c r="Q53" s="3" t="s">
        <v>230</v>
      </c>
      <c r="R53" s="3" t="s">
        <v>76</v>
      </c>
      <c r="U53" s="3" t="s">
        <v>412</v>
      </c>
      <c r="V53" s="3" t="s">
        <v>333</v>
      </c>
      <c r="W53" s="3" t="s">
        <v>333</v>
      </c>
      <c r="X53" s="3" t="s">
        <v>335</v>
      </c>
      <c r="AC53" s="3" t="s">
        <v>422</v>
      </c>
      <c r="AE53" s="3">
        <v>0.67400000000000004</v>
      </c>
      <c r="AG53" s="3">
        <f t="shared" si="22"/>
        <v>0.67400000000000004</v>
      </c>
      <c r="AH53" s="82">
        <f t="shared" ref="AH53:AH54" si="26">AG53*E53</f>
        <v>14.828000000000001</v>
      </c>
      <c r="AI53" s="110">
        <f t="shared" si="24"/>
        <v>40.628720000000008</v>
      </c>
      <c r="AJ53" s="16">
        <v>22</v>
      </c>
      <c r="AK53" s="110">
        <f t="shared" si="25"/>
        <v>14.828000000000001</v>
      </c>
      <c r="AL53" s="3" t="s">
        <v>419</v>
      </c>
      <c r="AM53" s="16"/>
      <c r="AN53" s="16"/>
      <c r="AO53" s="388"/>
      <c r="AP53" s="16"/>
      <c r="AQ53" s="16"/>
      <c r="AS53" s="22" t="s">
        <v>67</v>
      </c>
      <c r="AT53">
        <v>0</v>
      </c>
      <c r="AU53" s="26"/>
    </row>
    <row r="54" spans="1:55" s="3" customFormat="1" x14ac:dyDescent="0.2">
      <c r="A54" s="3" t="s">
        <v>460</v>
      </c>
      <c r="B54" s="3">
        <v>4</v>
      </c>
      <c r="C54" s="3" t="s">
        <v>361</v>
      </c>
      <c r="D54" s="3">
        <v>1.0189999999999999</v>
      </c>
      <c r="E54" s="3">
        <v>10</v>
      </c>
      <c r="F54" s="3">
        <f t="shared" si="23"/>
        <v>10.19</v>
      </c>
      <c r="G54" s="3" t="s">
        <v>108</v>
      </c>
      <c r="I54" s="3" t="s">
        <v>70</v>
      </c>
      <c r="J54" s="3" t="s">
        <v>70</v>
      </c>
      <c r="K54" s="3" t="s">
        <v>70</v>
      </c>
      <c r="L54" s="3" t="s">
        <v>70</v>
      </c>
      <c r="M54" s="3" t="s">
        <v>70</v>
      </c>
      <c r="N54" s="3" t="s">
        <v>70</v>
      </c>
      <c r="O54" s="3">
        <v>1</v>
      </c>
      <c r="P54" s="3" t="s">
        <v>76</v>
      </c>
      <c r="Q54" s="3" t="s">
        <v>76</v>
      </c>
      <c r="R54" s="3" t="s">
        <v>76</v>
      </c>
      <c r="U54" s="3" t="s">
        <v>412</v>
      </c>
      <c r="V54" s="3" t="s">
        <v>333</v>
      </c>
      <c r="W54" s="3" t="s">
        <v>333</v>
      </c>
      <c r="X54" s="3" t="s">
        <v>335</v>
      </c>
      <c r="AC54" s="3" t="s">
        <v>422</v>
      </c>
      <c r="AE54" s="3">
        <v>1.0189999999999999</v>
      </c>
      <c r="AG54" s="3">
        <f t="shared" si="22"/>
        <v>1.0189999999999999</v>
      </c>
      <c r="AH54" s="82">
        <f t="shared" si="26"/>
        <v>10.19</v>
      </c>
      <c r="AI54" s="110">
        <f t="shared" si="24"/>
        <v>27.9206</v>
      </c>
      <c r="AJ54" s="16">
        <v>10</v>
      </c>
      <c r="AK54" s="110">
        <f>AG54*10</f>
        <v>10.19</v>
      </c>
      <c r="AL54" s="352" t="s">
        <v>344</v>
      </c>
      <c r="AM54" s="16"/>
      <c r="AN54" s="16"/>
      <c r="AO54" s="388"/>
      <c r="AP54" s="16"/>
      <c r="AQ54" s="16"/>
      <c r="AS54" s="22" t="s">
        <v>108</v>
      </c>
      <c r="AT54">
        <f>AG51+AG53+AG54</f>
        <v>2.3200000000000003</v>
      </c>
      <c r="AU54" s="26">
        <v>69.849999999999994</v>
      </c>
    </row>
    <row r="55" spans="1:55" s="221" customFormat="1" x14ac:dyDescent="0.2">
      <c r="A55" s="221" t="s">
        <v>460</v>
      </c>
      <c r="AG55" s="221">
        <f>SUM(AG51:AG54)</f>
        <v>3.3209999999999997</v>
      </c>
      <c r="AH55" s="231">
        <f>SUM(AH51:AH54)</f>
        <v>60.834000000000003</v>
      </c>
      <c r="AI55" s="227"/>
      <c r="AJ55" s="227"/>
      <c r="AK55" s="396">
        <f>SUM(AK51:AK54)</f>
        <v>60.834000000000003</v>
      </c>
      <c r="AL55" s="227"/>
      <c r="AM55" s="227"/>
      <c r="AN55" s="227"/>
      <c r="AO55" s="389"/>
      <c r="AP55" s="227"/>
      <c r="AQ55" s="227"/>
      <c r="AS55" s="219"/>
      <c r="AT55" s="219"/>
      <c r="AU55" s="222"/>
    </row>
    <row r="56" spans="1:55" x14ac:dyDescent="0.2">
      <c r="B56"/>
    </row>
    <row r="57" spans="1:55" x14ac:dyDescent="0.2">
      <c r="A57" s="22" t="s">
        <v>462</v>
      </c>
      <c r="B57">
        <v>1</v>
      </c>
      <c r="C57" t="s">
        <v>63</v>
      </c>
      <c r="D57">
        <v>0.41499999999999998</v>
      </c>
      <c r="E57">
        <v>22</v>
      </c>
      <c r="F57">
        <f t="shared" si="23"/>
        <v>9.129999999999999</v>
      </c>
      <c r="G57" t="s">
        <v>67</v>
      </c>
      <c r="H57" t="s">
        <v>463</v>
      </c>
      <c r="I57" t="s">
        <v>70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>
        <v>1</v>
      </c>
      <c r="P57" t="s">
        <v>76</v>
      </c>
      <c r="Q57" t="s">
        <v>76</v>
      </c>
      <c r="R57" t="s">
        <v>76</v>
      </c>
      <c r="U57" t="s">
        <v>412</v>
      </c>
      <c r="V57" t="s">
        <v>333</v>
      </c>
      <c r="W57" t="s">
        <v>333</v>
      </c>
      <c r="X57" t="s">
        <v>335</v>
      </c>
      <c r="Y57" s="11" t="s">
        <v>464</v>
      </c>
      <c r="Z57" s="11">
        <v>10</v>
      </c>
      <c r="AA57" s="11">
        <v>0.42</v>
      </c>
      <c r="AB57" s="11"/>
      <c r="AC57" s="11" t="s">
        <v>401</v>
      </c>
      <c r="AE57" s="11"/>
      <c r="AF57" s="11">
        <v>0.41499999999999998</v>
      </c>
      <c r="AG57" s="11">
        <f t="shared" si="22"/>
        <v>0</v>
      </c>
      <c r="AH57" s="11">
        <v>0</v>
      </c>
      <c r="AI57" s="11">
        <v>0</v>
      </c>
      <c r="AK57" s="11"/>
      <c r="AL57" s="11"/>
      <c r="AM57" s="11"/>
      <c r="AN57" s="11"/>
      <c r="AO57" s="386"/>
      <c r="AP57" s="11"/>
      <c r="AQ57" s="11"/>
      <c r="AS57" s="22" t="s">
        <v>1</v>
      </c>
      <c r="AT57">
        <f>SUM(AT52:AT54)</f>
        <v>3.3210000000000002</v>
      </c>
      <c r="AU57" s="26">
        <f>SUM(AU52:AU54)</f>
        <v>99.99</v>
      </c>
      <c r="AW57" s="86" t="s">
        <v>462</v>
      </c>
      <c r="AX57" t="s">
        <v>378</v>
      </c>
      <c r="AY57" t="s">
        <v>365</v>
      </c>
    </row>
    <row r="58" spans="1:55" x14ac:dyDescent="0.2">
      <c r="A58" s="22" t="s">
        <v>462</v>
      </c>
      <c r="B58">
        <v>2</v>
      </c>
      <c r="C58" t="s">
        <v>63</v>
      </c>
      <c r="D58">
        <v>0.317</v>
      </c>
      <c r="E58">
        <v>22</v>
      </c>
      <c r="F58">
        <f t="shared" si="23"/>
        <v>6.9740000000000002</v>
      </c>
      <c r="G58" t="s">
        <v>108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>
        <v>1</v>
      </c>
      <c r="P58" t="s">
        <v>76</v>
      </c>
      <c r="Q58" t="s">
        <v>76</v>
      </c>
      <c r="R58" t="s">
        <v>76</v>
      </c>
      <c r="U58" t="s">
        <v>412</v>
      </c>
      <c r="V58" t="s">
        <v>333</v>
      </c>
      <c r="W58" t="s">
        <v>333</v>
      </c>
      <c r="X58" t="s">
        <v>335</v>
      </c>
      <c r="AC58" t="s">
        <v>422</v>
      </c>
      <c r="AE58">
        <v>0.317</v>
      </c>
      <c r="AG58">
        <f t="shared" si="22"/>
        <v>0.317</v>
      </c>
      <c r="AH58" s="26">
        <f>AG58*E58</f>
        <v>6.9740000000000002</v>
      </c>
      <c r="AI58" s="26">
        <f t="shared" ref="AI58:AI67" si="27">AH58*2.74</f>
        <v>19.108760000000004</v>
      </c>
      <c r="AJ58">
        <v>22</v>
      </c>
      <c r="AK58" s="26">
        <f>AG58*22</f>
        <v>6.9740000000000002</v>
      </c>
      <c r="AL58" s="17" t="s">
        <v>375</v>
      </c>
      <c r="AW58" s="22" t="s">
        <v>80</v>
      </c>
      <c r="AX58">
        <v>0</v>
      </c>
      <c r="AY58" s="26">
        <v>0</v>
      </c>
    </row>
    <row r="59" spans="1:55" x14ac:dyDescent="0.2">
      <c r="A59" s="22" t="s">
        <v>462</v>
      </c>
      <c r="B59">
        <v>3</v>
      </c>
      <c r="C59" t="s">
        <v>63</v>
      </c>
      <c r="D59">
        <v>0.82099999999999995</v>
      </c>
      <c r="E59">
        <v>22</v>
      </c>
      <c r="F59">
        <f t="shared" si="23"/>
        <v>18.061999999999998</v>
      </c>
      <c r="G59" t="s">
        <v>108</v>
      </c>
      <c r="I59" t="s">
        <v>70</v>
      </c>
      <c r="J59" t="s">
        <v>70</v>
      </c>
      <c r="K59" t="s">
        <v>70</v>
      </c>
      <c r="L59" t="s">
        <v>70</v>
      </c>
      <c r="M59" t="s">
        <v>70</v>
      </c>
      <c r="N59" t="s">
        <v>70</v>
      </c>
      <c r="O59">
        <v>1</v>
      </c>
      <c r="P59" t="s">
        <v>76</v>
      </c>
      <c r="Q59" t="s">
        <v>76</v>
      </c>
      <c r="R59" t="s">
        <v>76</v>
      </c>
      <c r="U59" t="s">
        <v>412</v>
      </c>
      <c r="V59" t="s">
        <v>333</v>
      </c>
      <c r="W59" t="s">
        <v>333</v>
      </c>
      <c r="X59" t="s">
        <v>335</v>
      </c>
      <c r="AC59" t="s">
        <v>422</v>
      </c>
      <c r="AE59">
        <v>0.82099999999999995</v>
      </c>
      <c r="AG59">
        <f t="shared" ref="AG59:AG61" si="28">AD59+AE59</f>
        <v>0.82099999999999995</v>
      </c>
      <c r="AH59" s="26">
        <f t="shared" ref="AH59:AH61" si="29">AG59*E59</f>
        <v>18.061999999999998</v>
      </c>
      <c r="AI59" s="26">
        <f t="shared" si="27"/>
        <v>49.489879999999999</v>
      </c>
      <c r="AJ59">
        <v>22</v>
      </c>
      <c r="AK59" s="26">
        <f t="shared" ref="AK59:AK60" si="30">AG59*22</f>
        <v>18.061999999999998</v>
      </c>
      <c r="AL59" s="17" t="s">
        <v>377</v>
      </c>
      <c r="AW59" s="22" t="s">
        <v>67</v>
      </c>
      <c r="AX59">
        <v>0</v>
      </c>
      <c r="AY59" s="26">
        <v>0</v>
      </c>
    </row>
    <row r="60" spans="1:55" x14ac:dyDescent="0.2">
      <c r="A60" s="22" t="s">
        <v>462</v>
      </c>
      <c r="B60">
        <v>4</v>
      </c>
      <c r="C60" t="s">
        <v>63</v>
      </c>
      <c r="D60">
        <v>0.71299999999999997</v>
      </c>
      <c r="E60">
        <v>22</v>
      </c>
      <c r="F60">
        <f t="shared" si="23"/>
        <v>15.686</v>
      </c>
      <c r="G60" t="s">
        <v>108</v>
      </c>
      <c r="H60" t="s">
        <v>465</v>
      </c>
      <c r="I60" t="s">
        <v>70</v>
      </c>
      <c r="J60" t="s">
        <v>70</v>
      </c>
      <c r="K60" t="s">
        <v>70</v>
      </c>
      <c r="L60" t="s">
        <v>70</v>
      </c>
      <c r="M60" t="s">
        <v>70</v>
      </c>
      <c r="N60" t="s">
        <v>70</v>
      </c>
      <c r="O60">
        <v>1</v>
      </c>
      <c r="P60" t="s">
        <v>76</v>
      </c>
      <c r="Q60" t="s">
        <v>76</v>
      </c>
      <c r="R60" t="s">
        <v>76</v>
      </c>
      <c r="U60" t="s">
        <v>412</v>
      </c>
      <c r="V60" t="s">
        <v>333</v>
      </c>
      <c r="W60" t="s">
        <v>333</v>
      </c>
      <c r="X60" t="s">
        <v>335</v>
      </c>
      <c r="AC60" t="s">
        <v>422</v>
      </c>
      <c r="AE60">
        <v>0.71299999999999997</v>
      </c>
      <c r="AG60">
        <f t="shared" si="28"/>
        <v>0.71299999999999997</v>
      </c>
      <c r="AH60" s="26">
        <f t="shared" si="29"/>
        <v>15.686</v>
      </c>
      <c r="AI60" s="26">
        <f t="shared" si="27"/>
        <v>42.979640000000003</v>
      </c>
      <c r="AJ60">
        <v>22</v>
      </c>
      <c r="AK60" s="26">
        <f t="shared" si="30"/>
        <v>15.686</v>
      </c>
      <c r="AL60" s="17" t="s">
        <v>419</v>
      </c>
      <c r="AW60" s="22" t="s">
        <v>108</v>
      </c>
      <c r="AX60">
        <f>AG58+AG59+AG60+AG61</f>
        <v>3.3979999999999997</v>
      </c>
      <c r="AY60" s="26">
        <v>100</v>
      </c>
    </row>
    <row r="61" spans="1:55" x14ac:dyDescent="0.2">
      <c r="A61" s="22" t="s">
        <v>462</v>
      </c>
      <c r="B61">
        <v>5</v>
      </c>
      <c r="C61" t="s">
        <v>361</v>
      </c>
      <c r="D61">
        <v>1.5469999999999999</v>
      </c>
      <c r="E61">
        <v>10</v>
      </c>
      <c r="F61">
        <f t="shared" si="23"/>
        <v>15.469999999999999</v>
      </c>
      <c r="G61" t="s">
        <v>108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>
        <v>1</v>
      </c>
      <c r="P61" t="s">
        <v>76</v>
      </c>
      <c r="Q61" t="s">
        <v>76</v>
      </c>
      <c r="R61" t="s">
        <v>76</v>
      </c>
      <c r="U61" t="s">
        <v>412</v>
      </c>
      <c r="V61" t="s">
        <v>333</v>
      </c>
      <c r="W61" t="s">
        <v>333</v>
      </c>
      <c r="X61" t="s">
        <v>335</v>
      </c>
      <c r="AC61" t="s">
        <v>422</v>
      </c>
      <c r="AE61">
        <v>1.5469999999999999</v>
      </c>
      <c r="AG61">
        <f t="shared" si="28"/>
        <v>1.5469999999999999</v>
      </c>
      <c r="AH61" s="26">
        <f t="shared" si="29"/>
        <v>15.469999999999999</v>
      </c>
      <c r="AI61" s="26">
        <f t="shared" si="27"/>
        <v>42.387799999999999</v>
      </c>
      <c r="AJ61">
        <v>10</v>
      </c>
      <c r="AK61" s="26">
        <f>AG61*10</f>
        <v>15.469999999999999</v>
      </c>
      <c r="AL61" s="366" t="s">
        <v>344</v>
      </c>
      <c r="AW61" s="22" t="s">
        <v>1</v>
      </c>
      <c r="AX61">
        <f>SUM(AX58:AX60)</f>
        <v>3.3979999999999997</v>
      </c>
      <c r="AY61" s="26">
        <f>SUM(AY58:AY60)</f>
        <v>100</v>
      </c>
    </row>
    <row r="62" spans="1:55" s="219" customFormat="1" x14ac:dyDescent="0.2">
      <c r="A62" s="219" t="s">
        <v>462</v>
      </c>
      <c r="AG62" s="219">
        <f>SUM(AG57:AG61)</f>
        <v>3.3979999999999997</v>
      </c>
      <c r="AH62" s="222">
        <f>SUM(AH57:AH61)</f>
        <v>56.191999999999993</v>
      </c>
      <c r="AK62" s="222">
        <f>SUM(AK58:AK61)</f>
        <v>56.191999999999993</v>
      </c>
      <c r="AO62" s="390"/>
      <c r="AY62" s="222"/>
    </row>
    <row r="63" spans="1:55" x14ac:dyDescent="0.2">
      <c r="A63" s="22"/>
      <c r="B63"/>
      <c r="AW63" s="22"/>
      <c r="AY63" s="26"/>
    </row>
    <row r="64" spans="1:55" s="3" customFormat="1" x14ac:dyDescent="0.2">
      <c r="A64" s="3" t="s">
        <v>466</v>
      </c>
      <c r="B64" s="3">
        <v>1</v>
      </c>
      <c r="C64" s="3" t="s">
        <v>63</v>
      </c>
      <c r="D64" s="3">
        <v>1.8080000000000001</v>
      </c>
      <c r="E64" s="3">
        <v>22</v>
      </c>
      <c r="F64" s="3">
        <f t="shared" si="23"/>
        <v>39.776000000000003</v>
      </c>
      <c r="G64" s="3" t="s">
        <v>155</v>
      </c>
      <c r="I64" s="3" t="s">
        <v>70</v>
      </c>
      <c r="J64" s="3" t="s">
        <v>70</v>
      </c>
      <c r="K64" s="3" t="s">
        <v>70</v>
      </c>
      <c r="L64" s="3" t="s">
        <v>70</v>
      </c>
      <c r="M64" s="3" t="s">
        <v>70</v>
      </c>
      <c r="N64" s="3" t="s">
        <v>70</v>
      </c>
      <c r="O64" s="3">
        <v>1</v>
      </c>
      <c r="P64" s="3" t="s">
        <v>76</v>
      </c>
      <c r="Q64" s="3" t="s">
        <v>76</v>
      </c>
      <c r="R64" s="3" t="s">
        <v>366</v>
      </c>
      <c r="U64" s="3" t="s">
        <v>412</v>
      </c>
      <c r="V64" s="3" t="s">
        <v>334</v>
      </c>
      <c r="W64" s="3" t="s">
        <v>333</v>
      </c>
      <c r="X64" s="3" t="s">
        <v>335</v>
      </c>
      <c r="AC64" s="3" t="s">
        <v>422</v>
      </c>
      <c r="AE64" s="3">
        <v>1.8080000000000001</v>
      </c>
      <c r="AG64" s="3">
        <f>AD64+AE64</f>
        <v>1.8080000000000001</v>
      </c>
      <c r="AH64" s="82">
        <f>AG64*E64</f>
        <v>39.776000000000003</v>
      </c>
      <c r="AI64" s="82">
        <f t="shared" si="27"/>
        <v>108.98624000000002</v>
      </c>
      <c r="AJ64" s="3">
        <v>22</v>
      </c>
      <c r="AK64" s="82">
        <f>AG64*22</f>
        <v>39.776000000000003</v>
      </c>
      <c r="AL64" s="3" t="s">
        <v>375</v>
      </c>
      <c r="AO64" s="384"/>
      <c r="AS64" s="48" t="s">
        <v>466</v>
      </c>
      <c r="AT64" t="s">
        <v>378</v>
      </c>
      <c r="AU64" t="s">
        <v>365</v>
      </c>
    </row>
    <row r="65" spans="1:51" s="3" customFormat="1" x14ac:dyDescent="0.2">
      <c r="A65" s="3" t="s">
        <v>466</v>
      </c>
      <c r="B65" s="3">
        <v>2</v>
      </c>
      <c r="C65" s="3" t="s">
        <v>63</v>
      </c>
      <c r="D65" s="3">
        <v>0.997</v>
      </c>
      <c r="E65" s="3">
        <v>22</v>
      </c>
      <c r="F65" s="3">
        <f t="shared" si="23"/>
        <v>21.934000000000001</v>
      </c>
      <c r="G65" s="3" t="s">
        <v>155</v>
      </c>
      <c r="I65" s="3" t="s">
        <v>70</v>
      </c>
      <c r="J65" s="3" t="s">
        <v>70</v>
      </c>
      <c r="K65" s="3" t="s">
        <v>70</v>
      </c>
      <c r="L65" s="3" t="s">
        <v>70</v>
      </c>
      <c r="M65" s="3" t="s">
        <v>70</v>
      </c>
      <c r="N65" s="3" t="s">
        <v>70</v>
      </c>
      <c r="O65" s="3">
        <v>1</v>
      </c>
      <c r="P65" s="3" t="s">
        <v>76</v>
      </c>
      <c r="Q65" s="3" t="s">
        <v>76</v>
      </c>
      <c r="R65" s="3" t="s">
        <v>366</v>
      </c>
      <c r="U65" s="3" t="s">
        <v>412</v>
      </c>
      <c r="V65" s="3" t="s">
        <v>334</v>
      </c>
      <c r="W65" s="3" t="s">
        <v>333</v>
      </c>
      <c r="X65" s="3" t="s">
        <v>335</v>
      </c>
      <c r="AC65" s="3" t="s">
        <v>422</v>
      </c>
      <c r="AE65" s="3">
        <v>0.997</v>
      </c>
      <c r="AG65" s="3">
        <f>AD65+AE65</f>
        <v>0.997</v>
      </c>
      <c r="AH65" s="82">
        <f t="shared" ref="AH65:AH67" si="31">AG65*E65</f>
        <v>21.934000000000001</v>
      </c>
      <c r="AI65" s="82">
        <f t="shared" si="27"/>
        <v>60.099160000000005</v>
      </c>
      <c r="AJ65" s="3">
        <v>22</v>
      </c>
      <c r="AK65" s="82">
        <f t="shared" ref="AK65:AK66" si="32">AG65*22</f>
        <v>21.934000000000001</v>
      </c>
      <c r="AL65" s="3" t="s">
        <v>377</v>
      </c>
      <c r="AO65" s="384"/>
      <c r="AS65" s="22" t="s">
        <v>80</v>
      </c>
      <c r="AT65">
        <v>0</v>
      </c>
      <c r="AU65" s="26">
        <v>0</v>
      </c>
    </row>
    <row r="66" spans="1:51" s="3" customFormat="1" x14ac:dyDescent="0.2">
      <c r="A66" s="3" t="s">
        <v>466</v>
      </c>
      <c r="B66" s="3">
        <v>3</v>
      </c>
      <c r="C66" s="3" t="s">
        <v>63</v>
      </c>
      <c r="D66" s="3">
        <v>1.0820000000000001</v>
      </c>
      <c r="E66" s="3">
        <v>22</v>
      </c>
      <c r="F66" s="3">
        <f t="shared" si="23"/>
        <v>23.804000000000002</v>
      </c>
      <c r="G66" s="3" t="s">
        <v>155</v>
      </c>
      <c r="I66" s="3" t="s">
        <v>70</v>
      </c>
      <c r="J66" s="3" t="s">
        <v>70</v>
      </c>
      <c r="K66" s="3" t="s">
        <v>70</v>
      </c>
      <c r="L66" s="3" t="s">
        <v>70</v>
      </c>
      <c r="M66" s="3" t="s">
        <v>70</v>
      </c>
      <c r="N66" s="3" t="s">
        <v>70</v>
      </c>
      <c r="O66" s="3">
        <v>1</v>
      </c>
      <c r="P66" s="3" t="s">
        <v>76</v>
      </c>
      <c r="Q66" s="3" t="s">
        <v>76</v>
      </c>
      <c r="R66" s="3" t="s">
        <v>366</v>
      </c>
      <c r="U66" s="3" t="s">
        <v>412</v>
      </c>
      <c r="V66" s="3" t="s">
        <v>334</v>
      </c>
      <c r="W66" s="3" t="s">
        <v>333</v>
      </c>
      <c r="X66" s="3" t="s">
        <v>335</v>
      </c>
      <c r="Y66" s="3" t="s">
        <v>467</v>
      </c>
      <c r="Z66" s="3">
        <v>27</v>
      </c>
      <c r="AA66" s="3">
        <v>1.46</v>
      </c>
      <c r="AC66" s="3" t="s">
        <v>19</v>
      </c>
      <c r="AD66" s="3">
        <v>1.0820000000000001</v>
      </c>
      <c r="AG66" s="3">
        <f>AD66+AE66</f>
        <v>1.0820000000000001</v>
      </c>
      <c r="AH66" s="82">
        <f t="shared" si="31"/>
        <v>23.804000000000002</v>
      </c>
      <c r="AI66" s="82">
        <f t="shared" si="27"/>
        <v>65.222960000000015</v>
      </c>
      <c r="AJ66" s="3">
        <v>22</v>
      </c>
      <c r="AK66" s="82">
        <f t="shared" si="32"/>
        <v>23.804000000000002</v>
      </c>
      <c r="AL66" s="3" t="s">
        <v>419</v>
      </c>
      <c r="AO66" s="384"/>
      <c r="AS66" s="22" t="s">
        <v>67</v>
      </c>
      <c r="AT66">
        <v>0</v>
      </c>
      <c r="AU66" s="26">
        <v>0</v>
      </c>
    </row>
    <row r="67" spans="1:51" s="3" customFormat="1" x14ac:dyDescent="0.2">
      <c r="A67" s="3" t="s">
        <v>466</v>
      </c>
      <c r="B67" s="3">
        <v>4</v>
      </c>
      <c r="C67" s="3" t="s">
        <v>361</v>
      </c>
      <c r="D67" s="3">
        <v>1.9379999999999999</v>
      </c>
      <c r="E67" s="3">
        <v>10</v>
      </c>
      <c r="F67" s="3">
        <f t="shared" si="23"/>
        <v>19.38</v>
      </c>
      <c r="G67" s="3" t="s">
        <v>155</v>
      </c>
      <c r="I67" s="3" t="s">
        <v>70</v>
      </c>
      <c r="J67" s="3" t="s">
        <v>70</v>
      </c>
      <c r="K67" s="3" t="s">
        <v>70</v>
      </c>
      <c r="L67" s="3" t="s">
        <v>70</v>
      </c>
      <c r="M67" s="3" t="s">
        <v>70</v>
      </c>
      <c r="N67" s="3" t="s">
        <v>70</v>
      </c>
      <c r="O67" s="3">
        <v>1</v>
      </c>
      <c r="P67" s="3" t="s">
        <v>76</v>
      </c>
      <c r="Q67" s="3" t="s">
        <v>76</v>
      </c>
      <c r="R67" s="3" t="s">
        <v>366</v>
      </c>
      <c r="U67" s="3" t="s">
        <v>412</v>
      </c>
      <c r="V67" s="3" t="s">
        <v>334</v>
      </c>
      <c r="W67" s="3" t="s">
        <v>333</v>
      </c>
      <c r="X67" s="3" t="s">
        <v>335</v>
      </c>
      <c r="AC67" s="3" t="s">
        <v>422</v>
      </c>
      <c r="AE67" s="3">
        <v>1.9379999999999999</v>
      </c>
      <c r="AG67" s="3">
        <f>AD67+AE67</f>
        <v>1.9379999999999999</v>
      </c>
      <c r="AH67" s="82">
        <f t="shared" si="31"/>
        <v>19.38</v>
      </c>
      <c r="AI67" s="82">
        <f t="shared" si="27"/>
        <v>53.101199999999999</v>
      </c>
      <c r="AJ67" s="3">
        <v>10</v>
      </c>
      <c r="AK67" s="82">
        <f>AG67*10</f>
        <v>19.38</v>
      </c>
      <c r="AL67" s="352" t="s">
        <v>344</v>
      </c>
      <c r="AO67" s="384"/>
      <c r="AS67" s="22" t="s">
        <v>108</v>
      </c>
      <c r="AT67">
        <f>AG64+AG65+AG66+AG67</f>
        <v>5.8250000000000002</v>
      </c>
      <c r="AU67" s="26">
        <v>100</v>
      </c>
    </row>
    <row r="68" spans="1:51" s="221" customFormat="1" x14ac:dyDescent="0.2">
      <c r="A68" s="221" t="s">
        <v>466</v>
      </c>
      <c r="AG68" s="221">
        <f>SUM(AG64:AG67)</f>
        <v>5.8250000000000002</v>
      </c>
      <c r="AH68" s="231">
        <f>SUM(AH64:AH67)</f>
        <v>104.89400000000001</v>
      </c>
      <c r="AK68" s="231">
        <f>SUM(AK64:AK67)</f>
        <v>104.89400000000001</v>
      </c>
      <c r="AO68" s="391"/>
      <c r="AS68" s="219"/>
      <c r="AT68" s="219"/>
      <c r="AU68" s="222"/>
    </row>
    <row r="69" spans="1:51" x14ac:dyDescent="0.2">
      <c r="A69" s="22"/>
      <c r="B69"/>
      <c r="AW69" s="22"/>
      <c r="AY69" s="26"/>
    </row>
    <row r="70" spans="1:51" s="17" customFormat="1" x14ac:dyDescent="0.2">
      <c r="A70" s="24" t="s">
        <v>468</v>
      </c>
      <c r="B70" s="17">
        <v>1</v>
      </c>
      <c r="C70" s="17" t="s">
        <v>63</v>
      </c>
      <c r="D70" s="17">
        <v>4.0860000000000003</v>
      </c>
      <c r="E70" s="17">
        <v>22</v>
      </c>
      <c r="F70" s="17">
        <f>D70*E70</f>
        <v>89.89200000000001</v>
      </c>
      <c r="G70" s="17" t="s">
        <v>67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>
        <v>1</v>
      </c>
      <c r="P70" s="17" t="s">
        <v>76</v>
      </c>
      <c r="Q70" s="17" t="s">
        <v>76</v>
      </c>
      <c r="R70" s="17" t="s">
        <v>366</v>
      </c>
      <c r="U70" t="s">
        <v>412</v>
      </c>
      <c r="V70" s="17" t="s">
        <v>374</v>
      </c>
      <c r="W70" s="17" t="s">
        <v>374</v>
      </c>
      <c r="X70" s="17" t="s">
        <v>335</v>
      </c>
      <c r="Y70" t="s">
        <v>469</v>
      </c>
      <c r="Z70" s="17">
        <v>103</v>
      </c>
      <c r="AA70" s="17">
        <v>5.7</v>
      </c>
      <c r="AC70" t="s">
        <v>19</v>
      </c>
      <c r="AD70" s="17">
        <v>5.7</v>
      </c>
      <c r="AE70" s="17">
        <v>0</v>
      </c>
      <c r="AG70">
        <f>AD70+AE70</f>
        <v>5.7</v>
      </c>
      <c r="AH70" s="399">
        <f>AG70*E70</f>
        <v>125.4</v>
      </c>
      <c r="AI70" s="402">
        <f>AH70*2.74</f>
        <v>343.59600000000006</v>
      </c>
      <c r="AJ70" s="18">
        <v>25</v>
      </c>
      <c r="AK70" s="349">
        <f>AJ70*AG70</f>
        <v>142.5</v>
      </c>
      <c r="AL70" s="3" t="s">
        <v>375</v>
      </c>
      <c r="AM70" s="354">
        <v>218</v>
      </c>
      <c r="AN70" s="349"/>
      <c r="AO70" s="384" t="s">
        <v>375</v>
      </c>
      <c r="AP70" s="349">
        <v>291</v>
      </c>
      <c r="AQ70" s="349"/>
      <c r="AS70" s="22" t="s">
        <v>1</v>
      </c>
      <c r="AT70" t="e">
        <f>SUM(#REF!)</f>
        <v>#REF!</v>
      </c>
      <c r="AU70" s="26" t="e">
        <f>SUM(#REF!)</f>
        <v>#REF!</v>
      </c>
      <c r="AX70" s="17">
        <v>8.6300000000000008</v>
      </c>
      <c r="AY70" s="17">
        <v>216</v>
      </c>
    </row>
    <row r="71" spans="1:51" s="17" customFormat="1" x14ac:dyDescent="0.2">
      <c r="A71" s="24" t="s">
        <v>468</v>
      </c>
      <c r="B71" s="17">
        <v>2</v>
      </c>
      <c r="C71" s="17" t="s">
        <v>63</v>
      </c>
      <c r="D71" s="17">
        <v>2.9350000000000001</v>
      </c>
      <c r="E71" s="17">
        <v>22</v>
      </c>
      <c r="F71" s="17">
        <f t="shared" ref="F71:F81" si="33">D71*E71</f>
        <v>64.570000000000007</v>
      </c>
      <c r="G71" s="17" t="s">
        <v>67</v>
      </c>
      <c r="I71" t="s">
        <v>240</v>
      </c>
      <c r="J71" t="s">
        <v>75</v>
      </c>
      <c r="K71" t="s">
        <v>70</v>
      </c>
      <c r="L71" t="s">
        <v>75</v>
      </c>
      <c r="M71" t="s">
        <v>75</v>
      </c>
      <c r="N71" t="s">
        <v>240</v>
      </c>
      <c r="O71">
        <v>2</v>
      </c>
      <c r="P71" s="17" t="s">
        <v>76</v>
      </c>
      <c r="Q71" s="17" t="s">
        <v>76</v>
      </c>
      <c r="R71" s="17" t="s">
        <v>366</v>
      </c>
      <c r="U71" t="s">
        <v>412</v>
      </c>
      <c r="V71" s="17" t="s">
        <v>374</v>
      </c>
      <c r="W71" s="17" t="s">
        <v>374</v>
      </c>
      <c r="X71" s="17" t="s">
        <v>335</v>
      </c>
      <c r="AC71" t="s">
        <v>422</v>
      </c>
      <c r="AE71" s="17">
        <v>2.9350000000000001</v>
      </c>
      <c r="AG71">
        <f t="shared" ref="AG71:AG84" si="34">AD71+AE71</f>
        <v>2.9350000000000001</v>
      </c>
      <c r="AH71" s="399">
        <f t="shared" ref="AH71:AH84" si="35">AG71*E71</f>
        <v>64.570000000000007</v>
      </c>
      <c r="AI71" s="402">
        <f t="shared" ref="AI71:AI84" si="36">AH71*2.74</f>
        <v>176.92180000000005</v>
      </c>
      <c r="AJ71" s="18">
        <v>25</v>
      </c>
      <c r="AK71" s="349">
        <f t="shared" ref="AK71:AK83" si="37">AJ71*AG71</f>
        <v>73.375</v>
      </c>
      <c r="AL71" s="349" t="s">
        <v>377</v>
      </c>
      <c r="AM71" s="349">
        <f>AM70*20%</f>
        <v>43.6</v>
      </c>
      <c r="AN71" s="355">
        <f>AM71/10</f>
        <v>4.3600000000000003</v>
      </c>
      <c r="AO71" s="384" t="s">
        <v>377</v>
      </c>
      <c r="AP71" s="349">
        <f>AP70*20%</f>
        <v>58.2</v>
      </c>
      <c r="AQ71" s="355">
        <f>AP71/10</f>
        <v>5.82</v>
      </c>
    </row>
    <row r="72" spans="1:51" s="19" customFormat="1" x14ac:dyDescent="0.2">
      <c r="A72" s="24" t="s">
        <v>468</v>
      </c>
      <c r="B72" s="72">
        <v>14</v>
      </c>
      <c r="C72" s="72" t="s">
        <v>361</v>
      </c>
      <c r="D72" s="72">
        <v>4.7729999999999997</v>
      </c>
      <c r="E72" s="72">
        <v>10</v>
      </c>
      <c r="F72" s="72">
        <f>D72*E72</f>
        <v>47.73</v>
      </c>
      <c r="G72" s="72" t="s">
        <v>67</v>
      </c>
      <c r="H72" s="72"/>
      <c r="I72" s="72" t="s">
        <v>75</v>
      </c>
      <c r="J72" s="72" t="s">
        <v>75</v>
      </c>
      <c r="K72" s="67" t="s">
        <v>70</v>
      </c>
      <c r="L72" s="67" t="s">
        <v>75</v>
      </c>
      <c r="M72" s="67" t="s">
        <v>70</v>
      </c>
      <c r="N72" s="67" t="s">
        <v>75</v>
      </c>
      <c r="O72" s="72">
        <v>2</v>
      </c>
      <c r="P72" s="72" t="s">
        <v>76</v>
      </c>
      <c r="Q72" s="72" t="s">
        <v>76</v>
      </c>
      <c r="R72" s="72" t="s">
        <v>366</v>
      </c>
      <c r="S72" s="72"/>
      <c r="T72" s="72"/>
      <c r="U72" s="67" t="s">
        <v>412</v>
      </c>
      <c r="V72" s="72" t="s">
        <v>374</v>
      </c>
      <c r="W72" s="72" t="s">
        <v>374</v>
      </c>
      <c r="X72" s="72" t="s">
        <v>335</v>
      </c>
      <c r="Y72" s="72" t="s">
        <v>470</v>
      </c>
      <c r="Z72" s="72">
        <v>55</v>
      </c>
      <c r="AA72" s="72">
        <v>5.75</v>
      </c>
      <c r="AB72" s="72"/>
      <c r="AC72" s="61" t="s">
        <v>471</v>
      </c>
      <c r="AE72" s="72"/>
      <c r="AF72" s="72">
        <v>4.7729999999999997</v>
      </c>
      <c r="AG72">
        <f t="shared" si="34"/>
        <v>0</v>
      </c>
      <c r="AH72" s="400">
        <f>AG72*E72</f>
        <v>0</v>
      </c>
      <c r="AI72" s="403">
        <f>AH72*2.74</f>
        <v>0</v>
      </c>
      <c r="AJ72" s="18">
        <v>10</v>
      </c>
      <c r="AK72" s="349">
        <f>AJ72*AG72</f>
        <v>0</v>
      </c>
      <c r="AL72" s="349" t="s">
        <v>472</v>
      </c>
      <c r="AM72" s="349">
        <f>AM70*3%</f>
        <v>6.54</v>
      </c>
      <c r="AN72" s="355">
        <f>AM72/33</f>
        <v>0.19818181818181818</v>
      </c>
      <c r="AO72" s="394" t="s">
        <v>472</v>
      </c>
      <c r="AP72" s="349">
        <f>AP70*3%</f>
        <v>8.73</v>
      </c>
      <c r="AQ72" s="355">
        <f>AP72/33</f>
        <v>0.26454545454545458</v>
      </c>
      <c r="AR72" s="72" t="s">
        <v>473</v>
      </c>
      <c r="AS72" s="72"/>
    </row>
    <row r="73" spans="1:51" s="17" customFormat="1" x14ac:dyDescent="0.2">
      <c r="A73" s="24" t="s">
        <v>468</v>
      </c>
      <c r="B73" s="17">
        <v>17</v>
      </c>
      <c r="C73" s="17" t="s">
        <v>361</v>
      </c>
      <c r="D73" s="17">
        <v>0.4</v>
      </c>
      <c r="E73" s="17">
        <v>10</v>
      </c>
      <c r="F73" s="17">
        <f t="shared" ref="F73" si="38">D73*E73</f>
        <v>4</v>
      </c>
      <c r="G73" s="17" t="s">
        <v>415</v>
      </c>
      <c r="I73" s="20" t="s">
        <v>70</v>
      </c>
      <c r="J73" s="20" t="s">
        <v>70</v>
      </c>
      <c r="K73" t="s">
        <v>70</v>
      </c>
      <c r="L73" t="s">
        <v>70</v>
      </c>
      <c r="M73" t="s">
        <v>75</v>
      </c>
      <c r="N73" t="s">
        <v>75</v>
      </c>
      <c r="O73" s="72">
        <v>2</v>
      </c>
      <c r="P73" s="17" t="s">
        <v>76</v>
      </c>
      <c r="Q73" s="17" t="s">
        <v>76</v>
      </c>
      <c r="R73" s="17" t="s">
        <v>366</v>
      </c>
      <c r="U73" t="s">
        <v>412</v>
      </c>
      <c r="V73" s="17" t="s">
        <v>374</v>
      </c>
      <c r="W73" s="17" t="s">
        <v>374</v>
      </c>
      <c r="X73" s="17" t="s">
        <v>335</v>
      </c>
      <c r="AC73" t="s">
        <v>474</v>
      </c>
      <c r="AE73" s="17">
        <v>0.4</v>
      </c>
      <c r="AG73">
        <f>AD73+AE73</f>
        <v>0.4</v>
      </c>
      <c r="AH73" s="399">
        <f>AG73*E73</f>
        <v>4</v>
      </c>
      <c r="AI73" s="402">
        <f>AH73*2.74</f>
        <v>10.96</v>
      </c>
      <c r="AJ73" s="18">
        <v>10</v>
      </c>
      <c r="AK73" s="349">
        <f>AJ73*AG73</f>
        <v>4</v>
      </c>
      <c r="AL73" s="349" t="s">
        <v>475</v>
      </c>
      <c r="AM73" s="349">
        <f>AM70*77%</f>
        <v>167.86</v>
      </c>
      <c r="AN73" s="355">
        <f>AM73/25</f>
        <v>6.7144000000000004</v>
      </c>
      <c r="AO73" s="384" t="s">
        <v>476</v>
      </c>
      <c r="AP73" s="349">
        <f>AP70*77%</f>
        <v>224.07</v>
      </c>
      <c r="AQ73" s="355">
        <f>AP73/77</f>
        <v>2.9099999999999997</v>
      </c>
    </row>
    <row r="74" spans="1:51" s="17" customFormat="1" x14ac:dyDescent="0.2">
      <c r="A74" s="24" t="s">
        <v>468</v>
      </c>
      <c r="B74" s="17">
        <v>3</v>
      </c>
      <c r="C74" s="17" t="s">
        <v>63</v>
      </c>
      <c r="D74" s="17">
        <v>0.42</v>
      </c>
      <c r="E74" s="17">
        <v>22</v>
      </c>
      <c r="F74" s="17">
        <f t="shared" si="33"/>
        <v>9.24</v>
      </c>
      <c r="G74" s="17" t="s">
        <v>415</v>
      </c>
      <c r="I74" t="s">
        <v>70</v>
      </c>
      <c r="J74" t="s">
        <v>70</v>
      </c>
      <c r="K74" t="s">
        <v>70</v>
      </c>
      <c r="L74" t="s">
        <v>70</v>
      </c>
      <c r="M74" t="s">
        <v>70</v>
      </c>
      <c r="N74" t="s">
        <v>75</v>
      </c>
      <c r="O74">
        <v>2</v>
      </c>
      <c r="P74" s="17" t="s">
        <v>76</v>
      </c>
      <c r="Q74" s="17" t="s">
        <v>76</v>
      </c>
      <c r="R74" s="17" t="s">
        <v>366</v>
      </c>
      <c r="U74" t="s">
        <v>412</v>
      </c>
      <c r="V74" s="17" t="s">
        <v>374</v>
      </c>
      <c r="W74" s="17" t="s">
        <v>374</v>
      </c>
      <c r="X74" s="17" t="s">
        <v>335</v>
      </c>
      <c r="Y74" s="71" t="s">
        <v>477</v>
      </c>
      <c r="Z74" s="92"/>
      <c r="AA74" s="92"/>
      <c r="AB74" s="92"/>
      <c r="AC74" s="71" t="s">
        <v>19</v>
      </c>
      <c r="AD74" s="17">
        <v>0.42</v>
      </c>
      <c r="AG74">
        <f>AD74+AE74</f>
        <v>0.42</v>
      </c>
      <c r="AH74" s="399">
        <f t="shared" si="35"/>
        <v>9.24</v>
      </c>
      <c r="AI74" s="402">
        <f t="shared" si="36"/>
        <v>25.317600000000002</v>
      </c>
      <c r="AJ74" s="18">
        <v>25</v>
      </c>
      <c r="AK74" s="349">
        <f t="shared" si="37"/>
        <v>10.5</v>
      </c>
      <c r="AL74" s="356" t="s">
        <v>1</v>
      </c>
      <c r="AM74" s="356">
        <f>SUM(AM71:AM73)</f>
        <v>218</v>
      </c>
      <c r="AN74" s="357">
        <f>SUM(AN71:AN73)</f>
        <v>11.27258181818182</v>
      </c>
      <c r="AO74" s="385" t="s">
        <v>344</v>
      </c>
      <c r="AP74" s="357">
        <f>SUM(AP71:AP73)</f>
        <v>291</v>
      </c>
      <c r="AQ74" s="357">
        <f>SUM(AQ71:AQ73)</f>
        <v>8.9945454545454542</v>
      </c>
    </row>
    <row r="75" spans="1:51" s="19" customFormat="1" x14ac:dyDescent="0.2">
      <c r="A75" s="24" t="s">
        <v>468</v>
      </c>
      <c r="B75" s="19">
        <v>4</v>
      </c>
      <c r="C75" s="19" t="s">
        <v>63</v>
      </c>
      <c r="D75" s="19">
        <v>0.48299999999999998</v>
      </c>
      <c r="E75" s="19">
        <v>22</v>
      </c>
      <c r="F75" s="19">
        <f>D75*E75</f>
        <v>10.625999999999999</v>
      </c>
      <c r="G75" s="19" t="s">
        <v>415</v>
      </c>
      <c r="I75" t="s">
        <v>70</v>
      </c>
      <c r="J75" t="s">
        <v>70</v>
      </c>
      <c r="K75" t="s">
        <v>70</v>
      </c>
      <c r="L75" t="s">
        <v>70</v>
      </c>
      <c r="M75" t="s">
        <v>70</v>
      </c>
      <c r="N75" t="s">
        <v>75</v>
      </c>
      <c r="O75">
        <v>2</v>
      </c>
      <c r="P75" s="17" t="s">
        <v>76</v>
      </c>
      <c r="Q75" s="17" t="s">
        <v>76</v>
      </c>
      <c r="R75" s="17" t="s">
        <v>366</v>
      </c>
      <c r="S75" s="20"/>
      <c r="T75" s="20"/>
      <c r="U75" t="s">
        <v>412</v>
      </c>
      <c r="V75" s="17" t="s">
        <v>374</v>
      </c>
      <c r="W75" s="17" t="s">
        <v>374</v>
      </c>
      <c r="X75" s="17" t="s">
        <v>335</v>
      </c>
      <c r="Y75" s="19" t="s">
        <v>478</v>
      </c>
      <c r="Z75" s="19">
        <v>5</v>
      </c>
      <c r="AA75" s="19">
        <v>0.48299999999999998</v>
      </c>
      <c r="AB75" s="19">
        <v>5</v>
      </c>
      <c r="AC75" s="19" t="s">
        <v>396</v>
      </c>
      <c r="AF75" s="20">
        <v>0.48299999999999998</v>
      </c>
      <c r="AG75">
        <f t="shared" si="34"/>
        <v>0</v>
      </c>
      <c r="AH75" s="399">
        <f t="shared" si="35"/>
        <v>0</v>
      </c>
      <c r="AI75" s="402">
        <f t="shared" si="36"/>
        <v>0</v>
      </c>
      <c r="AJ75" s="18">
        <v>25</v>
      </c>
      <c r="AK75" s="349">
        <f t="shared" si="37"/>
        <v>0</v>
      </c>
      <c r="AL75" s="349"/>
      <c r="AM75" s="349"/>
      <c r="AN75" s="349"/>
      <c r="AO75" s="394"/>
      <c r="AP75" s="349"/>
      <c r="AQ75" s="349"/>
      <c r="AU75" s="24" t="s">
        <v>468</v>
      </c>
      <c r="AV75" t="s">
        <v>378</v>
      </c>
      <c r="AW75" t="s">
        <v>365</v>
      </c>
    </row>
    <row r="76" spans="1:51" s="17" customFormat="1" x14ac:dyDescent="0.2">
      <c r="A76" s="24" t="s">
        <v>468</v>
      </c>
      <c r="B76" s="17">
        <v>5</v>
      </c>
      <c r="C76" s="17" t="s">
        <v>63</v>
      </c>
      <c r="D76" s="17">
        <v>0.73099999999999998</v>
      </c>
      <c r="E76" s="17">
        <v>22</v>
      </c>
      <c r="F76" s="17">
        <f t="shared" si="33"/>
        <v>16.082000000000001</v>
      </c>
      <c r="G76" s="17" t="s">
        <v>67</v>
      </c>
      <c r="I76" t="s">
        <v>70</v>
      </c>
      <c r="J76" t="s">
        <v>70</v>
      </c>
      <c r="K76" t="s">
        <v>70</v>
      </c>
      <c r="L76" t="s">
        <v>70</v>
      </c>
      <c r="M76" t="s">
        <v>70</v>
      </c>
      <c r="N76" t="s">
        <v>70</v>
      </c>
      <c r="O76">
        <v>1</v>
      </c>
      <c r="P76" s="17" t="s">
        <v>76</v>
      </c>
      <c r="Q76" s="17" t="s">
        <v>76</v>
      </c>
      <c r="R76" s="17" t="s">
        <v>366</v>
      </c>
      <c r="U76" t="s">
        <v>412</v>
      </c>
      <c r="V76" s="17" t="s">
        <v>374</v>
      </c>
      <c r="W76" s="17" t="s">
        <v>374</v>
      </c>
      <c r="X76" s="17" t="s">
        <v>335</v>
      </c>
      <c r="Y76" s="19" t="s">
        <v>479</v>
      </c>
      <c r="Z76" s="19">
        <v>24</v>
      </c>
      <c r="AA76" s="19">
        <v>2</v>
      </c>
      <c r="AB76" s="19"/>
      <c r="AC76" s="61" t="s">
        <v>471</v>
      </c>
      <c r="AF76" s="17">
        <v>0.73099999999999998</v>
      </c>
      <c r="AG76">
        <f>AF76+AE76</f>
        <v>0.73099999999999998</v>
      </c>
      <c r="AH76" s="399">
        <f t="shared" si="35"/>
        <v>16.082000000000001</v>
      </c>
      <c r="AI76" s="402">
        <f t="shared" si="36"/>
        <v>44.064680000000003</v>
      </c>
      <c r="AJ76" s="18">
        <v>25</v>
      </c>
      <c r="AK76" s="349">
        <f t="shared" si="37"/>
        <v>18.274999999999999</v>
      </c>
      <c r="AL76" s="349"/>
      <c r="AM76" s="349"/>
      <c r="AN76" s="349"/>
      <c r="AO76" s="394"/>
      <c r="AP76" s="349"/>
      <c r="AQ76" s="349"/>
      <c r="AU76" s="22" t="s">
        <v>80</v>
      </c>
      <c r="AV76">
        <f>AG79</f>
        <v>1.772</v>
      </c>
      <c r="AW76" s="26">
        <v>12.94</v>
      </c>
    </row>
    <row r="77" spans="1:51" s="17" customFormat="1" x14ac:dyDescent="0.2">
      <c r="A77" s="24" t="s">
        <v>468</v>
      </c>
      <c r="B77" s="17">
        <v>6</v>
      </c>
      <c r="C77" s="17" t="s">
        <v>63</v>
      </c>
      <c r="D77" s="17">
        <v>0.39</v>
      </c>
      <c r="E77" s="17">
        <v>22</v>
      </c>
      <c r="F77" s="17">
        <f t="shared" si="33"/>
        <v>8.58</v>
      </c>
      <c r="G77" s="17" t="s">
        <v>415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>
        <v>1</v>
      </c>
      <c r="P77" s="17" t="s">
        <v>76</v>
      </c>
      <c r="Q77" s="17" t="s">
        <v>76</v>
      </c>
      <c r="R77" s="17" t="s">
        <v>366</v>
      </c>
      <c r="U77" t="s">
        <v>412</v>
      </c>
      <c r="V77" s="17" t="s">
        <v>374</v>
      </c>
      <c r="W77" s="17" t="s">
        <v>374</v>
      </c>
      <c r="X77" s="17" t="s">
        <v>335</v>
      </c>
      <c r="AC77" t="s">
        <v>422</v>
      </c>
      <c r="AE77" s="17">
        <v>0.39</v>
      </c>
      <c r="AG77">
        <f t="shared" si="34"/>
        <v>0.39</v>
      </c>
      <c r="AH77" s="399">
        <f t="shared" si="35"/>
        <v>8.58</v>
      </c>
      <c r="AI77" s="402">
        <f t="shared" si="36"/>
        <v>23.509200000000003</v>
      </c>
      <c r="AJ77" s="18">
        <v>25</v>
      </c>
      <c r="AK77" s="349">
        <f t="shared" si="37"/>
        <v>9.75</v>
      </c>
      <c r="AL77" s="349"/>
      <c r="AM77" s="349"/>
      <c r="AN77" s="349"/>
      <c r="AO77" s="394"/>
      <c r="AP77" s="349"/>
      <c r="AQ77" s="349"/>
      <c r="AU77" s="22" t="s">
        <v>67</v>
      </c>
      <c r="AV77">
        <f>AG70+AG71+AG76</f>
        <v>9.3659999999999997</v>
      </c>
      <c r="AW77" s="26">
        <v>61.95</v>
      </c>
    </row>
    <row r="78" spans="1:51" s="17" customFormat="1" x14ac:dyDescent="0.2">
      <c r="A78" s="24" t="s">
        <v>468</v>
      </c>
      <c r="B78" s="19">
        <v>7</v>
      </c>
      <c r="C78" s="19" t="s">
        <v>63</v>
      </c>
      <c r="D78" s="19">
        <v>2.84</v>
      </c>
      <c r="E78" s="19">
        <v>22</v>
      </c>
      <c r="F78" s="19">
        <f t="shared" si="33"/>
        <v>62.48</v>
      </c>
      <c r="G78" s="19" t="s">
        <v>67</v>
      </c>
      <c r="H78" s="19"/>
      <c r="I78" s="11" t="s">
        <v>70</v>
      </c>
      <c r="J78" s="11" t="s">
        <v>70</v>
      </c>
      <c r="K78" s="11" t="s">
        <v>70</v>
      </c>
      <c r="L78" s="11" t="s">
        <v>70</v>
      </c>
      <c r="M78" s="11" t="s">
        <v>70</v>
      </c>
      <c r="N78" s="11" t="s">
        <v>70</v>
      </c>
      <c r="O78" s="11">
        <v>1</v>
      </c>
      <c r="P78" s="19" t="s">
        <v>76</v>
      </c>
      <c r="Q78" s="19" t="s">
        <v>76</v>
      </c>
      <c r="R78" s="19" t="s">
        <v>366</v>
      </c>
      <c r="S78" s="19"/>
      <c r="T78" s="19"/>
      <c r="U78" s="11" t="s">
        <v>412</v>
      </c>
      <c r="V78" s="19" t="s">
        <v>374</v>
      </c>
      <c r="W78" s="19" t="s">
        <v>374</v>
      </c>
      <c r="X78" s="19" t="s">
        <v>335</v>
      </c>
      <c r="Y78" s="11" t="s">
        <v>480</v>
      </c>
      <c r="Z78" s="19">
        <v>51</v>
      </c>
      <c r="AA78" s="19">
        <v>2.84</v>
      </c>
      <c r="AB78" s="19"/>
      <c r="AC78" s="19" t="s">
        <v>401</v>
      </c>
      <c r="AE78" s="19"/>
      <c r="AF78" s="19">
        <v>2.84</v>
      </c>
      <c r="AG78" s="11">
        <v>0</v>
      </c>
      <c r="AH78" s="401">
        <f t="shared" si="35"/>
        <v>0</v>
      </c>
      <c r="AI78" s="404">
        <f t="shared" si="36"/>
        <v>0</v>
      </c>
      <c r="AJ78" s="18">
        <v>25</v>
      </c>
      <c r="AK78" s="349">
        <f t="shared" si="37"/>
        <v>0</v>
      </c>
      <c r="AL78" s="349"/>
      <c r="AM78" s="349"/>
      <c r="AN78" s="349"/>
      <c r="AO78" s="394"/>
      <c r="AP78" s="349"/>
      <c r="AQ78" s="349"/>
      <c r="AR78" s="19"/>
      <c r="AU78" s="22" t="s">
        <v>108</v>
      </c>
      <c r="AV78">
        <f>AG74+AG77+AG81+AG83+AG84+AG73</f>
        <v>2.827</v>
      </c>
      <c r="AW78" s="26">
        <v>25.1</v>
      </c>
    </row>
    <row r="79" spans="1:51" s="17" customFormat="1" x14ac:dyDescent="0.2">
      <c r="A79" s="24" t="s">
        <v>468</v>
      </c>
      <c r="B79" s="17">
        <v>8</v>
      </c>
      <c r="C79" s="17" t="s">
        <v>63</v>
      </c>
      <c r="D79" s="17">
        <v>1.772</v>
      </c>
      <c r="E79" s="17">
        <v>22</v>
      </c>
      <c r="F79" s="17">
        <f t="shared" si="33"/>
        <v>38.984000000000002</v>
      </c>
      <c r="G79" s="17" t="s">
        <v>80</v>
      </c>
      <c r="I79" t="s">
        <v>70</v>
      </c>
      <c r="J79" t="s">
        <v>70</v>
      </c>
      <c r="K79" t="s">
        <v>70</v>
      </c>
      <c r="L79" t="s">
        <v>70</v>
      </c>
      <c r="M79" t="s">
        <v>70</v>
      </c>
      <c r="N79" t="s">
        <v>70</v>
      </c>
      <c r="O79">
        <v>1</v>
      </c>
      <c r="P79" s="17" t="s">
        <v>76</v>
      </c>
      <c r="Q79" s="17" t="s">
        <v>76</v>
      </c>
      <c r="R79" s="17" t="s">
        <v>366</v>
      </c>
      <c r="U79" t="s">
        <v>412</v>
      </c>
      <c r="V79" s="17" t="s">
        <v>374</v>
      </c>
      <c r="W79" s="17" t="s">
        <v>374</v>
      </c>
      <c r="X79" s="17" t="s">
        <v>335</v>
      </c>
      <c r="Y79" t="s">
        <v>481</v>
      </c>
      <c r="Z79" s="17">
        <v>44</v>
      </c>
      <c r="AA79" s="17">
        <v>1.85</v>
      </c>
      <c r="AC79" t="s">
        <v>19</v>
      </c>
      <c r="AD79" s="17">
        <v>1.772</v>
      </c>
      <c r="AG79">
        <f t="shared" si="34"/>
        <v>1.772</v>
      </c>
      <c r="AH79" s="399">
        <f t="shared" si="35"/>
        <v>38.984000000000002</v>
      </c>
      <c r="AI79" s="402">
        <f t="shared" si="36"/>
        <v>106.81616000000001</v>
      </c>
      <c r="AJ79" s="18">
        <v>25</v>
      </c>
      <c r="AK79" s="349">
        <f t="shared" si="37"/>
        <v>44.3</v>
      </c>
      <c r="AL79" s="349"/>
      <c r="AM79" s="349"/>
      <c r="AN79" s="349"/>
      <c r="AO79" s="394"/>
      <c r="AP79" s="349"/>
      <c r="AQ79" s="349"/>
      <c r="AU79" s="22" t="s">
        <v>1</v>
      </c>
      <c r="AV79">
        <f>SUM(AV76:AV78)</f>
        <v>13.965</v>
      </c>
      <c r="AW79" s="26">
        <f>SUM(AW76:AW78)</f>
        <v>99.990000000000009</v>
      </c>
    </row>
    <row r="80" spans="1:51" s="17" customFormat="1" x14ac:dyDescent="0.2">
      <c r="A80" s="24" t="s">
        <v>468</v>
      </c>
      <c r="B80" s="19">
        <v>9</v>
      </c>
      <c r="C80" s="19" t="s">
        <v>63</v>
      </c>
      <c r="D80" s="19">
        <v>2.3980000000000001</v>
      </c>
      <c r="E80" s="19">
        <v>22</v>
      </c>
      <c r="F80" s="19">
        <f t="shared" si="33"/>
        <v>52.756</v>
      </c>
      <c r="G80" s="19" t="s">
        <v>415</v>
      </c>
      <c r="H80" s="19"/>
      <c r="I80" s="11" t="s">
        <v>70</v>
      </c>
      <c r="J80" s="11" t="s">
        <v>70</v>
      </c>
      <c r="K80" s="11" t="s">
        <v>70</v>
      </c>
      <c r="L80" s="11" t="s">
        <v>70</v>
      </c>
      <c r="M80" s="11" t="s">
        <v>70</v>
      </c>
      <c r="N80" s="11" t="s">
        <v>70</v>
      </c>
      <c r="O80" s="11">
        <v>1</v>
      </c>
      <c r="P80" s="19" t="s">
        <v>76</v>
      </c>
      <c r="Q80" s="19" t="s">
        <v>76</v>
      </c>
      <c r="R80" s="19" t="s">
        <v>366</v>
      </c>
      <c r="S80" s="19"/>
      <c r="T80" s="19"/>
      <c r="U80" t="s">
        <v>412</v>
      </c>
      <c r="V80" s="19" t="s">
        <v>374</v>
      </c>
      <c r="W80" s="19" t="s">
        <v>374</v>
      </c>
      <c r="X80" s="19" t="s">
        <v>335</v>
      </c>
      <c r="Y80" s="79" t="s">
        <v>482</v>
      </c>
      <c r="Z80" s="19">
        <v>64</v>
      </c>
      <c r="AA80" s="19"/>
      <c r="AB80" s="19"/>
      <c r="AC80" s="19" t="s">
        <v>401</v>
      </c>
      <c r="AD80" s="19"/>
      <c r="AE80" s="19"/>
      <c r="AF80" s="19">
        <v>2.3980000000000001</v>
      </c>
      <c r="AG80">
        <v>0</v>
      </c>
      <c r="AH80" s="399">
        <f t="shared" si="35"/>
        <v>0</v>
      </c>
      <c r="AI80" s="402">
        <f t="shared" si="36"/>
        <v>0</v>
      </c>
      <c r="AJ80" s="18">
        <v>25</v>
      </c>
      <c r="AK80" s="349">
        <f t="shared" si="37"/>
        <v>0</v>
      </c>
      <c r="AL80" s="349"/>
      <c r="AM80" s="349"/>
      <c r="AN80" s="349"/>
      <c r="AO80" s="394"/>
      <c r="AP80" s="349"/>
      <c r="AQ80" s="349"/>
    </row>
    <row r="81" spans="1:43" s="17" customFormat="1" x14ac:dyDescent="0.2">
      <c r="A81" s="24" t="s">
        <v>468</v>
      </c>
      <c r="B81" s="17">
        <v>10</v>
      </c>
      <c r="C81" s="17" t="s">
        <v>63</v>
      </c>
      <c r="D81" s="17">
        <v>0.86699999999999999</v>
      </c>
      <c r="E81" s="17">
        <v>22</v>
      </c>
      <c r="F81" s="17">
        <f t="shared" si="33"/>
        <v>19.073999999999998</v>
      </c>
      <c r="G81" s="17" t="s">
        <v>415</v>
      </c>
      <c r="I81" t="s">
        <v>70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>
        <v>1</v>
      </c>
      <c r="P81" s="17" t="s">
        <v>76</v>
      </c>
      <c r="Q81" s="17" t="s">
        <v>76</v>
      </c>
      <c r="R81" s="17" t="s">
        <v>366</v>
      </c>
      <c r="U81" t="s">
        <v>412</v>
      </c>
      <c r="V81" s="17" t="s">
        <v>374</v>
      </c>
      <c r="W81" s="17" t="s">
        <v>374</v>
      </c>
      <c r="X81" s="17" t="s">
        <v>335</v>
      </c>
      <c r="AC81" t="s">
        <v>422</v>
      </c>
      <c r="AE81" s="17">
        <v>0.86699999999999999</v>
      </c>
      <c r="AG81">
        <f t="shared" si="34"/>
        <v>0.86699999999999999</v>
      </c>
      <c r="AH81" s="399">
        <f t="shared" si="35"/>
        <v>19.073999999999998</v>
      </c>
      <c r="AI81" s="402">
        <f t="shared" si="36"/>
        <v>52.26276</v>
      </c>
      <c r="AJ81" s="18">
        <v>25</v>
      </c>
      <c r="AK81" s="349">
        <f t="shared" si="37"/>
        <v>21.675000000000001</v>
      </c>
      <c r="AL81" s="349"/>
      <c r="AM81" s="349"/>
      <c r="AN81" s="349"/>
      <c r="AO81" s="394"/>
      <c r="AP81" s="349"/>
      <c r="AQ81" s="349"/>
    </row>
    <row r="82" spans="1:43" s="19" customFormat="1" x14ac:dyDescent="0.2">
      <c r="A82" s="24" t="s">
        <v>468</v>
      </c>
      <c r="B82" s="19">
        <v>11</v>
      </c>
      <c r="C82" s="19" t="s">
        <v>63</v>
      </c>
      <c r="D82" s="19">
        <v>0.38600000000000001</v>
      </c>
      <c r="E82" s="19">
        <v>22</v>
      </c>
      <c r="F82" s="19">
        <f>D82*E82</f>
        <v>8.4920000000000009</v>
      </c>
      <c r="G82" s="19" t="s">
        <v>415</v>
      </c>
      <c r="I82" t="s">
        <v>70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>
        <v>1</v>
      </c>
      <c r="P82" s="17" t="s">
        <v>76</v>
      </c>
      <c r="Q82" s="17" t="s">
        <v>76</v>
      </c>
      <c r="R82" s="17" t="s">
        <v>366</v>
      </c>
      <c r="S82" s="20"/>
      <c r="T82" s="20"/>
      <c r="U82" t="s">
        <v>412</v>
      </c>
      <c r="V82" s="17" t="s">
        <v>374</v>
      </c>
      <c r="W82" s="17" t="s">
        <v>374</v>
      </c>
      <c r="X82" s="17" t="s">
        <v>335</v>
      </c>
      <c r="Y82" s="19" t="s">
        <v>483</v>
      </c>
      <c r="Z82" s="19">
        <v>8</v>
      </c>
      <c r="AA82" s="19">
        <v>0.38600000000000001</v>
      </c>
      <c r="AB82" s="19">
        <v>8</v>
      </c>
      <c r="AC82" s="19" t="s">
        <v>396</v>
      </c>
      <c r="AF82" s="20">
        <v>0.38600000000000001</v>
      </c>
      <c r="AG82">
        <f t="shared" si="34"/>
        <v>0</v>
      </c>
      <c r="AH82" s="399">
        <f t="shared" si="35"/>
        <v>0</v>
      </c>
      <c r="AI82" s="402">
        <f t="shared" si="36"/>
        <v>0</v>
      </c>
      <c r="AJ82" s="18">
        <v>25</v>
      </c>
      <c r="AK82" s="349">
        <f t="shared" si="37"/>
        <v>0</v>
      </c>
      <c r="AL82" s="349"/>
      <c r="AM82" s="349"/>
      <c r="AN82" s="349"/>
      <c r="AO82" s="394"/>
      <c r="AP82" s="349"/>
      <c r="AQ82" s="349"/>
    </row>
    <row r="83" spans="1:43" s="17" customFormat="1" x14ac:dyDescent="0.2">
      <c r="A83" s="24" t="s">
        <v>468</v>
      </c>
      <c r="B83" s="17">
        <v>12</v>
      </c>
      <c r="C83" s="17" t="s">
        <v>330</v>
      </c>
      <c r="D83" s="17">
        <v>0.14000000000000001</v>
      </c>
      <c r="E83" s="17">
        <v>33</v>
      </c>
      <c r="F83" s="21">
        <f>D83*33</f>
        <v>4.62</v>
      </c>
      <c r="G83" s="21" t="s">
        <v>415</v>
      </c>
      <c r="I83" t="s">
        <v>70</v>
      </c>
      <c r="J83" t="s">
        <v>70</v>
      </c>
      <c r="K83" t="s">
        <v>70</v>
      </c>
      <c r="L83" t="s">
        <v>70</v>
      </c>
      <c r="M83" t="s">
        <v>70</v>
      </c>
      <c r="N83" t="s">
        <v>70</v>
      </c>
      <c r="O83">
        <v>1</v>
      </c>
      <c r="P83" s="17" t="s">
        <v>76</v>
      </c>
      <c r="Q83" s="17" t="s">
        <v>76</v>
      </c>
      <c r="R83" s="17" t="s">
        <v>366</v>
      </c>
      <c r="U83" t="s">
        <v>412</v>
      </c>
      <c r="V83" s="17" t="s">
        <v>374</v>
      </c>
      <c r="W83" s="17" t="s">
        <v>374</v>
      </c>
      <c r="X83" s="17" t="s">
        <v>376</v>
      </c>
      <c r="AC83" t="s">
        <v>474</v>
      </c>
      <c r="AE83" s="17">
        <v>0.14000000000000001</v>
      </c>
      <c r="AG83">
        <f t="shared" si="34"/>
        <v>0.14000000000000001</v>
      </c>
      <c r="AH83" s="399">
        <f t="shared" si="35"/>
        <v>4.62</v>
      </c>
      <c r="AI83" s="402">
        <f t="shared" si="36"/>
        <v>12.658800000000001</v>
      </c>
      <c r="AJ83" s="18">
        <v>33</v>
      </c>
      <c r="AK83" s="349">
        <f t="shared" si="37"/>
        <v>4.62</v>
      </c>
      <c r="AL83" s="349"/>
      <c r="AM83" s="349"/>
      <c r="AN83" s="349"/>
      <c r="AO83" s="394"/>
      <c r="AP83" s="349"/>
      <c r="AQ83" s="349"/>
    </row>
    <row r="84" spans="1:43" s="92" customFormat="1" x14ac:dyDescent="0.2">
      <c r="A84" s="329" t="s">
        <v>468</v>
      </c>
      <c r="B84" s="92">
        <v>13</v>
      </c>
      <c r="C84" s="92" t="s">
        <v>330</v>
      </c>
      <c r="D84" s="92">
        <v>0.61</v>
      </c>
      <c r="E84" s="92">
        <v>33</v>
      </c>
      <c r="F84" s="330">
        <f>D84*33</f>
        <v>20.13</v>
      </c>
      <c r="G84" s="330" t="s">
        <v>415</v>
      </c>
      <c r="I84" s="71" t="s">
        <v>70</v>
      </c>
      <c r="J84" s="71" t="s">
        <v>70</v>
      </c>
      <c r="K84" s="71" t="s">
        <v>70</v>
      </c>
      <c r="L84" s="71" t="s">
        <v>70</v>
      </c>
      <c r="M84" s="71" t="s">
        <v>70</v>
      </c>
      <c r="N84" s="71" t="s">
        <v>70</v>
      </c>
      <c r="O84" s="71">
        <v>1</v>
      </c>
      <c r="P84" s="92" t="s">
        <v>76</v>
      </c>
      <c r="Q84" s="92" t="s">
        <v>76</v>
      </c>
      <c r="R84" s="92" t="s">
        <v>366</v>
      </c>
      <c r="U84" s="71" t="s">
        <v>412</v>
      </c>
      <c r="V84" s="92" t="s">
        <v>374</v>
      </c>
      <c r="W84" s="92" t="s">
        <v>374</v>
      </c>
      <c r="X84" s="92" t="s">
        <v>335</v>
      </c>
      <c r="Y84" s="92">
        <v>2560320</v>
      </c>
      <c r="Z84" s="92">
        <v>2</v>
      </c>
      <c r="AA84" s="92">
        <v>0.03</v>
      </c>
      <c r="AC84" s="71" t="s">
        <v>19</v>
      </c>
      <c r="AD84" s="92">
        <v>0.03</v>
      </c>
      <c r="AE84" s="92">
        <v>0.57999999999999996</v>
      </c>
      <c r="AG84" s="71">
        <f t="shared" si="34"/>
        <v>0.61</v>
      </c>
      <c r="AH84" s="189">
        <f t="shared" si="35"/>
        <v>20.13</v>
      </c>
      <c r="AI84" s="405">
        <f t="shared" si="36"/>
        <v>55.156199999999998</v>
      </c>
      <c r="AJ84" s="215">
        <v>33</v>
      </c>
      <c r="AK84" s="336">
        <f>AJ84*AG84</f>
        <v>20.13</v>
      </c>
      <c r="AL84" s="336"/>
      <c r="AM84" s="336"/>
      <c r="AN84" s="336"/>
      <c r="AO84" s="394"/>
      <c r="AP84" s="336"/>
      <c r="AQ84" s="336"/>
    </row>
    <row r="85" spans="1:43" s="69" customFormat="1" x14ac:dyDescent="0.2">
      <c r="A85" s="234" t="s">
        <v>468</v>
      </c>
      <c r="D85" s="69">
        <f>SUM(D70:D84)</f>
        <v>23.230999999999998</v>
      </c>
      <c r="I85" s="235"/>
      <c r="J85" s="235"/>
      <c r="K85" s="230"/>
      <c r="L85" s="230"/>
      <c r="M85" s="230"/>
      <c r="N85" s="230"/>
      <c r="O85" s="236"/>
      <c r="U85" s="230"/>
      <c r="AC85" s="230"/>
      <c r="AG85" s="230">
        <f>SUM(AG70:AG84)</f>
        <v>13.965</v>
      </c>
      <c r="AH85" s="237">
        <f>SUM(AH70:AH84)</f>
        <v>310.68000000000006</v>
      </c>
      <c r="AI85" s="233"/>
      <c r="AJ85" s="233"/>
      <c r="AK85" s="238">
        <f>SUM(AK70:AK84)</f>
        <v>349.125</v>
      </c>
      <c r="AL85" s="238"/>
      <c r="AM85" s="238"/>
      <c r="AN85" s="238"/>
      <c r="AO85" s="394"/>
      <c r="AP85" s="238"/>
      <c r="AQ85" s="238"/>
    </row>
    <row r="86" spans="1:43" s="17" customFormat="1" x14ac:dyDescent="0.2">
      <c r="A86" s="24"/>
      <c r="I86" s="20"/>
      <c r="J86" s="20"/>
      <c r="K86"/>
      <c r="L86"/>
      <c r="M86"/>
      <c r="N86"/>
      <c r="O86" s="72"/>
      <c r="U86"/>
      <c r="AC86"/>
      <c r="AG86"/>
      <c r="AI86" s="18"/>
      <c r="AJ86" s="18"/>
      <c r="AK86" s="18"/>
      <c r="AL86" s="18"/>
      <c r="AM86" s="18"/>
      <c r="AN86" s="18"/>
      <c r="AO86" s="388"/>
      <c r="AP86" s="18"/>
      <c r="AQ86" s="18"/>
    </row>
    <row r="87" spans="1:43" s="6" customFormat="1" x14ac:dyDescent="0.2">
      <c r="B87" s="7"/>
      <c r="D87" s="8"/>
      <c r="F87" s="8"/>
      <c r="G87" s="8"/>
      <c r="AH87" s="8"/>
      <c r="AI87" s="8"/>
      <c r="AJ87" s="8"/>
      <c r="AK87" s="8"/>
      <c r="AL87" s="8"/>
      <c r="AM87" s="8"/>
      <c r="AN87" s="8"/>
      <c r="AO87" s="395"/>
      <c r="AP87" s="8"/>
      <c r="AQ87" s="8"/>
    </row>
    <row r="89" spans="1:43" ht="15" customHeight="1" x14ac:dyDescent="0.2">
      <c r="AJ89" s="339">
        <v>1738</v>
      </c>
    </row>
    <row r="90" spans="1:43" ht="15" customHeight="1" x14ac:dyDescent="0.2">
      <c r="AJ90" s="338">
        <v>309</v>
      </c>
    </row>
    <row r="91" spans="1:43" ht="15" customHeight="1" x14ac:dyDescent="0.2">
      <c r="AJ91" s="338">
        <v>214</v>
      </c>
    </row>
    <row r="92" spans="1:43" ht="15" customHeight="1" x14ac:dyDescent="0.2">
      <c r="AJ92" s="338">
        <v>180</v>
      </c>
    </row>
    <row r="93" spans="1:43" ht="15" customHeight="1" x14ac:dyDescent="0.2">
      <c r="AJ93" s="338">
        <v>207</v>
      </c>
    </row>
    <row r="94" spans="1:43" ht="15" customHeight="1" x14ac:dyDescent="0.2">
      <c r="AF94" s="373">
        <v>364.56</v>
      </c>
      <c r="AJ94" s="338">
        <v>349</v>
      </c>
    </row>
    <row r="95" spans="1:43" ht="15" customHeight="1" x14ac:dyDescent="0.2">
      <c r="AF95" s="373">
        <v>13.56</v>
      </c>
      <c r="AJ95" s="338">
        <v>327</v>
      </c>
    </row>
    <row r="96" spans="1:43" ht="15" customHeight="1" x14ac:dyDescent="0.2">
      <c r="AF96" s="373">
        <v>16.75</v>
      </c>
      <c r="AJ96" s="338">
        <v>450</v>
      </c>
    </row>
    <row r="97" spans="30:36" ht="15" customHeight="1" x14ac:dyDescent="0.2">
      <c r="AD97" s="93"/>
      <c r="AF97" s="373">
        <v>23.62</v>
      </c>
      <c r="AJ97" s="338">
        <v>123</v>
      </c>
    </row>
    <row r="98" spans="30:36" ht="15" customHeight="1" x14ac:dyDescent="0.2">
      <c r="AD98" s="94"/>
      <c r="AF98" s="373">
        <v>5.71</v>
      </c>
      <c r="AJ98" s="338">
        <v>113</v>
      </c>
    </row>
    <row r="99" spans="30:36" ht="15" customHeight="1" x14ac:dyDescent="0.2">
      <c r="AD99" s="94"/>
      <c r="AF99" s="373">
        <v>5.92</v>
      </c>
      <c r="AJ99" s="338">
        <v>38</v>
      </c>
    </row>
    <row r="100" spans="30:36" ht="15" customHeight="1" x14ac:dyDescent="0.2">
      <c r="AD100" s="94"/>
      <c r="AF100" s="373">
        <v>2.13</v>
      </c>
      <c r="AJ100" s="338">
        <v>10</v>
      </c>
    </row>
    <row r="101" spans="30:36" ht="15" customHeight="1" x14ac:dyDescent="0.2">
      <c r="AD101" s="94"/>
      <c r="AF101" s="373">
        <v>8.43</v>
      </c>
      <c r="AJ101" s="338">
        <v>199</v>
      </c>
    </row>
    <row r="102" spans="30:36" ht="15" customHeight="1" x14ac:dyDescent="0.2">
      <c r="AD102" s="94"/>
      <c r="AF102" s="373">
        <v>0.84</v>
      </c>
      <c r="AJ102" s="338">
        <v>67</v>
      </c>
    </row>
    <row r="103" spans="30:36" ht="15" customHeight="1" x14ac:dyDescent="0.2">
      <c r="AD103" s="94"/>
      <c r="AF103" s="373">
        <v>9.23</v>
      </c>
      <c r="AJ103" s="338">
        <v>44</v>
      </c>
    </row>
    <row r="104" spans="30:36" ht="15" customHeight="1" x14ac:dyDescent="0.2">
      <c r="AD104" s="94"/>
      <c r="AF104" s="373">
        <v>10.69</v>
      </c>
      <c r="AJ104" s="338">
        <v>68</v>
      </c>
    </row>
    <row r="105" spans="30:36" ht="15" customHeight="1" x14ac:dyDescent="0.2">
      <c r="AD105" s="94"/>
      <c r="AF105" s="373">
        <v>3.56</v>
      </c>
      <c r="AJ105" s="338">
        <v>56</v>
      </c>
    </row>
    <row r="106" spans="30:36" ht="15" customHeight="1" x14ac:dyDescent="0.2">
      <c r="AD106" s="95"/>
      <c r="AF106" s="373">
        <v>2.42</v>
      </c>
      <c r="AJ106" s="338">
        <v>61</v>
      </c>
    </row>
    <row r="107" spans="30:36" ht="15" customHeight="1" x14ac:dyDescent="0.2">
      <c r="AF107" s="373">
        <v>3.49</v>
      </c>
      <c r="AJ107" s="338">
        <v>56</v>
      </c>
    </row>
    <row r="108" spans="30:36" ht="15" customHeight="1" x14ac:dyDescent="0.2">
      <c r="AF108" s="373">
        <v>3.06</v>
      </c>
      <c r="AJ108" s="338">
        <v>105</v>
      </c>
    </row>
    <row r="109" spans="30:36" ht="15" customHeight="1" x14ac:dyDescent="0.2">
      <c r="AF109" s="373">
        <v>3.32</v>
      </c>
      <c r="AJ109" s="338">
        <v>42</v>
      </c>
    </row>
    <row r="110" spans="30:36" ht="15" customHeight="1" x14ac:dyDescent="0.2">
      <c r="AF110" s="373">
        <v>3.39</v>
      </c>
      <c r="AJ110" s="338">
        <v>31</v>
      </c>
    </row>
    <row r="111" spans="30:36" ht="15" customHeight="1" x14ac:dyDescent="0.2">
      <c r="AF111" s="373">
        <v>20.97</v>
      </c>
      <c r="AJ111" s="338">
        <v>493</v>
      </c>
    </row>
    <row r="112" spans="30:36" ht="15" customHeight="1" x14ac:dyDescent="0.2">
      <c r="AF112" s="373">
        <v>5.82</v>
      </c>
    </row>
    <row r="113" spans="32:32" ht="15" customHeight="1" x14ac:dyDescent="0.2">
      <c r="AF113" s="373">
        <v>57</v>
      </c>
    </row>
    <row r="114" spans="32:32" ht="15" customHeight="1" x14ac:dyDescent="0.2">
      <c r="AF114" s="373">
        <v>2.4900000000000002</v>
      </c>
    </row>
    <row r="115" spans="32:32" ht="15" customHeight="1" x14ac:dyDescent="0.2">
      <c r="AF115" s="373">
        <v>1.97</v>
      </c>
    </row>
    <row r="116" spans="32:32" ht="15" customHeight="1" x14ac:dyDescent="0.2">
      <c r="AF116" s="373">
        <v>13.96</v>
      </c>
    </row>
    <row r="117" spans="32:32" ht="15" customHeight="1" x14ac:dyDescent="0.2">
      <c r="AF117" s="373">
        <v>9.6199999999999992</v>
      </c>
    </row>
  </sheetData>
  <mergeCells count="9">
    <mergeCell ref="AO1:AQ1"/>
    <mergeCell ref="AL1:AN1"/>
    <mergeCell ref="AJ1:AK1"/>
    <mergeCell ref="AG1:AI1"/>
    <mergeCell ref="A1:H1"/>
    <mergeCell ref="I1:X1"/>
    <mergeCell ref="Y1:AA1"/>
    <mergeCell ref="AB1:AC1"/>
    <mergeCell ref="AD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lot_PII xmlns="8efb52a8-86af-420a-b243-9a528fe3c2b8">No</Pilot_PII>
    <Pilot_CustomTrigger xmlns="8efb52a8-86af-420a-b243-9a528fe3c2b8">false</Pilot_CustomTrigger>
    <Pilot_LibraryMetadataID xmlns="8efb52a8-86af-420a-b243-9a528fe3c2b8" xsi:nil="true"/>
    <Document_x0020_Superseded xmlns="8efb52a8-86af-420a-b243-9a528fe3c2b8">true</Document_x0020_Superseded>
  </documentManagement>
</p:properti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Limerick Document" ma:contentTypeID="0x010100DEFFC5202677D240AAC1A18AB658BD3000353B963299ABE244B0E5E07B06B5D60E" ma:contentTypeVersion="21" ma:contentTypeDescription="" ma:contentTypeScope="" ma:versionID="bea92bdbd164ac5c9b31765808130224">
  <xsd:schema xmlns:xsd="http://www.w3.org/2001/XMLSchema" xmlns:xs="http://www.w3.org/2001/XMLSchema" xmlns:p="http://schemas.microsoft.com/office/2006/metadata/properties" xmlns:ns2="8efb52a8-86af-420a-b243-9a528fe3c2b8" targetNamespace="http://schemas.microsoft.com/office/2006/metadata/properties" ma:root="true" ma:fieldsID="949f2dde90b89161c7456603facfd79c" ns2:_="">
    <xsd:import namespace="8efb52a8-86af-420a-b243-9a528fe3c2b8"/>
    <xsd:element name="properties">
      <xsd:complexType>
        <xsd:sequence>
          <xsd:element name="documentManagement">
            <xsd:complexType>
              <xsd:all>
                <xsd:element ref="ns2:Pilot_PII" minOccurs="0"/>
                <xsd:element ref="ns2:Pilot_CustomTrigger" minOccurs="0"/>
                <xsd:element ref="ns2:Pilot_LibraryMetadataID" minOccurs="0"/>
                <xsd:element ref="ns2:Document_x0020_Superse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b52a8-86af-420a-b243-9a528fe3c2b8" elementFormDefault="qualified">
    <xsd:import namespace="http://schemas.microsoft.com/office/2006/documentManagement/types"/>
    <xsd:import namespace="http://schemas.microsoft.com/office/infopath/2007/PartnerControls"/>
    <xsd:element name="Pilot_PII" ma:index="8" nillable="true" ma:displayName="Contains Personal Data" ma:format="Dropdown" ma:hidden="true" ma:internalName="Pilot_PII">
      <xsd:simpleType>
        <xsd:union memberTypes="dms:Text">
          <xsd:simpleType>
            <xsd:restriction base="dms:Choice">
              <xsd:enumeration value="No"/>
              <xsd:enumeration value="Yes"/>
            </xsd:restriction>
          </xsd:simpleType>
        </xsd:union>
      </xsd:simpleType>
    </xsd:element>
    <xsd:element name="Pilot_CustomTrigger" ma:index="9" nillable="true" ma:displayName="Custom Trigger" ma:default="0" ma:internalName="Pilot_CustomTrigger">
      <xsd:simpleType>
        <xsd:restriction base="dms:Boolean"/>
      </xsd:simpleType>
    </xsd:element>
    <xsd:element name="Pilot_LibraryMetadataID" ma:index="10" nillable="true" ma:displayName="Library Metadata ID" ma:internalName="Pilot_LibraryMetadataID">
      <xsd:simpleType>
        <xsd:restriction base="dms:Text">
          <xsd:maxLength value="255"/>
        </xsd:restriction>
      </xsd:simpleType>
    </xsd:element>
    <xsd:element name="Document_x0020_Superseded" ma:index="11" nillable="true" ma:displayName="Document Superseded" ma:default="1" ma:description="Document Superseded for retention" ma:internalName="Document_x0020_Supersed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7e733a04-0821-4e76-9ae2-fc1dcfab5bc4" ContentTypeId="0x010100DEFFC5202677D240AAC1A18AB658BD30" PreviousValue="false"/>
</file>

<file path=customXml/itemProps1.xml><?xml version="1.0" encoding="utf-8"?>
<ds:datastoreItem xmlns:ds="http://schemas.openxmlformats.org/officeDocument/2006/customXml" ds:itemID="{E9C6A50E-5E6B-4599-8E2D-992F4804DA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FB1EF6-81CE-48BB-B3A9-397A743AB732}">
  <ds:schemaRefs>
    <ds:schemaRef ds:uri="http://schemas.microsoft.com/office/2006/metadata/properties"/>
    <ds:schemaRef ds:uri="http://schemas.microsoft.com/office/infopath/2007/PartnerControls"/>
    <ds:schemaRef ds:uri="8efb52a8-86af-420a-b243-9a528fe3c2b8"/>
  </ds:schemaRefs>
</ds:datastoreItem>
</file>

<file path=customXml/itemProps3.xml><?xml version="1.0" encoding="utf-8"?>
<ds:datastoreItem xmlns:ds="http://schemas.openxmlformats.org/officeDocument/2006/customXml" ds:itemID="{EC01F89E-1191-49D5-B4DC-39FB0F5CEF22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87EEE8E-14C4-4505-9A9A-F1C66EC44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fb52a8-86af-420a-b243-9a528fe3c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1863139-484F-46B3-8FB1-6B2AF9016C4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City&amp;Subs Material Alterations</vt:lpstr>
      <vt:lpstr>Key Town</vt:lpstr>
      <vt:lpstr>Towns</vt:lpstr>
      <vt:lpstr>Large Villages</vt:lpstr>
    </vt:vector>
  </TitlesOfParts>
  <Manager/>
  <Company>Limerick City and County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Bolger, Liz</dc:creator>
  <cp:keywords/>
  <dc:description/>
  <cp:lastModifiedBy>James Sweeney</cp:lastModifiedBy>
  <cp:revision/>
  <dcterms:created xsi:type="dcterms:W3CDTF">2025-05-28T14:43:21Z</dcterms:created>
  <dcterms:modified xsi:type="dcterms:W3CDTF">2026-10-26T13:55:12Z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0x010100DEFFC5202677D240AAC1A18AB658BD3000353B963299ABE244B0E5E07B06B5D60E</vt:lpwstr>
  </property>
</Properties>
</file>