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externalReferences>
    <externalReference r:id="rId2"/>
  </externalReferences>
  <definedNames>
    <definedName name="Effective_Date">[1]Setup!$G$8</definedName>
    <definedName name="Expiration_Date">[1]Setup!$G$9</definedName>
    <definedName name="GL">[1]Setup!$G$12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ss_Rating_Limit_GL">[1]GL_LossRating_Analysis!$D$4</definedName>
    <definedName name="Program_Type">[1]Setup!$G$10</definedName>
    <definedName name="Underlying_Policy_Length">[1]Setup!$K$10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0.0%"/>
    <numFmt numFmtId="165" formatCode="_(* #,##0.0000_);_(* \(#,##0.0000\);_(* &quot;-&quot;??_);_(@_)"/>
    <numFmt numFmtId="166" formatCode="_(* #,##0_);_(* \(#,##0\);_(* &quot;-&quot;??_);_(@_)"/>
    <numFmt numFmtId="167" formatCode="_(* #,##0.000_);_(* \(#,##0.000\);_(* &quot;-&quot;??_);_(@_)"/>
    <numFmt numFmtId="168" formatCode="0.000000"/>
    <numFmt numFmtId="169" formatCode="0.0000000"/>
    <numFmt numFmtId="170" formatCode="_(* #,##0.0_);_(* \(#,##0.0\);_(* &quot;-&quot;?_);_(@_)"/>
    <numFmt numFmtId="171" formatCode="_(* #,##0.00000_);_(* \(#,##0.00000\);_(* &quot;-&quot;??_);_(@_)"/>
    <numFmt numFmtId="172" formatCode="_(* #,##0.00000_);_(* \(#,##0.00000\);_(* &quot;-&quot;?????_);_(@_)"/>
    <numFmt numFmtId="173" formatCode="0.00000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FF0000"/>
      <sz val="11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FF0000"/>
      <sz val="11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i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i val="1"/>
      <color rgb="FFFF0000"/>
      <sz val="14"/>
      <scheme val="minor"/>
    </font>
  </fonts>
  <fills count="11">
    <fill>
      <patternFill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158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pivotButton="0" quotePrefix="0" xfId="0"/>
    <xf numFmtId="164" fontId="0" fillId="3" borderId="0" pivotButton="0" quotePrefix="0" xfId="2"/>
    <xf numFmtId="165" fontId="0" fillId="0" borderId="0" pivotButton="0" quotePrefix="0" xfId="1"/>
    <xf numFmtId="43" fontId="0" fillId="0" borderId="0" pivotButton="0" quotePrefix="0" xfId="0"/>
    <xf numFmtId="43" fontId="0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9" fontId="0" fillId="4" borderId="3" pivotButton="0" quotePrefix="0" xfId="0"/>
    <xf numFmtId="9" fontId="0" fillId="0" borderId="0" pivotButton="0" quotePrefix="0" xfId="0"/>
    <xf numFmtId="9" fontId="0" fillId="4" borderId="0" pivotButton="0" quotePrefix="0" xfId="0"/>
    <xf numFmtId="0" fontId="2" fillId="0" borderId="4" pivotButton="0" quotePrefix="0" xfId="0"/>
    <xf numFmtId="0" fontId="0" fillId="0" borderId="5" pivotButton="0" quotePrefix="0" xfId="0"/>
    <xf numFmtId="0" fontId="0" fillId="4" borderId="6" pivotButton="0" quotePrefix="0" xfId="0"/>
    <xf numFmtId="0" fontId="2" fillId="0" borderId="2" pivotButton="0" quotePrefix="0" xfId="0"/>
    <xf numFmtId="0" fontId="2" fillId="0" borderId="1" applyAlignment="1" pivotButton="0" quotePrefix="0" xfId="0">
      <alignment horizontal="right"/>
    </xf>
    <xf numFmtId="166" fontId="0" fillId="4" borderId="7" pivotButton="0" quotePrefix="0" xfId="1"/>
    <xf numFmtId="166" fontId="0" fillId="4" borderId="8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167" fontId="0" fillId="0" borderId="0" pivotButton="0" quotePrefix="0" xfId="1"/>
    <xf numFmtId="10" fontId="0" fillId="0" borderId="0" pivotButton="0" quotePrefix="0" xfId="2"/>
    <xf numFmtId="14" fontId="0" fillId="0" borderId="0" pivotButton="0" quotePrefix="0" xfId="1"/>
    <xf numFmtId="168" fontId="0" fillId="0" borderId="0" pivotButton="0" quotePrefix="0" xfId="0"/>
    <xf numFmtId="0" fontId="2" fillId="3" borderId="0" pivotButton="0" quotePrefix="0" xfId="0"/>
    <xf numFmtId="0" fontId="0" fillId="3" borderId="0" pivotButton="0" quotePrefix="0" xfId="0"/>
    <xf numFmtId="14" fontId="0" fillId="3" borderId="9" pivotButton="0" quotePrefix="0" xfId="0"/>
    <xf numFmtId="0" fontId="2" fillId="5" borderId="1" pivotButton="0" quotePrefix="0" xfId="0"/>
    <xf numFmtId="0" fontId="2" fillId="5" borderId="2" pivotButton="0" quotePrefix="0" xfId="0"/>
    <xf numFmtId="0" fontId="0" fillId="0" borderId="9" pivotButton="0" quotePrefix="0" xfId="0"/>
    <xf numFmtId="9" fontId="0" fillId="4" borderId="10" pivotButton="0" quotePrefix="0" xfId="1"/>
    <xf numFmtId="9" fontId="0" fillId="0" borderId="0" pivotButton="0" quotePrefix="0" xfId="1"/>
    <xf numFmtId="9" fontId="0" fillId="4" borderId="0" pivotButton="0" quotePrefix="0" xfId="1"/>
    <xf numFmtId="166" fontId="2" fillId="0" borderId="7" pivotButton="0" quotePrefix="0" xfId="1"/>
    <xf numFmtId="43" fontId="2" fillId="4" borderId="11" pivotButton="0" quotePrefix="0" xfId="1"/>
    <xf numFmtId="0" fontId="2" fillId="5" borderId="0" pivotButton="0" quotePrefix="0" xfId="0"/>
    <xf numFmtId="0" fontId="0" fillId="5" borderId="0" pivotButton="0" quotePrefix="0" xfId="0"/>
    <xf numFmtId="169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4" fontId="2" fillId="3" borderId="0" applyAlignment="1" pivotButton="0" quotePrefix="0" xfId="0">
      <alignment horizontal="left"/>
    </xf>
    <xf numFmtId="0" fontId="2" fillId="3" borderId="0" applyAlignment="1" pivotButton="0" quotePrefix="0" xfId="0">
      <alignment horizontal="right"/>
    </xf>
    <xf numFmtId="0" fontId="2" fillId="6" borderId="7" applyAlignment="1" applyProtection="1" pivotButton="0" quotePrefix="0" xfId="0">
      <alignment horizontal="center"/>
      <protection locked="0" hidden="0"/>
    </xf>
    <xf numFmtId="166" fontId="0" fillId="6" borderId="7" applyProtection="1" pivotButton="0" quotePrefix="0" xfId="1">
      <protection locked="0" hidden="0"/>
    </xf>
    <xf numFmtId="0" fontId="2" fillId="0" borderId="1" pivotButton="0" quotePrefix="0" xfId="0"/>
    <xf numFmtId="9" fontId="0" fillId="0" borderId="3" pivotButton="0" quotePrefix="0" xfId="1"/>
    <xf numFmtId="0" fontId="0" fillId="0" borderId="12" pivotButton="0" quotePrefix="0" xfId="0"/>
    <xf numFmtId="0" fontId="0" fillId="0" borderId="13" pivotButton="0" quotePrefix="0" xfId="0"/>
    <xf numFmtId="0" fontId="2" fillId="0" borderId="13" pivotButton="0" quotePrefix="0" xfId="0"/>
    <xf numFmtId="166" fontId="2" fillId="4" borderId="7" pivotButton="0" quotePrefix="0" xfId="1"/>
    <xf numFmtId="0" fontId="2" fillId="0" borderId="12" pivotButton="0" quotePrefix="0" xfId="0"/>
    <xf numFmtId="14" fontId="0" fillId="6" borderId="7" applyProtection="1" pivotButton="0" quotePrefix="0" xfId="0">
      <protection locked="0" hidden="0"/>
    </xf>
    <xf numFmtId="166" fontId="0" fillId="6" borderId="7" applyAlignment="1" applyProtection="1" pivotButton="0" quotePrefix="0" xfId="1">
      <alignment horizontal="center" vertical="top"/>
      <protection locked="0" hidden="0"/>
    </xf>
    <xf numFmtId="9" fontId="0" fillId="0" borderId="14" pivotButton="0" quotePrefix="0" xfId="1"/>
    <xf numFmtId="9" fontId="2" fillId="0" borderId="0" pivotButton="0" quotePrefix="0" xfId="1"/>
    <xf numFmtId="0" fontId="2" fillId="0" borderId="10" pivotButton="0" quotePrefix="0" xfId="0"/>
    <xf numFmtId="0" fontId="2" fillId="0" borderId="9" pivotButton="0" quotePrefix="0" xfId="0"/>
    <xf numFmtId="0" fontId="5" fillId="3" borderId="0" pivotButton="0" quotePrefix="0" xfId="0"/>
    <xf numFmtId="9" fontId="0" fillId="0" borderId="10" pivotButton="0" quotePrefix="0" xfId="1"/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2" fillId="7" borderId="4" applyAlignment="1" pivotButton="0" quotePrefix="0" xfId="0">
      <alignment horizontal="center"/>
    </xf>
    <xf numFmtId="0" fontId="2" fillId="7" borderId="5" applyAlignment="1" pivotButton="0" quotePrefix="0" xfId="0">
      <alignment horizontal="center"/>
    </xf>
    <xf numFmtId="0" fontId="2" fillId="7" borderId="6" applyAlignment="1" pivotButton="0" quotePrefix="0" xfId="0">
      <alignment horizontal="center"/>
    </xf>
    <xf numFmtId="0" fontId="2" fillId="8" borderId="4" applyAlignment="1" pivotButton="0" quotePrefix="0" xfId="0">
      <alignment horizontal="center"/>
    </xf>
    <xf numFmtId="0" fontId="2" fillId="8" borderId="6" applyAlignment="1" pivotButton="0" quotePrefix="0" xfId="0">
      <alignment horizontal="center"/>
    </xf>
    <xf numFmtId="0" fontId="2" fillId="3" borderId="9" applyAlignment="1" pivotButton="0" quotePrefix="0" xfId="0">
      <alignment horizontal="right"/>
    </xf>
    <xf numFmtId="0" fontId="7" fillId="3" borderId="0" pivotButton="0" quotePrefix="0" xfId="0"/>
    <xf numFmtId="14" fontId="0" fillId="3" borderId="0" pivotButton="0" quotePrefix="0" xfId="0"/>
    <xf numFmtId="0" fontId="2" fillId="5" borderId="4" pivotButton="0" quotePrefix="0" xfId="0"/>
    <xf numFmtId="0" fontId="2" fillId="5" borderId="5" pivotButton="0" quotePrefix="0" xfId="0"/>
    <xf numFmtId="0" fontId="2" fillId="5" borderId="3" pivotButton="0" quotePrefix="0" xfId="0"/>
    <xf numFmtId="0" fontId="2" fillId="0" borderId="8" pivotButton="0" quotePrefix="0" xfId="0"/>
    <xf numFmtId="0" fontId="2" fillId="5" borderId="6" pivotButton="0" quotePrefix="0" xfId="0"/>
    <xf numFmtId="0" fontId="2" fillId="0" borderId="3" pivotButton="0" quotePrefix="0" xfId="0"/>
    <xf numFmtId="0" fontId="5" fillId="0" borderId="0" pivotButton="0" quotePrefix="0" xfId="0"/>
    <xf numFmtId="0" fontId="8" fillId="0" borderId="0" pivotButton="0" quotePrefix="0" xfId="0"/>
    <xf numFmtId="166" fontId="2" fillId="3" borderId="0" applyAlignment="1" pivotButton="0" quotePrefix="0" xfId="1">
      <alignment horizontal="center"/>
    </xf>
    <xf numFmtId="170" fontId="2" fillId="3" borderId="0" applyAlignment="1" pivotButton="0" quotePrefix="0" xfId="0">
      <alignment horizontal="center"/>
    </xf>
    <xf numFmtId="0" fontId="2" fillId="5" borderId="9" pivotButton="0" quotePrefix="0" xfId="0"/>
    <xf numFmtId="0" fontId="2" fillId="5" borderId="10" pivotButton="0" quotePrefix="0" xfId="0"/>
    <xf numFmtId="0" fontId="2" fillId="0" borderId="15" pivotButton="0" quotePrefix="0" xfId="0"/>
    <xf numFmtId="0" fontId="2" fillId="9" borderId="1" pivotButton="0" quotePrefix="0" xfId="0"/>
    <xf numFmtId="0" fontId="2" fillId="9" borderId="3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2" fillId="5" borderId="12" pivotButton="0" quotePrefix="0" xfId="0"/>
    <xf numFmtId="0" fontId="2" fillId="5" borderId="14" pivotButton="0" quotePrefix="0" xfId="0"/>
    <xf numFmtId="0" fontId="2" fillId="0" borderId="11" pivotButton="0" quotePrefix="0" xfId="0"/>
    <xf numFmtId="0" fontId="2" fillId="0" borderId="16" pivotButton="0" quotePrefix="0" xfId="0"/>
    <xf numFmtId="171" fontId="0" fillId="0" borderId="0" pivotButton="0" quotePrefix="0" xfId="1"/>
    <xf numFmtId="0" fontId="2" fillId="0" borderId="17" pivotButton="0" quotePrefix="0" xfId="0"/>
    <xf numFmtId="0" fontId="2" fillId="0" borderId="14" pivotButton="0" quotePrefix="0" xfId="0"/>
    <xf numFmtId="0" fontId="2" fillId="9" borderId="9" pivotButton="0" quotePrefix="0" xfId="0"/>
    <xf numFmtId="0" fontId="2" fillId="9" borderId="10" pivotButton="0" quotePrefix="0" xfId="0"/>
    <xf numFmtId="14" fontId="0" fillId="6" borderId="18" applyProtection="1" pivotButton="0" quotePrefix="0" xfId="0">
      <protection locked="0" hidden="0"/>
    </xf>
    <xf numFmtId="166" fontId="0" fillId="6" borderId="18" applyProtection="1" pivotButton="0" quotePrefix="0" xfId="1">
      <protection locked="0" hidden="0"/>
    </xf>
    <xf numFmtId="166" fontId="0" fillId="6" borderId="18" pivotButton="0" quotePrefix="0" xfId="1"/>
    <xf numFmtId="14" fontId="0" fillId="6" borderId="18" applyProtection="1" pivotButton="0" quotePrefix="0" xfId="1">
      <protection locked="0" hidden="0"/>
    </xf>
    <xf numFmtId="10" fontId="0" fillId="6" borderId="18" applyProtection="1" pivotButton="0" quotePrefix="0" xfId="2">
      <protection locked="0" hidden="0"/>
    </xf>
    <xf numFmtId="0" fontId="0" fillId="0" borderId="15" pivotButton="0" quotePrefix="0" xfId="0"/>
    <xf numFmtId="14" fontId="0" fillId="0" borderId="9" pivotButton="0" quotePrefix="0" xfId="0"/>
    <xf numFmtId="2" fontId="0" fillId="5" borderId="0" pivotButton="0" quotePrefix="0" xfId="0"/>
    <xf numFmtId="43" fontId="0" fillId="0" borderId="9" pivotButton="0" quotePrefix="0" xfId="1"/>
    <xf numFmtId="43" fontId="0" fillId="0" borderId="0" pivotButton="0" quotePrefix="0" xfId="1"/>
    <xf numFmtId="43" fontId="0" fillId="5" borderId="0" pivotButton="0" quotePrefix="0" xfId="1"/>
    <xf numFmtId="171" fontId="0" fillId="0" borderId="0" pivotButton="0" quotePrefix="0" xfId="1"/>
    <xf numFmtId="0" fontId="0" fillId="5" borderId="10" pivotButton="0" quotePrefix="0" xfId="0"/>
    <xf numFmtId="166" fontId="0" fillId="0" borderId="1" pivotButton="0" quotePrefix="0" xfId="1"/>
    <xf numFmtId="166" fontId="0" fillId="0" borderId="3" pivotButton="0" quotePrefix="0" xfId="1"/>
    <xf numFmtId="172" fontId="0" fillId="0" borderId="0" pivotButton="0" quotePrefix="0" xfId="0"/>
    <xf numFmtId="0" fontId="0" fillId="0" borderId="19" pivotButton="0" quotePrefix="0" xfId="0"/>
    <xf numFmtId="0" fontId="0" fillId="0" borderId="20" pivotButton="0" quotePrefix="0" xfId="0"/>
    <xf numFmtId="166" fontId="0" fillId="0" borderId="9" pivotButton="0" quotePrefix="0" xfId="1"/>
    <xf numFmtId="166" fontId="0" fillId="0" borderId="0" pivotButton="0" quotePrefix="0" xfId="1"/>
    <xf numFmtId="166" fontId="0" fillId="0" borderId="10" pivotButton="0" quotePrefix="0" xfId="1"/>
    <xf numFmtId="166" fontId="0" fillId="0" borderId="0" pivotButton="0" quotePrefix="0" xfId="1"/>
    <xf numFmtId="0" fontId="0" fillId="0" borderId="8" pivotButton="0" quotePrefix="0" xfId="0"/>
    <xf numFmtId="173" fontId="0" fillId="0" borderId="0" pivotButton="0" quotePrefix="0" xfId="0"/>
    <xf numFmtId="167" fontId="0" fillId="0" borderId="0" pivotButton="0" quotePrefix="0" xfId="1"/>
    <xf numFmtId="10" fontId="0" fillId="0" borderId="0" pivotButton="0" quotePrefix="0" xfId="2"/>
    <xf numFmtId="167" fontId="0" fillId="0" borderId="10" pivotButton="0" quotePrefix="0" xfId="1"/>
    <xf numFmtId="0" fontId="0" fillId="9" borderId="9" pivotButton="0" quotePrefix="0" xfId="0"/>
    <xf numFmtId="0" fontId="0" fillId="9" borderId="10" pivotButton="0" quotePrefix="0" xfId="0"/>
    <xf numFmtId="0" fontId="0" fillId="9" borderId="12" pivotButton="0" quotePrefix="0" xfId="0"/>
    <xf numFmtId="0" fontId="0" fillId="9" borderId="14" pivotButton="0" quotePrefix="0" xfId="0"/>
    <xf numFmtId="0" fontId="0" fillId="0" borderId="17" pivotButton="0" quotePrefix="0" xfId="0"/>
    <xf numFmtId="14" fontId="0" fillId="0" borderId="12" pivotButton="0" quotePrefix="0" xfId="0"/>
    <xf numFmtId="14" fontId="0" fillId="0" borderId="13" pivotButton="0" quotePrefix="0" xfId="0"/>
    <xf numFmtId="165" fontId="0" fillId="0" borderId="13" pivotButton="0" quotePrefix="0" xfId="1"/>
    <xf numFmtId="43" fontId="0" fillId="0" borderId="13" pivotButton="0" quotePrefix="0" xfId="0"/>
    <xf numFmtId="2" fontId="0" fillId="5" borderId="13" pivotButton="0" quotePrefix="0" xfId="0"/>
    <xf numFmtId="43" fontId="0" fillId="0" borderId="12" pivotButton="0" quotePrefix="0" xfId="1"/>
    <xf numFmtId="43" fontId="0" fillId="0" borderId="13" pivotButton="0" quotePrefix="0" xfId="1"/>
    <xf numFmtId="43" fontId="0" fillId="5" borderId="13" pivotButton="0" quotePrefix="0" xfId="1"/>
    <xf numFmtId="171" fontId="0" fillId="0" borderId="13" pivotButton="0" quotePrefix="0" xfId="1"/>
    <xf numFmtId="0" fontId="0" fillId="5" borderId="14" pivotButton="0" quotePrefix="0" xfId="0"/>
    <xf numFmtId="166" fontId="0" fillId="0" borderId="12" pivotButton="0" quotePrefix="0" xfId="1"/>
    <xf numFmtId="166" fontId="0" fillId="0" borderId="14" pivotButton="0" quotePrefix="0" xfId="1"/>
    <xf numFmtId="167" fontId="0" fillId="0" borderId="13" pivotButton="0" quotePrefix="0" xfId="1"/>
    <xf numFmtId="10" fontId="0" fillId="0" borderId="13" pivotButton="0" quotePrefix="0" xfId="2"/>
    <xf numFmtId="167" fontId="0" fillId="0" borderId="14" pivotButton="0" quotePrefix="0" xfId="1"/>
    <xf numFmtId="0" fontId="9" fillId="10" borderId="1" pivotButton="0" quotePrefix="0" xfId="0"/>
    <xf numFmtId="0" fontId="0" fillId="10" borderId="2" pivotButton="0" quotePrefix="0" xfId="0"/>
    <xf numFmtId="0" fontId="0" fillId="10" borderId="3" pivotButton="0" quotePrefix="0" xfId="0"/>
    <xf numFmtId="0" fontId="9" fillId="10" borderId="12" pivotButton="0" quotePrefix="0" xfId="0"/>
    <xf numFmtId="0" fontId="0" fillId="10" borderId="13" pivotButton="0" quotePrefix="0" xfId="0"/>
    <xf numFmtId="0" fontId="0" fillId="10" borderId="14" pivotButton="0" quotePrefix="0" xfId="0"/>
    <xf numFmtId="0" fontId="0" fillId="0" borderId="21" pivotButton="0" quotePrefix="0" xfId="0"/>
    <xf numFmtId="0" fontId="0" fillId="0" borderId="22" pivotButton="0" quotePrefix="0" xfId="0"/>
    <xf numFmtId="166" fontId="0" fillId="0" borderId="13" pivotButton="0" quotePrefix="0" xfId="1"/>
    <xf numFmtId="0" fontId="6" fillId="7" borderId="7" applyAlignment="1" pivotButton="0" quotePrefix="0" xfId="0">
      <alignment horizontal="center"/>
    </xf>
    <xf numFmtId="0" fontId="0" fillId="0" borderId="6" pivotButton="0" quotePrefix="0" xfId="0"/>
    <xf numFmtId="0" fontId="2" fillId="7" borderId="7" applyAlignment="1" pivotButton="0" quotePrefix="0" xfId="0">
      <alignment horizontal="center"/>
    </xf>
    <xf numFmtId="0" fontId="2" fillId="8" borderId="7" applyAlignment="1" pivotButton="0" quotePrefix="0" xfId="0">
      <alignment horizontal="center"/>
    </xf>
  </cellXfs>
  <cellStyles count="3">
    <cellStyle name="Normal" xfId="0" builtinId="0"/>
    <cellStyle name="Comma" xfId="1" builtinId="3"/>
    <cellStyle name="Percent" xfId="2" builtinId="5"/>
  </cellStyles>
  <dxfs count="12"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U:\AUI%20Chicago\CASUALTY\Raters\US%20Cas%20Fac%20Rater%20-%20GLAMP%20v02.05.xlsm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ad Me"/>
      <sheetName val="Setup"/>
      <sheetName val="Manual Trends"/>
      <sheetName val="Auto_Exposure_Input"/>
      <sheetName val="Auto Rating Factors"/>
      <sheetName val="Auto_OffUnderlying_Input"/>
      <sheetName val="Auto_LossExperience_Input"/>
      <sheetName val="Auto_Incurred_LDF_Analysis"/>
      <sheetName val="Auto_Counts_LDF_Analysis"/>
      <sheetName val="Auto_ILF_Selection"/>
      <sheetName val="Auto_LossRating_Analysis"/>
      <sheetName val="GL Rating Factors"/>
      <sheetName val="ISO_GL_Class_Codes"/>
      <sheetName val="ISO_GL_Prodocts_LC"/>
      <sheetName val="ISO_GL_Premops_LC"/>
      <sheetName val="GL_Exposure_Input"/>
      <sheetName val="GL_OffUnderlying_Input"/>
      <sheetName val="GL_Incurred_LDF_Analysis"/>
      <sheetName val="GL_Counts_LDF_Analysis"/>
      <sheetName val="GL_LossExperience_Input"/>
      <sheetName val="GL_ILF_Selection"/>
      <sheetName val="GL_LossRating_Analysis"/>
      <sheetName val="Umbrella Rating Factors"/>
      <sheetName val="Umbrella_Exposure_Input"/>
      <sheetName val="Umbrella_OffUnderlying_Input"/>
      <sheetName val="Umbrella_LossExperience_Input"/>
      <sheetName val="Umbrella_Incurred_LDF_Analysis"/>
      <sheetName val="Umbrella_Counts_LDF_Analysis"/>
      <sheetName val="Umbrella_ILF_Selection"/>
      <sheetName val="Umbrella_LossRating_Analysis"/>
      <sheetName val="Summary"/>
      <sheetName val="Expiring Terms and Subscribe"/>
      <sheetName val="FRONTSHEET"/>
      <sheetName val="Rate Change Calculator"/>
      <sheetName val="Underwriter Notes"/>
      <sheetName val="State Filtering Tool"/>
      <sheetName val="Version"/>
      <sheetName val="Lists"/>
      <sheetName val="ISO_ILFs"/>
      <sheetName val="E&amp;S Casualty ILFs"/>
      <sheetName val="To do"/>
      <sheetName val="Exposure Trend Factors"/>
      <sheetName val="Development Factor - Benchmarks"/>
      <sheetName val="FrontSHEET_inputs"/>
      <sheetName val="ISO_Mixed_Exp_Params"/>
      <sheetName val="ISO_Mixed_Exp_Auto"/>
    </sheetNames>
    <sheetDataSet>
      <sheetData sheetId="0"/>
      <sheetData sheetId="1">
        <row r="8">
          <cell r="K8" t="str">
            <v>Risks Attaching</v>
          </cell>
        </row>
        <row r="9">
          <cell r="G9" t="str"/>
          <cell r="K9" t="str">
            <v>Losses Occurring</v>
          </cell>
        </row>
        <row r="10">
          <cell r="G10" t="str">
            <v>Individual Risk</v>
          </cell>
          <cell r="K10">
            <v>12</v>
          </cell>
        </row>
        <row r="11">
          <cell r="K11" t="str">
            <v>Exposures</v>
          </cell>
        </row>
        <row r="12">
          <cell r="G12" t="str">
            <v>Yes</v>
          </cell>
        </row>
        <row r="25">
          <cell r="G25" t="str">
            <v>Included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>
            <v>36708</v>
          </cell>
          <cell r="F3">
            <v>2.9598739871770285</v>
          </cell>
          <cell r="G3">
            <v>18.613417065177337</v>
          </cell>
          <cell r="H3">
            <v>2.208039663614854</v>
          </cell>
        </row>
        <row r="4">
          <cell r="B4">
            <v>37073</v>
          </cell>
          <cell r="F4">
            <v>2.8806559485907819</v>
          </cell>
          <cell r="G4">
            <v>17.477386915659473</v>
          </cell>
          <cell r="H4">
            <v>2.1647447682498568</v>
          </cell>
        </row>
        <row r="5">
          <cell r="B5">
            <v>37438</v>
          </cell>
          <cell r="F5">
            <v>2.8035581008182788</v>
          </cell>
          <cell r="G5">
            <v>16.410691939586361</v>
          </cell>
          <cell r="H5">
            <v>2.1222987924018204</v>
          </cell>
        </row>
        <row r="6">
          <cell r="B6">
            <v>37803</v>
          </cell>
          <cell r="F6">
            <v>2.7285236990932153</v>
          </cell>
          <cell r="G6">
            <v>15.409100412757146</v>
          </cell>
          <cell r="H6">
            <v>2.0806850905900198</v>
          </cell>
        </row>
        <row r="7">
          <cell r="B7">
            <v>38169</v>
          </cell>
          <cell r="F7">
            <v>2.6554975173656596</v>
          </cell>
          <cell r="G7">
            <v>14.468638885217979</v>
          </cell>
          <cell r="H7">
            <v>2.0398873437157055</v>
          </cell>
        </row>
        <row r="8">
          <cell r="B8">
            <v>38534</v>
          </cell>
          <cell r="F8">
            <v>2.5844258076551432</v>
          </cell>
          <cell r="G8">
            <v>13.585576418045052</v>
          </cell>
          <cell r="H8">
            <v>1.9998895526624565</v>
          </cell>
        </row>
        <row r="9">
          <cell r="B9">
            <v>38899</v>
          </cell>
          <cell r="F9">
            <v>2.5152562604916233</v>
          </cell>
          <cell r="G9">
            <v>12.756409782201928</v>
          </cell>
          <cell r="H9">
            <v>1.9606760320220162</v>
          </cell>
        </row>
        <row r="10">
          <cell r="B10">
            <v>39264</v>
          </cell>
          <cell r="F10">
            <v>2.4479379664152048</v>
          </cell>
          <cell r="G10">
            <v>11.977849560752984</v>
          </cell>
          <cell r="H10">
            <v>1.9222314039431532</v>
          </cell>
        </row>
        <row r="11">
          <cell r="B11">
            <v>39630</v>
          </cell>
          <cell r="F11">
            <v>2.3824213785062818</v>
          </cell>
          <cell r="G11">
            <v>11.246807099298577</v>
          </cell>
          <cell r="H11">
            <v>1.8845405921011305</v>
          </cell>
        </row>
        <row r="12">
          <cell r="B12">
            <v>39995</v>
          </cell>
          <cell r="F12">
            <v>2.3186582759185224</v>
          </cell>
          <cell r="G12">
            <v>10.560382252862514</v>
          </cell>
          <cell r="H12">
            <v>1.8475888157854219</v>
          </cell>
        </row>
        <row r="13">
          <cell r="B13">
            <v>40360</v>
          </cell>
          <cell r="F13">
            <v>2.2566017283878561</v>
          </cell>
          <cell r="G13">
            <v>9.9158518806220783</v>
          </cell>
          <cell r="H13">
            <v>1.8113615841033548</v>
          </cell>
        </row>
        <row r="14">
          <cell r="B14">
            <v>40725</v>
          </cell>
          <cell r="F14">
            <v>2.1962060616913441</v>
          </cell>
          <cell r="G14">
            <v>9.3106590428376332</v>
          </cell>
          <cell r="H14">
            <v>1.7758446902974065</v>
          </cell>
        </row>
        <row r="15">
          <cell r="B15">
            <v>41091</v>
          </cell>
          <cell r="F15">
            <v>2.1374268240305052</v>
          </cell>
          <cell r="G15">
            <v>8.7424028571245387</v>
          </cell>
          <cell r="H15">
            <v>1.7410242061739281</v>
          </cell>
        </row>
        <row r="16">
          <cell r="B16">
            <v>41456</v>
          </cell>
          <cell r="F16">
            <v>2.08022075331436</v>
          </cell>
          <cell r="G16">
            <v>8.2088289738258577</v>
          </cell>
          <cell r="H16">
            <v>1.7068864766411058</v>
          </cell>
        </row>
        <row r="17">
          <cell r="B17">
            <v>41821</v>
          </cell>
          <cell r="F17">
            <v>2.0245457453181119</v>
          </cell>
          <cell r="G17">
            <v>7.6718027792765024</v>
          </cell>
          <cell r="H17">
            <v>1.6734181143540252</v>
          </cell>
        </row>
        <row r="18">
          <cell r="B18">
            <v>42186</v>
          </cell>
          <cell r="F18">
            <v>1.9703608226940261</v>
          </cell>
          <cell r="G18">
            <v>7.1699091395107493</v>
          </cell>
          <cell r="H18">
            <v>1.6406059944647307</v>
          </cell>
        </row>
        <row r="19">
          <cell r="B19">
            <v>42552</v>
          </cell>
          <cell r="F19">
            <v>1.917626104811704</v>
          </cell>
          <cell r="G19">
            <v>6.7008496630941581</v>
          </cell>
          <cell r="H19">
            <v>1.6084372494752261</v>
          </cell>
        </row>
        <row r="20">
          <cell r="B20">
            <v>42917</v>
          </cell>
          <cell r="F20">
            <v>1.8663027784055513</v>
          </cell>
          <cell r="G20">
            <v>6.2624763206487453</v>
          </cell>
          <cell r="H20">
            <v>1.5768992641913981</v>
          </cell>
        </row>
        <row r="21">
          <cell r="B21">
            <v>43282</v>
          </cell>
          <cell r="F21">
            <v>1.8163530690078356</v>
          </cell>
          <cell r="G21">
            <v>5.8527816080829389</v>
          </cell>
          <cell r="H21">
            <v>1.5459796707758806</v>
          </cell>
        </row>
        <row r="22">
          <cell r="B22">
            <v>43647</v>
          </cell>
          <cell r="F22">
            <v>1.7677402131463118</v>
          </cell>
          <cell r="G22">
            <v>5.4698893533485409</v>
          </cell>
          <cell r="H22">
            <v>1.5156663438979221</v>
          </cell>
        </row>
        <row r="23">
          <cell r="B23">
            <v>44013</v>
          </cell>
          <cell r="F23">
            <v>1.7204284312859481</v>
          </cell>
          <cell r="G23">
            <v>5.1120461246248041</v>
          </cell>
          <cell r="H23">
            <v>1.4859473959783549</v>
          </cell>
        </row>
        <row r="24">
          <cell r="B24">
            <v>44378</v>
          </cell>
          <cell r="F24">
            <v>1.6743829014948399</v>
          </cell>
          <cell r="G24">
            <v>4.7115632485021237</v>
          </cell>
          <cell r="H24">
            <v>1.4568111725277988</v>
          </cell>
        </row>
        <row r="25">
          <cell r="B25">
            <v>44743</v>
          </cell>
          <cell r="F25">
            <v>1.6295697338149293</v>
          </cell>
          <cell r="G25">
            <v>4.3424546069143997</v>
          </cell>
          <cell r="H25">
            <v>1.4282462475762734</v>
          </cell>
        </row>
        <row r="26">
          <cell r="B26">
            <v>45108</v>
          </cell>
          <cell r="F26">
            <v>1.5859559453186658</v>
          </cell>
          <cell r="G26">
            <v>4.0022623105201838</v>
          </cell>
          <cell r="H26">
            <v>1.4002414191924248</v>
          </cell>
        </row>
        <row r="27">
          <cell r="B27">
            <v>45474</v>
          </cell>
          <cell r="F27">
            <v>1.5435094358332513</v>
          </cell>
          <cell r="G27">
            <v>3.6887210235209071</v>
          </cell>
          <cell r="H27">
            <v>1.3727857050906125</v>
          </cell>
        </row>
        <row r="28">
          <cell r="B28">
            <v>45839</v>
          </cell>
          <cell r="F28">
            <v>1.5021989643145996</v>
          </cell>
          <cell r="G28">
            <v>3.3997428788211126</v>
          </cell>
          <cell r="H28">
            <v>1.3458683383241299</v>
          </cell>
        </row>
        <row r="29">
          <cell r="B29">
            <v>46204</v>
          </cell>
          <cell r="F29">
            <v>1.4619941258536249</v>
          </cell>
          <cell r="G29">
            <v>3.1334035749503344</v>
          </cell>
          <cell r="H29">
            <v>1.3194787630628724</v>
          </cell>
        </row>
        <row r="30">
          <cell r="B30">
            <v>46569</v>
          </cell>
          <cell r="F30">
            <v>1.4228653292979316</v>
          </cell>
          <cell r="G30">
            <v>2.8879295621662071</v>
          </cell>
          <cell r="H30">
            <v>1.2936066304537963</v>
          </cell>
        </row>
        <row r="31">
          <cell r="B31">
            <v>46935</v>
          </cell>
          <cell r="F31">
            <v>1.3847837754724395</v>
          </cell>
          <cell r="G31">
            <v>2.6616862324112507</v>
          </cell>
          <cell r="H31">
            <v>1.2682417945625455</v>
          </cell>
        </row>
        <row r="32">
          <cell r="B32">
            <v>47300</v>
          </cell>
          <cell r="F32">
            <v>1.3477214359829093</v>
          </cell>
          <cell r="G32">
            <v>2.4531670344804155</v>
          </cell>
          <cell r="H32">
            <v>1.2433743083946525</v>
          </cell>
        </row>
        <row r="33">
          <cell r="B33">
            <v>47665</v>
          </cell>
          <cell r="F33">
            <v>1.311651032586773</v>
          </cell>
          <cell r="G33">
            <v>2.2609834419174337</v>
          </cell>
          <cell r="H33">
            <v>1.2189944199947573</v>
          </cell>
        </row>
        <row r="34">
          <cell r="B34">
            <v>48030</v>
          </cell>
          <cell r="F34">
            <v>1.2765460171160807</v>
          </cell>
          <cell r="G34">
            <v>2.0838557068363444</v>
          </cell>
          <cell r="H34">
            <v>1.1950925686223111</v>
          </cell>
        </row>
        <row r="35">
          <cell r="B35">
            <v>48396</v>
          </cell>
          <cell r="F35">
            <v>1.2423805519377913</v>
          </cell>
          <cell r="G35">
            <v>1.9206043380980131</v>
          </cell>
          <cell r="H35">
            <v>1.1716593810022657</v>
          </cell>
        </row>
        <row r="36">
          <cell r="B36">
            <v>48761</v>
          </cell>
          <cell r="F36">
            <v>1.2091294909370232</v>
          </cell>
          <cell r="G36">
            <v>1.7701422470949431</v>
          </cell>
          <cell r="H36">
            <v>1.14868566764928</v>
          </cell>
        </row>
        <row r="37">
          <cell r="B37">
            <v>49126</v>
          </cell>
          <cell r="F37">
            <v>1.1767683610092683</v>
          </cell>
          <cell r="G37">
            <v>1.6314675088432655</v>
          </cell>
          <cell r="H37">
            <v>1.1261624192640001</v>
          </cell>
        </row>
        <row r="38">
          <cell r="B38">
            <v>49491</v>
          </cell>
          <cell r="F38">
            <v>1.1452733440479497</v>
          </cell>
          <cell r="G38">
            <v>1.503656690178125</v>
          </cell>
          <cell r="H38">
            <v>1.1040808032</v>
          </cell>
        </row>
        <row r="39">
          <cell r="B39">
            <v>49857</v>
          </cell>
          <cell r="F39">
            <v>1.1146212594140628</v>
          </cell>
          <cell r="G39">
            <v>1.3858587006250001</v>
          </cell>
          <cell r="H39">
            <v>1.08243216</v>
          </cell>
        </row>
        <row r="40">
          <cell r="B40">
            <v>50222</v>
          </cell>
          <cell r="F40">
            <v>1.0847895468750002</v>
          </cell>
          <cell r="G40">
            <v>1.277289125</v>
          </cell>
          <cell r="H40">
            <v>1.0612079999999999</v>
          </cell>
        </row>
        <row r="41">
          <cell r="B41">
            <v>50587</v>
          </cell>
          <cell r="F41">
            <v>1.0557562500000002</v>
          </cell>
          <cell r="G41">
            <v>1.177225</v>
          </cell>
          <cell r="H41">
            <v>1.0404</v>
          </cell>
        </row>
        <row r="42">
          <cell r="B42">
            <v>50952</v>
          </cell>
          <cell r="F42">
            <v>1.0275000000000001</v>
          </cell>
          <cell r="G42">
            <v>1.085</v>
          </cell>
          <cell r="H42">
            <v>1.02</v>
          </cell>
        </row>
        <row r="43">
          <cell r="B43">
            <v>51318</v>
          </cell>
          <cell r="F43">
            <v>1</v>
          </cell>
          <cell r="G43">
            <v>1</v>
          </cell>
          <cell r="H43">
            <v>1</v>
          </cell>
        </row>
      </sheetData>
      <sheetData sheetId="12"/>
      <sheetData sheetId="13"/>
      <sheetData sheetId="14"/>
      <sheetData sheetId="15">
        <row r="4">
          <cell r="Q4">
            <v>100000000</v>
          </cell>
        </row>
      </sheetData>
      <sheetData sheetId="16"/>
      <sheetData sheetId="17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8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9">
        <row r="1">
          <cell r="BX1" t="str"/>
          <cell r="BY1" t="str"/>
        </row>
        <row r="2">
          <cell r="BL2">
            <v>1</v>
          </cell>
          <cell r="BX2" t="str"/>
          <cell r="BY2" t="str"/>
        </row>
        <row r="9">
          <cell r="D9" t="str"/>
          <cell r="BP9" t="str"/>
          <cell r="BX9" t="str"/>
          <cell r="BY9" t="str"/>
        </row>
        <row r="10">
          <cell r="D10" t="str"/>
          <cell r="BP10" t="str"/>
          <cell r="BX10" t="str"/>
          <cell r="BY10" t="str"/>
        </row>
        <row r="11">
          <cell r="D11" t="str"/>
          <cell r="BP11" t="str"/>
          <cell r="BX11" t="str"/>
          <cell r="BY11" t="str"/>
        </row>
        <row r="12">
          <cell r="D12" t="str"/>
          <cell r="BP12" t="str"/>
          <cell r="BX12" t="str"/>
          <cell r="BY12" t="str"/>
        </row>
        <row r="13">
          <cell r="D13" t="str"/>
          <cell r="BP13" t="str"/>
          <cell r="BX13" t="str"/>
          <cell r="BY13" t="str"/>
        </row>
        <row r="14">
          <cell r="D14" t="str"/>
          <cell r="BP14" t="str"/>
          <cell r="BX14" t="str"/>
          <cell r="BY14" t="str"/>
        </row>
        <row r="15">
          <cell r="D15" t="str"/>
          <cell r="BP15" t="str"/>
          <cell r="BX15" t="str"/>
          <cell r="BY15" t="str"/>
        </row>
        <row r="16">
          <cell r="D16" t="str"/>
          <cell r="BP16" t="str"/>
          <cell r="BX16" t="str"/>
          <cell r="BY16" t="str"/>
        </row>
        <row r="17">
          <cell r="D17" t="str"/>
          <cell r="BP17" t="str"/>
          <cell r="BX17" t="str"/>
          <cell r="BY17" t="str"/>
        </row>
        <row r="18">
          <cell r="D18" t="str"/>
          <cell r="BP18" t="str"/>
          <cell r="BX18" t="str"/>
          <cell r="BY18" t="str"/>
        </row>
        <row r="19">
          <cell r="D19" t="str"/>
          <cell r="BP19" t="str"/>
          <cell r="BX19" t="str"/>
          <cell r="BY19" t="str"/>
        </row>
        <row r="20">
          <cell r="D20" t="str"/>
          <cell r="BP20" t="str"/>
          <cell r="BX20" t="str"/>
          <cell r="BY20" t="str"/>
        </row>
        <row r="21">
          <cell r="D21" t="str"/>
          <cell r="BP21" t="str"/>
          <cell r="BX21" t="str"/>
          <cell r="BY21" t="str"/>
        </row>
        <row r="22">
          <cell r="D22" t="str"/>
          <cell r="BP22" t="str"/>
          <cell r="BX22" t="str"/>
          <cell r="BY22" t="str"/>
        </row>
        <row r="23">
          <cell r="D23" t="str"/>
          <cell r="BP23" t="str"/>
          <cell r="BX23" t="str"/>
          <cell r="BY23" t="str"/>
        </row>
        <row r="24">
          <cell r="D24" t="str"/>
          <cell r="BP24" t="str"/>
          <cell r="BX24" t="str"/>
          <cell r="BY24" t="str"/>
        </row>
        <row r="25">
          <cell r="D25" t="str"/>
          <cell r="BP25" t="str"/>
          <cell r="BX25" t="str"/>
          <cell r="BY25" t="str"/>
        </row>
        <row r="26">
          <cell r="D26" t="str"/>
          <cell r="BP26" t="str"/>
          <cell r="BX26" t="str"/>
          <cell r="BY26" t="str"/>
        </row>
        <row r="27">
          <cell r="D27" t="str"/>
          <cell r="BP27" t="str"/>
          <cell r="BX27" t="str"/>
          <cell r="BY27" t="str"/>
        </row>
        <row r="28">
          <cell r="B28" t="str"/>
          <cell r="D28" t="str"/>
          <cell r="BP28" t="str"/>
          <cell r="BX28" t="str"/>
          <cell r="BY28" t="str"/>
        </row>
        <row r="29">
          <cell r="BP29" t="str"/>
        </row>
        <row r="30">
          <cell r="BP30" t="str"/>
        </row>
        <row r="31">
          <cell r="BP31" t="str"/>
        </row>
        <row r="32">
          <cell r="BP32" t="str"/>
        </row>
        <row r="33">
          <cell r="BP33" t="str"/>
        </row>
        <row r="34">
          <cell r="BP34" t="str"/>
        </row>
        <row r="35">
          <cell r="BP35" t="str"/>
        </row>
        <row r="36">
          <cell r="BP36" t="str"/>
        </row>
        <row r="37">
          <cell r="BP37" t="str"/>
        </row>
        <row r="38">
          <cell r="BP38" t="str"/>
        </row>
        <row r="39">
          <cell r="BP39" t="str"/>
        </row>
        <row r="40">
          <cell r="BP40" t="str"/>
        </row>
        <row r="41">
          <cell r="BP41" t="str"/>
        </row>
        <row r="42">
          <cell r="BP42" t="str"/>
        </row>
        <row r="43">
          <cell r="BP43" t="str"/>
        </row>
        <row r="44">
          <cell r="BP44" t="str"/>
        </row>
        <row r="45">
          <cell r="BP45" t="str"/>
        </row>
        <row r="46">
          <cell r="BP46" t="str"/>
        </row>
        <row r="47">
          <cell r="BP47" t="str"/>
        </row>
        <row r="48">
          <cell r="BP48" t="str"/>
        </row>
        <row r="49">
          <cell r="BP49" t="str"/>
        </row>
        <row r="50">
          <cell r="BP50" t="str"/>
        </row>
        <row r="51">
          <cell r="BP51" t="str"/>
        </row>
        <row r="52">
          <cell r="BP52" t="str"/>
        </row>
        <row r="53">
          <cell r="BP53" t="str"/>
        </row>
        <row r="54">
          <cell r="BP54" t="str"/>
        </row>
        <row r="55">
          <cell r="BP55" t="str"/>
        </row>
        <row r="56">
          <cell r="BP56" t="str"/>
        </row>
        <row r="57">
          <cell r="BP57" t="str"/>
        </row>
        <row r="58">
          <cell r="BP58" t="str"/>
        </row>
        <row r="59">
          <cell r="BP59" t="str"/>
        </row>
        <row r="60">
          <cell r="BP60" t="str"/>
        </row>
        <row r="61">
          <cell r="BP61" t="str"/>
        </row>
        <row r="62">
          <cell r="BP62" t="str"/>
        </row>
        <row r="63">
          <cell r="BP63" t="str"/>
        </row>
        <row r="64">
          <cell r="BP64" t="str"/>
        </row>
        <row r="65">
          <cell r="BP65" t="str"/>
        </row>
        <row r="66">
          <cell r="BP66" t="str"/>
        </row>
        <row r="67">
          <cell r="BP67" t="str"/>
        </row>
        <row r="68">
          <cell r="BP68" t="str"/>
        </row>
        <row r="69">
          <cell r="BP69" t="str"/>
        </row>
        <row r="70">
          <cell r="BP70" t="str"/>
        </row>
        <row r="71">
          <cell r="BP71" t="str"/>
        </row>
        <row r="72">
          <cell r="BP72" t="str"/>
        </row>
        <row r="73">
          <cell r="BP73" t="str"/>
        </row>
        <row r="74">
          <cell r="BP74" t="str"/>
        </row>
        <row r="75">
          <cell r="BP75" t="str"/>
        </row>
        <row r="76">
          <cell r="BP76" t="str"/>
        </row>
        <row r="77">
          <cell r="BP77" t="str"/>
        </row>
        <row r="78">
          <cell r="BP78" t="str"/>
        </row>
        <row r="79">
          <cell r="BP79" t="str"/>
        </row>
        <row r="80">
          <cell r="BP80" t="str"/>
        </row>
        <row r="81">
          <cell r="BP81" t="str"/>
        </row>
        <row r="82">
          <cell r="BP82" t="str"/>
        </row>
        <row r="83">
          <cell r="BP83" t="str"/>
        </row>
        <row r="84">
          <cell r="BP84" t="str"/>
        </row>
        <row r="85">
          <cell r="BP85" t="str"/>
        </row>
        <row r="86">
          <cell r="BP86" t="str"/>
        </row>
        <row r="87">
          <cell r="BP87" t="str"/>
        </row>
        <row r="88">
          <cell r="BP88" t="str"/>
        </row>
        <row r="89">
          <cell r="BP89" t="str"/>
        </row>
        <row r="90">
          <cell r="BP90" t="str"/>
        </row>
        <row r="91">
          <cell r="BP91" t="str"/>
        </row>
        <row r="92">
          <cell r="BP92" t="str"/>
        </row>
        <row r="93">
          <cell r="BP93" t="str"/>
        </row>
        <row r="94">
          <cell r="BP94" t="str"/>
        </row>
        <row r="95">
          <cell r="BP95" t="str"/>
        </row>
        <row r="96">
          <cell r="BP96" t="str"/>
        </row>
        <row r="97">
          <cell r="BP97" t="str"/>
        </row>
        <row r="98">
          <cell r="BP98" t="str"/>
        </row>
        <row r="99">
          <cell r="BP99" t="str"/>
        </row>
        <row r="100">
          <cell r="BP100" t="str"/>
        </row>
        <row r="101">
          <cell r="BP101" t="str"/>
        </row>
        <row r="102">
          <cell r="BP102" t="str"/>
        </row>
        <row r="103">
          <cell r="BP103" t="str"/>
        </row>
        <row r="104">
          <cell r="BP104" t="str"/>
        </row>
        <row r="105">
          <cell r="BP105" t="str"/>
        </row>
        <row r="106">
          <cell r="BP106" t="str"/>
        </row>
        <row r="107">
          <cell r="BP107" t="str"/>
        </row>
        <row r="108">
          <cell r="BP108" t="str"/>
        </row>
      </sheetData>
      <sheetData sheetId="20">
        <row r="46">
          <cell r="E46">
            <v>0.2265653528736388</v>
          </cell>
          <cell r="H46">
            <v>0.2265653528736388</v>
          </cell>
        </row>
      </sheetData>
      <sheetData sheetId="21">
        <row r="4">
          <cell r="D4">
            <v>100000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2">
          <cell r="D2" t="str">
            <v>Losses Occurring</v>
          </cell>
          <cell r="E2" t="str">
            <v>Accident Year</v>
          </cell>
          <cell r="F2" t="str">
            <v>Accident</v>
          </cell>
          <cell r="G2" t="str">
            <v>Loss Date</v>
          </cell>
          <cell r="H2" t="str">
            <v>Earned</v>
          </cell>
          <cell r="N2" t="str">
            <v>Exposures</v>
          </cell>
          <cell r="R2" t="str">
            <v>Included</v>
          </cell>
        </row>
        <row r="3">
          <cell r="A3" t="str">
            <v>General Liability</v>
          </cell>
          <cell r="D3" t="str">
            <v>Risks Attaching</v>
          </cell>
          <cell r="E3" t="str">
            <v>Policy Year</v>
          </cell>
          <cell r="F3" t="str">
            <v>Policy</v>
          </cell>
          <cell r="G3" t="str">
            <v>Effective Date</v>
          </cell>
          <cell r="H3" t="str">
            <v>Written</v>
          </cell>
          <cell r="R3" t="str">
            <v>Prorata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50"/>
  <sheetViews>
    <sheetView tabSelected="1" workbookViewId="0">
      <selection activeCell="F20" sqref="F20"/>
    </sheetView>
  </sheetViews>
  <sheetFormatPr baseColWidth="8" defaultColWidth="0" defaultRowHeight="0" zeroHeight="1"/>
  <cols>
    <col width="2.77734375" customWidth="1" min="1" max="1"/>
    <col width="14.77734375" customWidth="1" min="2" max="2"/>
    <col width="15.77734375" customWidth="1" min="3" max="3"/>
    <col width="18.21875" customWidth="1" min="4" max="4"/>
    <col width="18.44140625" customWidth="1" min="5" max="5"/>
    <col width="24.77734375" customWidth="1" min="6" max="6"/>
    <col width="21.5546875" customWidth="1" min="7" max="11"/>
    <col width="8.77734375" customWidth="1" min="12" max="12"/>
    <col width="10.44140625" customWidth="1" min="13" max="13"/>
    <col width="11.77734375" customWidth="1" min="14" max="14"/>
    <col width="19.21875" customWidth="1" min="15" max="19"/>
    <col width="15.44140625" customWidth="1" min="20" max="20"/>
    <col width="13.21875" customWidth="1" min="21" max="21"/>
    <col width="8.77734375" customWidth="1" min="22" max="23"/>
    <col hidden="1" width="12.21875" customWidth="1" min="24" max="24"/>
    <col hidden="1" width="10" customWidth="1" min="25" max="25"/>
    <col width="8.77734375" customWidth="1" min="26" max="27"/>
    <col width="3.5546875" customWidth="1" min="28" max="28"/>
    <col width="9.21875" customWidth="1" min="29" max="29"/>
    <col hidden="1" outlineLevel="1" width="9.21875" customWidth="1" min="30" max="30"/>
    <col hidden="1" outlineLevel="3" width="18.44140625" customWidth="1" min="31" max="31"/>
    <col hidden="1" outlineLevel="3" width="18.5546875" customWidth="1" min="32" max="32"/>
    <col hidden="1" outlineLevel="3" width="11.5546875" customWidth="1" min="33" max="33"/>
    <col hidden="1" outlineLevel="3" width="16.5546875" customWidth="1" min="34" max="34"/>
    <col hidden="1" outlineLevel="3" width="9.21875" customWidth="1" min="35" max="41"/>
    <col hidden="1" outlineLevel="3" width="10.21875" customWidth="1" min="42" max="42"/>
    <col hidden="1" outlineLevel="3" width="11.21875" customWidth="1" min="43" max="43"/>
    <col hidden="1" outlineLevel="3" width="10.77734375" customWidth="1" min="44" max="44"/>
    <col hidden="1" outlineLevel="3" width="9.21875" customWidth="1" min="45" max="46"/>
    <col hidden="1" outlineLevel="3" width="13.21875" customWidth="1" min="47" max="47"/>
    <col hidden="1" outlineLevel="3" width="9.21875" customWidth="1" min="48" max="50"/>
    <col hidden="1" outlineLevel="3" width="14" customWidth="1" min="51" max="51"/>
    <col hidden="1" outlineLevel="3" width="12.21875" customWidth="1" min="52" max="52"/>
    <col hidden="1" outlineLevel="3" collapsed="1" width="9.21875" customWidth="1" min="53" max="53"/>
    <col hidden="1" outlineLevel="3" width="9.21875" customWidth="1" min="54" max="56"/>
    <col hidden="1" outlineLevel="3" width="12.21875" customWidth="1" min="57" max="57"/>
    <col hidden="1" outlineLevel="3" width="11.21875" customWidth="1" min="58" max="58"/>
    <col hidden="1" outlineLevel="3" width="12.21875" customWidth="1" min="59" max="59"/>
    <col hidden="1" outlineLevel="3" width="13.21875" customWidth="1" min="60" max="60"/>
    <col hidden="1" outlineLevel="3" width="13.77734375" customWidth="1" min="61" max="61"/>
    <col hidden="1" outlineLevel="3" width="12.21875" customWidth="1" min="62" max="63"/>
    <col hidden="1" outlineLevel="3" width="11.44140625" customWidth="1" min="64" max="64"/>
    <col hidden="1" outlineLevel="3" width="13.77734375" customWidth="1" min="65" max="65"/>
    <col hidden="1" outlineLevel="3" width="10.5546875" customWidth="1" min="66" max="66"/>
    <col hidden="1" outlineLevel="1" collapsed="1" width="12.21875" customWidth="1" min="67" max="67"/>
    <col hidden="1" outlineLevel="2" width="12" customWidth="1" min="68" max="68"/>
    <col hidden="1" outlineLevel="2" width="13.44140625" customWidth="1" min="69" max="69"/>
    <col hidden="1" outlineLevel="2" width="11.21875" customWidth="1" min="70" max="70"/>
    <col hidden="1" outlineLevel="2" width="11.44140625" customWidth="1" min="71" max="71"/>
    <col hidden="1" outlineLevel="2" width="8.77734375" customWidth="1" min="72" max="72"/>
    <col hidden="1" outlineLevel="2" width="12" customWidth="1" min="73" max="73"/>
    <col hidden="1" outlineLevel="2" width="11.21875" customWidth="1" min="74" max="74"/>
    <col hidden="1" outlineLevel="2" width="11.5546875" customWidth="1" min="75" max="75"/>
    <col hidden="1" outlineLevel="2" width="14" customWidth="1" min="76" max="76"/>
    <col hidden="1" outlineLevel="2" width="9.21875" customWidth="1" min="77" max="77"/>
    <col hidden="1" outlineLevel="2" width="10.21875" customWidth="1" min="78" max="78"/>
    <col hidden="1" outlineLevel="2" width="9.21875" customWidth="1" min="79" max="79"/>
    <col hidden="1" outlineLevel="2" width="10.21875" customWidth="1" min="80" max="80"/>
    <col hidden="1" outlineLevel="2" width="9.21875" customWidth="1" min="81" max="83"/>
    <col hidden="1" outlineLevel="2" width="10.5546875" customWidth="1" min="84" max="84"/>
    <col hidden="1" outlineLevel="2" width="11.5546875" customWidth="1" min="85" max="85"/>
    <col hidden="1" outlineLevel="2" width="14.77734375" customWidth="1" min="86" max="86"/>
    <col hidden="1" outlineLevel="2" width="10.44140625" customWidth="1" min="87" max="87"/>
    <col hidden="1" outlineLevel="2" width="14.44140625" customWidth="1" min="88" max="88"/>
    <col hidden="1" outlineLevel="2" width="12" customWidth="1" min="89" max="89"/>
    <col hidden="1" outlineLevel="2" width="8.77734375" customWidth="1" min="90" max="90"/>
    <col hidden="1" outlineLevel="1" collapsed="1" width="10.21875" customWidth="1" min="91" max="91"/>
    <col hidden="1" outlineLevel="4" width="8.77734375" customWidth="1" min="92" max="92"/>
    <col hidden="1" outlineLevel="4" width="10.5546875" customWidth="1" min="93" max="93"/>
    <col hidden="1" outlineLevel="4" width="11.5546875" customWidth="1" min="94" max="95"/>
    <col hidden="1" outlineLevel="4" width="8.77734375" customWidth="1" min="96" max="112"/>
    <col hidden="1" outlineLevel="4" width="10.5546875" customWidth="1" min="113" max="113"/>
    <col hidden="1" outlineLevel="4" width="8.77734375" customWidth="1" min="114" max="123"/>
    <col hidden="1" outlineLevel="3" collapsed="1" width="12" customWidth="1" min="124" max="124"/>
    <col hidden="1" outlineLevel="3" width="12" customWidth="1" min="125" max="126"/>
    <col collapsed="1" width="8.77734375" customWidth="1" min="127" max="127"/>
    <col width="4.77734375" customWidth="1" min="128" max="128"/>
    <col hidden="1" width="8.77734375" customWidth="1" min="129" max="16384"/>
  </cols>
  <sheetData>
    <row r="1" ht="15" customHeight="1" thickBo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2" t="inlineStr">
        <is>
          <t>Prospective</t>
        </is>
      </c>
      <c r="AE1" s="3">
        <f>IF(OR(Effective_Date="",Expiration_Date=""),"",AVERAGE(Effective_Date,IF(AND(Program_Type="Automatics",[1]Setup!$K$8="Risks Attaching"),DATE(YEAR(Effective_Date),MONTH(Effective_Date)+Underlying_Policy_Length,DAY(Effective_Date)),Effective_Date)))</f>
        <v/>
      </c>
      <c r="AF1" s="3">
        <f>IF(AE1="","",INDEX('[1]GL Rating Factors'!$B$3:$B$43,MATCH($AE1,'[1]GL Rating Factors'!$B$3:$B$43,1)))</f>
        <v/>
      </c>
      <c r="AG1" s="3">
        <f t="array" ref="AG1">IF(AE1="","",INDEX('[1]GL Rating Factors'!$B$3:$B$43,MATCH($AE1,'[1]GL Rating Factors'!$B$3:$B$43,1)+1))</f>
        <v/>
      </c>
      <c r="AH1" s="4">
        <f>IF(OR(AE1="",AF1=""),"",(AG1-AE1)/(AG1-AF1))</f>
        <v/>
      </c>
      <c r="AI1" s="5">
        <f>IF(AE1="","",INDEX('[1]GL Rating Factors'!$H$3:$H$43,MATCH(AF1,'[1]GL Rating Factors'!$B$3:$B$43,0)))</f>
        <v/>
      </c>
      <c r="AJ1">
        <f>IF(AE1="","",INDEX('[1]GL Rating Factors'!$G$3:$G$43,MATCH(AF1,'[1]GL Rating Factors'!$B$3:$B$43,0)))</f>
        <v/>
      </c>
      <c r="AK1">
        <f>IF(AE1="","",INDEX('[1]GL Rating Factors'!$H$3:$H$43,MATCH(AG1,'[1]GL Rating Factors'!$B$3:$B$43,0)))</f>
        <v/>
      </c>
      <c r="AL1">
        <f>IF(AE1="","",INDEX('[1]GL Rating Factors'!$G$3:$G$43,MATCH(AG1,'[1]GL Rating Factors'!$B$3:$B$43,0)))</f>
        <v/>
      </c>
      <c r="AM1" s="6">
        <f>IF(AE1="","",AI1*$AH1+(1-$AH1)*AK1)</f>
        <v/>
      </c>
      <c r="AN1" s="6">
        <f>IF(AF1="","",AJ1*$AH1+(1-$AH1)*AL1)</f>
        <v/>
      </c>
      <c r="AO1" s="107">
        <f>IF(AE1="","",AM1/AM$1)</f>
        <v/>
      </c>
      <c r="AP1" s="107">
        <f>IF(AF1="","",AN1/AN$1)</f>
        <v/>
      </c>
      <c r="AT1" s="8" t="inlineStr">
        <is>
          <t>Rating Limit ELF</t>
        </is>
      </c>
      <c r="AU1" s="9" t="n"/>
      <c r="AV1" s="10">
        <f>IF([1]GL_ILF_Selection!E46="","",IFERROR(MIN(MAX(1-[1]GL_ILF_Selection!E46,0),0),0))</f>
        <v/>
      </c>
      <c r="AW1" s="11" t="n"/>
      <c r="AX1" s="12">
        <f>IF([1]GL_ILF_Selection!H46="","",IFERROR(MIN(MAX(1-[1]GL_ILF_Selection!H46,0),0),0))</f>
        <v/>
      </c>
      <c r="BD1" s="13" t="inlineStr">
        <is>
          <t>ALAE Treatment</t>
        </is>
      </c>
      <c r="BE1" s="14" t="n"/>
      <c r="BF1" s="15">
        <f>[1]Setup!G25</f>
        <v/>
      </c>
      <c r="BG1" s="16" t="n"/>
      <c r="BH1" s="17" t="inlineStr">
        <is>
          <t>UW'g Rating Limit</t>
        </is>
      </c>
      <c r="BI1" s="18">
        <f>IF(Loss_Rating_Limit_GL="",[1]GL_Exposure_Input!Q4,Loss_Rating_Limit_GL)</f>
        <v/>
      </c>
      <c r="BJ1" s="9" t="n"/>
      <c r="BK1" s="17" t="inlineStr">
        <is>
          <t>Actuarial Rating Limit</t>
        </is>
      </c>
      <c r="BL1" s="19">
        <f t="array" ref="BL1">IF(GL="No","",IFERROR(Find_Rating_Limit($BE$9:$BE$108,$BF$9:$BF$108,COUNT(B9:B28),P3,IF(BF1=[1]Lists!R2,0,1),[1]GL_LossExperience_Input!BL2,BL3),$BL$3*ROUND(MIN($BE$9:$BE$108)/$BL$3,0)))</f>
        <v/>
      </c>
      <c r="BO1" t="inlineStr">
        <is>
          <t>Loss Trend and LDFs</t>
        </is>
      </c>
      <c r="BT1" s="20" t="n"/>
      <c r="BW1" s="21" t="inlineStr">
        <is>
          <t>Prospective, Avg Policy written/earned date</t>
        </is>
      </c>
      <c r="BX1" s="3">
        <f>IF(OR(Effective_Date="",Expiration_Date=""),"",IF(AND(Program_Type="Automatics",[1]Setup!K8=[1]Lists!D3),AVERAGE(Effective_Date,Expiration_Date+Underlying_Policy_Length*(365/12)),AVERAGE(Expiration_Date,Effective_Date)))</f>
        <v/>
      </c>
      <c r="BY1" s="3">
        <f>IF(BX1="","",INDEX('[1]GL Rating Factors'!$B$3:$B$43,MATCH([1]GL_LossExperience_Input!$BX1,'[1]GL Rating Factors'!$B$3:$B$43,1)))</f>
        <v/>
      </c>
      <c r="BZ1" s="3">
        <f t="array" ref="BZ1">IF(BX1="","",INDEX('[1]GL Rating Factors'!$B$3:$B$43,MATCH([1]GL_LossExperience_Input!$BX1,'[1]GL Rating Factors'!$B$3:$B$43,1)+1))</f>
        <v/>
      </c>
      <c r="CA1" s="122">
        <f>IF(BX1="","",INDEX('[1]GL Rating Factors'!$F$3:$F$43,MATCH([1]GL_LossExperience_Input!$BY1,'[1]GL Rating Factors'!$B$3:$B$43,1)))</f>
        <v/>
      </c>
      <c r="CB1" s="122">
        <f t="array" ref="CB1">IF(BX1="","",INDEX('[1]GL Rating Factors'!$F$3:$F$43,MATCH([1]GL_LossExperience_Input!$BY1,'[1]GL Rating Factors'!$B$3:$B$43,1)+1))</f>
        <v/>
      </c>
      <c r="CC1" s="123">
        <f>IF(BX1="","",(BZ1-BX1)/(BZ1-BY1))</f>
        <v/>
      </c>
      <c r="CD1" s="122">
        <f>IF(BX1="","",CC1*CA1+(1-CC1)*CB1)</f>
        <v/>
      </c>
      <c r="CE1" s="122">
        <f>IF(OR(BW1="",$BX$1=""),"",CD1/$CD$1)</f>
        <v/>
      </c>
      <c r="CG1" t="inlineStr">
        <is>
          <t>Prospective</t>
        </is>
      </c>
      <c r="CH1">
        <f>[1]Setup!K8</f>
        <v/>
      </c>
      <c r="CI1" s="24" t="n">
        <v>45292</v>
      </c>
      <c r="CJ1" s="24" t="n">
        <v>45657</v>
      </c>
      <c r="CK1" s="25">
        <f t="array" ref="CK1">IF(CG1="","",CalculateAverageRateLevel(OFFSET($BQ$9:$BR$9,0,0,COUNT($BQ$9:$BQ$108),2),CI1,CJ1,Underlying_Policy_Length,CH1=[1]Lists!$D$2))</f>
        <v/>
      </c>
      <c r="DW1" s="1" t="n"/>
      <c r="DX1" s="1" t="n"/>
    </row>
    <row r="2" ht="15" customHeight="1" thickBot="1">
      <c r="A2" s="1" t="n"/>
      <c r="B2" s="26">
        <f>IF([1]Setup!G3="","",[1]Setup!G3&amp;": "&amp;[1]Lists!A3)</f>
        <v/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t="inlineStr">
        <is>
          <t>Prior Year</t>
        </is>
      </c>
      <c r="AE2" s="28">
        <f>IF(AE1="","",DATE(YEAR(AE1)-1,MONTH(AE1),DAY(AE1)))</f>
        <v/>
      </c>
      <c r="AF2" s="3">
        <f>IF(AE2="","",INDEX('[1]GL Rating Factors'!$B$3:$B$43,MATCH($AE2,'[1]GL Rating Factors'!$B$3:$B$43,1)))</f>
        <v/>
      </c>
      <c r="AG2" s="3">
        <f t="array" ref="AG2">IF(AE2="","",INDEX('[1]GL Rating Factors'!$B$3:$B$43,MATCH($AE2,'[1]GL Rating Factors'!$B$3:$B$43,1)+1))</f>
        <v/>
      </c>
      <c r="AH2" s="4">
        <f>IF(OR(AE2="",AF2=""),"",(AG2-AE2)/(AG2-AF2))</f>
        <v/>
      </c>
      <c r="AI2" s="5">
        <f>IF(AE2="","",INDEX('[1]GL Rating Factors'!$H$3:$H$43,MATCH(AF2,'[1]GL Rating Factors'!$B$3:$B$43,0)))</f>
        <v/>
      </c>
      <c r="AJ2">
        <f>IF(AE2="","",INDEX('[1]GL Rating Factors'!$G$3:$G$43,MATCH(AF2,'[1]GL Rating Factors'!$B$3:$B$43,0)))</f>
        <v/>
      </c>
      <c r="AK2">
        <f>IF(AE2="","",INDEX('[1]GL Rating Factors'!$H$3:$H$43,MATCH(AG2,'[1]GL Rating Factors'!$B$3:$B$43,0)))</f>
        <v/>
      </c>
      <c r="AL2">
        <f>IF(AE2="","",INDEX('[1]GL Rating Factors'!$G$3:$G$43,MATCH(AG2,'[1]GL Rating Factors'!$B$3:$B$43,0)))</f>
        <v/>
      </c>
      <c r="AM2" s="6">
        <f>IF(AE2="","",AI2*$AH2+(1-$AH2)*AK2)</f>
        <v/>
      </c>
      <c r="AN2" s="6">
        <f>IF(AF2="","",AJ2*$AH2+(1-$AH2)*AL2)</f>
        <v/>
      </c>
      <c r="AO2" s="107">
        <f>IF(AE2="","",AM2/AM$1)</f>
        <v/>
      </c>
      <c r="AP2" s="107">
        <f>IF(AF2="","",AN2/AN$1)</f>
        <v/>
      </c>
      <c r="AQ2" s="29" t="inlineStr">
        <is>
          <t>Development Factor Calculations</t>
        </is>
      </c>
      <c r="AR2" s="30" t="n"/>
      <c r="AS2" s="30" t="n"/>
      <c r="AT2" s="31" t="inlineStr">
        <is>
          <t>ELF Adjustment Credibility</t>
        </is>
      </c>
      <c r="AV2" s="32" t="n">
        <v>0.75</v>
      </c>
      <c r="AW2" s="33" t="n"/>
      <c r="AX2" s="34">
        <f>AV2</f>
        <v/>
      </c>
      <c r="AY2" t="inlineStr">
        <is>
          <t>&lt;-confidence in ELF discount applied</t>
        </is>
      </c>
      <c r="BD2" s="31" t="n"/>
      <c r="BG2" s="20" t="n"/>
      <c r="BH2" s="21" t="inlineStr">
        <is>
          <t>Reporting Threshhold</t>
        </is>
      </c>
      <c r="BI2" s="35">
        <f>MAX(P3,25000)</f>
        <v/>
      </c>
      <c r="BJ2" s="20" t="n"/>
      <c r="BK2" s="21" t="inlineStr">
        <is>
          <t>Target XS Claims per period</t>
        </is>
      </c>
      <c r="BL2" s="36" t="n">
        <v>1</v>
      </c>
      <c r="BM2" s="20" t="n"/>
      <c r="BN2" s="20" t="n"/>
      <c r="BP2" s="37" t="inlineStr">
        <is>
          <t>Cumulative Rate Level Data Prep - for Onleveling</t>
        </is>
      </c>
      <c r="BQ2" s="38" t="n"/>
      <c r="BR2" s="38" t="n"/>
      <c r="BS2" s="38" t="n"/>
      <c r="BW2" s="20" t="inlineStr">
        <is>
          <t>Prior Year -&gt;</t>
        </is>
      </c>
      <c r="BX2" s="28">
        <f>IF(BX1="","",DATE(YEAR(BX1)-1,MONTH(BX1),DAY(BX1)))</f>
        <v/>
      </c>
      <c r="BY2" s="3">
        <f>IF(BX2="","",INDEX('[1]GL Rating Factors'!$B$3:$B$43,MATCH([1]GL_LossExperience_Input!$BX2,'[1]GL Rating Factors'!$B$3:$B$43,1)))</f>
        <v/>
      </c>
      <c r="BZ2" s="3">
        <f t="array" ref="BZ2">IF(BX2="","",INDEX('[1]GL Rating Factors'!$B$3:$B$43,MATCH([1]GL_LossExperience_Input!$BX2,'[1]GL Rating Factors'!$B$3:$B$43,1)+1))</f>
        <v/>
      </c>
      <c r="CA2" s="122">
        <f>IF(BX2="","",INDEX('[1]GL Rating Factors'!$F$3:$F$43,MATCH([1]GL_LossExperience_Input!$BY2,'[1]GL Rating Factors'!$B$3:$B$43,1)))</f>
        <v/>
      </c>
      <c r="CB2" s="122">
        <f t="array" ref="CB2">IF(BX2="","",INDEX('[1]GL Rating Factors'!$F$3:$F$43,MATCH([1]GL_LossExperience_Input!$BY2,'[1]GL Rating Factors'!$B$3:$B$43,1)+1))</f>
        <v/>
      </c>
      <c r="CC2" s="123">
        <f>IF(BX2="","",(BZ2-BX2)/(BZ2-BY2))</f>
        <v/>
      </c>
      <c r="CD2" s="122">
        <f>IF(BX2="","",CC2*CA2+(1-CC2)*CB2)</f>
        <v/>
      </c>
      <c r="CE2" s="122">
        <f>IF(OR(BW2="",$BX$1=""),"",CD2/$CD$1)</f>
        <v/>
      </c>
      <c r="CF2" s="39" t="n"/>
      <c r="CG2" s="40" t="inlineStr">
        <is>
          <t>*Add in manual on-level factor input (in case someone wants to do extension of exposures</t>
        </is>
      </c>
      <c r="CM2" t="inlineStr">
        <is>
          <t>*Rate Change and Exposure Trend</t>
        </is>
      </c>
      <c r="CO2" t="inlineStr">
        <is>
          <t>Error Checking: Experience Periods</t>
        </is>
      </c>
      <c r="DM2" s="41" t="inlineStr">
        <is>
          <t>Large Loss: Error Checks</t>
        </is>
      </c>
      <c r="DQ2" s="41" t="inlineStr">
        <is>
          <t>Rate Change: Error Check</t>
        </is>
      </c>
      <c r="DW2" s="27" t="n"/>
      <c r="DX2" s="1" t="n"/>
    </row>
    <row r="3" ht="15" customHeight="1" thickBot="1">
      <c r="A3" s="1" t="n"/>
      <c r="B3" s="26" t="inlineStr">
        <is>
          <t>Effective Date:</t>
        </is>
      </c>
      <c r="C3" s="26" t="n"/>
      <c r="D3" s="42">
        <f>IF(Effective_Date="","",Effective_Date)</f>
        <v/>
      </c>
      <c r="E3" s="27" t="n"/>
      <c r="F3" s="27" t="n"/>
      <c r="G3" s="27" t="n"/>
      <c r="H3" s="27" t="n"/>
      <c r="I3" s="27" t="n"/>
      <c r="J3" s="43" t="inlineStr">
        <is>
          <t>Inflationary Exposure Base?</t>
        </is>
      </c>
      <c r="K3" s="44" t="inlineStr">
        <is>
          <t>Revenue</t>
        </is>
      </c>
      <c r="L3" s="27" t="n"/>
      <c r="M3" s="27" t="n"/>
      <c r="N3" s="26" t="n"/>
      <c r="O3" s="43" t="inlineStr">
        <is>
          <t>Reporting Losses Greater Than:</t>
        </is>
      </c>
      <c r="P3" s="45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E3" s="28" t="n"/>
      <c r="AF3" s="3" t="n"/>
      <c r="AG3" s="3" t="n"/>
      <c r="AH3" s="4" t="n"/>
      <c r="AI3" s="5" t="n"/>
      <c r="AM3" s="6" t="n"/>
      <c r="AN3" s="6" t="n"/>
      <c r="AO3" s="107" t="n"/>
      <c r="AP3" s="107" t="n"/>
      <c r="AQ3" s="46" t="n"/>
      <c r="AR3" s="16" t="n"/>
      <c r="AS3" s="16" t="n"/>
      <c r="AT3" s="9" t="n"/>
      <c r="AU3" s="9" t="n"/>
      <c r="AV3" s="47" t="n"/>
      <c r="AW3" s="33" t="n"/>
      <c r="AX3" s="33" t="n"/>
      <c r="BD3" s="48" t="n"/>
      <c r="BE3" s="49" t="n"/>
      <c r="BF3" s="49" t="n"/>
      <c r="BG3" s="50" t="n"/>
      <c r="BH3" s="50" t="n"/>
      <c r="BI3" s="50" t="n"/>
      <c r="BJ3" s="50" t="n"/>
      <c r="BK3" s="50" t="inlineStr">
        <is>
          <t>Precision</t>
        </is>
      </c>
      <c r="BL3" s="51" t="n">
        <v>10000</v>
      </c>
      <c r="BM3" s="52" t="n"/>
      <c r="BN3" s="50" t="n"/>
      <c r="BP3" s="37" t="n"/>
      <c r="BQ3" s="38" t="n"/>
      <c r="BR3" s="38" t="n"/>
      <c r="BS3" s="38" t="n"/>
      <c r="BW3" s="20" t="n"/>
      <c r="BX3" s="28" t="n"/>
      <c r="BY3" s="3" t="n"/>
      <c r="BZ3" s="3" t="n"/>
      <c r="CA3" s="122" t="n"/>
      <c r="CB3" s="122" t="n"/>
      <c r="CC3" s="123" t="n"/>
      <c r="CD3" s="122" t="n"/>
      <c r="CE3" s="122" t="n"/>
      <c r="CF3" s="39" t="n"/>
      <c r="CG3" s="40" t="n"/>
      <c r="CN3" s="21" t="inlineStr">
        <is>
          <t>Comment</t>
        </is>
      </c>
      <c r="CO3" s="2" t="inlineStr">
        <is>
          <t>Effective Dates are within other policy periods. Please change.</t>
        </is>
      </c>
      <c r="CP3" s="2" t="inlineStr">
        <is>
          <t>Effective Dates are before 1/1/2000. Please change.</t>
        </is>
      </c>
      <c r="CQ3" s="2" t="inlineStr">
        <is>
          <t>Effective Date isn't an actual date or number. Please change.</t>
        </is>
      </c>
      <c r="CR3" s="2" t="inlineStr">
        <is>
          <t>Expiration Dates are within other policy periods. Please change.</t>
        </is>
      </c>
      <c r="CS3" s="2" t="inlineStr">
        <is>
          <t>Expiration Date isn't an actual date or number. Please change.</t>
        </is>
      </c>
      <c r="CT3" s="2" t="inlineStr">
        <is>
          <t>The Evaluation Date is before the Effective Date. Please change.</t>
        </is>
      </c>
      <c r="CU3" s="2" t="inlineStr">
        <is>
          <t>Evaluation Date isn't an actual date or number. Please change.</t>
        </is>
      </c>
      <c r="CV3" s="2">
        <f>CV6&amp; " "&amp;CV7&amp; " are negative. Please change."</f>
        <v/>
      </c>
      <c r="CW3" s="2">
        <f>CW6&amp; " "&amp;CW7&amp; " are negative. Please change."</f>
        <v/>
      </c>
      <c r="CX3" s="2">
        <f>CX6&amp; " "&amp;CX7&amp; " are negative. Please change."</f>
        <v/>
      </c>
      <c r="CY3" s="2">
        <f>CY6&amp; " "&amp;CY7&amp; " are negative. Please change."</f>
        <v/>
      </c>
      <c r="CZ3" s="2">
        <f>CZ6&amp; " "&amp;CZ7&amp; " are negative. Please change."</f>
        <v/>
      </c>
      <c r="DA3" s="2">
        <f>DA6&amp; " "&amp;DA7&amp; " are negative. Please change."</f>
        <v/>
      </c>
      <c r="DB3" s="2">
        <f>DB6&amp; " "&amp;DB7&amp; " are less in the policy period than the sum of large losses. Please change."</f>
        <v/>
      </c>
      <c r="DC3" s="2">
        <f>DC6&amp; " "&amp;DC7&amp; " are less in the policy period than the sum of large losses. Please change."</f>
        <v/>
      </c>
      <c r="DD3" s="2">
        <f>DD6&amp; " "&amp;DD7&amp; " are less in the policy period than the sum of large losses. Please change."</f>
        <v/>
      </c>
      <c r="DE3" s="2">
        <f>DE6&amp; " "&amp;DE7&amp; " are less in the policy period than the sum of large losses. Please change."</f>
        <v/>
      </c>
      <c r="DF3" s="2">
        <f>DF6&amp; " "&amp;DF7&amp; " are less in the policy period than the number of large losses. Please change."</f>
        <v/>
      </c>
      <c r="DG3" s="2" t="inlineStr">
        <is>
          <t>Paid Losses are greater than Incurred Losses in the Policy Period. Please Change.</t>
        </is>
      </c>
      <c r="DH3" s="2" t="inlineStr">
        <is>
          <t>Paid ALAE is greater than Incurred ALAE in the Policy Period. Please Change.</t>
        </is>
      </c>
      <c r="DI3" t="inlineStr">
        <is>
          <t>The Evaluation Date is only 3 months from the Effective Date. Please make sure you are using the correct dates.</t>
        </is>
      </c>
      <c r="DJ3" s="2" t="inlineStr">
        <is>
          <t>An Evaluation Date must be entered!</t>
        </is>
      </c>
      <c r="DM3" t="inlineStr">
        <is>
          <t>Comment</t>
        </is>
      </c>
      <c r="DN3" s="2" t="inlineStr">
        <is>
          <t>Paid Loss is greater than Incurred Loss. Please Change.</t>
        </is>
      </c>
      <c r="DO3" s="2" t="inlineStr">
        <is>
          <t>Paid ALAE is greater than Incurred ALAE. Please Change.</t>
        </is>
      </c>
      <c r="DQ3" t="inlineStr">
        <is>
          <t>Comment</t>
        </is>
      </c>
      <c r="DR3" t="inlineStr">
        <is>
          <t>Multiple rate changes have the same effective date. Please Change.</t>
        </is>
      </c>
      <c r="DT3" t="inlineStr">
        <is>
          <t>*Error Checking</t>
        </is>
      </c>
      <c r="DW3" s="27" t="n"/>
      <c r="DX3" s="1" t="n"/>
    </row>
    <row r="4" ht="15" customHeight="1" thickBot="1">
      <c r="A4" s="1" t="n"/>
      <c r="C4" s="27" t="n"/>
      <c r="D4" s="43" t="inlineStr">
        <is>
          <t>Same Eval Date</t>
        </is>
      </c>
      <c r="E4" s="53" t="n"/>
      <c r="F4" s="27" t="n"/>
      <c r="G4" s="27" t="n"/>
      <c r="H4" s="27" t="n"/>
      <c r="I4" s="27" t="n"/>
      <c r="J4" s="43" t="inlineStr">
        <is>
          <t>Units Per Exposure</t>
        </is>
      </c>
      <c r="K4" s="54">
        <f>IF(K3="Payroll",100,IF(K3="Revenue",1000,1))</f>
        <v/>
      </c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  <c r="AA4" s="27" t="n"/>
      <c r="AB4" s="27" t="n"/>
      <c r="AC4" s="27" t="n"/>
      <c r="AE4" s="28" t="n"/>
      <c r="AF4" s="3" t="n"/>
      <c r="AG4" s="3" t="n"/>
      <c r="AH4" s="4" t="n"/>
      <c r="AI4" s="5" t="n"/>
      <c r="AM4" s="6" t="n"/>
      <c r="AN4" s="6" t="n"/>
      <c r="AO4" s="107" t="n"/>
      <c r="AP4" s="107" t="n"/>
      <c r="AQ4" s="52" t="n"/>
      <c r="AR4" s="50" t="n"/>
      <c r="AS4" s="50" t="n"/>
      <c r="AT4" s="49" t="n"/>
      <c r="AU4" s="50" t="inlineStr">
        <is>
          <t>Underwriter</t>
        </is>
      </c>
      <c r="AV4" s="55" t="n"/>
      <c r="AW4" s="56" t="inlineStr">
        <is>
          <t>Actuarial LDF</t>
        </is>
      </c>
      <c r="AX4" s="33" t="n"/>
      <c r="BE4" s="31" t="n"/>
      <c r="BG4" s="20" t="inlineStr">
        <is>
          <t>Limited</t>
        </is>
      </c>
      <c r="BH4" s="57" t="inlineStr">
        <is>
          <t>Limited</t>
        </is>
      </c>
      <c r="BI4" s="58" t="inlineStr">
        <is>
          <t>Excess</t>
        </is>
      </c>
      <c r="BJ4" s="57">
        <f>BI4</f>
        <v/>
      </c>
      <c r="BK4" s="20" t="inlineStr">
        <is>
          <t>Limited</t>
        </is>
      </c>
      <c r="BL4" s="57" t="inlineStr">
        <is>
          <t>Limited</t>
        </is>
      </c>
      <c r="BM4" s="58" t="inlineStr">
        <is>
          <t>Excess</t>
        </is>
      </c>
      <c r="BN4" s="57">
        <f>BM4</f>
        <v/>
      </c>
      <c r="BP4" s="37" t="n"/>
      <c r="BQ4" s="38" t="n"/>
      <c r="BR4" s="38" t="n"/>
      <c r="BS4" s="38" t="n"/>
      <c r="BW4" s="20" t="n"/>
      <c r="BX4" s="28" t="n"/>
      <c r="BY4" s="3" t="n"/>
      <c r="BZ4" s="3" t="n"/>
      <c r="CA4" s="122" t="n"/>
      <c r="CB4" s="122" t="n"/>
      <c r="CC4" s="123" t="n"/>
      <c r="CD4" s="122" t="n"/>
      <c r="CE4" s="122" t="n"/>
      <c r="CF4" s="39" t="n"/>
      <c r="CG4" s="40" t="n"/>
      <c r="CN4" s="20" t="inlineStr">
        <is>
          <t>Sum</t>
        </is>
      </c>
      <c r="CO4">
        <f>IF(IFERROR(SUM(CO9:CO28),0)&gt;0,1,0)</f>
        <v/>
      </c>
      <c r="CP4">
        <f>IF(IFERROR(SUM(CP9:CP28),0)&gt;0,1,0)</f>
        <v/>
      </c>
      <c r="CQ4">
        <f>IF(IFERROR(SUM(CQ9:CQ28),0)&gt;0,1,0)</f>
        <v/>
      </c>
      <c r="CR4">
        <f>IF(IFERROR(SUM(CR9:CR28),0)&gt;0,1,0)</f>
        <v/>
      </c>
      <c r="CS4">
        <f>IF(IFERROR(SUM(CS9:CS28),0)&gt;0,1,0)</f>
        <v/>
      </c>
      <c r="CT4">
        <f>IF(IFERROR(SUM(CT9:CT28),0)&gt;0,1,0)</f>
        <v/>
      </c>
      <c r="CU4">
        <f>IF(IFERROR(SUM(CU9:CU28),0)&gt;0,1,0)</f>
        <v/>
      </c>
      <c r="CV4">
        <f>IF(IFERROR(SUM(CV9:CV28),0)&gt;0,1,0)</f>
        <v/>
      </c>
      <c r="CW4">
        <f>IF(IFERROR(SUM(CW9:CW28),0)&gt;0,1,0)</f>
        <v/>
      </c>
      <c r="CX4">
        <f>IF(IFERROR(SUM(CX9:CX28),0)&gt;0,1,0)</f>
        <v/>
      </c>
      <c r="CY4">
        <f>IF(IFERROR(SUM(CY9:CY28),0)&gt;0,1,0)</f>
        <v/>
      </c>
      <c r="CZ4">
        <f>IF(IFERROR(SUM(CZ9:CZ28),0)&gt;0,1,0)</f>
        <v/>
      </c>
      <c r="DA4">
        <f>IF(IFERROR(SUM(DA9:DA28),0)&gt;0,1,0)</f>
        <v/>
      </c>
      <c r="DB4">
        <f>IF(IFERROR(SUM(DB9:DB28),0)&gt;0,1,0)</f>
        <v/>
      </c>
      <c r="DC4">
        <f>IF(IFERROR(SUM(DC9:DC28),0)&gt;0,1,0)</f>
        <v/>
      </c>
      <c r="DD4">
        <f>IF(IFERROR(SUM(DD9:DD28),0)&gt;0,1,0)</f>
        <v/>
      </c>
      <c r="DE4">
        <f>IF(IFERROR(SUM(DE9:DE28),0)&gt;0,1,0)</f>
        <v/>
      </c>
      <c r="DF4">
        <f>IF(IFERROR(SUM(DF9:DF28),0)&gt;0,1,0)</f>
        <v/>
      </c>
      <c r="DG4">
        <f>IF(IFERROR(SUM(DG9:DG28),0)&gt;0,1,0)</f>
        <v/>
      </c>
      <c r="DH4">
        <f>IF(IFERROR(SUM(DH9:DH28),0)&gt;0,1,0)</f>
        <v/>
      </c>
      <c r="DI4">
        <f>IF(IFERROR(SUM(DI9:DI28),0)&gt;0,1,0)</f>
        <v/>
      </c>
      <c r="DJ4">
        <f>IF(IFERROR(SUM(DJ9:DJ28),0)&gt;0,1,0)</f>
        <v/>
      </c>
      <c r="DM4" t="inlineStr">
        <is>
          <t>Sum</t>
        </is>
      </c>
      <c r="DN4">
        <f>IF(IFERROR(SUM(DN9:DN108),0)&gt;0,1,0)</f>
        <v/>
      </c>
      <c r="DO4">
        <f>IF(IFERROR(SUM(DO9:DO108),0)&gt;0,1,0)</f>
        <v/>
      </c>
      <c r="DQ4" t="inlineStr">
        <is>
          <t>Sum</t>
        </is>
      </c>
      <c r="DR4">
        <f>IF(IFERROR(SUM(DR9:DR28),0)&gt;0,1,0)</f>
        <v/>
      </c>
      <c r="DW4" s="27" t="n"/>
      <c r="DX4" s="1" t="n"/>
    </row>
    <row r="5" ht="15" customHeight="1" thickBot="1">
      <c r="A5" s="1" t="n"/>
      <c r="B5" s="27" t="n"/>
      <c r="C5" s="59">
        <f>IF(SUM($CO$4:$DJ$4)&gt;0,"* "&amp;INDEX($CO$3:$DJ$3,MATCH(1,$CO$4:$DJ$4,0)),"")</f>
        <v/>
      </c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59">
        <f>IF(SUM($DN$4:$DQ$4)&gt;0,"* "&amp;INDEX($DN$3:$DQ$3,MATCH(1,$DN$4:$DQ$4,0)),"")</f>
        <v/>
      </c>
      <c r="O5" s="27" t="n"/>
      <c r="P5" s="27" t="n"/>
      <c r="Q5" s="27" t="n"/>
      <c r="R5" s="27" t="n"/>
      <c r="S5" s="27" t="n"/>
      <c r="T5" s="27" t="n"/>
      <c r="U5" s="27" t="n"/>
      <c r="V5" s="27" t="n"/>
      <c r="W5" s="59">
        <f>IF($DR$4&gt;0,$DR$3,"")</f>
        <v/>
      </c>
      <c r="X5" s="59" t="n"/>
      <c r="Y5" s="27" t="n"/>
      <c r="Z5" s="27" t="n"/>
      <c r="AA5" s="27" t="n"/>
      <c r="AB5" s="27" t="n"/>
      <c r="AC5" s="27" t="n"/>
      <c r="AE5" s="28" t="n"/>
      <c r="AF5" s="3" t="n"/>
      <c r="AG5" s="3" t="n"/>
      <c r="AH5" s="4" t="n"/>
      <c r="AI5" s="5" t="n"/>
      <c r="AM5" s="6" t="n"/>
      <c r="AN5" s="6" t="n"/>
      <c r="AO5" s="107" t="n"/>
      <c r="AP5" s="107" t="n"/>
      <c r="AQ5" s="58" t="n"/>
      <c r="AR5" s="20" t="n"/>
      <c r="AS5" s="20" t="n"/>
      <c r="AU5" s="20" t="n"/>
      <c r="AV5" s="60" t="n"/>
      <c r="AW5" s="56" t="n"/>
      <c r="AX5" s="33" t="n"/>
      <c r="BE5" s="31" t="n"/>
      <c r="BG5" s="20" t="n"/>
      <c r="BH5" s="57" t="n"/>
      <c r="BI5" s="58" t="n"/>
      <c r="BJ5" s="57" t="n"/>
      <c r="BK5" s="20" t="n"/>
      <c r="BL5" s="57" t="n"/>
      <c r="BM5" s="58" t="n"/>
      <c r="BN5" s="57" t="n"/>
      <c r="BP5" s="37" t="n"/>
      <c r="BQ5" s="38" t="n"/>
      <c r="BR5" s="38" t="n"/>
      <c r="BS5" s="38" t="n"/>
      <c r="BW5" s="20" t="n"/>
      <c r="BX5" s="28" t="n"/>
      <c r="BY5" s="3" t="n"/>
      <c r="BZ5" s="3" t="n"/>
      <c r="CA5" s="122" t="n"/>
      <c r="CB5" s="122" t="n"/>
      <c r="CC5" s="123" t="n"/>
      <c r="CD5" s="122" t="n"/>
      <c r="CE5" s="122" t="n"/>
      <c r="CF5" s="39" t="n"/>
      <c r="CG5" s="40" t="n"/>
      <c r="DW5" s="27" t="n"/>
      <c r="DX5" s="1" t="n"/>
    </row>
    <row r="6" ht="16.2" customHeight="1" thickBot="1">
      <c r="A6" s="1" t="n"/>
      <c r="B6" s="26" t="n"/>
      <c r="C6" s="154" t="inlineStr">
        <is>
          <t>Ground Up Loss and Historical Exposures</t>
        </is>
      </c>
      <c r="D6" s="14" t="n"/>
      <c r="E6" s="14" t="n"/>
      <c r="F6" s="14" t="n"/>
      <c r="G6" s="14" t="n"/>
      <c r="H6" s="14" t="n"/>
      <c r="I6" s="14" t="n"/>
      <c r="J6" s="14" t="n"/>
      <c r="K6" s="155" t="n"/>
      <c r="L6" s="27" t="n"/>
      <c r="M6" s="27" t="n"/>
      <c r="N6" s="156" t="inlineStr">
        <is>
          <t>Large Losses</t>
        </is>
      </c>
      <c r="O6" s="14" t="n"/>
      <c r="P6" s="14" t="n"/>
      <c r="Q6" s="14" t="n"/>
      <c r="R6" s="14" t="n"/>
      <c r="S6" s="155" t="n"/>
      <c r="T6" s="27" t="n"/>
      <c r="U6" s="27" t="n"/>
      <c r="V6" s="27" t="n"/>
      <c r="W6" s="27" t="n"/>
      <c r="X6" s="157" t="inlineStr">
        <is>
          <t>Rate Changes</t>
        </is>
      </c>
      <c r="Y6" s="155" t="n"/>
      <c r="Z6" s="27" t="n"/>
      <c r="AA6" s="27" t="n"/>
      <c r="AB6" s="27" t="n"/>
      <c r="AC6" s="27" t="n"/>
      <c r="AE6" s="69" t="n"/>
      <c r="AF6" s="70" t="n"/>
      <c r="AG6" s="71" t="n"/>
      <c r="AK6" s="72" t="inlineStr">
        <is>
          <t>Frequency and Severity Trend Factor Calculation</t>
        </is>
      </c>
      <c r="AL6" s="73" t="n"/>
      <c r="AM6" s="73" t="n"/>
      <c r="AN6" s="73" t="n"/>
      <c r="AO6" s="73" t="n"/>
      <c r="AP6" s="73" t="n"/>
      <c r="AQ6" s="31" t="n"/>
      <c r="AR6" s="20" t="inlineStr">
        <is>
          <t>Incurred</t>
        </is>
      </c>
      <c r="AS6" s="20" t="inlineStr">
        <is>
          <t>Claim</t>
        </is>
      </c>
      <c r="AT6" s="20" t="inlineStr">
        <is>
          <t>Incurred</t>
        </is>
      </c>
      <c r="AU6" s="20" t="inlineStr">
        <is>
          <t>Incurred</t>
        </is>
      </c>
      <c r="AV6" s="57" t="inlineStr">
        <is>
          <t>Adjusted</t>
        </is>
      </c>
      <c r="AW6" s="20" t="inlineStr">
        <is>
          <t>Incurred</t>
        </is>
      </c>
      <c r="AX6" s="57" t="inlineStr">
        <is>
          <t>Adjusted</t>
        </is>
      </c>
      <c r="AY6" s="29" t="inlineStr">
        <is>
          <t>Severity</t>
        </is>
      </c>
      <c r="AZ6" s="74">
        <f>AY6</f>
        <v/>
      </c>
      <c r="BE6" s="58" t="inlineStr">
        <is>
          <t>Trended</t>
        </is>
      </c>
      <c r="BF6" s="20" t="inlineStr">
        <is>
          <t>Trended</t>
        </is>
      </c>
      <c r="BG6" s="20" t="inlineStr">
        <is>
          <t>Untrended</t>
        </is>
      </c>
      <c r="BH6" s="57" t="inlineStr">
        <is>
          <t>Trended</t>
        </is>
      </c>
      <c r="BI6" s="58">
        <f>BG6</f>
        <v/>
      </c>
      <c r="BJ6" s="57">
        <f>BH6</f>
        <v/>
      </c>
      <c r="BK6" s="20" t="inlineStr">
        <is>
          <t>Untrended</t>
        </is>
      </c>
      <c r="BL6" s="57" t="inlineStr">
        <is>
          <t>Trended</t>
        </is>
      </c>
      <c r="BM6" s="58">
        <f>BK6</f>
        <v/>
      </c>
      <c r="BN6" s="57">
        <f>BL6</f>
        <v/>
      </c>
      <c r="BP6" s="20" t="inlineStr">
        <is>
          <t>Rate Change</t>
        </is>
      </c>
      <c r="BQ6" s="20">
        <f>BP6</f>
        <v/>
      </c>
      <c r="BR6" s="20" t="inlineStr">
        <is>
          <t>Cumulative</t>
        </is>
      </c>
      <c r="BT6" s="20" t="n"/>
      <c r="BW6" s="75" t="inlineStr">
        <is>
          <t>Experience</t>
        </is>
      </c>
      <c r="BX6" s="72" t="inlineStr">
        <is>
          <t>Exposure Trending Factor Calculation</t>
        </is>
      </c>
      <c r="BY6" s="73" t="n"/>
      <c r="BZ6" s="76" t="n"/>
      <c r="CA6" s="16" t="n"/>
      <c r="CB6" s="16" t="n"/>
      <c r="CC6" s="16" t="n"/>
      <c r="CD6" s="16" t="n"/>
      <c r="CE6" s="77" t="n"/>
      <c r="CG6" s="75" t="inlineStr">
        <is>
          <t>Experience</t>
        </is>
      </c>
      <c r="CH6" s="20" t="inlineStr">
        <is>
          <t>Experience</t>
        </is>
      </c>
      <c r="CI6" s="20" t="inlineStr">
        <is>
          <t>Experience</t>
        </is>
      </c>
      <c r="CJ6" s="20">
        <f>CI6</f>
        <v/>
      </c>
      <c r="CK6" s="20" t="inlineStr">
        <is>
          <t>Average</t>
        </is>
      </c>
      <c r="CL6" s="40" t="n"/>
      <c r="CM6" s="40" t="n"/>
      <c r="CN6" s="40" t="n"/>
      <c r="CO6" s="20" t="inlineStr">
        <is>
          <t>Eff Date</t>
        </is>
      </c>
      <c r="CP6" s="20" t="inlineStr">
        <is>
          <t>Eff Date</t>
        </is>
      </c>
      <c r="CQ6" s="20" t="inlineStr">
        <is>
          <t>Eff Date</t>
        </is>
      </c>
      <c r="CR6" s="20" t="inlineStr">
        <is>
          <t>Exp Date</t>
        </is>
      </c>
      <c r="CS6" s="20" t="inlineStr">
        <is>
          <t>Exp Date</t>
        </is>
      </c>
      <c r="CT6" s="20" t="inlineStr">
        <is>
          <t>Eval Date</t>
        </is>
      </c>
      <c r="CU6" s="20" t="inlineStr">
        <is>
          <t>Eval Date</t>
        </is>
      </c>
      <c r="CV6" s="20">
        <f>F7</f>
        <v/>
      </c>
      <c r="CW6" s="20">
        <f>G7</f>
        <v/>
      </c>
      <c r="CX6" s="20">
        <f>H7</f>
        <v/>
      </c>
      <c r="CY6" s="20">
        <f>I7</f>
        <v/>
      </c>
      <c r="CZ6" s="20">
        <f>J7</f>
        <v/>
      </c>
      <c r="DA6" s="20">
        <f>K7</f>
        <v/>
      </c>
      <c r="DB6" s="20">
        <f>CW6</f>
        <v/>
      </c>
      <c r="DC6" s="20">
        <f>CX6</f>
        <v/>
      </c>
      <c r="DD6" s="20">
        <f>CY6</f>
        <v/>
      </c>
      <c r="DE6" s="20">
        <f>CZ6</f>
        <v/>
      </c>
      <c r="DF6" s="20">
        <f>DA6</f>
        <v/>
      </c>
      <c r="DG6" s="20">
        <f>DD6</f>
        <v/>
      </c>
      <c r="DH6" s="20">
        <f>DE6</f>
        <v/>
      </c>
      <c r="DI6" s="20" t="inlineStr">
        <is>
          <t>Eval Date</t>
        </is>
      </c>
      <c r="DJ6" s="20" t="inlineStr">
        <is>
          <t>Eval Date</t>
        </is>
      </c>
      <c r="DK6" s="20" t="n"/>
      <c r="DL6" s="20" t="n"/>
      <c r="DM6" s="78" t="n"/>
      <c r="DN6" s="79">
        <f>DG6</f>
        <v/>
      </c>
      <c r="DO6" s="79">
        <f>DH6</f>
        <v/>
      </c>
      <c r="DP6" s="79" t="n"/>
      <c r="DQ6" s="79" t="n"/>
      <c r="DR6" s="79" t="inlineStr">
        <is>
          <t>Multiple</t>
        </is>
      </c>
      <c r="DS6" s="78" t="n"/>
      <c r="DT6" s="20" t="n"/>
      <c r="DU6" s="20" t="n"/>
      <c r="DV6" s="20" t="n"/>
      <c r="DW6" s="27" t="n"/>
      <c r="DX6" s="1" t="n"/>
    </row>
    <row r="7" ht="14.4" customHeight="1">
      <c r="A7" s="1" t="n"/>
      <c r="B7" s="26" t="n"/>
      <c r="C7" s="26" t="inlineStr">
        <is>
          <t>Effective</t>
        </is>
      </c>
      <c r="D7" s="26" t="inlineStr">
        <is>
          <t>Expiration</t>
        </is>
      </c>
      <c r="E7" s="26" t="inlineStr">
        <is>
          <t>Evaluation</t>
        </is>
      </c>
      <c r="F7" s="26">
        <f>IF([1]Setup!K9="",[1]Lists!H2,VLOOKUP([1]Setup!K9,[1]Lists!D2:H3,5,FALSE))</f>
        <v/>
      </c>
      <c r="G7" s="26" t="inlineStr">
        <is>
          <t>Incurred</t>
        </is>
      </c>
      <c r="H7" s="26">
        <f>G7</f>
        <v/>
      </c>
      <c r="I7" s="26" t="inlineStr">
        <is>
          <t>Paid</t>
        </is>
      </c>
      <c r="J7" s="26">
        <f>I7</f>
        <v/>
      </c>
      <c r="K7" s="26" t="inlineStr">
        <is>
          <t>Claim</t>
        </is>
      </c>
      <c r="M7" s="27" t="n"/>
      <c r="N7" s="26" t="n"/>
      <c r="O7" s="26">
        <f>G7</f>
        <v/>
      </c>
      <c r="P7" s="26">
        <f>H7</f>
        <v/>
      </c>
      <c r="Q7" s="26">
        <f>I7</f>
        <v/>
      </c>
      <c r="R7" s="26">
        <f>J7</f>
        <v/>
      </c>
      <c r="S7" s="26" t="inlineStr">
        <is>
          <t>Open or</t>
        </is>
      </c>
      <c r="T7" s="27" t="n"/>
      <c r="U7" s="27" t="n"/>
      <c r="V7" s="27" t="n"/>
      <c r="W7" s="27" t="n"/>
      <c r="X7" s="80" t="inlineStr">
        <is>
          <t xml:space="preserve">Effective </t>
        </is>
      </c>
      <c r="Y7" s="81" t="inlineStr">
        <is>
          <t>Rate</t>
        </is>
      </c>
      <c r="Z7" s="27" t="n"/>
      <c r="AA7" s="27" t="n"/>
      <c r="AB7" s="27" t="n"/>
      <c r="AC7" s="27" t="n"/>
      <c r="AD7" s="75" t="inlineStr">
        <is>
          <t>Period</t>
        </is>
      </c>
      <c r="AE7" s="8" t="n"/>
      <c r="AF7" s="9" t="n"/>
      <c r="AG7" s="9" t="n"/>
      <c r="AH7" s="9" t="n"/>
      <c r="AI7" s="9" t="n"/>
      <c r="AJ7" s="9" t="n"/>
      <c r="AK7" s="9" t="n"/>
      <c r="AL7" s="9" t="n"/>
      <c r="AM7" s="9" t="inlineStr">
        <is>
          <t>Blended</t>
        </is>
      </c>
      <c r="AN7" s="9" t="inlineStr">
        <is>
          <t>Blended</t>
        </is>
      </c>
      <c r="AO7" s="16" t="inlineStr">
        <is>
          <t>Final</t>
        </is>
      </c>
      <c r="AP7" s="16" t="inlineStr">
        <is>
          <t>Final</t>
        </is>
      </c>
      <c r="AQ7" s="58" t="inlineStr">
        <is>
          <t xml:space="preserve">Age of </t>
        </is>
      </c>
      <c r="AR7" s="20" t="inlineStr">
        <is>
          <t>Loss</t>
        </is>
      </c>
      <c r="AS7" s="20" t="inlineStr">
        <is>
          <t>Count</t>
        </is>
      </c>
      <c r="AT7" s="20" t="inlineStr">
        <is>
          <t>Severity</t>
        </is>
      </c>
      <c r="AU7" s="20" t="inlineStr">
        <is>
          <t>Severity</t>
        </is>
      </c>
      <c r="AV7" s="57" t="inlineStr">
        <is>
          <t>Incurred</t>
        </is>
      </c>
      <c r="AW7" s="20" t="inlineStr">
        <is>
          <t>Severity</t>
        </is>
      </c>
      <c r="AX7" s="57" t="inlineStr">
        <is>
          <t>Incurred</t>
        </is>
      </c>
      <c r="AY7" s="82" t="inlineStr">
        <is>
          <t>Trended</t>
        </is>
      </c>
      <c r="AZ7" s="83">
        <f>AY7</f>
        <v/>
      </c>
      <c r="BE7" s="58" t="inlineStr">
        <is>
          <t>Incurred</t>
        </is>
      </c>
      <c r="BF7" s="20" t="inlineStr">
        <is>
          <t>Incurred</t>
        </is>
      </c>
      <c r="BG7" s="20" t="inlineStr">
        <is>
          <t>Incurred</t>
        </is>
      </c>
      <c r="BH7" s="57" t="inlineStr">
        <is>
          <t>Incurred</t>
        </is>
      </c>
      <c r="BI7" s="58">
        <f>BG7</f>
        <v/>
      </c>
      <c r="BJ7" s="57">
        <f>BH7</f>
        <v/>
      </c>
      <c r="BK7" s="20" t="inlineStr">
        <is>
          <t>Incurred</t>
        </is>
      </c>
      <c r="BL7" s="57" t="inlineStr">
        <is>
          <t>Incurred</t>
        </is>
      </c>
      <c r="BM7" s="58">
        <f>BK7</f>
        <v/>
      </c>
      <c r="BN7" s="57">
        <f>BL7</f>
        <v/>
      </c>
      <c r="BP7" s="20" t="inlineStr">
        <is>
          <t>Effective Date</t>
        </is>
      </c>
      <c r="BQ7" s="20">
        <f>BP7</f>
        <v/>
      </c>
      <c r="BR7" s="20" t="inlineStr">
        <is>
          <t>Rate Level</t>
        </is>
      </c>
      <c r="BS7" s="20" t="inlineStr">
        <is>
          <t>Incremental</t>
        </is>
      </c>
      <c r="BT7" s="20" t="n"/>
      <c r="BU7">
        <f>COLUMN(BT7)</f>
        <v/>
      </c>
      <c r="BW7" s="84" t="inlineStr">
        <is>
          <t>Period</t>
        </is>
      </c>
      <c r="BX7" s="58" t="inlineStr">
        <is>
          <t>Avg</t>
        </is>
      </c>
      <c r="BY7" s="20" t="inlineStr">
        <is>
          <t>Low</t>
        </is>
      </c>
      <c r="BZ7" s="20" t="inlineStr">
        <is>
          <t>High</t>
        </is>
      </c>
      <c r="CA7" s="20">
        <f>BY7</f>
        <v/>
      </c>
      <c r="CB7" s="20">
        <f>BZ7</f>
        <v/>
      </c>
      <c r="CC7" s="20" t="inlineStr">
        <is>
          <t>Low</t>
        </is>
      </c>
      <c r="CD7" s="20" t="inlineStr">
        <is>
          <t>Avg</t>
        </is>
      </c>
      <c r="CE7" s="57" t="inlineStr">
        <is>
          <t>Trend</t>
        </is>
      </c>
      <c r="CG7" s="84" t="inlineStr">
        <is>
          <t>Period</t>
        </is>
      </c>
      <c r="CH7" s="20" t="inlineStr">
        <is>
          <t>Period</t>
        </is>
      </c>
      <c r="CI7" s="20" t="inlineStr">
        <is>
          <t>Period</t>
        </is>
      </c>
      <c r="CJ7" s="20">
        <f>CI7</f>
        <v/>
      </c>
      <c r="CK7" s="20" t="inlineStr">
        <is>
          <t>Rate</t>
        </is>
      </c>
      <c r="CL7" s="40" t="n"/>
      <c r="CM7" s="40" t="n"/>
      <c r="CN7" s="40" t="n"/>
      <c r="CO7" s="20" t="inlineStr">
        <is>
          <t>Period</t>
        </is>
      </c>
      <c r="CP7" s="20" t="inlineStr">
        <is>
          <t>Period</t>
        </is>
      </c>
      <c r="CQ7" s="20" t="inlineStr">
        <is>
          <t>Not</t>
        </is>
      </c>
      <c r="CR7" s="20" t="inlineStr">
        <is>
          <t>Period</t>
        </is>
      </c>
      <c r="CS7" s="20" t="inlineStr">
        <is>
          <t>Not</t>
        </is>
      </c>
      <c r="CT7" s="20" t="inlineStr">
        <is>
          <t>Before</t>
        </is>
      </c>
      <c r="CU7" s="20" t="inlineStr">
        <is>
          <t>Not</t>
        </is>
      </c>
      <c r="CV7" s="20">
        <f>F8</f>
        <v/>
      </c>
      <c r="CW7" s="20">
        <f>G8</f>
        <v/>
      </c>
      <c r="CX7" s="20">
        <f>H8</f>
        <v/>
      </c>
      <c r="CY7" s="20">
        <f>I8</f>
        <v/>
      </c>
      <c r="CZ7" s="20">
        <f>J8</f>
        <v/>
      </c>
      <c r="DA7" s="20">
        <f>K8</f>
        <v/>
      </c>
      <c r="DB7" s="20">
        <f>CW7</f>
        <v/>
      </c>
      <c r="DC7" s="20">
        <f>CX7</f>
        <v/>
      </c>
      <c r="DD7" s="20">
        <f>CY7</f>
        <v/>
      </c>
      <c r="DE7" s="20">
        <f>CZ7</f>
        <v/>
      </c>
      <c r="DF7" s="20">
        <f>DA7</f>
        <v/>
      </c>
      <c r="DG7" s="20">
        <f>DD7</f>
        <v/>
      </c>
      <c r="DH7" s="20">
        <f>DE7</f>
        <v/>
      </c>
      <c r="DI7" s="20" t="inlineStr">
        <is>
          <t>Less Than</t>
        </is>
      </c>
      <c r="DJ7" s="20" t="inlineStr">
        <is>
          <t>Not</t>
        </is>
      </c>
      <c r="DK7" s="20" t="n"/>
      <c r="DL7" s="20" t="n"/>
      <c r="DM7" s="78" t="inlineStr">
        <is>
          <t>Row</t>
        </is>
      </c>
      <c r="DN7" s="79">
        <f>DG7</f>
        <v/>
      </c>
      <c r="DO7" s="79">
        <f>DH7</f>
        <v/>
      </c>
      <c r="DP7" s="79" t="n"/>
      <c r="DQ7" s="79" t="inlineStr">
        <is>
          <t>Row</t>
        </is>
      </c>
      <c r="DR7" s="79" t="inlineStr">
        <is>
          <t>Rate Change</t>
        </is>
      </c>
      <c r="DS7" s="78" t="n"/>
      <c r="DT7" s="20" t="n"/>
      <c r="DU7" s="85" t="inlineStr">
        <is>
          <t>Data Capture</t>
        </is>
      </c>
      <c r="DV7" s="86">
        <f>IF(AND(GL="Yes",SUM(F9:F28)&gt;0),1,0)</f>
        <v/>
      </c>
      <c r="DW7" s="27" t="n"/>
      <c r="DX7" s="1" t="n"/>
    </row>
    <row r="8" ht="15" customHeight="1" thickBot="1">
      <c r="A8" s="1" t="n"/>
      <c r="B8" s="87" t="inlineStr">
        <is>
          <t>Period</t>
        </is>
      </c>
      <c r="C8" s="26" t="inlineStr">
        <is>
          <t>Date</t>
        </is>
      </c>
      <c r="D8" s="26" t="inlineStr">
        <is>
          <t>Date</t>
        </is>
      </c>
      <c r="E8" s="26" t="inlineStr">
        <is>
          <t>Date</t>
        </is>
      </c>
      <c r="F8" s="26">
        <f>IF([1]Setup!K11="",[1]Lists!N2,[1]Setup!K11)</f>
        <v/>
      </c>
      <c r="G8" s="26" t="inlineStr">
        <is>
          <t>Losses</t>
        </is>
      </c>
      <c r="H8" s="26" t="inlineStr">
        <is>
          <t>ALAE</t>
        </is>
      </c>
      <c r="I8" s="26">
        <f>G8</f>
        <v/>
      </c>
      <c r="J8" s="26">
        <f>H8</f>
        <v/>
      </c>
      <c r="K8" s="26" t="inlineStr">
        <is>
          <t>Counts</t>
        </is>
      </c>
      <c r="L8" s="27" t="n"/>
      <c r="M8" s="26" t="inlineStr">
        <is>
          <t>Claim #</t>
        </is>
      </c>
      <c r="N8" s="87">
        <f>IF([1]Setup!K9="","",VLOOKUP([1]Setup!K9,[1]Lists!$D$2:$G$3,4,FALSE))</f>
        <v/>
      </c>
      <c r="O8" s="26">
        <f>G8</f>
        <v/>
      </c>
      <c r="P8" s="26">
        <f>H8</f>
        <v/>
      </c>
      <c r="Q8" s="26">
        <f>I8</f>
        <v/>
      </c>
      <c r="R8" s="26">
        <f>J8</f>
        <v/>
      </c>
      <c r="S8" s="26" t="inlineStr">
        <is>
          <t>Closed?</t>
        </is>
      </c>
      <c r="T8" s="26" t="inlineStr">
        <is>
          <t>Deductible</t>
        </is>
      </c>
      <c r="U8" s="26" t="inlineStr">
        <is>
          <t>Limit</t>
        </is>
      </c>
      <c r="V8" s="27" t="n"/>
      <c r="W8" s="27" t="n"/>
      <c r="X8" s="88" t="inlineStr">
        <is>
          <t>Date</t>
        </is>
      </c>
      <c r="Y8" s="88" t="inlineStr">
        <is>
          <t>Change</t>
        </is>
      </c>
      <c r="Z8" s="27" t="n"/>
      <c r="AA8" s="27" t="n"/>
      <c r="AB8" s="27" t="n"/>
      <c r="AC8" s="27" t="n"/>
      <c r="AD8" s="84" t="inlineStr">
        <is>
          <t>Rank</t>
        </is>
      </c>
      <c r="AE8" s="31" t="inlineStr">
        <is>
          <t>Average Loss Date</t>
        </is>
      </c>
      <c r="AF8" s="27" t="inlineStr">
        <is>
          <t>Loss Date 0</t>
        </is>
      </c>
      <c r="AG8" s="27" t="inlineStr">
        <is>
          <t>Loss Date 1</t>
        </is>
      </c>
      <c r="AH8" t="inlineStr">
        <is>
          <t>Loss Date 0 Weight</t>
        </is>
      </c>
      <c r="AI8" t="inlineStr">
        <is>
          <t>freq trend 0</t>
        </is>
      </c>
      <c r="AJ8" t="inlineStr">
        <is>
          <t>sev trend 0</t>
        </is>
      </c>
      <c r="AK8" t="inlineStr">
        <is>
          <t>freq trend 1</t>
        </is>
      </c>
      <c r="AL8" t="inlineStr">
        <is>
          <t>sev trend 1</t>
        </is>
      </c>
      <c r="AM8" t="inlineStr">
        <is>
          <t>Freq Trend</t>
        </is>
      </c>
      <c r="AN8" t="inlineStr">
        <is>
          <t>Sev Trend</t>
        </is>
      </c>
      <c r="AO8" s="20">
        <f>AM8</f>
        <v/>
      </c>
      <c r="AP8" s="20">
        <f>AN8</f>
        <v/>
      </c>
      <c r="AQ8" s="58" t="inlineStr">
        <is>
          <t>loss</t>
        </is>
      </c>
      <c r="AR8" s="20" t="inlineStr">
        <is>
          <t>LDF</t>
        </is>
      </c>
      <c r="AS8" s="20" t="inlineStr">
        <is>
          <t>LDF</t>
        </is>
      </c>
      <c r="AT8" s="20" t="inlineStr">
        <is>
          <t>LDF</t>
        </is>
      </c>
      <c r="AU8" s="20" t="inlineStr">
        <is>
          <t>Adj Factor</t>
        </is>
      </c>
      <c r="AV8" s="57" t="inlineStr">
        <is>
          <t>LDF</t>
        </is>
      </c>
      <c r="AW8" s="20" t="inlineStr">
        <is>
          <t>Adj Factor</t>
        </is>
      </c>
      <c r="AX8" s="57" t="inlineStr">
        <is>
          <t>LDF</t>
        </is>
      </c>
      <c r="AY8" s="89" t="inlineStr">
        <is>
          <t>GU Loss</t>
        </is>
      </c>
      <c r="AZ8" s="90" t="inlineStr">
        <is>
          <t>GU ALAE</t>
        </is>
      </c>
      <c r="BC8" s="91" t="inlineStr">
        <is>
          <t>Index</t>
        </is>
      </c>
      <c r="BD8" s="92" t="inlineStr">
        <is>
          <t>Rank</t>
        </is>
      </c>
      <c r="BE8" s="58" t="inlineStr">
        <is>
          <t>Loss</t>
        </is>
      </c>
      <c r="BF8" s="20" t="inlineStr">
        <is>
          <t>LAE</t>
        </is>
      </c>
      <c r="BG8" s="20" t="inlineStr">
        <is>
          <t>Loss&amp;ALAE</t>
        </is>
      </c>
      <c r="BH8" s="57" t="inlineStr">
        <is>
          <t>Loss&amp;ALAE</t>
        </is>
      </c>
      <c r="BI8" s="58">
        <f>BG8</f>
        <v/>
      </c>
      <c r="BJ8" s="57">
        <f>BH8</f>
        <v/>
      </c>
      <c r="BK8" s="20" t="inlineStr">
        <is>
          <t>Loss&amp;ALAE</t>
        </is>
      </c>
      <c r="BL8" s="57" t="inlineStr">
        <is>
          <t>Loss&amp;ALAE</t>
        </is>
      </c>
      <c r="BM8" s="58">
        <f>BK8</f>
        <v/>
      </c>
      <c r="BN8" s="57">
        <f>BL8</f>
        <v/>
      </c>
      <c r="BP8" s="41" t="inlineStr">
        <is>
          <t>Rank</t>
        </is>
      </c>
      <c r="BQ8" s="20" t="inlineStr">
        <is>
          <t>Ordered</t>
        </is>
      </c>
      <c r="BR8" s="109" t="n">
        <v>1</v>
      </c>
      <c r="BS8" s="20" t="inlineStr">
        <is>
          <t>Rate Change</t>
        </is>
      </c>
      <c r="BT8" s="20" t="n"/>
      <c r="BW8" s="94" t="inlineStr">
        <is>
          <t>Rank</t>
        </is>
      </c>
      <c r="BX8" s="52" t="inlineStr">
        <is>
          <t>Date</t>
        </is>
      </c>
      <c r="BY8" s="50" t="inlineStr">
        <is>
          <t>Date</t>
        </is>
      </c>
      <c r="BZ8" s="50">
        <f>BY8</f>
        <v/>
      </c>
      <c r="CA8" s="50" t="inlineStr">
        <is>
          <t>Factor</t>
        </is>
      </c>
      <c r="CB8" s="50">
        <f>CA8</f>
        <v/>
      </c>
      <c r="CC8" s="50" t="inlineStr">
        <is>
          <t>Weight</t>
        </is>
      </c>
      <c r="CD8" s="50" t="inlineStr">
        <is>
          <t>Level</t>
        </is>
      </c>
      <c r="CE8" s="95" t="inlineStr">
        <is>
          <t>Factor</t>
        </is>
      </c>
      <c r="CG8" s="94" t="inlineStr">
        <is>
          <t>Rank</t>
        </is>
      </c>
      <c r="CH8" s="20" t="inlineStr">
        <is>
          <t>Type</t>
        </is>
      </c>
      <c r="CI8" s="20" t="inlineStr">
        <is>
          <t>Eff Date</t>
        </is>
      </c>
      <c r="CJ8" s="20" t="inlineStr">
        <is>
          <t>Exp Date</t>
        </is>
      </c>
      <c r="CK8" s="20" t="inlineStr">
        <is>
          <t>Level</t>
        </is>
      </c>
      <c r="CL8" s="20" t="inlineStr">
        <is>
          <t>OLF</t>
        </is>
      </c>
      <c r="CM8" s="20" t="n"/>
      <c r="CN8" s="20" t="inlineStr">
        <is>
          <t>Row Index</t>
        </is>
      </c>
      <c r="CO8" s="20" t="inlineStr">
        <is>
          <t>Overlap</t>
        </is>
      </c>
      <c r="CP8" s="20" t="inlineStr">
        <is>
          <t>Before 2000</t>
        </is>
      </c>
      <c r="CQ8" s="20" t="inlineStr">
        <is>
          <t>Real</t>
        </is>
      </c>
      <c r="CR8" s="20" t="inlineStr">
        <is>
          <t>Overlap</t>
        </is>
      </c>
      <c r="CS8" s="20" t="inlineStr">
        <is>
          <t>Real</t>
        </is>
      </c>
      <c r="CT8" s="20" t="inlineStr">
        <is>
          <t>Eff Date</t>
        </is>
      </c>
      <c r="CU8" s="20" t="inlineStr">
        <is>
          <t>Real</t>
        </is>
      </c>
      <c r="CV8" s="20" t="inlineStr">
        <is>
          <t>Negative</t>
        </is>
      </c>
      <c r="CW8" s="20">
        <f>CV8</f>
        <v/>
      </c>
      <c r="CX8" s="20">
        <f>CW8</f>
        <v/>
      </c>
      <c r="CY8" s="20">
        <f>CX8</f>
        <v/>
      </c>
      <c r="CZ8" s="20">
        <f>CY8</f>
        <v/>
      </c>
      <c r="DA8" s="20">
        <f>CZ8</f>
        <v/>
      </c>
      <c r="DB8" s="20" t="inlineStr">
        <is>
          <t>&lt; Large Losses</t>
        </is>
      </c>
      <c r="DC8" s="20" t="inlineStr">
        <is>
          <t>&lt; Large Losses</t>
        </is>
      </c>
      <c r="DD8" s="20" t="inlineStr">
        <is>
          <t>&lt; Large Losses</t>
        </is>
      </c>
      <c r="DE8" s="20" t="inlineStr">
        <is>
          <t>&lt; Large Losses</t>
        </is>
      </c>
      <c r="DF8" s="20" t="inlineStr">
        <is>
          <t>&lt; Large Losses</t>
        </is>
      </c>
      <c r="DG8" s="20" t="inlineStr">
        <is>
          <t>&gt; Incurred</t>
        </is>
      </c>
      <c r="DH8" s="20" t="inlineStr">
        <is>
          <t>&gt; Incurred</t>
        </is>
      </c>
      <c r="DI8" s="20" t="inlineStr">
        <is>
          <t>4 months</t>
        </is>
      </c>
      <c r="DJ8" s="20" t="inlineStr">
        <is>
          <t>Entered</t>
        </is>
      </c>
      <c r="DK8" s="20" t="n"/>
      <c r="DL8" s="20" t="n"/>
      <c r="DM8" s="20" t="inlineStr">
        <is>
          <t>Index</t>
        </is>
      </c>
      <c r="DN8" s="78">
        <f>DG8</f>
        <v/>
      </c>
      <c r="DO8" s="78">
        <f>DH8</f>
        <v/>
      </c>
      <c r="DP8" s="20" t="n"/>
      <c r="DQ8" s="20" t="inlineStr">
        <is>
          <t>Index</t>
        </is>
      </c>
      <c r="DR8" s="20" t="inlineStr">
        <is>
          <t>Dates</t>
        </is>
      </c>
      <c r="DS8" s="20" t="n"/>
      <c r="DT8" s="20" t="n"/>
      <c r="DU8" s="96" t="inlineStr">
        <is>
          <t>range 1</t>
        </is>
      </c>
      <c r="DV8" s="97" t="inlineStr">
        <is>
          <t>GL_Experience_Input_Table</t>
        </is>
      </c>
      <c r="DW8" s="27" t="n"/>
      <c r="DX8" s="1" t="n"/>
    </row>
    <row r="9" ht="14.4" customHeight="1">
      <c r="A9" s="1" t="n"/>
      <c r="B9" s="27">
        <f>IF(C9&lt;&gt;"",ROW(A1),"")</f>
        <v/>
      </c>
      <c r="C9" s="98" t="n"/>
      <c r="D9" s="98">
        <f>IF(C9="","",IF(C9&lt;C10,IFERROR(C10-1,Effective_Date-1),IF(C9&lt;C8,IFERROR(C8-1,Effective_Date-1),"")))</f>
        <v/>
      </c>
      <c r="E9" s="98">
        <f>IF($E$4="","",IF(OR(C9="",D9=""),"",$E$4))</f>
        <v/>
      </c>
      <c r="F9" s="99" t="n"/>
      <c r="G9" s="99" t="n"/>
      <c r="H9" s="99" t="n"/>
      <c r="I9" s="99" t="n"/>
      <c r="J9" s="99" t="n"/>
      <c r="K9" s="99" t="n"/>
      <c r="L9" s="27" t="n"/>
      <c r="M9" s="27" t="n">
        <v>1</v>
      </c>
      <c r="N9" s="98" t="n"/>
      <c r="O9" s="99" t="n"/>
      <c r="P9" s="99" t="n"/>
      <c r="Q9" s="99" t="n"/>
      <c r="R9" s="99" t="n"/>
      <c r="S9" s="99" t="n"/>
      <c r="T9" s="100" t="n"/>
      <c r="U9" s="100" t="n"/>
      <c r="V9" s="27" t="n"/>
      <c r="W9" s="27" t="n"/>
      <c r="X9" s="101" t="n"/>
      <c r="Y9" s="102" t="n"/>
      <c r="Z9" s="27" t="n"/>
      <c r="AA9" s="27" t="n"/>
      <c r="AB9" s="27" t="n"/>
      <c r="AC9" s="27" t="n"/>
      <c r="AD9" s="103">
        <f>IF(C9="","",_xlfn.RANK.AVG(C9,$C$9:$C$28))</f>
        <v/>
      </c>
      <c r="AE9" s="104">
        <f>IF(AND(C9&gt;0,D9&gt;0),AVERAGE(C9,IF(AND(Program_Type="Automatics",[1]Setup!$K$9="Risks Attaching"),DATE(YEAR(D9),MONTH(D9)+Underlying_Policy_Length,DAY(D9)),D9)),"")</f>
        <v/>
      </c>
      <c r="AF9" s="3">
        <f>IF(AE9="","",INDEX('[1]GL Rating Factors'!$B$3:$B$43,MATCH($AE9,'[1]GL Rating Factors'!$B$3:$B$43,1)))</f>
        <v/>
      </c>
      <c r="AG9" s="3">
        <f t="array" ref="AG9">IF(AE9="","",INDEX('[1]GL Rating Factors'!$B$3:$B$43,MATCH($AE9,'[1]GL Rating Factors'!$B$3:$B$43,1)+1))</f>
        <v/>
      </c>
      <c r="AH9" s="4">
        <f>IF(OR(C9="",D9=""),"",(AG9-AE9)/(AG9-AF9))</f>
        <v/>
      </c>
      <c r="AI9" s="5">
        <f>IF(AE9="","",INDEX('[1]GL Rating Factors'!$H$3:$H$43,MATCH(AF9,'[1]GL Rating Factors'!$B$3:$B$43,0)))</f>
        <v/>
      </c>
      <c r="AJ9">
        <f>IF(AE9="","",INDEX('[1]GL Rating Factors'!$G$3:$G$43,MATCH(AF9,'[1]GL Rating Factors'!$B$3:$B$43,0)))</f>
        <v/>
      </c>
      <c r="AK9">
        <f>IF(AE9="","",INDEX('[1]GL Rating Factors'!$H$3:$H$43,MATCH(AG9,'[1]GL Rating Factors'!$B$3:$B$43,0)))</f>
        <v/>
      </c>
      <c r="AL9">
        <f>IF(AE9="","",INDEX('[1]GL Rating Factors'!$G$3:$G$43,MATCH(AG9,'[1]GL Rating Factors'!$B$3:$B$43,0)))</f>
        <v/>
      </c>
      <c r="AM9" s="6">
        <f>IF(AE9="","",AI9*$AH9+(1-$AH9)*AK9)</f>
        <v/>
      </c>
      <c r="AN9" s="6">
        <f>IF(AF9="","",AJ9*$AH9+(1-$AH9)*AL9)</f>
        <v/>
      </c>
      <c r="AO9" s="105">
        <f>IF(AE9="","",AM9/AM$1)</f>
        <v/>
      </c>
      <c r="AP9" s="105">
        <f>IF(AF9="","",AN9/AN$1)</f>
        <v/>
      </c>
      <c r="AQ9" s="106">
        <f>IF(AND(C9&gt;0,E9&gt;0),ROUND(((E9-C9)/365)*12,0),"")</f>
        <v/>
      </c>
      <c r="AR9" s="107">
        <f t="array" ref="AR9">IF(AQ9="","",INDEX([1]GL_Incurred_LDF_Analysis!$P$200:$P$219,B9))</f>
        <v/>
      </c>
      <c r="AS9" s="108">
        <f t="array" ref="AS9">IF(AQ9="","",INDEX([1]GL_Counts_LDF_Analysis!$P$200:$P$219,B9))</f>
        <v/>
      </c>
      <c r="AT9">
        <f>IF(AQ9="","",AR9/AS9)</f>
        <v/>
      </c>
      <c r="AU9" s="109">
        <f>IF(AQ9="","",IF(AT9&lt;1,AT9,(1+(AT9-1)*(1-$AV$1*(1-$AV$2)))))</f>
        <v/>
      </c>
      <c r="AV9" s="110">
        <f>IF(AQ9="","",AS9*AU9)</f>
        <v/>
      </c>
      <c r="AW9" s="38">
        <f>IF(AQ9="","",IF(AT9&lt;1,AT9,(1+(AT9-1)*(1-$AX$1*(1-$AX$2)))))</f>
        <v/>
      </c>
      <c r="AX9" s="38">
        <f>IF(AQ9="","",AS9*AW9)</f>
        <v/>
      </c>
      <c r="AY9" s="111">
        <f>IF(OR($C9="",$D9=""),"",G9*$AP9)</f>
        <v/>
      </c>
      <c r="AZ9" s="112">
        <f>IF(OR($C9="",$D9=""),"",H9*$AP9)</f>
        <v/>
      </c>
      <c r="BA9" s="113" t="n"/>
      <c r="BC9" s="114">
        <f>IF(N9="","",SUMIFS($B$9:$B$28,$C$9:$C$28,"&lt;="&amp;N9,$D$9:$D$28,"&gt;="&amp;N9))</f>
        <v/>
      </c>
      <c r="BD9" s="115">
        <f t="array" ref="BD9">IF(OR(BC9="",BC9=0),"",INDEX($AD$9:$AD$28,BC9))</f>
        <v/>
      </c>
      <c r="BE9" s="116">
        <f t="array" ref="BE9">IF(BD9="","",O9*INDEX($AP$9:$AP$28,BC9))</f>
        <v/>
      </c>
      <c r="BF9" s="119">
        <f t="array" ref="BF9">IF(BD9="","",P9*INDEX($AP$9:$AP$28,BC9))</f>
        <v/>
      </c>
      <c r="BG9" s="119">
        <f>IF(BD9="","",IF($BF$1=[1]Lists!$R$2,MIN(SUM(O9:P9),$BI$1),IF(AND($BF$1=[1]Lists!$R$3,O9&gt;0),MIN(O9,$BI$1)+P9*(MIN(O9,$BI$1)/O9),MIN(SUM(O9),$BI$1)+P9)))</f>
        <v/>
      </c>
      <c r="BH9" s="118">
        <f>IF(BD9="","",IF($BF$1=[1]Lists!$R$2,MIN(SUM(BE9:BF9),$BI$1),IF(AND($BF$1=[1]Lists!$R$3,O9&gt;0),MIN(BE9,$BI$1)+BF9*(MIN(BE9,$BI$1)/BE9),MIN(SUM(BE9),$BI$1)+BF9)))</f>
        <v/>
      </c>
      <c r="BI9" s="116">
        <f>IF(BD9="","",SUM($O9:$P9)-BG9)</f>
        <v/>
      </c>
      <c r="BJ9" s="118">
        <f>IF(BD9="","",SUM($BE9:$BF9)-BH9)</f>
        <v/>
      </c>
      <c r="BK9" s="119">
        <f>IF(BD9="","",IF($BF$1=[1]Lists!$R$2,MIN(SUM(O9:P9),$BL$1),IF(AND($BF$1=[1]Lists!$R$3,O9&gt;0),MIN(O9,$BL$1)+P9*(MIN(O9,$BL$1)/O9),MIN(SUM(O9),$BL$1)+P9)))</f>
        <v/>
      </c>
      <c r="BL9" s="118">
        <f>IF(BD9="","",IF($BF$1=[1]Lists!$R$2,MIN(SUM(BE9:BF9),$BL$1),IF(AND($BF$1=[1]Lists!$R$3,O9&gt;0),MIN(BE9,$BL$1)+BF9*(MIN(BE9,$BL$1)/BE9),MIN(SUM(BE9),$BL$1)+BF9)))</f>
        <v/>
      </c>
      <c r="BM9" s="116">
        <f>IF(BK9="","",SUM($O9:$P9)-BK9)</f>
        <v/>
      </c>
      <c r="BN9" s="118">
        <f>IF(BL9="","",SUM($BE9:$BF9)-BL9)</f>
        <v/>
      </c>
      <c r="BO9" s="119" t="n"/>
      <c r="BP9" s="120">
        <f>IF(X9="","",_xlfn.RANK.EQ(X9,$X$9:$X$108,1))</f>
        <v/>
      </c>
      <c r="BQ9" s="3">
        <f>IF(M9&gt;MAX([1]GL_LossExperience_Input!$BP$9:$BP$108),"",INDEX([1]GL_LossExperience_Input!$X$9:$X$108,MATCH(M9,$BP$9:$BP$108,0)))</f>
        <v/>
      </c>
      <c r="BR9" s="109">
        <f>IF(BQ9="","",BR8*(1+BS9))</f>
        <v/>
      </c>
      <c r="BS9" s="123">
        <f>IF(M9&gt;MAX([1]GL_LossExperience_Input!$BP$9:$BP$108),"",INDEX([1]GL_LossExperience_Input!$Y$9:$Y$108,MATCH(M9,$BP$9:$BP$108,0)))</f>
        <v/>
      </c>
      <c r="BU9" s="121" t="n"/>
      <c r="BW9" s="8">
        <f>IF(AD9="","",AD9)</f>
        <v/>
      </c>
      <c r="BX9" s="104">
        <f>IF(BW9="","",ROUNDDOWN(IF(AND(Program_Type="Automatics",[1]Setup!$K$9=[1]Lists!$D$3),AVERAGE([1]GL_LossExperience_Input!C9,[1]GL_LossExperience_Input!D9+(365/12)*Underlying_Policy_Length),AVERAGE([1]GL_LossExperience_Input!C9,[1]GL_LossExperience_Input!D9)),0))</f>
        <v/>
      </c>
      <c r="BY9" s="3">
        <f>IF(BW9="","",INDEX('[1]GL Rating Factors'!$B$3:$B$43,MATCH([1]GL_LossExperience_Input!$BX9,'[1]GL Rating Factors'!$B$3:$B$43,1)))</f>
        <v/>
      </c>
      <c r="BZ9" s="3">
        <f t="array" ref="BZ9">IF(BW9="","",INDEX('[1]GL Rating Factors'!$B$3:$B$43,MATCH([1]GL_LossExperience_Input!$BX9,'[1]GL Rating Factors'!$B$3:$B$43,1)+1))</f>
        <v/>
      </c>
      <c r="CA9" s="122">
        <f>IF(BW9="","",INDEX('[1]GL Rating Factors'!$F$3:$F$43,MATCH([1]GL_LossExperience_Input!$BY9,'[1]GL Rating Factors'!$B$3:$B$43,1)))</f>
        <v/>
      </c>
      <c r="CB9" s="122">
        <f t="array" ref="CB9">IF(BW9="","",INDEX('[1]GL Rating Factors'!$F$3:$F$43,MATCH([1]GL_LossExperience_Input!$BX9,'[1]GL Rating Factors'!$B$3:$B$43,1)+1))</f>
        <v/>
      </c>
      <c r="CC9" s="123">
        <f>IF(BW9="","",(BZ9-BX9)/(BZ9-BY9))</f>
        <v/>
      </c>
      <c r="CD9" s="122">
        <f>IF(BW9="","",CC9*CA9+(1-CC9)*CB9)</f>
        <v/>
      </c>
      <c r="CE9" s="124">
        <f>IF(OR(BW9="",IFERROR($BX$1,"")=""),"",CD9/$CD$1)</f>
        <v/>
      </c>
      <c r="CF9" s="39" t="n"/>
      <c r="CG9" s="8">
        <f>IF(BW9="","",BW9)</f>
        <v/>
      </c>
      <c r="CH9">
        <f>IF(CG9="","",[1]Setup!$K$9)</f>
        <v/>
      </c>
      <c r="CI9" s="24">
        <f>IF(OR($CG9="","",C9=""),"",C9)</f>
        <v/>
      </c>
      <c r="CJ9" s="24">
        <f>IF(OR($CG9="","",D9=""),"",D9)</f>
        <v/>
      </c>
      <c r="CK9" s="25">
        <f t="array" ref="CK9">IF(CG9="","",CalculateAverageRateLevel(OFFSET($BQ$9:$BR$9,0,0,COUNT($BQ$9:$BQ$108),2),CI9,CJ9,Underlying_Policy_Length,CH9=[1]Lists!$D$2))</f>
        <v/>
      </c>
      <c r="CL9" s="6">
        <f>IF(OR(CG9="",IFERROR($CK$1,"")=""),"",$CK$1/CK9)</f>
        <v/>
      </c>
      <c r="CM9" s="6" t="n"/>
      <c r="CN9" s="120">
        <f>B9</f>
        <v/>
      </c>
      <c r="CO9">
        <f>IF(C9="",0,IF(NOT(ISNUMBER(C9)),1,IF(COUNTIFS($C$9:$C$28,"&lt;="&amp;C9,$D$9:$D$28,"&gt;="&amp;C9)&gt;1,1,0)))</f>
        <v/>
      </c>
      <c r="CP9">
        <f>IF(C9="",0,IF(NOT(ISNUMBER(C9)),1,IF(YEAR(C9)&lt;2000,1,0)))</f>
        <v/>
      </c>
      <c r="CQ9">
        <f>IF(C9="",0,IF(OR(NOT(ISNUMBER(C9)),ISERROR(YEAR(C9))),1,0))</f>
        <v/>
      </c>
      <c r="CR9">
        <f>IF(D9="",0,IF(NOT(ISNUMBER(D9)),1,IF(COUNTIFS($C$9:$C$28,"&lt;="&amp;D9,$D$9:$D$28,"&gt;="&amp;D9)&gt;1,1,0)))</f>
        <v/>
      </c>
      <c r="CS9">
        <f>IF(D9="",0,IF(OR(NOT(ISNUMBER(D9)),ISERROR(YEAR(D9))),1,0))</f>
        <v/>
      </c>
      <c r="CT9">
        <f>IF(OR(C9="",E9=""),0,IF(OR(NOT(ISNUMBER(E9)),NOT(ISNUMBER(C9))),1,IF(E9&lt;=C9,1,0)))</f>
        <v/>
      </c>
      <c r="CU9">
        <f>IF(E9="",0,IF(OR(NOT(ISNUMBER(E9)),ISERROR(YEAR(E9))),1,0))</f>
        <v/>
      </c>
      <c r="CV9">
        <f>IF(F9="",0,IF(F9&lt;0,1,0))</f>
        <v/>
      </c>
      <c r="CW9">
        <f>IF(G9="",0,IF(G9&lt;0,1,0))</f>
        <v/>
      </c>
      <c r="CX9">
        <f>IF(H9="",0,IF(H9&lt;0,1,0))</f>
        <v/>
      </c>
      <c r="CY9">
        <f>IF(I9="",0,IF(I9&lt;0,1,0))</f>
        <v/>
      </c>
      <c r="CZ9">
        <f>IF(J9="",0,IF(J9&lt;0,1,0))</f>
        <v/>
      </c>
      <c r="DA9">
        <f>IF(K9="",0,IF(K9&lt;0,1,0))</f>
        <v/>
      </c>
      <c r="DB9">
        <f>IF(OR($C9="",$D9="",G9=""),0,IF(SUMIFS(O$9:O$108,$N$9:$N$108,"&gt;="&amp;$C9,$N$9:$N$108,"&lt;="&amp;$D9)&gt;G9,1,0))</f>
        <v/>
      </c>
      <c r="DC9">
        <f>IF(OR($C9="",$D9="",H9=""),0,IF(SUMIFS(P$9:P$108,$N$9:$N$108,"&gt;="&amp;$C9,$N$9:$N$108,"&lt;="&amp;$D9)&gt;H9,1,0))</f>
        <v/>
      </c>
      <c r="DD9">
        <f>IF(OR($C9="",$D9="",I9=""),0,IF(SUMIFS(Q$9:Q$108,$N$9:$N$108,"&gt;="&amp;$C9,$N$9:$N$108,"&lt;="&amp;$D9)&gt;I9,1,0))</f>
        <v/>
      </c>
      <c r="DE9">
        <f>IF(OR($C9="",$D9="",J9=""),0,IF(SUMIFS(R$9:R$108,$N$9:$N$108,"&gt;="&amp;$C9,$N$9:$N$108,"&lt;="&amp;$D9)&gt;J9,1,0))</f>
        <v/>
      </c>
      <c r="DF9">
        <f>IF(OR($C9="",$D9="",K9=""),0,IF(COUNTIFS($N$9:$N$108,"&gt;="&amp;$C9,$N$9:$N$108,"&lt;="&amp;$D9)&gt;K9,1,0))</f>
        <v/>
      </c>
      <c r="DG9">
        <f>IF(OR($C9="",$D9="",G9=""),0,IF(I9&gt;G9,1,0))</f>
        <v/>
      </c>
      <c r="DH9">
        <f>IF(OR($C9="",$D9="",H9=""),0,IF(J9&gt;H9,1,0))</f>
        <v/>
      </c>
      <c r="DI9">
        <f>IF(OR(E9="",C9=""),0,IF(OR(NOT(ISNUMBER(E9)),NOT(ISNUMBER(C9))),1,IF(AQ9&lt;4,1,0)))</f>
        <v/>
      </c>
      <c r="DJ9">
        <f>IF(AND(C9&gt;0,D9&gt;0,E9=""),1,0)</f>
        <v/>
      </c>
      <c r="DM9">
        <f>M9</f>
        <v/>
      </c>
      <c r="DN9">
        <f>IF(OR(Q9="",$N9=""),0,IF(Q9&gt;O9,1,0))</f>
        <v/>
      </c>
      <c r="DO9">
        <f>IF(OR(R9="",$N9=""),0,IF(R9&gt;P9,1,0))</f>
        <v/>
      </c>
      <c r="DQ9">
        <f>DM9</f>
        <v/>
      </c>
      <c r="DR9">
        <f>IF(X9="","",IF(COUNTIFS($X$9:$X$108,X9)&gt;1,1,0))</f>
        <v/>
      </c>
      <c r="DU9" s="125" t="inlineStr">
        <is>
          <t>range 2</t>
        </is>
      </c>
      <c r="DV9" s="126" t="inlineStr">
        <is>
          <t>GL_LargeLoss_Input_Table</t>
        </is>
      </c>
      <c r="DW9" s="27" t="n"/>
      <c r="DX9" s="1" t="n"/>
    </row>
    <row r="10" ht="14.4" customHeight="1">
      <c r="A10" s="1" t="n"/>
      <c r="B10" s="27">
        <f>IF(C10&lt;&gt;"",ROW(A2),"")</f>
        <v/>
      </c>
      <c r="C10" s="98" t="n"/>
      <c r="D10" s="98">
        <f>IF(C10="","",IF(C10&lt;C11,IFERROR(C11-1,Effective_Date-1),IF(C10&lt;C9,IFERROR(C9-1,Effective_Date-1),"")))</f>
        <v/>
      </c>
      <c r="E10" s="98">
        <f>IF($E$4="","",IF(OR(C10="",D10=""),"",$E$4))</f>
        <v/>
      </c>
      <c r="F10" s="99" t="n"/>
      <c r="G10" s="99" t="n"/>
      <c r="H10" s="99" t="n"/>
      <c r="I10" s="99" t="n"/>
      <c r="J10" s="99" t="n"/>
      <c r="K10" s="99" t="n"/>
      <c r="L10" s="27" t="n"/>
      <c r="M10" s="27">
        <f>M9+1</f>
        <v/>
      </c>
      <c r="N10" s="98" t="n"/>
      <c r="O10" s="99" t="n"/>
      <c r="P10" s="99" t="n"/>
      <c r="Q10" s="99" t="n"/>
      <c r="R10" s="99" t="n"/>
      <c r="S10" s="99" t="n"/>
      <c r="T10" s="100" t="n"/>
      <c r="U10" s="100" t="n"/>
      <c r="V10" s="27" t="n"/>
      <c r="W10" s="27" t="n"/>
      <c r="X10" s="101" t="n"/>
      <c r="Y10" s="102" t="n"/>
      <c r="Z10" s="27" t="n"/>
      <c r="AA10" s="27" t="n"/>
      <c r="AB10" s="27" t="n"/>
      <c r="AC10" s="27" t="n"/>
      <c r="AD10" s="103">
        <f>IF(C10="","",_xlfn.RANK.AVG(C10,$C$9:$C$28))</f>
        <v/>
      </c>
      <c r="AE10" s="104">
        <f>IF(AND(C10&gt;0,D10&gt;0),AVERAGE(C10,IF(AND(Program_Type="Automatics",[1]Setup!$K$9="Risks Attaching"),DATE(YEAR(D10),MONTH(D10)+Underlying_Policy_Length,DAY(D10)),D10)),"")</f>
        <v/>
      </c>
      <c r="AF10" s="3">
        <f>IF(AE10="","",INDEX('[1]GL Rating Factors'!$B$3:$B$43,MATCH($AE10,'[1]GL Rating Factors'!$B$3:$B$43,1)))</f>
        <v/>
      </c>
      <c r="AG10" s="3">
        <f t="array" ref="AG10">IF(AE10="","",INDEX('[1]GL Rating Factors'!$B$3:$B$43,MATCH($AE10,'[1]GL Rating Factors'!$B$3:$B$43,1)+1))</f>
        <v/>
      </c>
      <c r="AH10" s="4">
        <f>IF(OR(C10="",D10=""),"",(AG10-AE10)/(AG10-AF10))</f>
        <v/>
      </c>
      <c r="AI10" s="5">
        <f>IF(AE10="","",INDEX('[1]GL Rating Factors'!$H$3:$H$43,MATCH(AF10,'[1]GL Rating Factors'!$B$3:$B$43,0)))</f>
        <v/>
      </c>
      <c r="AJ10">
        <f>IF(AE10="","",INDEX('[1]GL Rating Factors'!$G$3:$G$43,MATCH(AF10,'[1]GL Rating Factors'!$B$3:$B$43,0)))</f>
        <v/>
      </c>
      <c r="AK10">
        <f>IF(AE10="","",INDEX('[1]GL Rating Factors'!$H$3:$H$43,MATCH(AG10,'[1]GL Rating Factors'!$B$3:$B$43,0)))</f>
        <v/>
      </c>
      <c r="AL10">
        <f>IF(AE10="","",INDEX('[1]GL Rating Factors'!$G$3:$G$43,MATCH(AG10,'[1]GL Rating Factors'!$B$3:$B$43,0)))</f>
        <v/>
      </c>
      <c r="AM10" s="6">
        <f>IF(AE10="","",AI10*$AH10+(1-$AH10)*AK10)</f>
        <v/>
      </c>
      <c r="AN10" s="6">
        <f>IF(AF10="","",AJ10*$AH10+(1-$AH10)*AL10)</f>
        <v/>
      </c>
      <c r="AO10" s="105">
        <f>IF(AE10="","",AM10/AM$1)</f>
        <v/>
      </c>
      <c r="AP10" s="105">
        <f>IF(AF10="","",AN10/AN$1)</f>
        <v/>
      </c>
      <c r="AQ10" s="106">
        <f>IF(AND(C10&gt;0,E10&gt;0),ROUND(((E10-C10)/365)*12,0),"")</f>
        <v/>
      </c>
      <c r="AR10" s="107">
        <f t="array" ref="AR10">IF(AQ10="","",INDEX([1]GL_Incurred_LDF_Analysis!$P$200:$P$219,B10))</f>
        <v/>
      </c>
      <c r="AS10" s="108">
        <f t="array" ref="AS10">IF(AQ10="","",INDEX([1]GL_Counts_LDF_Analysis!$P$200:$P$219,B10))</f>
        <v/>
      </c>
      <c r="AT10">
        <f>IF(AQ10="","",AR10/AS10)</f>
        <v/>
      </c>
      <c r="AU10" s="109">
        <f>IF(AQ10="","",IF(AT10&lt;1,AT10,(1+(AT10-1)*(1-$AV$1*(1-$AV$2)))))</f>
        <v/>
      </c>
      <c r="AV10" s="110">
        <f>IF(AQ10="","",AS10*AU10)</f>
        <v/>
      </c>
      <c r="AW10" s="38">
        <f>IF(AQ10="","",IF(AT10&lt;1,AT10,(1+(AT10-1)*(1-$AX$1*(1-$AX$2)))))</f>
        <v/>
      </c>
      <c r="AX10" s="38">
        <f>IF(AQ10="","",AS10*AW10)</f>
        <v/>
      </c>
      <c r="AY10" s="116">
        <f>IF(OR($C10="",$D10=""),"",G10*$AP10)</f>
        <v/>
      </c>
      <c r="AZ10" s="118">
        <f>IF(OR($C10="",$D10=""),"",H10*$AP10)</f>
        <v/>
      </c>
      <c r="BA10" s="113" t="n"/>
      <c r="BC10" s="114">
        <f>IF(N10="","",SUMIFS($B$9:$B$28,$C$9:$C$28,"&lt;="&amp;N10,$D$9:$D$28,"&gt;="&amp;N10))</f>
        <v/>
      </c>
      <c r="BD10" s="115">
        <f t="array" ref="BD10">IF(OR(BC10="",BC10=0),"",INDEX($AD$9:$AD$28,BC10))</f>
        <v/>
      </c>
      <c r="BE10" s="116">
        <f t="array" ref="BE10">IF(BD10="","",O10*INDEX($AP$9:$AP$28,BC10))</f>
        <v/>
      </c>
      <c r="BF10" s="119">
        <f t="array" ref="BF10">IF(BD10="","",P10*INDEX($AP$9:$AP$28,BC10))</f>
        <v/>
      </c>
      <c r="BG10" s="119">
        <f>IF(BD10="","",IF($BF$1=[1]Lists!$R$2,MIN(SUM(O10:P10),$BI$1),IF(AND($BF$1=[1]Lists!$R$3,O10&gt;0),MIN(O10,$BI$1)+P10*(MIN(O10,$BI$1)/O10),MIN(SUM(O10),$BI$1)+P10)))</f>
        <v/>
      </c>
      <c r="BH10" s="118">
        <f>IF(BD10="","",IF($BF$1=[1]Lists!$R$2,MIN(SUM(BE10:BF10),$BI$1),IF(AND($BF$1=[1]Lists!$R$3,O10&gt;0),MIN(BE10,$BI$1)+BF10*(MIN(BE10,$BI$1)/BE10),MIN(SUM(BE10),$BI$1)+BF10)))</f>
        <v/>
      </c>
      <c r="BI10" s="116">
        <f>IF(BD10="","",SUM($O10:$P10)-BG10)</f>
        <v/>
      </c>
      <c r="BJ10" s="118">
        <f>IF(BD10="","",SUM($BE10:$BF10)-BH10)</f>
        <v/>
      </c>
      <c r="BK10" s="119">
        <f>IF(BD10="","",IF($BF$1=[1]Lists!$R$2,MIN(SUM(O10:P10),$BL$1),IF(AND($BF$1=[1]Lists!$R$3,O10&gt;0),MIN(O10,$BL$1)+P10*(MIN(O10,$BL$1)/O10),MIN(SUM(O10),$BL$1)+P10)))</f>
        <v/>
      </c>
      <c r="BL10" s="118">
        <f>IF(BD10="","",IF($BF$1=[1]Lists!$R$2,MIN(SUM(BE10:BF10),$BL$1),IF(AND($BF$1=[1]Lists!$R$3,O10&gt;0),MIN(BE10,$BL$1)+BF10*(MIN(BE10,$BL$1)/BE10),MIN(SUM(BE10),$BL$1)+BF10)))</f>
        <v/>
      </c>
      <c r="BM10" s="116">
        <f>IF(BK10="","",SUM($O10:$P10)-BK10)</f>
        <v/>
      </c>
      <c r="BN10" s="118">
        <f>IF(BL10="","",SUM($BE10:$BF10)-BL10)</f>
        <v/>
      </c>
      <c r="BO10" s="119" t="n"/>
      <c r="BP10" s="103">
        <f>IF(X10="","",_xlfn.RANK.EQ(X10,$X$9:$X$108,1))</f>
        <v/>
      </c>
      <c r="BQ10" s="3">
        <f>IF(M10&gt;MAX([1]GL_LossExperience_Input!$BP$9:$BP$108),"",INDEX([1]GL_LossExperience_Input!$X$9:$X$108,MATCH(M10,$BP$9:$BP$108,0)))</f>
        <v/>
      </c>
      <c r="BR10" s="109">
        <f>IF(BQ10="","",BR9*(1+BS10))</f>
        <v/>
      </c>
      <c r="BS10" s="123">
        <f>IF(M10&gt;MAX([1]GL_LossExperience_Input!$BP$9:$BP$108),"",INDEX([1]GL_LossExperience_Input!$Y$9:$Y$108,MATCH(M10,$BP$9:$BP$108,0)))</f>
        <v/>
      </c>
      <c r="BU10" s="3" t="n"/>
      <c r="BW10" s="31">
        <f>IF(AD10="","",AD10)</f>
        <v/>
      </c>
      <c r="BX10" s="104">
        <f>IF(BW10="","",ROUNDDOWN(IF(AND(Program_Type="Automatics",[1]Setup!$K$9=[1]Lists!$D$3),AVERAGE([1]GL_LossExperience_Input!C10,[1]GL_LossExperience_Input!D10+(365/12)*Underlying_Policy_Length),AVERAGE([1]GL_LossExperience_Input!C10,[1]GL_LossExperience_Input!D10)),0))</f>
        <v/>
      </c>
      <c r="BY10" s="3">
        <f>IF(BW10="","",INDEX('[1]GL Rating Factors'!$B$3:$B$43,MATCH([1]GL_LossExperience_Input!$BX10,'[1]GL Rating Factors'!$B$3:$B$43,1)))</f>
        <v/>
      </c>
      <c r="BZ10" s="3">
        <f t="array" ref="BZ10">IF(BW10="","",INDEX('[1]GL Rating Factors'!$B$3:$B$43,MATCH([1]GL_LossExperience_Input!$BX10,'[1]GL Rating Factors'!$B$3:$B$43,1)+1))</f>
        <v/>
      </c>
      <c r="CA10" s="122">
        <f>IF(BW10="","",INDEX('[1]GL Rating Factors'!$F$3:$F$43,MATCH([1]GL_LossExperience_Input!$BY10,'[1]GL Rating Factors'!$B$3:$B$43,1)))</f>
        <v/>
      </c>
      <c r="CB10" s="122">
        <f t="array" ref="CB10">IF(BW10="","",INDEX('[1]GL Rating Factors'!$F$3:$F$43,MATCH([1]GL_LossExperience_Input!$BX10,'[1]GL Rating Factors'!$B$3:$B$43,1)+1))</f>
        <v/>
      </c>
      <c r="CC10" s="123">
        <f>IF(BW10="","",(BZ10-BX10)/(BZ10-BY10))</f>
        <v/>
      </c>
      <c r="CD10" s="122">
        <f>IF(BW10="","",CC10*CA10+(1-CC10)*CB10)</f>
        <v/>
      </c>
      <c r="CE10" s="124">
        <f>IF(OR(BW10="",IFERROR($BX$1,"")=""),"",CD10/$CD$1)</f>
        <v/>
      </c>
      <c r="CF10" s="39" t="n"/>
      <c r="CG10" s="31">
        <f>IF(BW10="","",BW10)</f>
        <v/>
      </c>
      <c r="CH10">
        <f>IF(CG10="","",[1]Setup!$K$9)</f>
        <v/>
      </c>
      <c r="CI10" s="24">
        <f>IF(OR($CG10="","",C10=""),"",C10)</f>
        <v/>
      </c>
      <c r="CJ10" s="24">
        <f>IF(OR($CG10="","",D10=""),"",D10)</f>
        <v/>
      </c>
      <c r="CK10" s="25">
        <f t="array" ref="CK10">IF(CG10="","",CalculateAverageRateLevel(OFFSET($BQ$9:$BR$9,0,0,COUNT($BQ$9:$BQ$108),2),CI10,CJ10,Underlying_Policy_Length,CH10=[1]Lists!$D$2))</f>
        <v/>
      </c>
      <c r="CL10" s="6">
        <f>IF(OR(CG10="",IFERROR($CK$1,"")=""),"",$CK$1/CK10)</f>
        <v/>
      </c>
      <c r="CM10" s="6" t="n"/>
      <c r="CN10" s="103">
        <f>B10</f>
        <v/>
      </c>
      <c r="CO10">
        <f>IF(C10="",0,IF(NOT(ISNUMBER(C10)),1,IF(COUNTIFS($C$9:$C$28,"&lt;="&amp;C10,$D$9:$D$28,"&gt;="&amp;C10)&gt;1,1,0)))</f>
        <v/>
      </c>
      <c r="CP10">
        <f>IF(C10="",0,IF(NOT(ISNUMBER(C10)),1,IF(YEAR(C10)&lt;2000,1,0)))</f>
        <v/>
      </c>
      <c r="CQ10">
        <f>IF(C10="",0,IF(OR(NOT(ISNUMBER(C10)),ISERROR(YEAR(C10))),1,0))</f>
        <v/>
      </c>
      <c r="CR10">
        <f>IF(D10="",0,IF(NOT(ISNUMBER(D10)),1,IF(COUNTIFS($C$9:$C$28,"&lt;="&amp;D10,$D$9:$D$28,"&gt;="&amp;D10)&gt;1,1,0)))</f>
        <v/>
      </c>
      <c r="CS10">
        <f>IF(D10="",0,IF(OR(NOT(ISNUMBER(D10)),ISERROR(YEAR(D10))),1,0))</f>
        <v/>
      </c>
      <c r="CT10">
        <f>IF(OR(C10="",E10=""),0,IF(OR(NOT(ISNUMBER(E10)),NOT(ISNUMBER(C10))),1,IF(E10&lt;=C10,1,0)))</f>
        <v/>
      </c>
      <c r="CU10">
        <f>IF(E10="",0,IF(OR(NOT(ISNUMBER(E10)),ISERROR(YEAR(E10))),1,0))</f>
        <v/>
      </c>
      <c r="CV10">
        <f>IF(F10="",0,IF(F10&lt;0,1,0))</f>
        <v/>
      </c>
      <c r="CW10">
        <f>IF(G10="",0,IF(G10&lt;0,1,0))</f>
        <v/>
      </c>
      <c r="CX10">
        <f>IF(H10="",0,IF(H10&lt;0,1,0))</f>
        <v/>
      </c>
      <c r="CY10">
        <f>IF(I10="",0,IF(I10&lt;0,1,0))</f>
        <v/>
      </c>
      <c r="CZ10">
        <f>IF(J10="",0,IF(J10&lt;0,1,0))</f>
        <v/>
      </c>
      <c r="DA10">
        <f>IF(K10="",0,IF(K10&lt;0,1,0))</f>
        <v/>
      </c>
      <c r="DB10">
        <f>IF(OR($C10="",$D10="",G10=""),0,IF(SUMIFS(O$9:O$108,$N$9:$N$108,"&gt;="&amp;$C10,$N$9:$N$108,"&lt;="&amp;$D10)&gt;G10,1,0))</f>
        <v/>
      </c>
      <c r="DC10">
        <f>IF(OR($C10="",$D10="",H10=""),0,IF(SUMIFS(P$9:P$108,$N$9:$N$108,"&gt;="&amp;$C10,$N$9:$N$108,"&lt;="&amp;$D10)&gt;H10,1,0))</f>
        <v/>
      </c>
      <c r="DD10">
        <f>IF(OR($C10="",$D10="",I10=""),0,IF(SUMIFS(Q$9:Q$108,$N$9:$N$108,"&gt;="&amp;$C10,$N$9:$N$108,"&lt;="&amp;$D10)&gt;I10,1,0))</f>
        <v/>
      </c>
      <c r="DE10">
        <f>IF(OR($C10="",$D10="",J10=""),0,IF(SUMIFS(R$9:R$108,$N$9:$N$108,"&gt;="&amp;$C10,$N$9:$N$108,"&lt;="&amp;$D10)&gt;J10,1,0))</f>
        <v/>
      </c>
      <c r="DF10">
        <f>IF(OR($C10="",$D10="",K10=""),0,IF(COUNTIFS($N$9:$N$108,"&gt;="&amp;$C10,$N$9:$N$108,"&lt;="&amp;$D10)&gt;K10,1,0))</f>
        <v/>
      </c>
      <c r="DG10">
        <f>IF(OR($C10="",$D10="",G10=""),0,IF(I10&gt;G10,1,0))</f>
        <v/>
      </c>
      <c r="DH10">
        <f>IF(OR($C10="",$D10="",H10=""),0,IF(J10&gt;H10,1,0))</f>
        <v/>
      </c>
      <c r="DI10">
        <f>IF(OR(E10="",C10=""),0,IF(OR(NOT(ISNUMBER(E10)),NOT(ISNUMBER(C10))),1,IF(AQ10&lt;4,1,0)))</f>
        <v/>
      </c>
      <c r="DJ10">
        <f>IF(AND(C10&gt;0,D10&gt;0,E10=""),1,0)</f>
        <v/>
      </c>
      <c r="DM10">
        <f>M10</f>
        <v/>
      </c>
      <c r="DN10">
        <f>IF(OR(Q10="",$N10=""),0,IF(Q10&gt;O10,1,0))</f>
        <v/>
      </c>
      <c r="DO10">
        <f>IF(OR(R10="",$N10=""),0,IF(R10&gt;P10,1,0))</f>
        <v/>
      </c>
      <c r="DQ10">
        <f>DM10</f>
        <v/>
      </c>
      <c r="DR10">
        <f>IF(X10="","",IF(COUNTIFS($X$9:$X$108,X10)&gt;1,1,0))</f>
        <v/>
      </c>
      <c r="DU10" s="125" t="inlineStr">
        <is>
          <t>range 3</t>
        </is>
      </c>
      <c r="DV10" s="126" t="inlineStr">
        <is>
          <t>GL_Rate_Change_Table</t>
        </is>
      </c>
      <c r="DW10" s="27" t="n"/>
      <c r="DX10" s="1" t="n"/>
    </row>
    <row r="11" ht="14.4" customHeight="1">
      <c r="A11" s="1" t="n"/>
      <c r="B11" s="27">
        <f>IF(C11&lt;&gt;"",ROW(A3),"")</f>
        <v/>
      </c>
      <c r="C11" s="98" t="n"/>
      <c r="D11" s="98">
        <f>IF(C11="","",IF(C11&lt;C12,IFERROR(C12-1,Effective_Date-1),IF(C11&lt;C10,IFERROR(C10-1,Effective_Date-1),"")))</f>
        <v/>
      </c>
      <c r="E11" s="98">
        <f>IF($E$4="","",IF(OR(C11="",D11=""),"",$E$4))</f>
        <v/>
      </c>
      <c r="F11" s="99" t="n"/>
      <c r="G11" s="99" t="n"/>
      <c r="H11" s="99" t="n"/>
      <c r="I11" s="99" t="n"/>
      <c r="J11" s="99" t="n"/>
      <c r="K11" s="99" t="n"/>
      <c r="L11" s="27" t="n"/>
      <c r="M11" s="27">
        <f>M10+1</f>
        <v/>
      </c>
      <c r="N11" s="98" t="n"/>
      <c r="O11" s="99" t="n"/>
      <c r="P11" s="99" t="n"/>
      <c r="Q11" s="99" t="n"/>
      <c r="R11" s="99" t="n"/>
      <c r="S11" s="99" t="n"/>
      <c r="T11" s="100" t="n"/>
      <c r="U11" s="100" t="n"/>
      <c r="V11" s="27" t="n"/>
      <c r="W11" s="27" t="n"/>
      <c r="X11" s="101" t="n"/>
      <c r="Y11" s="102" t="n"/>
      <c r="Z11" s="27" t="n"/>
      <c r="AA11" s="27" t="n"/>
      <c r="AB11" s="27" t="n"/>
      <c r="AC11" s="27" t="n"/>
      <c r="AD11" s="103">
        <f>IF(C11="","",_xlfn.RANK.AVG(C11,$C$9:$C$28))</f>
        <v/>
      </c>
      <c r="AE11" s="104">
        <f>IF(AND(C11&gt;0,D11&gt;0),AVERAGE(C11,IF(AND(Program_Type="Automatics",[1]Setup!$K$9="Risks Attaching"),DATE(YEAR(D11),MONTH(D11)+Underlying_Policy_Length,DAY(D11)),D11)),"")</f>
        <v/>
      </c>
      <c r="AF11" s="3">
        <f>IF(AE11="","",INDEX('[1]GL Rating Factors'!$B$3:$B$43,MATCH($AE11,'[1]GL Rating Factors'!$B$3:$B$43,1)))</f>
        <v/>
      </c>
      <c r="AG11" s="3">
        <f t="array" ref="AG11">IF(AE11="","",INDEX('[1]GL Rating Factors'!$B$3:$B$43,MATCH($AE11,'[1]GL Rating Factors'!$B$3:$B$43,1)+1))</f>
        <v/>
      </c>
      <c r="AH11" s="4">
        <f>IF(OR(C11="",D11=""),"",(AG11-AE11)/(AG11-AF11))</f>
        <v/>
      </c>
      <c r="AI11" s="5">
        <f>IF(AE11="","",INDEX('[1]GL Rating Factors'!$H$3:$H$43,MATCH(AF11,'[1]GL Rating Factors'!$B$3:$B$43,0)))</f>
        <v/>
      </c>
      <c r="AJ11">
        <f>IF(AE11="","",INDEX('[1]GL Rating Factors'!$G$3:$G$43,MATCH(AF11,'[1]GL Rating Factors'!$B$3:$B$43,0)))</f>
        <v/>
      </c>
      <c r="AK11">
        <f>IF(AE11="","",INDEX('[1]GL Rating Factors'!$H$3:$H$43,MATCH(AG11,'[1]GL Rating Factors'!$B$3:$B$43,0)))</f>
        <v/>
      </c>
      <c r="AL11">
        <f>IF(AE11="","",INDEX('[1]GL Rating Factors'!$G$3:$G$43,MATCH(AG11,'[1]GL Rating Factors'!$B$3:$B$43,0)))</f>
        <v/>
      </c>
      <c r="AM11" s="6">
        <f>IF(AE11="","",AI11*$AH11+(1-$AH11)*AK11)</f>
        <v/>
      </c>
      <c r="AN11" s="6">
        <f>IF(AF11="","",AJ11*$AH11+(1-$AH11)*AL11)</f>
        <v/>
      </c>
      <c r="AO11" s="105">
        <f>IF(AE11="","",AM11/AM$1)</f>
        <v/>
      </c>
      <c r="AP11" s="105">
        <f>IF(AF11="","",AN11/AN$1)</f>
        <v/>
      </c>
      <c r="AQ11" s="106">
        <f>IF(AND(C11&gt;0,E11&gt;0),ROUND(((E11-C11)/365)*12,0),"")</f>
        <v/>
      </c>
      <c r="AR11" s="107">
        <f t="array" ref="AR11">IF(AQ11="","",INDEX([1]GL_Incurred_LDF_Analysis!$P$200:$P$219,B11))</f>
        <v/>
      </c>
      <c r="AS11" s="108">
        <f t="array" ref="AS11">IF(AQ11="","",INDEX([1]GL_Counts_LDF_Analysis!$P$200:$P$219,B11))</f>
        <v/>
      </c>
      <c r="AT11">
        <f>IF(AQ11="","",AR11/AS11)</f>
        <v/>
      </c>
      <c r="AU11" s="109">
        <f>IF(AQ11="","",IF(AT11&lt;1,AT11,(1+(AT11-1)*(1-$AV$1*(1-$AV$2)))))</f>
        <v/>
      </c>
      <c r="AV11" s="110">
        <f>IF(AQ11="","",AS11*AU11)</f>
        <v/>
      </c>
      <c r="AW11" s="38">
        <f>IF(AQ11="","",IF(AT11&lt;1,AT11,(1+(AT11-1)*(1-$AX$1*(1-$AX$2)))))</f>
        <v/>
      </c>
      <c r="AX11" s="38">
        <f>IF(AQ11="","",AS11*AW11)</f>
        <v/>
      </c>
      <c r="AY11" s="116">
        <f>IF(OR($C11="",$D11=""),"",G11*$AP11)</f>
        <v/>
      </c>
      <c r="AZ11" s="118">
        <f>IF(OR($C11="",$D11=""),"",H11*$AP11)</f>
        <v/>
      </c>
      <c r="BA11" s="113" t="n"/>
      <c r="BC11" s="114">
        <f>IF(N11="","",SUMIFS($B$9:$B$28,$C$9:$C$28,"&lt;="&amp;N11,$D$9:$D$28,"&gt;="&amp;N11))</f>
        <v/>
      </c>
      <c r="BD11" s="115">
        <f t="array" ref="BD11">IF(OR(BC11="",BC11=0),"",INDEX($AD$9:$AD$28,BC11))</f>
        <v/>
      </c>
      <c r="BE11" s="116">
        <f t="array" ref="BE11">IF(BD11="","",O11*INDEX($AP$9:$AP$28,BC11))</f>
        <v/>
      </c>
      <c r="BF11" s="119">
        <f t="array" ref="BF11">IF(BD11="","",P11*INDEX($AP$9:$AP$28,BC11))</f>
        <v/>
      </c>
      <c r="BG11" s="119">
        <f>IF(BD11="","",IF($BF$1=[1]Lists!$R$2,MIN(SUM(O11:P11),$BI$1),IF(AND($BF$1=[1]Lists!$R$3,O11&gt;0),MIN(O11,$BI$1)+P11*(MIN(O11,$BI$1)/O11),MIN(SUM(O11),$BI$1)+P11)))</f>
        <v/>
      </c>
      <c r="BH11" s="118">
        <f>IF(BD11="","",IF($BF$1=[1]Lists!$R$2,MIN(SUM(BE11:BF11),$BI$1),IF(AND($BF$1=[1]Lists!$R$3,O11&gt;0),MIN(BE11,$BI$1)+BF11*(MIN(BE11,$BI$1)/BE11),MIN(SUM(BE11),$BI$1)+BF11)))</f>
        <v/>
      </c>
      <c r="BI11" s="116">
        <f>IF(BD11="","",SUM($O11:$P11)-BG11)</f>
        <v/>
      </c>
      <c r="BJ11" s="118">
        <f>IF(BD11="","",SUM($BE11:$BF11)-BH11)</f>
        <v/>
      </c>
      <c r="BK11" s="119">
        <f>IF(BD11="","",IF($BF$1=[1]Lists!$R$2,MIN(SUM(O11:P11),$BL$1),IF(AND($BF$1=[1]Lists!$R$3,O11&gt;0),MIN(O11,$BL$1)+P11*(MIN(O11,$BL$1)/O11),MIN(SUM(O11),$BL$1)+P11)))</f>
        <v/>
      </c>
      <c r="BL11" s="118">
        <f>IF(BD11="","",IF($BF$1=[1]Lists!$R$2,MIN(SUM(BE11:BF11),$BL$1),IF(AND($BF$1=[1]Lists!$R$3,O11&gt;0),MIN(BE11,$BL$1)+BF11*(MIN(BE11,$BL$1)/BE11),MIN(SUM(BE11),$BL$1)+BF11)))</f>
        <v/>
      </c>
      <c r="BM11" s="116">
        <f>IF(BK11="","",SUM($O11:$P11)-BK11)</f>
        <v/>
      </c>
      <c r="BN11" s="118">
        <f>IF(BL11="","",SUM($BE11:$BF11)-BL11)</f>
        <v/>
      </c>
      <c r="BO11" s="119" t="n"/>
      <c r="BP11" s="103">
        <f>IF(X11="","",_xlfn.RANK.EQ(X11,$X$9:$X$108,1))</f>
        <v/>
      </c>
      <c r="BQ11" s="3">
        <f>IF(M11&gt;MAX([1]GL_LossExperience_Input!$BP$9:$BP$108),"",INDEX([1]GL_LossExperience_Input!$X$9:$X$108,MATCH(M11,$BP$9:$BP$108,0)))</f>
        <v/>
      </c>
      <c r="BR11" s="109">
        <f>IF(BQ11="","",BR10*(1+BS11))</f>
        <v/>
      </c>
      <c r="BS11" s="123">
        <f>IF(M11&gt;MAX([1]GL_LossExperience_Input!$BP$9:$BP$108),"",INDEX([1]GL_LossExperience_Input!$Y$9:$Y$108,MATCH(M11,$BP$9:$BP$108,0)))</f>
        <v/>
      </c>
      <c r="BU11" s="121" t="n"/>
      <c r="BW11" s="31">
        <f>IF(AD11="","",AD11)</f>
        <v/>
      </c>
      <c r="BX11" s="104">
        <f>IF(BW11="","",ROUNDDOWN(IF(AND(Program_Type="Automatics",[1]Setup!$K$9=[1]Lists!$D$3),AVERAGE([1]GL_LossExperience_Input!C11,[1]GL_LossExperience_Input!D11+(365/12)*Underlying_Policy_Length),AVERAGE([1]GL_LossExperience_Input!C11,[1]GL_LossExperience_Input!D11)),0))</f>
        <v/>
      </c>
      <c r="BY11" s="3">
        <f>IF(BW11="","",INDEX('[1]GL Rating Factors'!$B$3:$B$43,MATCH([1]GL_LossExperience_Input!$BX11,'[1]GL Rating Factors'!$B$3:$B$43,1)))</f>
        <v/>
      </c>
      <c r="BZ11" s="3">
        <f t="array" ref="BZ11">IF(BW11="","",INDEX('[1]GL Rating Factors'!$B$3:$B$43,MATCH([1]GL_LossExperience_Input!$BX11,'[1]GL Rating Factors'!$B$3:$B$43,1)+1))</f>
        <v/>
      </c>
      <c r="CA11" s="122">
        <f>IF(BW11="","",INDEX('[1]GL Rating Factors'!$F$3:$F$43,MATCH([1]GL_LossExperience_Input!$BY11,'[1]GL Rating Factors'!$B$3:$B$43,1)))</f>
        <v/>
      </c>
      <c r="CB11" s="122">
        <f t="array" ref="CB11">IF(BW11="","",INDEX('[1]GL Rating Factors'!$F$3:$F$43,MATCH([1]GL_LossExperience_Input!$BX11,'[1]GL Rating Factors'!$B$3:$B$43,1)+1))</f>
        <v/>
      </c>
      <c r="CC11" s="123">
        <f>IF(BW11="","",(BZ11-BX11)/(BZ11-BY11))</f>
        <v/>
      </c>
      <c r="CD11" s="122">
        <f>IF(BW11="","",CC11*CA11+(1-CC11)*CB11)</f>
        <v/>
      </c>
      <c r="CE11" s="124">
        <f>IF(OR(BW11="",IFERROR($BX$1,"")=""),"",CD11/$CD$1)</f>
        <v/>
      </c>
      <c r="CF11" s="39" t="n"/>
      <c r="CG11" s="31">
        <f>IF(BW11="","",BW11)</f>
        <v/>
      </c>
      <c r="CH11">
        <f>IF(CG11="","",[1]Setup!$K$9)</f>
        <v/>
      </c>
      <c r="CI11" s="24">
        <f>IF(OR($CG11="","",C11=""),"",C11)</f>
        <v/>
      </c>
      <c r="CJ11" s="24">
        <f>IF(OR($CG11="","",D11=""),"",D11)</f>
        <v/>
      </c>
      <c r="CK11" s="25">
        <f t="array" ref="CK11">IF(CG11="","",CalculateAverageRateLevel(OFFSET($BQ$9:$BR$9,0,0,COUNT($BQ$9:$BQ$108),2),CI11,CJ11,Underlying_Policy_Length,CH11=[1]Lists!$D$2))</f>
        <v/>
      </c>
      <c r="CL11" s="6">
        <f>IF(OR(CG11="",IFERROR($CK$1,"")=""),"",$CK$1/CK11)</f>
        <v/>
      </c>
      <c r="CM11" s="6" t="n"/>
      <c r="CN11" s="103">
        <f>B11</f>
        <v/>
      </c>
      <c r="CO11">
        <f>IF(C11="",0,IF(NOT(ISNUMBER(C11)),1,IF(COUNTIFS($C$9:$C$28,"&lt;="&amp;C11,$D$9:$D$28,"&gt;="&amp;C11)&gt;1,1,0)))</f>
        <v/>
      </c>
      <c r="CP11">
        <f>IF(C11="",0,IF(NOT(ISNUMBER(C11)),1,IF(YEAR(C11)&lt;2000,1,0)))</f>
        <v/>
      </c>
      <c r="CQ11">
        <f>IF(C11="",0,IF(OR(NOT(ISNUMBER(C11)),ISERROR(YEAR(C11))),1,0))</f>
        <v/>
      </c>
      <c r="CR11">
        <f>IF(D11="",0,IF(NOT(ISNUMBER(D11)),1,IF(COUNTIFS($C$9:$C$28,"&lt;="&amp;D11,$D$9:$D$28,"&gt;="&amp;D11)&gt;1,1,0)))</f>
        <v/>
      </c>
      <c r="CS11">
        <f>IF(D11="",0,IF(OR(NOT(ISNUMBER(D11)),ISERROR(YEAR(D11))),1,0))</f>
        <v/>
      </c>
      <c r="CT11">
        <f>IF(OR(C11="",E11=""),0,IF(OR(NOT(ISNUMBER(E11)),NOT(ISNUMBER(C11))),1,IF(E11&lt;=C11,1,0)))</f>
        <v/>
      </c>
      <c r="CU11">
        <f>IF(E11="",0,IF(OR(NOT(ISNUMBER(E11)),ISERROR(YEAR(E11))),1,0))</f>
        <v/>
      </c>
      <c r="CV11">
        <f>IF(F11="",0,IF(F11&lt;0,1,0))</f>
        <v/>
      </c>
      <c r="CW11">
        <f>IF(G11="",0,IF(G11&lt;0,1,0))</f>
        <v/>
      </c>
      <c r="CX11">
        <f>IF(H11="",0,IF(H11&lt;0,1,0))</f>
        <v/>
      </c>
      <c r="CY11">
        <f>IF(I11="",0,IF(I11&lt;0,1,0))</f>
        <v/>
      </c>
      <c r="CZ11">
        <f>IF(J11="",0,IF(J11&lt;0,1,0))</f>
        <v/>
      </c>
      <c r="DA11">
        <f>IF(K11="",0,IF(K11&lt;0,1,0))</f>
        <v/>
      </c>
      <c r="DB11">
        <f>IF(OR($C11="",$D11="",G11=""),0,IF(SUMIFS(O$9:O$108,$N$9:$N$108,"&gt;="&amp;$C11,$N$9:$N$108,"&lt;="&amp;$D11)&gt;G11,1,0))</f>
        <v/>
      </c>
      <c r="DC11">
        <f>IF(OR($C11="",$D11="",H11=""),0,IF(SUMIFS(P$9:P$108,$N$9:$N$108,"&gt;="&amp;$C11,$N$9:$N$108,"&lt;="&amp;$D11)&gt;H11,1,0))</f>
        <v/>
      </c>
      <c r="DD11">
        <f>IF(OR($C11="",$D11="",I11=""),0,IF(SUMIFS(Q$9:Q$108,$N$9:$N$108,"&gt;="&amp;$C11,$N$9:$N$108,"&lt;="&amp;$D11)&gt;I11,1,0))</f>
        <v/>
      </c>
      <c r="DE11">
        <f>IF(OR($C11="",$D11="",J11=""),0,IF(SUMIFS(R$9:R$108,$N$9:$N$108,"&gt;="&amp;$C11,$N$9:$N$108,"&lt;="&amp;$D11)&gt;J11,1,0))</f>
        <v/>
      </c>
      <c r="DF11">
        <f>IF(OR($C11="",$D11="",K11=""),0,IF(COUNTIFS($N$9:$N$108,"&gt;="&amp;$C11,$N$9:$N$108,"&lt;="&amp;$D11)&gt;K11,1,0))</f>
        <v/>
      </c>
      <c r="DG11">
        <f>IF(OR($C11="",$D11="",G11=""),0,IF(I11&gt;G11,1,0))</f>
        <v/>
      </c>
      <c r="DH11">
        <f>IF(OR($C11="",$D11="",H11=""),0,IF(J11&gt;H11,1,0))</f>
        <v/>
      </c>
      <c r="DI11">
        <f>IF(OR(E11="",C11=""),0,IF(OR(NOT(ISNUMBER(E11)),NOT(ISNUMBER(C11))),1,IF(AQ11&lt;4,1,0)))</f>
        <v/>
      </c>
      <c r="DJ11">
        <f>IF(AND(C11&gt;0,D11&gt;0,E11=""),1,0)</f>
        <v/>
      </c>
      <c r="DM11">
        <f>M11</f>
        <v/>
      </c>
      <c r="DN11">
        <f>IF(OR(Q11="",$N11=""),0,IF(Q11&gt;O11,1,0))</f>
        <v/>
      </c>
      <c r="DO11">
        <f>IF(OR(R11="",$N11=""),0,IF(R11&gt;P11,1,0))</f>
        <v/>
      </c>
      <c r="DQ11">
        <f>DM11</f>
        <v/>
      </c>
      <c r="DR11">
        <f>IF(X11="","",IF(COUNTIFS($X$9:$X$108,X11)&gt;1,1,0))</f>
        <v/>
      </c>
      <c r="DU11" s="125" t="inlineStr">
        <is>
          <t>range 4</t>
        </is>
      </c>
      <c r="DV11" s="126" t="inlineStr">
        <is>
          <t>GL_Exposure_Base_Input_Table</t>
        </is>
      </c>
      <c r="DW11" s="27" t="n"/>
      <c r="DX11" s="1" t="n"/>
    </row>
    <row r="12" ht="15" customHeight="1" thickBot="1">
      <c r="A12" s="1" t="n"/>
      <c r="B12" s="27">
        <f>IF(C12&lt;&gt;"",ROW(A4),"")</f>
        <v/>
      </c>
      <c r="C12" s="98" t="n"/>
      <c r="D12" s="98">
        <f>IF(C12="","",IF(C12&lt;C13,IFERROR(C13-1,Effective_Date-1),IF(C12&lt;C11,IFERROR(C11-1,Effective_Date-1),"")))</f>
        <v/>
      </c>
      <c r="E12" s="98">
        <f>IF($E$4="","",IF(OR(C12="",D12=""),"",$E$4))</f>
        <v/>
      </c>
      <c r="F12" s="99" t="n"/>
      <c r="G12" s="99" t="n"/>
      <c r="H12" s="99" t="n"/>
      <c r="I12" s="99" t="n"/>
      <c r="J12" s="99" t="n"/>
      <c r="K12" s="99" t="n"/>
      <c r="L12" s="27" t="n"/>
      <c r="M12" s="27">
        <f>M11+1</f>
        <v/>
      </c>
      <c r="N12" s="98" t="n"/>
      <c r="O12" s="99" t="n"/>
      <c r="P12" s="99" t="n"/>
      <c r="Q12" s="99" t="n"/>
      <c r="R12" s="99" t="n"/>
      <c r="S12" s="99" t="n"/>
      <c r="T12" s="100" t="n"/>
      <c r="U12" s="100" t="n"/>
      <c r="V12" s="27" t="n"/>
      <c r="W12" s="27" t="n"/>
      <c r="X12" s="101" t="n"/>
      <c r="Y12" s="102" t="n"/>
      <c r="Z12" s="27" t="n"/>
      <c r="AA12" s="27" t="n"/>
      <c r="AB12" s="27" t="n"/>
      <c r="AC12" s="27" t="n"/>
      <c r="AD12" s="103">
        <f>IF(C12="","",_xlfn.RANK.AVG(C12,$C$9:$C$28))</f>
        <v/>
      </c>
      <c r="AE12" s="104">
        <f>IF(AND(C12&gt;0,D12&gt;0),AVERAGE(C12,IF(AND(Program_Type="Automatics",[1]Setup!$K$9="Risks Attaching"),DATE(YEAR(D12),MONTH(D12)+Underlying_Policy_Length,DAY(D12)),D12)),"")</f>
        <v/>
      </c>
      <c r="AF12" s="3">
        <f>IF(AE12="","",INDEX('[1]GL Rating Factors'!$B$3:$B$43,MATCH($AE12,'[1]GL Rating Factors'!$B$3:$B$43,1)))</f>
        <v/>
      </c>
      <c r="AG12" s="3">
        <f t="array" ref="AG12">IF(AE12="","",INDEX('[1]GL Rating Factors'!$B$3:$B$43,MATCH($AE12,'[1]GL Rating Factors'!$B$3:$B$43,1)+1))</f>
        <v/>
      </c>
      <c r="AH12" s="4">
        <f>IF(OR(C12="",D12=""),"",(AG12-AE12)/(AG12-AF12))</f>
        <v/>
      </c>
      <c r="AI12" s="5">
        <f>IF(AE12="","",INDEX('[1]GL Rating Factors'!$H$3:$H$43,MATCH(AF12,'[1]GL Rating Factors'!$B$3:$B$43,0)))</f>
        <v/>
      </c>
      <c r="AJ12">
        <f>IF(AE12="","",INDEX('[1]GL Rating Factors'!$G$3:$G$43,MATCH(AF12,'[1]GL Rating Factors'!$B$3:$B$43,0)))</f>
        <v/>
      </c>
      <c r="AK12">
        <f>IF(AE12="","",INDEX('[1]GL Rating Factors'!$H$3:$H$43,MATCH(AG12,'[1]GL Rating Factors'!$B$3:$B$43,0)))</f>
        <v/>
      </c>
      <c r="AL12">
        <f>IF(AE12="","",INDEX('[1]GL Rating Factors'!$G$3:$G$43,MATCH(AG12,'[1]GL Rating Factors'!$B$3:$B$43,0)))</f>
        <v/>
      </c>
      <c r="AM12" s="6">
        <f>IF(AE12="","",AI12*$AH12+(1-$AH12)*AK12)</f>
        <v/>
      </c>
      <c r="AN12" s="6">
        <f>IF(AF12="","",AJ12*$AH12+(1-$AH12)*AL12)</f>
        <v/>
      </c>
      <c r="AO12" s="105">
        <f>IF(AE12="","",AM12/AM$1)</f>
        <v/>
      </c>
      <c r="AP12" s="105">
        <f>IF(AF12="","",AN12/AN$1)</f>
        <v/>
      </c>
      <c r="AQ12" s="106">
        <f>IF(AND(C12&gt;0,E12&gt;0),ROUND(((E12-C12)/365)*12,0),"")</f>
        <v/>
      </c>
      <c r="AR12" s="107">
        <f t="array" ref="AR12">IF(AQ12="","",INDEX([1]GL_Incurred_LDF_Analysis!$P$200:$P$219,B12))</f>
        <v/>
      </c>
      <c r="AS12" s="108">
        <f t="array" ref="AS12">IF(AQ12="","",INDEX([1]GL_Counts_LDF_Analysis!$P$200:$P$219,B12))</f>
        <v/>
      </c>
      <c r="AT12">
        <f>IF(AQ12="","",AR12/AS12)</f>
        <v/>
      </c>
      <c r="AU12" s="109">
        <f>IF(AQ12="","",IF(AT12&lt;1,AT12,(1+(AT12-1)*(1-$AV$1*(1-$AV$2)))))</f>
        <v/>
      </c>
      <c r="AV12" s="110">
        <f>IF(AQ12="","",AS12*AU12)</f>
        <v/>
      </c>
      <c r="AW12" s="38">
        <f>IF(AQ12="","",IF(AT12&lt;1,AT12,(1+(AT12-1)*(1-$AX$1*(1-$AX$2)))))</f>
        <v/>
      </c>
      <c r="AX12" s="38">
        <f>IF(AQ12="","",AS12*AW12)</f>
        <v/>
      </c>
      <c r="AY12" s="116">
        <f>IF(OR($C12="",$D12=""),"",G12*$AP12)</f>
        <v/>
      </c>
      <c r="AZ12" s="118">
        <f>IF(OR($C12="",$D12=""),"",H12*$AP12)</f>
        <v/>
      </c>
      <c r="BA12" s="113" t="n"/>
      <c r="BC12" s="114">
        <f>IF(N12="","",SUMIFS($B$9:$B$28,$C$9:$C$28,"&lt;="&amp;N12,$D$9:$D$28,"&gt;="&amp;N12))</f>
        <v/>
      </c>
      <c r="BD12" s="115">
        <f t="array" ref="BD12">IF(OR(BC12="",BC12=0),"",INDEX($AD$9:$AD$28,BC12))</f>
        <v/>
      </c>
      <c r="BE12" s="116">
        <f t="array" ref="BE12">IF(BD12="","",O12*INDEX($AP$9:$AP$28,BC12))</f>
        <v/>
      </c>
      <c r="BF12" s="119">
        <f t="array" ref="BF12">IF(BD12="","",P12*INDEX($AP$9:$AP$28,BC12))</f>
        <v/>
      </c>
      <c r="BG12" s="119">
        <f>IF(BD12="","",IF($BF$1=[1]Lists!$R$2,MIN(SUM(O12:P12),$BI$1),IF(AND($BF$1=[1]Lists!$R$3,O12&gt;0),MIN(O12,$BI$1)+P12*(MIN(O12,$BI$1)/O12),MIN(SUM(O12),$BI$1)+P12)))</f>
        <v/>
      </c>
      <c r="BH12" s="118">
        <f>IF(BD12="","",IF($BF$1=[1]Lists!$R$2,MIN(SUM(BE12:BF12),$BI$1),IF(AND($BF$1=[1]Lists!$R$3,O12&gt;0),MIN(BE12,$BI$1)+BF12*(MIN(BE12,$BI$1)/BE12),MIN(SUM(BE12),$BI$1)+BF12)))</f>
        <v/>
      </c>
      <c r="BI12" s="116">
        <f>IF(BD12="","",SUM($O12:$P12)-BG12)</f>
        <v/>
      </c>
      <c r="BJ12" s="118">
        <f>IF(BD12="","",SUM($BE12:$BF12)-BH12)</f>
        <v/>
      </c>
      <c r="BK12" s="119">
        <f>IF(BD12="","",IF($BF$1=[1]Lists!$R$2,MIN(SUM(O12:P12),$BL$1),IF(AND($BF$1=[1]Lists!$R$3,O12&gt;0),MIN(O12,$BL$1)+P12*(MIN(O12,$BL$1)/O12),MIN(SUM(O12),$BL$1)+P12)))</f>
        <v/>
      </c>
      <c r="BL12" s="118">
        <f>IF(BD12="","",IF($BF$1=[1]Lists!$R$2,MIN(SUM(BE12:BF12),$BL$1),IF(AND($BF$1=[1]Lists!$R$3,O12&gt;0),MIN(BE12,$BL$1)+BF12*(MIN(BE12,$BL$1)/BE12),MIN(SUM(BE12),$BL$1)+BF12)))</f>
        <v/>
      </c>
      <c r="BM12" s="116">
        <f>IF(BK12="","",SUM($O12:$P12)-BK12)</f>
        <v/>
      </c>
      <c r="BN12" s="118">
        <f>IF(BL12="","",SUM($BE12:$BF12)-BL12)</f>
        <v/>
      </c>
      <c r="BO12" s="119" t="n"/>
      <c r="BP12" s="103">
        <f>IF(X12="","",_xlfn.RANK.EQ(X12,$X$9:$X$108,1))</f>
        <v/>
      </c>
      <c r="BQ12" s="3">
        <f>IF(M12&gt;MAX([1]GL_LossExperience_Input!$BP$9:$BP$108),"",INDEX([1]GL_LossExperience_Input!$X$9:$X$108,MATCH(M12,$BP$9:$BP$108,0)))</f>
        <v/>
      </c>
      <c r="BR12" s="109">
        <f>IF(BQ12="","",BR11*(1+BS12))</f>
        <v/>
      </c>
      <c r="BS12" s="123">
        <f>IF(M12&gt;MAX([1]GL_LossExperience_Input!$BP$9:$BP$108),"",INDEX([1]GL_LossExperience_Input!$Y$9:$Y$108,MATCH(M12,$BP$9:$BP$108,0)))</f>
        <v/>
      </c>
      <c r="BU12" s="121" t="n"/>
      <c r="BW12" s="31">
        <f>IF(AD12="","",AD12)</f>
        <v/>
      </c>
      <c r="BX12" s="104">
        <f>IF(BW12="","",ROUNDDOWN(IF(AND(Program_Type="Automatics",[1]Setup!$K$9=[1]Lists!$D$3),AVERAGE([1]GL_LossExperience_Input!C12,[1]GL_LossExperience_Input!D12+(365/12)*Underlying_Policy_Length),AVERAGE([1]GL_LossExperience_Input!C12,[1]GL_LossExperience_Input!D12)),0))</f>
        <v/>
      </c>
      <c r="BY12" s="3">
        <f>IF(BW12="","",INDEX('[1]GL Rating Factors'!$B$3:$B$43,MATCH([1]GL_LossExperience_Input!$BX12,'[1]GL Rating Factors'!$B$3:$B$43,1)))</f>
        <v/>
      </c>
      <c r="BZ12" s="3">
        <f t="array" ref="BZ12">IF(BW12="","",INDEX('[1]GL Rating Factors'!$B$3:$B$43,MATCH([1]GL_LossExperience_Input!$BX12,'[1]GL Rating Factors'!$B$3:$B$43,1)+1))</f>
        <v/>
      </c>
      <c r="CA12" s="122">
        <f>IF(BW12="","",INDEX('[1]GL Rating Factors'!$F$3:$F$43,MATCH([1]GL_LossExperience_Input!$BY12,'[1]GL Rating Factors'!$B$3:$B$43,1)))</f>
        <v/>
      </c>
      <c r="CB12" s="122">
        <f t="array" ref="CB12">IF(BW12="","",INDEX('[1]GL Rating Factors'!$F$3:$F$43,MATCH([1]GL_LossExperience_Input!$BX12,'[1]GL Rating Factors'!$B$3:$B$43,1)+1))</f>
        <v/>
      </c>
      <c r="CC12" s="123">
        <f>IF(BW12="","",(BZ12-BX12)/(BZ12-BY12))</f>
        <v/>
      </c>
      <c r="CD12" s="122">
        <f>IF(BW12="","",CC12*CA12+(1-CC12)*CB12)</f>
        <v/>
      </c>
      <c r="CE12" s="124">
        <f>IF(OR(BW12="",IFERROR($BX$1,"")=""),"",CD12/$CD$1)</f>
        <v/>
      </c>
      <c r="CF12" s="39" t="n"/>
      <c r="CG12" s="31">
        <f>IF(BW12="","",BW12)</f>
        <v/>
      </c>
      <c r="CH12">
        <f>IF(CG12="","",[1]Setup!$K$9)</f>
        <v/>
      </c>
      <c r="CI12" s="24">
        <f>IF(OR($CG12="","",C12=""),"",C12)</f>
        <v/>
      </c>
      <c r="CJ12" s="24">
        <f>IF(OR($CG12="","",D12=""),"",D12)</f>
        <v/>
      </c>
      <c r="CK12" s="25">
        <f t="array" ref="CK12">IF(CG12="","",CalculateAverageRateLevel(OFFSET($BQ$9:$BR$9,0,0,COUNT($BQ$9:$BQ$108),2),CI12,CJ12,Underlying_Policy_Length,CH12=[1]Lists!$D$2))</f>
        <v/>
      </c>
      <c r="CL12" s="6">
        <f>IF(OR(CG12="",IFERROR($CK$1,"")=""),"",$CK$1/CK12)</f>
        <v/>
      </c>
      <c r="CM12" s="6" t="n"/>
      <c r="CN12" s="103">
        <f>B12</f>
        <v/>
      </c>
      <c r="CO12">
        <f>IF(C12="",0,IF(NOT(ISNUMBER(C12)),1,IF(COUNTIFS($C$9:$C$28,"&lt;="&amp;C12,$D$9:$D$28,"&gt;="&amp;C12)&gt;1,1,0)))</f>
        <v/>
      </c>
      <c r="CP12">
        <f>IF(C12="",0,IF(NOT(ISNUMBER(C12)),1,IF(YEAR(C12)&lt;2000,1,0)))</f>
        <v/>
      </c>
      <c r="CQ12">
        <f>IF(C12="",0,IF(OR(NOT(ISNUMBER(C12)),ISERROR(YEAR(C12))),1,0))</f>
        <v/>
      </c>
      <c r="CR12">
        <f>IF(D12="",0,IF(NOT(ISNUMBER(D12)),1,IF(COUNTIFS($C$9:$C$28,"&lt;="&amp;D12,$D$9:$D$28,"&gt;="&amp;D12)&gt;1,1,0)))</f>
        <v/>
      </c>
      <c r="CS12">
        <f>IF(D12="",0,IF(OR(NOT(ISNUMBER(D12)),ISERROR(YEAR(D12))),1,0))</f>
        <v/>
      </c>
      <c r="CT12">
        <f>IF(OR(C12="",E12=""),0,IF(OR(NOT(ISNUMBER(E12)),NOT(ISNUMBER(C12))),1,IF(E12&lt;=C12,1,0)))</f>
        <v/>
      </c>
      <c r="CU12">
        <f>IF(E12="",0,IF(OR(NOT(ISNUMBER(E12)),ISERROR(YEAR(E12))),1,0))</f>
        <v/>
      </c>
      <c r="CV12">
        <f>IF(F12="",0,IF(F12&lt;0,1,0))</f>
        <v/>
      </c>
      <c r="CW12">
        <f>IF(G12="",0,IF(G12&lt;0,1,0))</f>
        <v/>
      </c>
      <c r="CX12">
        <f>IF(H12="",0,IF(H12&lt;0,1,0))</f>
        <v/>
      </c>
      <c r="CY12">
        <f>IF(I12="",0,IF(I12&lt;0,1,0))</f>
        <v/>
      </c>
      <c r="CZ12">
        <f>IF(J12="",0,IF(J12&lt;0,1,0))</f>
        <v/>
      </c>
      <c r="DA12">
        <f>IF(K12="",0,IF(K12&lt;0,1,0))</f>
        <v/>
      </c>
      <c r="DB12">
        <f>IF(OR($C12="",$D12="",G12=""),0,IF(SUMIFS(O$9:O$108,$N$9:$N$108,"&gt;="&amp;$C12,$N$9:$N$108,"&lt;="&amp;$D12)&gt;G12,1,0))</f>
        <v/>
      </c>
      <c r="DC12">
        <f>IF(OR($C12="",$D12="",H12=""),0,IF(SUMIFS(P$9:P$108,$N$9:$N$108,"&gt;="&amp;$C12,$N$9:$N$108,"&lt;="&amp;$D12)&gt;H12,1,0))</f>
        <v/>
      </c>
      <c r="DD12">
        <f>IF(OR($C12="",$D12="",I12=""),0,IF(SUMIFS(Q$9:Q$108,$N$9:$N$108,"&gt;="&amp;$C12,$N$9:$N$108,"&lt;="&amp;$D12)&gt;I12,1,0))</f>
        <v/>
      </c>
      <c r="DE12">
        <f>IF(OR($C12="",$D12="",J12=""),0,IF(SUMIFS(R$9:R$108,$N$9:$N$108,"&gt;="&amp;$C12,$N$9:$N$108,"&lt;="&amp;$D12)&gt;J12,1,0))</f>
        <v/>
      </c>
      <c r="DF12">
        <f>IF(OR($C12="",$D12="",K12=""),0,IF(COUNTIFS($N$9:$N$108,"&gt;="&amp;$C12,$N$9:$N$108,"&lt;="&amp;$D12)&gt;K12,1,0))</f>
        <v/>
      </c>
      <c r="DG12">
        <f>IF(OR($C12="",$D12="",G12=""),0,IF(I12&gt;G12,1,0))</f>
        <v/>
      </c>
      <c r="DH12">
        <f>IF(OR($C12="",$D12="",H12=""),0,IF(J12&gt;H12,1,0))</f>
        <v/>
      </c>
      <c r="DI12">
        <f>IF(OR(E12="",C12=""),0,IF(OR(NOT(ISNUMBER(E12)),NOT(ISNUMBER(C12))),1,IF(AQ12&lt;4,1,0)))</f>
        <v/>
      </c>
      <c r="DJ12">
        <f>IF(AND(C12&gt;0,D12&gt;0,E12=""),1,0)</f>
        <v/>
      </c>
      <c r="DM12">
        <f>M12</f>
        <v/>
      </c>
      <c r="DN12">
        <f>IF(OR(Q12="",$N12=""),0,IF(Q12&gt;O12,1,0))</f>
        <v/>
      </c>
      <c r="DO12">
        <f>IF(OR(R12="",$N12=""),0,IF(R12&gt;P12,1,0))</f>
        <v/>
      </c>
      <c r="DQ12">
        <f>DM12</f>
        <v/>
      </c>
      <c r="DR12">
        <f>IF(X12="","",IF(COUNTIFS($X$9:$X$108,X12)&gt;1,1,0))</f>
        <v/>
      </c>
      <c r="DU12" s="127" t="inlineStr">
        <is>
          <t>range 5</t>
        </is>
      </c>
      <c r="DV12" s="128" t="inlineStr">
        <is>
          <t>GL_LL_Threshold_Table</t>
        </is>
      </c>
      <c r="DW12" s="27" t="n"/>
      <c r="DX12" s="1" t="n"/>
    </row>
    <row r="13" ht="14.4" customHeight="1">
      <c r="A13" s="1" t="n"/>
      <c r="B13" s="27">
        <f>IF(C13&lt;&gt;"",ROW(A5),"")</f>
        <v/>
      </c>
      <c r="C13" s="98" t="n"/>
      <c r="D13" s="98">
        <f>IF(C13="","",IF(C13&lt;C14,IFERROR(C14-1,Effective_Date-1),IF(C13&lt;C12,IFERROR(C12-1,Effective_Date-1),"")))</f>
        <v/>
      </c>
      <c r="E13" s="98">
        <f>IF($E$4="","",IF(OR(C13="",D13=""),"",$E$4))</f>
        <v/>
      </c>
      <c r="F13" s="99" t="n"/>
      <c r="G13" s="99" t="n"/>
      <c r="H13" s="99" t="n"/>
      <c r="I13" s="99" t="n"/>
      <c r="J13" s="99" t="n"/>
      <c r="K13" s="99" t="n"/>
      <c r="L13" s="27" t="n"/>
      <c r="M13" s="27">
        <f>M12+1</f>
        <v/>
      </c>
      <c r="N13" s="98" t="n"/>
      <c r="O13" s="99" t="n"/>
      <c r="P13" s="99" t="n"/>
      <c r="Q13" s="99" t="n"/>
      <c r="R13" s="99" t="n"/>
      <c r="S13" s="99" t="n"/>
      <c r="T13" s="100" t="n"/>
      <c r="U13" s="100" t="n"/>
      <c r="V13" s="27" t="n"/>
      <c r="W13" s="27" t="n"/>
      <c r="X13" s="101" t="n"/>
      <c r="Y13" s="102" t="n"/>
      <c r="Z13" s="27" t="n"/>
      <c r="AA13" s="27" t="n"/>
      <c r="AB13" s="27" t="n"/>
      <c r="AC13" s="27" t="n"/>
      <c r="AD13" s="103">
        <f>IF(C13="","",_xlfn.RANK.AVG(C13,$C$9:$C$28))</f>
        <v/>
      </c>
      <c r="AE13" s="104">
        <f>IF(AND(C13&gt;0,D13&gt;0),AVERAGE(C13,IF(AND(Program_Type="Automatics",[1]Setup!$K$9="Risks Attaching"),DATE(YEAR(D13),MONTH(D13)+Underlying_Policy_Length,DAY(D13)),D13)),"")</f>
        <v/>
      </c>
      <c r="AF13" s="3">
        <f>IF(AE13="","",INDEX('[1]GL Rating Factors'!$B$3:$B$43,MATCH($AE13,'[1]GL Rating Factors'!$B$3:$B$43,1)))</f>
        <v/>
      </c>
      <c r="AG13" s="3">
        <f t="array" ref="AG13">IF(AE13="","",INDEX('[1]GL Rating Factors'!$B$3:$B$43,MATCH($AE13,'[1]GL Rating Factors'!$B$3:$B$43,1)+1))</f>
        <v/>
      </c>
      <c r="AH13" s="4">
        <f>IF(OR(C13="",D13=""),"",(AG13-AE13)/(AG13-AF13))</f>
        <v/>
      </c>
      <c r="AI13" s="5">
        <f>IF(AE13="","",INDEX('[1]GL Rating Factors'!$H$3:$H$43,MATCH(AF13,'[1]GL Rating Factors'!$B$3:$B$43,0)))</f>
        <v/>
      </c>
      <c r="AJ13">
        <f>IF(AE13="","",INDEX('[1]GL Rating Factors'!$G$3:$G$43,MATCH(AF13,'[1]GL Rating Factors'!$B$3:$B$43,0)))</f>
        <v/>
      </c>
      <c r="AK13">
        <f>IF(AE13="","",INDEX('[1]GL Rating Factors'!$H$3:$H$43,MATCH(AG13,'[1]GL Rating Factors'!$B$3:$B$43,0)))</f>
        <v/>
      </c>
      <c r="AL13">
        <f>IF(AE13="","",INDEX('[1]GL Rating Factors'!$G$3:$G$43,MATCH(AG13,'[1]GL Rating Factors'!$B$3:$B$43,0)))</f>
        <v/>
      </c>
      <c r="AM13" s="6">
        <f>IF(AE13="","",AI13*$AH13+(1-$AH13)*AK13)</f>
        <v/>
      </c>
      <c r="AN13" s="6">
        <f>IF(AF13="","",AJ13*$AH13+(1-$AH13)*AL13)</f>
        <v/>
      </c>
      <c r="AO13" s="105">
        <f>IF(AE13="","",AM13/AM$1)</f>
        <v/>
      </c>
      <c r="AP13" s="105">
        <f>IF(AF13="","",AN13/AN$1)</f>
        <v/>
      </c>
      <c r="AQ13" s="106">
        <f>IF(AND(C13&gt;0,E13&gt;0),ROUND(((E13-C13)/365)*12,0),"")</f>
        <v/>
      </c>
      <c r="AR13" s="107">
        <f t="array" ref="AR13">IF(AQ13="","",INDEX([1]GL_Incurred_LDF_Analysis!$P$200:$P$219,B13))</f>
        <v/>
      </c>
      <c r="AS13" s="108">
        <f t="array" ref="AS13">IF(AQ13="","",INDEX([1]GL_Counts_LDF_Analysis!$P$200:$P$219,B13))</f>
        <v/>
      </c>
      <c r="AT13">
        <f>IF(AQ13="","",AR13/AS13)</f>
        <v/>
      </c>
      <c r="AU13" s="109">
        <f>IF(AQ13="","",IF(AT13&lt;1,AT13,(1+(AT13-1)*(1-$AV$1*(1-$AV$2)))))</f>
        <v/>
      </c>
      <c r="AV13" s="110">
        <f>IF(AQ13="","",AS13*AU13)</f>
        <v/>
      </c>
      <c r="AW13" s="38">
        <f>IF(AQ13="","",IF(AT13&lt;1,AT13,(1+(AT13-1)*(1-$AX$1*(1-$AX$2)))))</f>
        <v/>
      </c>
      <c r="AX13" s="38">
        <f>IF(AQ13="","",AS13*AW13)</f>
        <v/>
      </c>
      <c r="AY13" s="116">
        <f>IF(OR($C13="",$D13=""),"",G13*$AP13)</f>
        <v/>
      </c>
      <c r="AZ13" s="118">
        <f>IF(OR($C13="",$D13=""),"",H13*$AP13)</f>
        <v/>
      </c>
      <c r="BA13" s="113" t="n"/>
      <c r="BC13" s="114">
        <f>IF(N13="","",SUMIFS($B$9:$B$28,$C$9:$C$28,"&lt;="&amp;N13,$D$9:$D$28,"&gt;="&amp;N13))</f>
        <v/>
      </c>
      <c r="BD13" s="115">
        <f t="array" ref="BD13">IF(OR(BC13="",BC13=0),"",INDEX($AD$9:$AD$28,BC13))</f>
        <v/>
      </c>
      <c r="BE13" s="116">
        <f t="array" ref="BE13">IF(BD13="","",O13*INDEX($AP$9:$AP$28,BC13))</f>
        <v/>
      </c>
      <c r="BF13" s="119">
        <f t="array" ref="BF13">IF(BD13="","",P13*INDEX($AP$9:$AP$28,BC13))</f>
        <v/>
      </c>
      <c r="BG13" s="119">
        <f>IF(BD13="","",IF($BF$1=[1]Lists!$R$2,MIN(SUM(O13:P13),$BI$1),IF(AND($BF$1=[1]Lists!$R$3,O13&gt;0),MIN(O13,$BI$1)+P13*(MIN(O13,$BI$1)/O13),MIN(SUM(O13),$BI$1)+P13)))</f>
        <v/>
      </c>
      <c r="BH13" s="118">
        <f>IF(BD13="","",IF($BF$1=[1]Lists!$R$2,MIN(SUM(BE13:BF13),$BI$1),IF(AND($BF$1=[1]Lists!$R$3,O13&gt;0),MIN(BE13,$BI$1)+BF13*(MIN(BE13,$BI$1)/BE13),MIN(SUM(BE13),$BI$1)+BF13)))</f>
        <v/>
      </c>
      <c r="BI13" s="116">
        <f>IF(BD13="","",SUM($O13:$P13)-BG13)</f>
        <v/>
      </c>
      <c r="BJ13" s="118">
        <f>IF(BD13="","",SUM($BE13:$BF13)-BH13)</f>
        <v/>
      </c>
      <c r="BK13" s="119">
        <f>IF(BD13="","",IF($BF$1=[1]Lists!$R$2,MIN(SUM(O13:P13),$BL$1),IF(AND($BF$1=[1]Lists!$R$3,O13&gt;0),MIN(O13,$BL$1)+P13*(MIN(O13,$BL$1)/O13),MIN(SUM(O13),$BL$1)+P13)))</f>
        <v/>
      </c>
      <c r="BL13" s="118">
        <f>IF(BD13="","",IF($BF$1=[1]Lists!$R$2,MIN(SUM(BE13:BF13),$BL$1),IF(AND($BF$1=[1]Lists!$R$3,O13&gt;0),MIN(BE13,$BL$1)+BF13*(MIN(BE13,$BL$1)/BE13),MIN(SUM(BE13),$BL$1)+BF13)))</f>
        <v/>
      </c>
      <c r="BM13" s="116">
        <f>IF(BK13="","",SUM($O13:$P13)-BK13)</f>
        <v/>
      </c>
      <c r="BN13" s="118">
        <f>IF(BL13="","",SUM($BE13:$BF13)-BL13)</f>
        <v/>
      </c>
      <c r="BO13" s="119" t="n"/>
      <c r="BP13" s="103">
        <f>IF(X13="","",_xlfn.RANK.EQ(X13,$X$9:$X$108,1))</f>
        <v/>
      </c>
      <c r="BQ13" s="3">
        <f>IF(M13&gt;MAX([1]GL_LossExperience_Input!$BP$9:$BP$108),"",INDEX([1]GL_LossExperience_Input!$X$9:$X$108,MATCH(M13,$BP$9:$BP$108,0)))</f>
        <v/>
      </c>
      <c r="BR13" s="109">
        <f>IF(BQ13="","",BR12*(1+BS13))</f>
        <v/>
      </c>
      <c r="BS13" s="123">
        <f>IF(M13&gt;MAX([1]GL_LossExperience_Input!$BP$9:$BP$108),"",INDEX([1]GL_LossExperience_Input!$Y$9:$Y$108,MATCH(M13,$BP$9:$BP$108,0)))</f>
        <v/>
      </c>
      <c r="BU13" s="121" t="n"/>
      <c r="BW13" s="31">
        <f>IF(AD13="","",AD13)</f>
        <v/>
      </c>
      <c r="BX13" s="104">
        <f>IF(BW13="","",ROUNDDOWN(IF(AND(Program_Type="Automatics",[1]Setup!$K$9=[1]Lists!$D$3),AVERAGE([1]GL_LossExperience_Input!C13,[1]GL_LossExperience_Input!D13+(365/12)*Underlying_Policy_Length),AVERAGE([1]GL_LossExperience_Input!C13,[1]GL_LossExperience_Input!D13)),0))</f>
        <v/>
      </c>
      <c r="BY13" s="3">
        <f>IF(BW13="","",INDEX('[1]GL Rating Factors'!$B$3:$B$43,MATCH([1]GL_LossExperience_Input!$BX13,'[1]GL Rating Factors'!$B$3:$B$43,1)))</f>
        <v/>
      </c>
      <c r="BZ13" s="3">
        <f t="array" ref="BZ13">IF(BW13="","",INDEX('[1]GL Rating Factors'!$B$3:$B$43,MATCH([1]GL_LossExperience_Input!$BX13,'[1]GL Rating Factors'!$B$3:$B$43,1)+1))</f>
        <v/>
      </c>
      <c r="CA13" s="122">
        <f>IF(BW13="","",INDEX('[1]GL Rating Factors'!$F$3:$F$43,MATCH([1]GL_LossExperience_Input!$BY13,'[1]GL Rating Factors'!$B$3:$B$43,1)))</f>
        <v/>
      </c>
      <c r="CB13" s="122">
        <f t="array" ref="CB13">IF(BW13="","",INDEX('[1]GL Rating Factors'!$F$3:$F$43,MATCH([1]GL_LossExperience_Input!$BX13,'[1]GL Rating Factors'!$B$3:$B$43,1)+1))</f>
        <v/>
      </c>
      <c r="CC13" s="123">
        <f>IF(BW13="","",(BZ13-BX13)/(BZ13-BY13))</f>
        <v/>
      </c>
      <c r="CD13" s="122">
        <f>IF(BW13="","",CC13*CA13+(1-CC13)*CB13)</f>
        <v/>
      </c>
      <c r="CE13" s="124">
        <f>IF(OR(BW13="",IFERROR($BX$1,"")=""),"",CD13/$CD$1)</f>
        <v/>
      </c>
      <c r="CF13" s="39" t="n"/>
      <c r="CG13" s="31">
        <f>IF(BW13="","",BW13)</f>
        <v/>
      </c>
      <c r="CH13">
        <f>IF(CG13="","",[1]Setup!$K$9)</f>
        <v/>
      </c>
      <c r="CI13" s="24">
        <f>IF(OR($CG13="","",C13=""),"",C13)</f>
        <v/>
      </c>
      <c r="CJ13" s="24">
        <f>IF(OR($CG13="","",D13=""),"",D13)</f>
        <v/>
      </c>
      <c r="CK13" s="25">
        <f t="array" ref="CK13">IF(CG13="","",CalculateAverageRateLevel(OFFSET($BQ$9:$BR$9,0,0,COUNT($BQ$9:$BQ$108),2),CI13,CJ13,Underlying_Policy_Length,CH13=[1]Lists!$D$2))</f>
        <v/>
      </c>
      <c r="CL13" s="6">
        <f>IF(OR(CG13="",IFERROR($CK$1,"")=""),"",$CK$1/CK13)</f>
        <v/>
      </c>
      <c r="CM13" s="6" t="n"/>
      <c r="CN13" s="103">
        <f>B13</f>
        <v/>
      </c>
      <c r="CO13">
        <f>IF(C13="",0,IF(NOT(ISNUMBER(C13)),1,IF(COUNTIFS($C$9:$C$28,"&lt;="&amp;C13,$D$9:$D$28,"&gt;="&amp;C13)&gt;1,1,0)))</f>
        <v/>
      </c>
      <c r="CP13">
        <f>IF(C13="",0,IF(NOT(ISNUMBER(C13)),1,IF(YEAR(C13)&lt;2000,1,0)))</f>
        <v/>
      </c>
      <c r="CQ13">
        <f>IF(C13="",0,IF(OR(NOT(ISNUMBER(C13)),ISERROR(YEAR(C13))),1,0))</f>
        <v/>
      </c>
      <c r="CR13">
        <f>IF(D13="",0,IF(NOT(ISNUMBER(D13)),1,IF(COUNTIFS($C$9:$C$28,"&lt;="&amp;D13,$D$9:$D$28,"&gt;="&amp;D13)&gt;1,1,0)))</f>
        <v/>
      </c>
      <c r="CS13">
        <f>IF(D13="",0,IF(OR(NOT(ISNUMBER(D13)),ISERROR(YEAR(D13))),1,0))</f>
        <v/>
      </c>
      <c r="CT13">
        <f>IF(OR(C13="",E13=""),0,IF(OR(NOT(ISNUMBER(E13)),NOT(ISNUMBER(C13))),1,IF(E13&lt;=C13,1,0)))</f>
        <v/>
      </c>
      <c r="CU13">
        <f>IF(E13="",0,IF(OR(NOT(ISNUMBER(E13)),ISERROR(YEAR(E13))),1,0))</f>
        <v/>
      </c>
      <c r="CV13">
        <f>IF(F13="",0,IF(F13&lt;0,1,0))</f>
        <v/>
      </c>
      <c r="CW13">
        <f>IF(G13="",0,IF(G13&lt;0,1,0))</f>
        <v/>
      </c>
      <c r="CX13">
        <f>IF(H13="",0,IF(H13&lt;0,1,0))</f>
        <v/>
      </c>
      <c r="CY13">
        <f>IF(I13="",0,IF(I13&lt;0,1,0))</f>
        <v/>
      </c>
      <c r="CZ13">
        <f>IF(J13="",0,IF(J13&lt;0,1,0))</f>
        <v/>
      </c>
      <c r="DA13">
        <f>IF(K13="",0,IF(K13&lt;0,1,0))</f>
        <v/>
      </c>
      <c r="DB13">
        <f>IF(OR($C13="",$D13="",G13=""),0,IF(SUMIFS(O$9:O$108,$N$9:$N$108,"&gt;="&amp;$C13,$N$9:$N$108,"&lt;="&amp;$D13)&gt;G13,1,0))</f>
        <v/>
      </c>
      <c r="DC13">
        <f>IF(OR($C13="",$D13="",H13=""),0,IF(SUMIFS(P$9:P$108,$N$9:$N$108,"&gt;="&amp;$C13,$N$9:$N$108,"&lt;="&amp;$D13)&gt;H13,1,0))</f>
        <v/>
      </c>
      <c r="DD13">
        <f>IF(OR($C13="",$D13="",I13=""),0,IF(SUMIFS(Q$9:Q$108,$N$9:$N$108,"&gt;="&amp;$C13,$N$9:$N$108,"&lt;="&amp;$D13)&gt;I13,1,0))</f>
        <v/>
      </c>
      <c r="DE13">
        <f>IF(OR($C13="",$D13="",J13=""),0,IF(SUMIFS(R$9:R$108,$N$9:$N$108,"&gt;="&amp;$C13,$N$9:$N$108,"&lt;="&amp;$D13)&gt;J13,1,0))</f>
        <v/>
      </c>
      <c r="DF13">
        <f>IF(OR($C13="",$D13="",K13=""),0,IF(COUNTIFS($N$9:$N$108,"&gt;="&amp;$C13,$N$9:$N$108,"&lt;="&amp;$D13)&gt;K13,1,0))</f>
        <v/>
      </c>
      <c r="DG13">
        <f>IF(OR($C13="",$D13="",G13=""),0,IF(I13&gt;G13,1,0))</f>
        <v/>
      </c>
      <c r="DH13">
        <f>IF(OR($C13="",$D13="",H13=""),0,IF(J13&gt;H13,1,0))</f>
        <v/>
      </c>
      <c r="DI13">
        <f>IF(OR(E13="",C13=""),0,IF(OR(NOT(ISNUMBER(E13)),NOT(ISNUMBER(C13))),1,IF(AQ13&lt;4,1,0)))</f>
        <v/>
      </c>
      <c r="DJ13">
        <f>IF(AND(C13&gt;0,D13&gt;0,E13=""),1,0)</f>
        <v/>
      </c>
      <c r="DM13">
        <f>M13</f>
        <v/>
      </c>
      <c r="DN13">
        <f>IF(OR(Q13="",$N13=""),0,IF(Q13&gt;O13,1,0))</f>
        <v/>
      </c>
      <c r="DO13">
        <f>IF(OR(R13="",$N13=""),0,IF(R13&gt;P13,1,0))</f>
        <v/>
      </c>
      <c r="DQ13">
        <f>DM13</f>
        <v/>
      </c>
      <c r="DR13">
        <f>IF(X13="","",IF(COUNTIFS($X$9:$X$108,X13)&gt;1,1,0))</f>
        <v/>
      </c>
      <c r="DW13" s="27" t="n"/>
      <c r="DX13" s="1" t="n"/>
    </row>
    <row r="14" ht="14.4" customHeight="1">
      <c r="A14" s="1" t="n"/>
      <c r="B14" s="27">
        <f>IF(C14&lt;&gt;"",ROW(A6),"")</f>
        <v/>
      </c>
      <c r="C14" s="98" t="n"/>
      <c r="D14" s="98">
        <f>IF(C14="","",IF(C14&lt;C15,IFERROR(C15-1,Effective_Date-1),IF(C14&lt;C13,IFERROR(C13-1,Effective_Date-1),"")))</f>
        <v/>
      </c>
      <c r="E14" s="98">
        <f>IF($E$4="","",IF(OR(C14="",D14=""),"",$E$4))</f>
        <v/>
      </c>
      <c r="F14" s="99" t="n"/>
      <c r="G14" s="99" t="n"/>
      <c r="H14" s="99" t="n"/>
      <c r="I14" s="99" t="n"/>
      <c r="J14" s="99" t="n"/>
      <c r="K14" s="99" t="n"/>
      <c r="L14" s="27" t="n"/>
      <c r="M14" s="27">
        <f>M13+1</f>
        <v/>
      </c>
      <c r="N14" s="98" t="n"/>
      <c r="O14" s="99" t="n"/>
      <c r="P14" s="99" t="n"/>
      <c r="Q14" s="99" t="n"/>
      <c r="R14" s="99" t="n"/>
      <c r="S14" s="99" t="n"/>
      <c r="T14" s="100" t="n"/>
      <c r="U14" s="100" t="n"/>
      <c r="V14" s="27" t="n"/>
      <c r="W14" s="27" t="n"/>
      <c r="X14" s="101" t="n"/>
      <c r="Y14" s="102" t="n"/>
      <c r="Z14" s="27" t="n"/>
      <c r="AA14" s="27" t="n"/>
      <c r="AB14" s="27" t="n"/>
      <c r="AC14" s="27" t="n"/>
      <c r="AD14" s="103">
        <f>IF(C14="","",_xlfn.RANK.AVG(C14,$C$9:$C$28))</f>
        <v/>
      </c>
      <c r="AE14" s="104">
        <f>IF(AND(C14&gt;0,D14&gt;0),AVERAGE(C14,IF(AND(Program_Type="Automatics",[1]Setup!$K$9="Risks Attaching"),DATE(YEAR(D14),MONTH(D14)+Underlying_Policy_Length,DAY(D14)),D14)),"")</f>
        <v/>
      </c>
      <c r="AF14" s="3">
        <f>IF(AE14="","",INDEX('[1]GL Rating Factors'!$B$3:$B$43,MATCH($AE14,'[1]GL Rating Factors'!$B$3:$B$43,1)))</f>
        <v/>
      </c>
      <c r="AG14" s="3">
        <f t="array" ref="AG14">IF(AE14="","",INDEX('[1]GL Rating Factors'!$B$3:$B$43,MATCH($AE14,'[1]GL Rating Factors'!$B$3:$B$43,1)+1))</f>
        <v/>
      </c>
      <c r="AH14" s="4">
        <f>IF(OR(C14="",D14=""),"",(AG14-AE14)/(AG14-AF14))</f>
        <v/>
      </c>
      <c r="AI14" s="5">
        <f>IF(AE14="","",INDEX('[1]GL Rating Factors'!$H$3:$H$43,MATCH(AF14,'[1]GL Rating Factors'!$B$3:$B$43,0)))</f>
        <v/>
      </c>
      <c r="AJ14">
        <f>IF(AE14="","",INDEX('[1]GL Rating Factors'!$G$3:$G$43,MATCH(AF14,'[1]GL Rating Factors'!$B$3:$B$43,0)))</f>
        <v/>
      </c>
      <c r="AK14">
        <f>IF(AE14="","",INDEX('[1]GL Rating Factors'!$H$3:$H$43,MATCH(AG14,'[1]GL Rating Factors'!$B$3:$B$43,0)))</f>
        <v/>
      </c>
      <c r="AL14">
        <f>IF(AE14="","",INDEX('[1]GL Rating Factors'!$G$3:$G$43,MATCH(AG14,'[1]GL Rating Factors'!$B$3:$B$43,0)))</f>
        <v/>
      </c>
      <c r="AM14" s="6">
        <f>IF(AE14="","",AI14*$AH14+(1-$AH14)*AK14)</f>
        <v/>
      </c>
      <c r="AN14" s="6">
        <f>IF(AF14="","",AJ14*$AH14+(1-$AH14)*AL14)</f>
        <v/>
      </c>
      <c r="AO14" s="105">
        <f>IF(AE14="","",AM14/AM$1)</f>
        <v/>
      </c>
      <c r="AP14" s="105">
        <f>IF(AF14="","",AN14/AN$1)</f>
        <v/>
      </c>
      <c r="AQ14" s="106">
        <f>IF(AND(C14&gt;0,E14&gt;0),ROUND(((E14-C14)/365)*12,0),"")</f>
        <v/>
      </c>
      <c r="AR14" s="107">
        <f t="array" ref="AR14">IF(AQ14="","",INDEX([1]GL_Incurred_LDF_Analysis!$P$200:$P$219,B14))</f>
        <v/>
      </c>
      <c r="AS14" s="108">
        <f t="array" ref="AS14">IF(AQ14="","",INDEX([1]GL_Counts_LDF_Analysis!$P$200:$P$219,B14))</f>
        <v/>
      </c>
      <c r="AT14">
        <f>IF(AQ14="","",AR14/AS14)</f>
        <v/>
      </c>
      <c r="AU14" s="109">
        <f>IF(AQ14="","",IF(AT14&lt;1,AT14,(1+(AT14-1)*(1-$AV$1*(1-$AV$2)))))</f>
        <v/>
      </c>
      <c r="AV14" s="110">
        <f>IF(AQ14="","",AS14*AU14)</f>
        <v/>
      </c>
      <c r="AW14" s="38">
        <f>IF(AQ14="","",IF(AT14&lt;1,AT14,(1+(AT14-1)*(1-$AX$1*(1-$AX$2)))))</f>
        <v/>
      </c>
      <c r="AX14" s="38">
        <f>IF(AQ14="","",AS14*AW14)</f>
        <v/>
      </c>
      <c r="AY14" s="116">
        <f>IF(OR($C14="",$D14=""),"",G14*$AP14)</f>
        <v/>
      </c>
      <c r="AZ14" s="118">
        <f>IF(OR($C14="",$D14=""),"",H14*$AP14)</f>
        <v/>
      </c>
      <c r="BA14" s="113" t="n"/>
      <c r="BC14" s="114">
        <f>IF(N14="","",SUMIFS($B$9:$B$28,$C$9:$C$28,"&lt;="&amp;N14,$D$9:$D$28,"&gt;="&amp;N14))</f>
        <v/>
      </c>
      <c r="BD14" s="115">
        <f t="array" ref="BD14">IF(OR(BC14="",BC14=0),"",INDEX($AD$9:$AD$28,BC14))</f>
        <v/>
      </c>
      <c r="BE14" s="116">
        <f t="array" ref="BE14">IF(BD14="","",O14*INDEX($AP$9:$AP$28,BC14))</f>
        <v/>
      </c>
      <c r="BF14" s="119">
        <f t="array" ref="BF14">IF(BD14="","",P14*INDEX($AP$9:$AP$28,BC14))</f>
        <v/>
      </c>
      <c r="BG14" s="119">
        <f>IF(BD14="","",IF($BF$1=[1]Lists!$R$2,MIN(SUM(O14:P14),$BI$1),IF(AND($BF$1=[1]Lists!$R$3,O14&gt;0),MIN(O14,$BI$1)+P14*(MIN(O14,$BI$1)/O14),MIN(SUM(O14),$BI$1)+P14)))</f>
        <v/>
      </c>
      <c r="BH14" s="118">
        <f>IF(BD14="","",IF($BF$1=[1]Lists!$R$2,MIN(SUM(BE14:BF14),$BI$1),IF(AND($BF$1=[1]Lists!$R$3,O14&gt;0),MIN(BE14,$BI$1)+BF14*(MIN(BE14,$BI$1)/BE14),MIN(SUM(BE14),$BI$1)+BF14)))</f>
        <v/>
      </c>
      <c r="BI14" s="116">
        <f>IF(BD14="","",SUM($O14:$P14)-BG14)</f>
        <v/>
      </c>
      <c r="BJ14" s="118">
        <f>IF(BD14="","",SUM($BE14:$BF14)-BH14)</f>
        <v/>
      </c>
      <c r="BK14" s="119">
        <f>IF(BD14="","",IF($BF$1=[1]Lists!$R$2,MIN(SUM(O14:P14),$BL$1),IF(AND($BF$1=[1]Lists!$R$3,O14&gt;0),MIN(O14,$BL$1)+P14*(MIN(O14,$BL$1)/O14),MIN(SUM(O14),$BL$1)+P14)))</f>
        <v/>
      </c>
      <c r="BL14" s="118">
        <f>IF(BD14="","",IF($BF$1=[1]Lists!$R$2,MIN(SUM(BE14:BF14),$BL$1),IF(AND($BF$1=[1]Lists!$R$3,O14&gt;0),MIN(BE14,$BL$1)+BF14*(MIN(BE14,$BL$1)/BE14),MIN(SUM(BE14),$BL$1)+BF14)))</f>
        <v/>
      </c>
      <c r="BM14" s="116">
        <f>IF(BK14="","",SUM($O14:$P14)-BK14)</f>
        <v/>
      </c>
      <c r="BN14" s="118">
        <f>IF(BL14="","",SUM($BE14:$BF14)-BL14)</f>
        <v/>
      </c>
      <c r="BO14" s="119" t="n"/>
      <c r="BP14" s="103">
        <f>IF(X14="","",_xlfn.RANK.EQ(X14,$X$9:$X$108,1))</f>
        <v/>
      </c>
      <c r="BQ14" s="3">
        <f>IF(M14&gt;MAX([1]GL_LossExperience_Input!$BP$9:$BP$108),"",INDEX([1]GL_LossExperience_Input!$X$9:$X$108,MATCH(M14,$BP$9:$BP$108,0)))</f>
        <v/>
      </c>
      <c r="BR14" s="109">
        <f>IF(BQ14="","",BR13*(1+BS14))</f>
        <v/>
      </c>
      <c r="BS14" s="123">
        <f>IF(M14&gt;MAX([1]GL_LossExperience_Input!$BP$9:$BP$108),"",INDEX([1]GL_LossExperience_Input!$Y$9:$Y$108,MATCH(M14,$BP$9:$BP$108,0)))</f>
        <v/>
      </c>
      <c r="BU14" s="121" t="n"/>
      <c r="BW14" s="31">
        <f>IF(AD14="","",AD14)</f>
        <v/>
      </c>
      <c r="BX14" s="104">
        <f>IF(BW14="","",ROUNDDOWN(IF(AND(Program_Type="Automatics",[1]Setup!$K$9=[1]Lists!$D$3),AVERAGE([1]GL_LossExperience_Input!C14,[1]GL_LossExperience_Input!D14+(365/12)*Underlying_Policy_Length),AVERAGE([1]GL_LossExperience_Input!C14,[1]GL_LossExperience_Input!D14)),0))</f>
        <v/>
      </c>
      <c r="BY14" s="3">
        <f>IF(BW14="","",INDEX('[1]GL Rating Factors'!$B$3:$B$43,MATCH([1]GL_LossExperience_Input!$BX14,'[1]GL Rating Factors'!$B$3:$B$43,1)))</f>
        <v/>
      </c>
      <c r="BZ14" s="3">
        <f t="array" ref="BZ14">IF(BW14="","",INDEX('[1]GL Rating Factors'!$B$3:$B$43,MATCH([1]GL_LossExperience_Input!$BX14,'[1]GL Rating Factors'!$B$3:$B$43,1)+1))</f>
        <v/>
      </c>
      <c r="CA14" s="122">
        <f>IF(BW14="","",INDEX('[1]GL Rating Factors'!$F$3:$F$43,MATCH([1]GL_LossExperience_Input!$BY14,'[1]GL Rating Factors'!$B$3:$B$43,1)))</f>
        <v/>
      </c>
      <c r="CB14" s="122">
        <f t="array" ref="CB14">IF(BW14="","",INDEX('[1]GL Rating Factors'!$F$3:$F$43,MATCH([1]GL_LossExperience_Input!$BX14,'[1]GL Rating Factors'!$B$3:$B$43,1)+1))</f>
        <v/>
      </c>
      <c r="CC14" s="123">
        <f>IF(BW14="","",(BZ14-BX14)/(BZ14-BY14))</f>
        <v/>
      </c>
      <c r="CD14" s="122">
        <f>IF(BW14="","",CC14*CA14+(1-CC14)*CB14)</f>
        <v/>
      </c>
      <c r="CE14" s="124">
        <f>IF(OR(BW14="",IFERROR($BX$1,"")=""),"",CD14/$CD$1)</f>
        <v/>
      </c>
      <c r="CF14" s="39" t="n"/>
      <c r="CG14" s="31">
        <f>IF(BW14="","",BW14)</f>
        <v/>
      </c>
      <c r="CH14">
        <f>IF(CG14="","",[1]Setup!$K$9)</f>
        <v/>
      </c>
      <c r="CI14" s="24">
        <f>IF(OR($CG14="","",C14=""),"",C14)</f>
        <v/>
      </c>
      <c r="CJ14" s="24">
        <f>IF(OR($CG14="","",D14=""),"",D14)</f>
        <v/>
      </c>
      <c r="CK14" s="25">
        <f t="array" ref="CK14">IF(CG14="","",CalculateAverageRateLevel(OFFSET($BQ$9:$BR$9,0,0,COUNT($BQ$9:$BQ$108),2),CI14,CJ14,Underlying_Policy_Length,CH14=[1]Lists!$D$2))</f>
        <v/>
      </c>
      <c r="CL14" s="6">
        <f>IF(OR(CG14="",IFERROR($CK$1,"")=""),"",$CK$1/CK14)</f>
        <v/>
      </c>
      <c r="CM14" s="6" t="n"/>
      <c r="CN14" s="103">
        <f>B14</f>
        <v/>
      </c>
      <c r="CO14">
        <f>IF(C14="",0,IF(NOT(ISNUMBER(C14)),1,IF(COUNTIFS($C$9:$C$28,"&lt;="&amp;C14,$D$9:$D$28,"&gt;="&amp;C14)&gt;1,1,0)))</f>
        <v/>
      </c>
      <c r="CP14">
        <f>IF(C14="",0,IF(NOT(ISNUMBER(C14)),1,IF(YEAR(C14)&lt;2000,1,0)))</f>
        <v/>
      </c>
      <c r="CQ14">
        <f>IF(C14="",0,IF(OR(NOT(ISNUMBER(C14)),ISERROR(YEAR(C14))),1,0))</f>
        <v/>
      </c>
      <c r="CR14">
        <f>IF(D14="",0,IF(NOT(ISNUMBER(D14)),1,IF(COUNTIFS($C$9:$C$28,"&lt;="&amp;D14,$D$9:$D$28,"&gt;="&amp;D14)&gt;1,1,0)))</f>
        <v/>
      </c>
      <c r="CS14">
        <f>IF(D14="",0,IF(OR(NOT(ISNUMBER(D14)),ISERROR(YEAR(D14))),1,0))</f>
        <v/>
      </c>
      <c r="CT14">
        <f>IF(OR(C14="",E14=""),0,IF(OR(NOT(ISNUMBER(E14)),NOT(ISNUMBER(C14))),1,IF(E14&lt;=C14,1,0)))</f>
        <v/>
      </c>
      <c r="CU14">
        <f>IF(E14="",0,IF(OR(NOT(ISNUMBER(E14)),ISERROR(YEAR(E14))),1,0))</f>
        <v/>
      </c>
      <c r="CV14">
        <f>IF(F14="",0,IF(F14&lt;0,1,0))</f>
        <v/>
      </c>
      <c r="CW14">
        <f>IF(G14="",0,IF(G14&lt;0,1,0))</f>
        <v/>
      </c>
      <c r="CX14">
        <f>IF(H14="",0,IF(H14&lt;0,1,0))</f>
        <v/>
      </c>
      <c r="CY14">
        <f>IF(I14="",0,IF(I14&lt;0,1,0))</f>
        <v/>
      </c>
      <c r="CZ14">
        <f>IF(J14="",0,IF(J14&lt;0,1,0))</f>
        <v/>
      </c>
      <c r="DA14">
        <f>IF(K14="",0,IF(K14&lt;0,1,0))</f>
        <v/>
      </c>
      <c r="DB14">
        <f>IF(OR($C14="",$D14="",G14=""),0,IF(SUMIFS(O$9:O$108,$N$9:$N$108,"&gt;="&amp;$C14,$N$9:$N$108,"&lt;="&amp;$D14)&gt;G14,1,0))</f>
        <v/>
      </c>
      <c r="DC14">
        <f>IF(OR($C14="",$D14="",H14=""),0,IF(SUMIFS(P$9:P$108,$N$9:$N$108,"&gt;="&amp;$C14,$N$9:$N$108,"&lt;="&amp;$D14)&gt;H14,1,0))</f>
        <v/>
      </c>
      <c r="DD14">
        <f>IF(OR($C14="",$D14="",I14=""),0,IF(SUMIFS(Q$9:Q$108,$N$9:$N$108,"&gt;="&amp;$C14,$N$9:$N$108,"&lt;="&amp;$D14)&gt;I14,1,0))</f>
        <v/>
      </c>
      <c r="DE14">
        <f>IF(OR($C14="",$D14="",J14=""),0,IF(SUMIFS(R$9:R$108,$N$9:$N$108,"&gt;="&amp;$C14,$N$9:$N$108,"&lt;="&amp;$D14)&gt;J14,1,0))</f>
        <v/>
      </c>
      <c r="DF14">
        <f>IF(OR($C14="",$D14="",K14=""),0,IF(COUNTIFS($N$9:$N$108,"&gt;="&amp;$C14,$N$9:$N$108,"&lt;="&amp;$D14)&gt;K14,1,0))</f>
        <v/>
      </c>
      <c r="DG14">
        <f>IF(OR($C14="",$D14="",G14=""),0,IF(I14&gt;G14,1,0))</f>
        <v/>
      </c>
      <c r="DH14">
        <f>IF(OR($C14="",$D14="",H14=""),0,IF(J14&gt;H14,1,0))</f>
        <v/>
      </c>
      <c r="DI14">
        <f>IF(OR(E14="",C14=""),0,IF(OR(NOT(ISNUMBER(E14)),NOT(ISNUMBER(C14))),1,IF(AQ14&lt;4,1,0)))</f>
        <v/>
      </c>
      <c r="DJ14">
        <f>IF(AND(C14&gt;0,D14&gt;0,E14=""),1,0)</f>
        <v/>
      </c>
      <c r="DM14">
        <f>M14</f>
        <v/>
      </c>
      <c r="DN14">
        <f>IF(OR(Q14="",$N14=""),0,IF(Q14&gt;O14,1,0))</f>
        <v/>
      </c>
      <c r="DO14">
        <f>IF(OR(R14="",$N14=""),0,IF(R14&gt;P14,1,0))</f>
        <v/>
      </c>
      <c r="DQ14">
        <f>DM14</f>
        <v/>
      </c>
      <c r="DR14">
        <f>IF(X14="","",IF(COUNTIFS($X$9:$X$108,X14)&gt;1,1,0))</f>
        <v/>
      </c>
      <c r="DW14" s="27" t="n"/>
      <c r="DX14" s="1" t="n"/>
    </row>
    <row r="15" ht="14.4" customHeight="1">
      <c r="A15" s="1" t="n"/>
      <c r="B15" s="27">
        <f>IF(C15&lt;&gt;"",ROW(A7),"")</f>
        <v/>
      </c>
      <c r="C15" s="98" t="n"/>
      <c r="D15" s="98">
        <f>IF(C15="","",IF(C15&lt;C16,IFERROR(C16-1,Effective_Date-1),IF(C15&lt;C14,IFERROR(C14-1,Effective_Date-1),"")))</f>
        <v/>
      </c>
      <c r="E15" s="98">
        <f>IF($E$4="","",IF(OR(C15="",D15=""),"",$E$4))</f>
        <v/>
      </c>
      <c r="F15" s="99" t="n"/>
      <c r="G15" s="99" t="n"/>
      <c r="H15" s="99" t="n"/>
      <c r="I15" s="99" t="n"/>
      <c r="J15" s="99" t="n"/>
      <c r="K15" s="99" t="n"/>
      <c r="L15" s="27" t="n"/>
      <c r="M15" s="27">
        <f>M14+1</f>
        <v/>
      </c>
      <c r="N15" s="98" t="n"/>
      <c r="O15" s="99" t="n"/>
      <c r="P15" s="99" t="n"/>
      <c r="Q15" s="99" t="n"/>
      <c r="R15" s="99" t="n"/>
      <c r="S15" s="99" t="n"/>
      <c r="T15" s="100" t="n"/>
      <c r="U15" s="100" t="n"/>
      <c r="V15" s="27" t="n"/>
      <c r="W15" s="27" t="n"/>
      <c r="X15" s="101" t="n"/>
      <c r="Y15" s="102" t="n"/>
      <c r="Z15" s="27" t="n"/>
      <c r="AA15" s="27" t="n"/>
      <c r="AB15" s="27" t="n"/>
      <c r="AC15" s="27" t="n"/>
      <c r="AD15" s="103">
        <f>IF(C15="","",_xlfn.RANK.AVG(C15,$C$9:$C$28))</f>
        <v/>
      </c>
      <c r="AE15" s="104">
        <f>IF(AND(C15&gt;0,D15&gt;0),AVERAGE(C15,IF(AND(Program_Type="Automatics",[1]Setup!$K$9="Risks Attaching"),DATE(YEAR(D15),MONTH(D15)+Underlying_Policy_Length,DAY(D15)),D15)),"")</f>
        <v/>
      </c>
      <c r="AF15" s="3">
        <f>IF(AE15="","",INDEX('[1]GL Rating Factors'!$B$3:$B$43,MATCH($AE15,'[1]GL Rating Factors'!$B$3:$B$43,1)))</f>
        <v/>
      </c>
      <c r="AG15" s="3">
        <f t="array" ref="AG15">IF(AE15="","",INDEX('[1]GL Rating Factors'!$B$3:$B$43,MATCH($AE15,'[1]GL Rating Factors'!$B$3:$B$43,1)+1))</f>
        <v/>
      </c>
      <c r="AH15" s="4">
        <f>IF(OR(C15="",D15=""),"",(AG15-AE15)/(AG15-AF15))</f>
        <v/>
      </c>
      <c r="AI15" s="5">
        <f>IF(AE15="","",INDEX('[1]GL Rating Factors'!$H$3:$H$43,MATCH(AF15,'[1]GL Rating Factors'!$B$3:$B$43,0)))</f>
        <v/>
      </c>
      <c r="AJ15">
        <f>IF(AE15="","",INDEX('[1]GL Rating Factors'!$G$3:$G$43,MATCH(AF15,'[1]GL Rating Factors'!$B$3:$B$43,0)))</f>
        <v/>
      </c>
      <c r="AK15">
        <f>IF(AE15="","",INDEX('[1]GL Rating Factors'!$H$3:$H$43,MATCH(AG15,'[1]GL Rating Factors'!$B$3:$B$43,0)))</f>
        <v/>
      </c>
      <c r="AL15">
        <f>IF(AE15="","",INDEX('[1]GL Rating Factors'!$G$3:$G$43,MATCH(AG15,'[1]GL Rating Factors'!$B$3:$B$43,0)))</f>
        <v/>
      </c>
      <c r="AM15" s="6">
        <f>IF(AE15="","",AI15*$AH15+(1-$AH15)*AK15)</f>
        <v/>
      </c>
      <c r="AN15" s="6">
        <f>IF(AF15="","",AJ15*$AH15+(1-$AH15)*AL15)</f>
        <v/>
      </c>
      <c r="AO15" s="105">
        <f>IF(AE15="","",AM15/AM$1)</f>
        <v/>
      </c>
      <c r="AP15" s="105">
        <f>IF(AF15="","",AN15/AN$1)</f>
        <v/>
      </c>
      <c r="AQ15" s="106">
        <f>IF(AND(C15&gt;0,E15&gt;0),ROUND(((E15-C15)/365)*12,0),"")</f>
        <v/>
      </c>
      <c r="AR15" s="107">
        <f t="array" ref="AR15">IF(AQ15="","",INDEX([1]GL_Incurred_LDF_Analysis!$P$200:$P$219,B15))</f>
        <v/>
      </c>
      <c r="AS15" s="108">
        <f t="array" ref="AS15">IF(AQ15="","",INDEX([1]GL_Counts_LDF_Analysis!$P$200:$P$219,B15))</f>
        <v/>
      </c>
      <c r="AT15">
        <f>IF(AQ15="","",AR15/AS15)</f>
        <v/>
      </c>
      <c r="AU15" s="109">
        <f>IF(AQ15="","",IF(AT15&lt;1,AT15,(1+(AT15-1)*(1-$AV$1*(1-$AV$2)))))</f>
        <v/>
      </c>
      <c r="AV15" s="110">
        <f>IF(AQ15="","",AS15*AU15)</f>
        <v/>
      </c>
      <c r="AW15" s="38">
        <f>IF(AQ15="","",IF(AT15&lt;1,AT15,(1+(AT15-1)*(1-$AX$1*(1-$AX$2)))))</f>
        <v/>
      </c>
      <c r="AX15" s="38">
        <f>IF(AQ15="","",AS15*AW15)</f>
        <v/>
      </c>
      <c r="AY15" s="116">
        <f>IF(OR($C15="",$D15=""),"",G15*$AP15)</f>
        <v/>
      </c>
      <c r="AZ15" s="118">
        <f>IF(OR($C15="",$D15=""),"",H15*$AP15)</f>
        <v/>
      </c>
      <c r="BA15" s="113" t="n"/>
      <c r="BC15" s="114">
        <f>IF(N15="","",SUMIFS($B$9:$B$28,$C$9:$C$28,"&lt;="&amp;N15,$D$9:$D$28,"&gt;="&amp;N15))</f>
        <v/>
      </c>
      <c r="BD15" s="115">
        <f t="array" ref="BD15">IF(OR(BC15="",BC15=0),"",INDEX($AD$9:$AD$28,BC15))</f>
        <v/>
      </c>
      <c r="BE15" s="116">
        <f t="array" ref="BE15">IF(BD15="","",O15*INDEX($AP$9:$AP$28,BC15))</f>
        <v/>
      </c>
      <c r="BF15" s="119">
        <f t="array" ref="BF15">IF(BD15="","",P15*INDEX($AP$9:$AP$28,BC15))</f>
        <v/>
      </c>
      <c r="BG15" s="119">
        <f>IF(BD15="","",IF($BF$1=[1]Lists!$R$2,MIN(SUM(O15:P15),$BI$1),IF(AND($BF$1=[1]Lists!$R$3,O15&gt;0),MIN(O15,$BI$1)+P15*(MIN(O15,$BI$1)/O15),MIN(SUM(O15),$BI$1)+P15)))</f>
        <v/>
      </c>
      <c r="BH15" s="118">
        <f>IF(BD15="","",IF($BF$1=[1]Lists!$R$2,MIN(SUM(BE15:BF15),$BI$1),IF(AND($BF$1=[1]Lists!$R$3,O15&gt;0),MIN(BE15,$BI$1)+BF15*(MIN(BE15,$BI$1)/BE15),MIN(SUM(BE15),$BI$1)+BF15)))</f>
        <v/>
      </c>
      <c r="BI15" s="116">
        <f>IF(BD15="","",SUM($O15:$P15)-BG15)</f>
        <v/>
      </c>
      <c r="BJ15" s="118">
        <f>IF(BD15="","",SUM($BE15:$BF15)-BH15)</f>
        <v/>
      </c>
      <c r="BK15" s="119">
        <f>IF(BD15="","",IF($BF$1=[1]Lists!$R$2,MIN(SUM(O15:P15),$BL$1),IF(AND($BF$1=[1]Lists!$R$3,O15&gt;0),MIN(O15,$BL$1)+P15*(MIN(O15,$BL$1)/O15),MIN(SUM(O15),$BL$1)+P15)))</f>
        <v/>
      </c>
      <c r="BL15" s="118">
        <f>IF(BD15="","",IF($BF$1=[1]Lists!$R$2,MIN(SUM(BE15:BF15),$BL$1),IF(AND($BF$1=[1]Lists!$R$3,O15&gt;0),MIN(BE15,$BL$1)+BF15*(MIN(BE15,$BL$1)/BE15),MIN(SUM(BE15),$BL$1)+BF15)))</f>
        <v/>
      </c>
      <c r="BM15" s="116">
        <f>IF(BK15="","",SUM($O15:$P15)-BK15)</f>
        <v/>
      </c>
      <c r="BN15" s="118">
        <f>IF(BL15="","",SUM($BE15:$BF15)-BL15)</f>
        <v/>
      </c>
      <c r="BO15" s="119" t="n"/>
      <c r="BP15" s="103">
        <f>IF(X15="","",_xlfn.RANK.EQ(X15,$X$9:$X$108,1))</f>
        <v/>
      </c>
      <c r="BQ15" s="3">
        <f>IF(M15&gt;MAX([1]GL_LossExperience_Input!$BP$9:$BP$108),"",INDEX([1]GL_LossExperience_Input!$X$9:$X$108,MATCH(M15,$BP$9:$BP$108,0)))</f>
        <v/>
      </c>
      <c r="BR15" s="109">
        <f>IF(BQ15="","",BR14*(1+BS15))</f>
        <v/>
      </c>
      <c r="BS15" s="123">
        <f>IF(M15&gt;MAX([1]GL_LossExperience_Input!$BP$9:$BP$108),"",INDEX([1]GL_LossExperience_Input!$Y$9:$Y$108,MATCH(M15,$BP$9:$BP$108,0)))</f>
        <v/>
      </c>
      <c r="BU15" s="121" t="n"/>
      <c r="BW15" s="31">
        <f>IF(AD15="","",AD15)</f>
        <v/>
      </c>
      <c r="BX15" s="104">
        <f>IF(BW15="","",ROUNDDOWN(IF(AND(Program_Type="Automatics",[1]Setup!$K$9=[1]Lists!$D$3),AVERAGE([1]GL_LossExperience_Input!C15,[1]GL_LossExperience_Input!D15+(365/12)*Underlying_Policy_Length),AVERAGE([1]GL_LossExperience_Input!C15,[1]GL_LossExperience_Input!D15)),0))</f>
        <v/>
      </c>
      <c r="BY15" s="3">
        <f>IF(BW15="","",INDEX('[1]GL Rating Factors'!$B$3:$B$43,MATCH([1]GL_LossExperience_Input!$BX15,'[1]GL Rating Factors'!$B$3:$B$43,1)))</f>
        <v/>
      </c>
      <c r="BZ15" s="3">
        <f t="array" ref="BZ15">IF(BW15="","",INDEX('[1]GL Rating Factors'!$B$3:$B$43,MATCH([1]GL_LossExperience_Input!$BX15,'[1]GL Rating Factors'!$B$3:$B$43,1)+1))</f>
        <v/>
      </c>
      <c r="CA15" s="122">
        <f>IF(BW15="","",INDEX('[1]GL Rating Factors'!$F$3:$F$43,MATCH([1]GL_LossExperience_Input!$BY15,'[1]GL Rating Factors'!$B$3:$B$43,1)))</f>
        <v/>
      </c>
      <c r="CB15" s="122">
        <f t="array" ref="CB15">IF(BW15="","",INDEX('[1]GL Rating Factors'!$F$3:$F$43,MATCH([1]GL_LossExperience_Input!$BX15,'[1]GL Rating Factors'!$B$3:$B$43,1)+1))</f>
        <v/>
      </c>
      <c r="CC15" s="123">
        <f>IF(BW15="","",(BZ15-BX15)/(BZ15-BY15))</f>
        <v/>
      </c>
      <c r="CD15" s="122">
        <f>IF(BW15="","",CC15*CA15+(1-CC15)*CB15)</f>
        <v/>
      </c>
      <c r="CE15" s="124">
        <f>IF(OR(BW15="",IFERROR($BX$1,"")=""),"",CD15/$CD$1)</f>
        <v/>
      </c>
      <c r="CF15" s="39" t="n"/>
      <c r="CG15" s="31">
        <f>IF(BW15="","",BW15)</f>
        <v/>
      </c>
      <c r="CH15">
        <f>IF(CG15="","",[1]Setup!$K$9)</f>
        <v/>
      </c>
      <c r="CI15" s="24">
        <f>IF(OR($CG15="","",C15=""),"",C15)</f>
        <v/>
      </c>
      <c r="CJ15" s="24">
        <f>IF(OR($CG15="","",D15=""),"",D15)</f>
        <v/>
      </c>
      <c r="CK15" s="25">
        <f t="array" ref="CK15">IF(CG15="","",CalculateAverageRateLevel(OFFSET($BQ$9:$BR$9,0,0,COUNT($BQ$9:$BQ$108),2),CI15,CJ15,Underlying_Policy_Length,CH15=[1]Lists!$D$2))</f>
        <v/>
      </c>
      <c r="CL15" s="6">
        <f>IF(OR(CG15="",IFERROR($CK$1,"")=""),"",$CK$1/CK15)</f>
        <v/>
      </c>
      <c r="CM15" s="6" t="n"/>
      <c r="CN15" s="103">
        <f>B15</f>
        <v/>
      </c>
      <c r="CO15">
        <f>IF(C15="",0,IF(NOT(ISNUMBER(C15)),1,IF(COUNTIFS($C$9:$C$28,"&lt;="&amp;C15,$D$9:$D$28,"&gt;="&amp;C15)&gt;1,1,0)))</f>
        <v/>
      </c>
      <c r="CP15">
        <f>IF(C15="",0,IF(NOT(ISNUMBER(C15)),1,IF(YEAR(C15)&lt;2000,1,0)))</f>
        <v/>
      </c>
      <c r="CQ15">
        <f>IF(C15="",0,IF(OR(NOT(ISNUMBER(C15)),ISERROR(YEAR(C15))),1,0))</f>
        <v/>
      </c>
      <c r="CR15">
        <f>IF(D15="",0,IF(NOT(ISNUMBER(D15)),1,IF(COUNTIFS($C$9:$C$28,"&lt;="&amp;D15,$D$9:$D$28,"&gt;="&amp;D15)&gt;1,1,0)))</f>
        <v/>
      </c>
      <c r="CS15">
        <f>IF(D15="",0,IF(OR(NOT(ISNUMBER(D15)),ISERROR(YEAR(D15))),1,0))</f>
        <v/>
      </c>
      <c r="CT15">
        <f>IF(OR(C15="",E15=""),0,IF(OR(NOT(ISNUMBER(E15)),NOT(ISNUMBER(C15))),1,IF(E15&lt;=C15,1,0)))</f>
        <v/>
      </c>
      <c r="CU15">
        <f>IF(E15="",0,IF(OR(NOT(ISNUMBER(E15)),ISERROR(YEAR(E15))),1,0))</f>
        <v/>
      </c>
      <c r="CV15">
        <f>IF(F15="",0,IF(F15&lt;0,1,0))</f>
        <v/>
      </c>
      <c r="CW15">
        <f>IF(G15="",0,IF(G15&lt;0,1,0))</f>
        <v/>
      </c>
      <c r="CX15">
        <f>IF(H15="",0,IF(H15&lt;0,1,0))</f>
        <v/>
      </c>
      <c r="CY15">
        <f>IF(I15="",0,IF(I15&lt;0,1,0))</f>
        <v/>
      </c>
      <c r="CZ15">
        <f>IF(J15="",0,IF(J15&lt;0,1,0))</f>
        <v/>
      </c>
      <c r="DA15">
        <f>IF(K15="",0,IF(K15&lt;0,1,0))</f>
        <v/>
      </c>
      <c r="DB15">
        <f>IF(OR($C15="",$D15="",G15=""),0,IF(SUMIFS(O$9:O$108,$N$9:$N$108,"&gt;="&amp;$C15,$N$9:$N$108,"&lt;="&amp;$D15)&gt;G15,1,0))</f>
        <v/>
      </c>
      <c r="DC15">
        <f>IF(OR($C15="",$D15="",H15=""),0,IF(SUMIFS(P$9:P$108,$N$9:$N$108,"&gt;="&amp;$C15,$N$9:$N$108,"&lt;="&amp;$D15)&gt;H15,1,0))</f>
        <v/>
      </c>
      <c r="DD15">
        <f>IF(OR($C15="",$D15="",I15=""),0,IF(SUMIFS(Q$9:Q$108,$N$9:$N$108,"&gt;="&amp;$C15,$N$9:$N$108,"&lt;="&amp;$D15)&gt;I15,1,0))</f>
        <v/>
      </c>
      <c r="DE15">
        <f>IF(OR($C15="",$D15="",J15=""),0,IF(SUMIFS(R$9:R$108,$N$9:$N$108,"&gt;="&amp;$C15,$N$9:$N$108,"&lt;="&amp;$D15)&gt;J15,1,0))</f>
        <v/>
      </c>
      <c r="DF15">
        <f>IF(OR($C15="",$D15="",K15=""),0,IF(COUNTIFS($N$9:$N$108,"&gt;="&amp;$C15,$N$9:$N$108,"&lt;="&amp;$D15)&gt;K15,1,0))</f>
        <v/>
      </c>
      <c r="DG15">
        <f>IF(OR($C15="",$D15="",G15=""),0,IF(I15&gt;G15,1,0))</f>
        <v/>
      </c>
      <c r="DH15">
        <f>IF(OR($C15="",$D15="",H15=""),0,IF(J15&gt;H15,1,0))</f>
        <v/>
      </c>
      <c r="DI15">
        <f>IF(OR(E15="",C15=""),0,IF(OR(NOT(ISNUMBER(E15)),NOT(ISNUMBER(C15))),1,IF(AQ15&lt;4,1,0)))</f>
        <v/>
      </c>
      <c r="DJ15">
        <f>IF(AND(C15&gt;0,D15&gt;0,E15=""),1,0)</f>
        <v/>
      </c>
      <c r="DM15">
        <f>M15</f>
        <v/>
      </c>
      <c r="DN15">
        <f>IF(OR(Q15="",$N15=""),0,IF(Q15&gt;O15,1,0))</f>
        <v/>
      </c>
      <c r="DO15">
        <f>IF(OR(R15="",$N15=""),0,IF(R15&gt;P15,1,0))</f>
        <v/>
      </c>
      <c r="DQ15">
        <f>DM15</f>
        <v/>
      </c>
      <c r="DR15">
        <f>IF(X15="","",IF(COUNTIFS($X$9:$X$108,X15)&gt;1,1,0))</f>
        <v/>
      </c>
      <c r="DW15" s="27" t="n"/>
      <c r="DX15" s="1" t="n"/>
    </row>
    <row r="16" ht="14.4" customHeight="1">
      <c r="A16" s="1" t="n"/>
      <c r="B16" s="27">
        <f>IF(C16&lt;&gt;"",ROW(A8),"")</f>
        <v/>
      </c>
      <c r="C16" s="98" t="n"/>
      <c r="D16" s="98">
        <f>IF(C16="","",IF(C16&lt;C17,IFERROR(C17-1,Effective_Date-1),IF(C16&lt;C15,IFERROR(C15-1,Effective_Date-1),"")))</f>
        <v/>
      </c>
      <c r="E16" s="98">
        <f>IF($E$4="","",IF(OR(C16="",D16=""),"",$E$4))</f>
        <v/>
      </c>
      <c r="F16" s="99" t="n"/>
      <c r="G16" s="99" t="n"/>
      <c r="H16" s="99" t="n"/>
      <c r="I16" s="99" t="n"/>
      <c r="J16" s="99" t="n"/>
      <c r="K16" s="99" t="n"/>
      <c r="L16" s="27" t="n"/>
      <c r="M16" s="27">
        <f>M15+1</f>
        <v/>
      </c>
      <c r="N16" s="98" t="n"/>
      <c r="O16" s="99" t="n"/>
      <c r="P16" s="99" t="n"/>
      <c r="Q16" s="99" t="n"/>
      <c r="R16" s="99" t="n"/>
      <c r="S16" s="99" t="n"/>
      <c r="T16" s="100" t="n"/>
      <c r="U16" s="100" t="n"/>
      <c r="V16" s="27" t="n"/>
      <c r="W16" s="27" t="n"/>
      <c r="X16" s="101" t="n"/>
      <c r="Y16" s="102" t="n"/>
      <c r="Z16" s="27" t="n"/>
      <c r="AA16" s="27" t="n"/>
      <c r="AB16" s="27" t="n"/>
      <c r="AC16" s="27" t="n"/>
      <c r="AD16" s="103">
        <f>IF(C16="","",_xlfn.RANK.AVG(C16,$C$9:$C$28))</f>
        <v/>
      </c>
      <c r="AE16" s="104">
        <f>IF(AND(C16&gt;0,D16&gt;0),AVERAGE(C16,IF(AND(Program_Type="Automatics",[1]Setup!$K$9="Risks Attaching"),DATE(YEAR(D16),MONTH(D16)+Underlying_Policy_Length,DAY(D16)),D16)),"")</f>
        <v/>
      </c>
      <c r="AF16" s="3">
        <f>IF(AE16="","",INDEX('[1]GL Rating Factors'!$B$3:$B$43,MATCH($AE16,'[1]GL Rating Factors'!$B$3:$B$43,1)))</f>
        <v/>
      </c>
      <c r="AG16" s="3">
        <f t="array" ref="AG16">IF(AE16="","",INDEX('[1]GL Rating Factors'!$B$3:$B$43,MATCH($AE16,'[1]GL Rating Factors'!$B$3:$B$43,1)+1))</f>
        <v/>
      </c>
      <c r="AH16" s="4">
        <f>IF(OR(C16="",D16=""),"",(AG16-AE16)/(AG16-AF16))</f>
        <v/>
      </c>
      <c r="AI16" s="5">
        <f>IF(AE16="","",INDEX('[1]GL Rating Factors'!$H$3:$H$43,MATCH(AF16,'[1]GL Rating Factors'!$B$3:$B$43,0)))</f>
        <v/>
      </c>
      <c r="AJ16">
        <f>IF(AE16="","",INDEX('[1]GL Rating Factors'!$G$3:$G$43,MATCH(AF16,'[1]GL Rating Factors'!$B$3:$B$43,0)))</f>
        <v/>
      </c>
      <c r="AK16">
        <f>IF(AE16="","",INDEX('[1]GL Rating Factors'!$H$3:$H$43,MATCH(AG16,'[1]GL Rating Factors'!$B$3:$B$43,0)))</f>
        <v/>
      </c>
      <c r="AL16">
        <f>IF(AE16="","",INDEX('[1]GL Rating Factors'!$G$3:$G$43,MATCH(AG16,'[1]GL Rating Factors'!$B$3:$B$43,0)))</f>
        <v/>
      </c>
      <c r="AM16" s="6">
        <f>IF(AE16="","",AI16*$AH16+(1-$AH16)*AK16)</f>
        <v/>
      </c>
      <c r="AN16" s="6">
        <f>IF(AF16="","",AJ16*$AH16+(1-$AH16)*AL16)</f>
        <v/>
      </c>
      <c r="AO16" s="105">
        <f>IF(AE16="","",AM16/AM$1)</f>
        <v/>
      </c>
      <c r="AP16" s="105">
        <f>IF(AF16="","",AN16/AN$1)</f>
        <v/>
      </c>
      <c r="AQ16" s="106">
        <f>IF(AND(C16&gt;0,E16&gt;0),ROUND(((E16-C16)/365)*12,0),"")</f>
        <v/>
      </c>
      <c r="AR16" s="107">
        <f t="array" ref="AR16">IF(AQ16="","",INDEX([1]GL_Incurred_LDF_Analysis!$P$200:$P$219,B16))</f>
        <v/>
      </c>
      <c r="AS16" s="108">
        <f t="array" ref="AS16">IF(AQ16="","",INDEX([1]GL_Counts_LDF_Analysis!$P$200:$P$219,B16))</f>
        <v/>
      </c>
      <c r="AT16">
        <f>IF(AQ16="","",AR16/AS16)</f>
        <v/>
      </c>
      <c r="AU16" s="109">
        <f>IF(AQ16="","",IF(AT16&lt;1,AT16,(1+(AT16-1)*(1-$AV$1*(1-$AV$2)))))</f>
        <v/>
      </c>
      <c r="AV16" s="110">
        <f>IF(AQ16="","",AS16*AU16)</f>
        <v/>
      </c>
      <c r="AW16" s="38">
        <f>IF(AQ16="","",IF(AT16&lt;1,AT16,(1+(AT16-1)*(1-$AX$1*(1-$AX$2)))))</f>
        <v/>
      </c>
      <c r="AX16" s="38">
        <f>IF(AQ16="","",AS16*AW16)</f>
        <v/>
      </c>
      <c r="AY16" s="116">
        <f>IF(OR($C16="",$D16=""),"",G16*$AP16)</f>
        <v/>
      </c>
      <c r="AZ16" s="118">
        <f>IF(OR($C16="",$D16=""),"",H16*$AP16)</f>
        <v/>
      </c>
      <c r="BA16" s="113" t="n"/>
      <c r="BC16" s="114">
        <f>IF(N16="","",SUMIFS($B$9:$B$28,$C$9:$C$28,"&lt;="&amp;N16,$D$9:$D$28,"&gt;="&amp;N16))</f>
        <v/>
      </c>
      <c r="BD16" s="115">
        <f t="array" ref="BD16">IF(OR(BC16="",BC16=0),"",INDEX($AD$9:$AD$28,BC16))</f>
        <v/>
      </c>
      <c r="BE16" s="116">
        <f t="array" ref="BE16">IF(BD16="","",O16*INDEX($AP$9:$AP$28,BC16))</f>
        <v/>
      </c>
      <c r="BF16" s="119">
        <f t="array" ref="BF16">IF(BD16="","",P16*INDEX($AP$9:$AP$28,BC16))</f>
        <v/>
      </c>
      <c r="BG16" s="119">
        <f>IF(BD16="","",IF($BF$1=[1]Lists!$R$2,MIN(SUM(O16:P16),$BI$1),IF(AND($BF$1=[1]Lists!$R$3,O16&gt;0),MIN(O16,$BI$1)+P16*(MIN(O16,$BI$1)/O16),MIN(SUM(O16),$BI$1)+P16)))</f>
        <v/>
      </c>
      <c r="BH16" s="118">
        <f>IF(BD16="","",IF($BF$1=[1]Lists!$R$2,MIN(SUM(BE16:BF16),$BI$1),IF(AND($BF$1=[1]Lists!$R$3,O16&gt;0),MIN(BE16,$BI$1)+BF16*(MIN(BE16,$BI$1)/BE16),MIN(SUM(BE16),$BI$1)+BF16)))</f>
        <v/>
      </c>
      <c r="BI16" s="116">
        <f>IF(BD16="","",SUM($O16:$P16)-BG16)</f>
        <v/>
      </c>
      <c r="BJ16" s="118">
        <f>IF(BD16="","",SUM($BE16:$BF16)-BH16)</f>
        <v/>
      </c>
      <c r="BK16" s="119">
        <f>IF(BD16="","",IF($BF$1=[1]Lists!$R$2,MIN(SUM(O16:P16),$BL$1),IF(AND($BF$1=[1]Lists!$R$3,O16&gt;0),MIN(O16,$BL$1)+P16*(MIN(O16,$BL$1)/O16),MIN(SUM(O16),$BL$1)+P16)))</f>
        <v/>
      </c>
      <c r="BL16" s="118">
        <f>IF(BD16="","",IF($BF$1=[1]Lists!$R$2,MIN(SUM(BE16:BF16),$BL$1),IF(AND($BF$1=[1]Lists!$R$3,O16&gt;0),MIN(BE16,$BL$1)+BF16*(MIN(BE16,$BL$1)/BE16),MIN(SUM(BE16),$BL$1)+BF16)))</f>
        <v/>
      </c>
      <c r="BM16" s="116">
        <f>IF(BK16="","",SUM($O16:$P16)-BK16)</f>
        <v/>
      </c>
      <c r="BN16" s="118">
        <f>IF(BL16="","",SUM($BE16:$BF16)-BL16)</f>
        <v/>
      </c>
      <c r="BO16" s="119" t="n"/>
      <c r="BP16" s="103">
        <f>IF(X16="","",_xlfn.RANK.EQ(X16,$X$9:$X$108,1))</f>
        <v/>
      </c>
      <c r="BQ16" s="3">
        <f>IF(M16&gt;MAX([1]GL_LossExperience_Input!$BP$9:$BP$108),"",INDEX([1]GL_LossExperience_Input!$X$9:$X$108,MATCH(M16,$BP$9:$BP$108,0)))</f>
        <v/>
      </c>
      <c r="BR16" s="109">
        <f>IF(BQ16="","",BR15*(1+BS16))</f>
        <v/>
      </c>
      <c r="BS16" s="123">
        <f>IF(M16&gt;MAX([1]GL_LossExperience_Input!$BP$9:$BP$108),"",INDEX([1]GL_LossExperience_Input!$Y$9:$Y$108,MATCH(M16,$BP$9:$BP$108,0)))</f>
        <v/>
      </c>
      <c r="BU16" s="121" t="n"/>
      <c r="BW16" s="31">
        <f>IF(AD16="","",AD16)</f>
        <v/>
      </c>
      <c r="BX16" s="104">
        <f>IF(BW16="","",ROUNDDOWN(IF(AND(Program_Type="Automatics",[1]Setup!$K$9=[1]Lists!$D$3),AVERAGE([1]GL_LossExperience_Input!C16,[1]GL_LossExperience_Input!D16+(365/12)*Underlying_Policy_Length),AVERAGE([1]GL_LossExperience_Input!C16,[1]GL_LossExperience_Input!D16)),0))</f>
        <v/>
      </c>
      <c r="BY16" s="3">
        <f>IF(BW16="","",INDEX('[1]GL Rating Factors'!$B$3:$B$43,MATCH([1]GL_LossExperience_Input!$BX16,'[1]GL Rating Factors'!$B$3:$B$43,1)))</f>
        <v/>
      </c>
      <c r="BZ16" s="3">
        <f t="array" ref="BZ16">IF(BW16="","",INDEX('[1]GL Rating Factors'!$B$3:$B$43,MATCH([1]GL_LossExperience_Input!$BX16,'[1]GL Rating Factors'!$B$3:$B$43,1)+1))</f>
        <v/>
      </c>
      <c r="CA16" s="122">
        <f>IF(BW16="","",INDEX('[1]GL Rating Factors'!$F$3:$F$43,MATCH([1]GL_LossExperience_Input!$BY16,'[1]GL Rating Factors'!$B$3:$B$43,1)))</f>
        <v/>
      </c>
      <c r="CB16" s="122">
        <f t="array" ref="CB16">IF(BW16="","",INDEX('[1]GL Rating Factors'!$F$3:$F$43,MATCH([1]GL_LossExperience_Input!$BX16,'[1]GL Rating Factors'!$B$3:$B$43,1)+1))</f>
        <v/>
      </c>
      <c r="CC16" s="123">
        <f>IF(BW16="","",(BZ16-BX16)/(BZ16-BY16))</f>
        <v/>
      </c>
      <c r="CD16" s="122">
        <f>IF(BW16="","",CC16*CA16+(1-CC16)*CB16)</f>
        <v/>
      </c>
      <c r="CE16" s="124">
        <f>IF(OR(BW16="",IFERROR($BX$1,"")=""),"",CD16/$CD$1)</f>
        <v/>
      </c>
      <c r="CF16" s="39" t="n"/>
      <c r="CG16" s="31">
        <f>IF(BW16="","",BW16)</f>
        <v/>
      </c>
      <c r="CH16">
        <f>IF(CG16="","",[1]Setup!$K$9)</f>
        <v/>
      </c>
      <c r="CI16" s="24">
        <f>IF(OR($CG16="","",C16=""),"",C16)</f>
        <v/>
      </c>
      <c r="CJ16" s="24">
        <f>IF(OR($CG16="","",D16=""),"",D16)</f>
        <v/>
      </c>
      <c r="CK16" s="25">
        <f t="array" ref="CK16">IF(CG16="","",CalculateAverageRateLevel(OFFSET($BQ$9:$BR$9,0,0,COUNT($BQ$9:$BQ$108),2),CI16,CJ16,Underlying_Policy_Length,CH16=[1]Lists!$D$2))</f>
        <v/>
      </c>
      <c r="CL16" s="6">
        <f>IF(OR(CG16="",IFERROR($CK$1,"")=""),"",$CK$1/CK16)</f>
        <v/>
      </c>
      <c r="CM16" s="6" t="n"/>
      <c r="CN16" s="103">
        <f>B16</f>
        <v/>
      </c>
      <c r="CO16">
        <f>IF(C16="",0,IF(NOT(ISNUMBER(C16)),1,IF(COUNTIFS($C$9:$C$28,"&lt;="&amp;C16,$D$9:$D$28,"&gt;="&amp;C16)&gt;1,1,0)))</f>
        <v/>
      </c>
      <c r="CP16">
        <f>IF(C16="",0,IF(NOT(ISNUMBER(C16)),1,IF(YEAR(C16)&lt;2000,1,0)))</f>
        <v/>
      </c>
      <c r="CQ16">
        <f>IF(C16="",0,IF(OR(NOT(ISNUMBER(C16)),ISERROR(YEAR(C16))),1,0))</f>
        <v/>
      </c>
      <c r="CR16">
        <f>IF(D16="",0,IF(NOT(ISNUMBER(D16)),1,IF(COUNTIFS($C$9:$C$28,"&lt;="&amp;D16,$D$9:$D$28,"&gt;="&amp;D16)&gt;1,1,0)))</f>
        <v/>
      </c>
      <c r="CS16">
        <f>IF(D16="",0,IF(OR(NOT(ISNUMBER(D16)),ISERROR(YEAR(D16))),1,0))</f>
        <v/>
      </c>
      <c r="CT16">
        <f>IF(OR(C16="",E16=""),0,IF(OR(NOT(ISNUMBER(E16)),NOT(ISNUMBER(C16))),1,IF(E16&lt;=C16,1,0)))</f>
        <v/>
      </c>
      <c r="CU16">
        <f>IF(E16="",0,IF(OR(NOT(ISNUMBER(E16)),ISERROR(YEAR(E16))),1,0))</f>
        <v/>
      </c>
      <c r="CV16">
        <f>IF(F16="",0,IF(F16&lt;0,1,0))</f>
        <v/>
      </c>
      <c r="CW16">
        <f>IF(G16="",0,IF(G16&lt;0,1,0))</f>
        <v/>
      </c>
      <c r="CX16">
        <f>IF(H16="",0,IF(H16&lt;0,1,0))</f>
        <v/>
      </c>
      <c r="CY16">
        <f>IF(I16="",0,IF(I16&lt;0,1,0))</f>
        <v/>
      </c>
      <c r="CZ16">
        <f>IF(J16="",0,IF(J16&lt;0,1,0))</f>
        <v/>
      </c>
      <c r="DA16">
        <f>IF(K16="",0,IF(K16&lt;0,1,0))</f>
        <v/>
      </c>
      <c r="DB16">
        <f>IF(OR($C16="",$D16="",G16=""),0,IF(SUMIFS(O$9:O$108,$N$9:$N$108,"&gt;="&amp;$C16,$N$9:$N$108,"&lt;="&amp;$D16)&gt;G16,1,0))</f>
        <v/>
      </c>
      <c r="DC16">
        <f>IF(OR($C16="",$D16="",H16=""),0,IF(SUMIFS(P$9:P$108,$N$9:$N$108,"&gt;="&amp;$C16,$N$9:$N$108,"&lt;="&amp;$D16)&gt;H16,1,0))</f>
        <v/>
      </c>
      <c r="DD16">
        <f>IF(OR($C16="",$D16="",I16=""),0,IF(SUMIFS(Q$9:Q$108,$N$9:$N$108,"&gt;="&amp;$C16,$N$9:$N$108,"&lt;="&amp;$D16)&gt;I16,1,0))</f>
        <v/>
      </c>
      <c r="DE16">
        <f>IF(OR($C16="",$D16="",J16=""),0,IF(SUMIFS(R$9:R$108,$N$9:$N$108,"&gt;="&amp;$C16,$N$9:$N$108,"&lt;="&amp;$D16)&gt;J16,1,0))</f>
        <v/>
      </c>
      <c r="DF16">
        <f>IF(OR($C16="",$D16="",K16=""),0,IF(COUNTIFS($N$9:$N$108,"&gt;="&amp;$C16,$N$9:$N$108,"&lt;="&amp;$D16)&gt;K16,1,0))</f>
        <v/>
      </c>
      <c r="DG16">
        <f>IF(OR($C16="",$D16="",G16=""),0,IF(I16&gt;G16,1,0))</f>
        <v/>
      </c>
      <c r="DH16">
        <f>IF(OR($C16="",$D16="",H16=""),0,IF(J16&gt;H16,1,0))</f>
        <v/>
      </c>
      <c r="DI16">
        <f>IF(OR(E16="",C16=""),0,IF(OR(NOT(ISNUMBER(E16)),NOT(ISNUMBER(C16))),1,IF(AQ16&lt;4,1,0)))</f>
        <v/>
      </c>
      <c r="DJ16">
        <f>IF(AND(C16&gt;0,D16&gt;0,E16=""),1,0)</f>
        <v/>
      </c>
      <c r="DM16">
        <f>M16</f>
        <v/>
      </c>
      <c r="DN16">
        <f>IF(OR(Q16="",$N16=""),0,IF(Q16&gt;O16,1,0))</f>
        <v/>
      </c>
      <c r="DO16">
        <f>IF(OR(R16="",$N16=""),0,IF(R16&gt;P16,1,0))</f>
        <v/>
      </c>
      <c r="DQ16">
        <f>DM16</f>
        <v/>
      </c>
      <c r="DR16">
        <f>IF(X16="","",IF(COUNTIFS($X$9:$X$108,X16)&gt;1,1,0))</f>
        <v/>
      </c>
      <c r="DW16" s="27" t="n"/>
      <c r="DX16" s="1" t="n"/>
    </row>
    <row r="17" ht="14.4" customHeight="1">
      <c r="A17" s="1" t="n"/>
      <c r="B17" s="27">
        <f>IF(C17&lt;&gt;"",ROW(A9),"")</f>
        <v/>
      </c>
      <c r="C17" s="98" t="n"/>
      <c r="D17" s="98">
        <f>IF(C17="","",IF(C17&lt;C18,IFERROR(C18-1,Effective_Date-1),IF(C17&lt;C16,IFERROR(C16-1,Effective_Date-1),"")))</f>
        <v/>
      </c>
      <c r="E17" s="98">
        <f>IF($E$4="","",IF(OR(C17="",D17=""),"",$E$4))</f>
        <v/>
      </c>
      <c r="F17" s="99" t="n"/>
      <c r="G17" s="99" t="n"/>
      <c r="H17" s="99" t="n"/>
      <c r="I17" s="99" t="n"/>
      <c r="J17" s="99" t="n"/>
      <c r="K17" s="99" t="n"/>
      <c r="L17" s="27" t="n"/>
      <c r="M17" s="27">
        <f>M16+1</f>
        <v/>
      </c>
      <c r="N17" s="98" t="n"/>
      <c r="O17" s="99" t="n"/>
      <c r="P17" s="99" t="n"/>
      <c r="Q17" s="99" t="n"/>
      <c r="R17" s="99" t="n"/>
      <c r="S17" s="99" t="n"/>
      <c r="T17" s="100" t="n"/>
      <c r="U17" s="100" t="n"/>
      <c r="V17" s="27" t="n"/>
      <c r="W17" s="27" t="n"/>
      <c r="X17" s="101" t="n"/>
      <c r="Y17" s="102" t="n"/>
      <c r="Z17" s="27" t="n"/>
      <c r="AA17" s="27" t="n"/>
      <c r="AB17" s="27" t="n"/>
      <c r="AC17" s="27" t="n"/>
      <c r="AD17" s="103">
        <f>IF(C17="","",_xlfn.RANK.AVG(C17,$C$9:$C$28))</f>
        <v/>
      </c>
      <c r="AE17" s="104">
        <f>IF(AND(C17&gt;0,D17&gt;0),AVERAGE(C17,IF(AND(Program_Type="Automatics",[1]Setup!$K$9="Risks Attaching"),DATE(YEAR(D17),MONTH(D17)+Underlying_Policy_Length,DAY(D17)),D17)),"")</f>
        <v/>
      </c>
      <c r="AF17" s="3">
        <f>IF(AE17="","",INDEX('[1]GL Rating Factors'!$B$3:$B$43,MATCH($AE17,'[1]GL Rating Factors'!$B$3:$B$43,1)))</f>
        <v/>
      </c>
      <c r="AG17" s="3">
        <f t="array" ref="AG17">IF(AE17="","",INDEX('[1]GL Rating Factors'!$B$3:$B$43,MATCH($AE17,'[1]GL Rating Factors'!$B$3:$B$43,1)+1))</f>
        <v/>
      </c>
      <c r="AH17">
        <f>IF(OR(C17="",D17=""),"",(AG17-AE17)/(AG17-AF17))</f>
        <v/>
      </c>
      <c r="AI17" s="5">
        <f>IF(AE17="","",INDEX('[1]GL Rating Factors'!$H$3:$H$43,MATCH(AF17,'[1]GL Rating Factors'!$B$3:$B$43,0)))</f>
        <v/>
      </c>
      <c r="AJ17">
        <f>IF(AE17="","",INDEX('[1]GL Rating Factors'!$G$3:$G$43,MATCH(AF17,'[1]GL Rating Factors'!$B$3:$B$43,0)))</f>
        <v/>
      </c>
      <c r="AK17">
        <f>IF(AE17="","",INDEX('[1]GL Rating Factors'!$H$3:$H$43,MATCH(AG17,'[1]GL Rating Factors'!$B$3:$B$43,0)))</f>
        <v/>
      </c>
      <c r="AL17">
        <f>IF(AE17="","",INDEX('[1]GL Rating Factors'!$G$3:$G$43,MATCH(AG17,'[1]GL Rating Factors'!$B$3:$B$43,0)))</f>
        <v/>
      </c>
      <c r="AM17" s="6">
        <f>IF(AE17="","",AI17*$AH17+(1-$AH17)*AK17)</f>
        <v/>
      </c>
      <c r="AN17" s="6">
        <f>IF(AF17="","",AJ17*$AH17+(1-$AH17)*AL17)</f>
        <v/>
      </c>
      <c r="AO17" s="105">
        <f>IF(AE17="","",AM17/AM$1)</f>
        <v/>
      </c>
      <c r="AP17" s="105">
        <f>IF(AF17="","",AN17/AN$1)</f>
        <v/>
      </c>
      <c r="AQ17" s="106">
        <f>IF(AND(C17&gt;0,E17&gt;0),ROUND(((E17-C17)/365)*12,0),"")</f>
        <v/>
      </c>
      <c r="AR17" s="107">
        <f t="array" ref="AR17">IF(AQ17="","",INDEX([1]GL_Incurred_LDF_Analysis!$P$200:$P$219,B17))</f>
        <v/>
      </c>
      <c r="AS17" s="108">
        <f t="array" ref="AS17">IF(AQ17="","",INDEX([1]GL_Counts_LDF_Analysis!$P$200:$P$219,B17))</f>
        <v/>
      </c>
      <c r="AT17">
        <f>IF(AQ17="","",AR17/AS17)</f>
        <v/>
      </c>
      <c r="AU17" s="109">
        <f>IF(AQ17="","",IF(AT17&lt;1,AT17,(1+(AT17-1)*(1-$AV$1*(1-$AV$2)))))</f>
        <v/>
      </c>
      <c r="AV17" s="110">
        <f>IF(AQ17="","",AS17*AU17)</f>
        <v/>
      </c>
      <c r="AW17" s="38">
        <f>IF(AQ17="","",IF(AT17&lt;1,AT17,(1+(AT17-1)*(1-$AX$1*(1-$AX$2)))))</f>
        <v/>
      </c>
      <c r="AX17" s="38">
        <f>IF(AQ17="","",AS17*AW17)</f>
        <v/>
      </c>
      <c r="AY17" s="116">
        <f>IF(OR($C17="",$D17=""),"",G17*$AP17)</f>
        <v/>
      </c>
      <c r="AZ17" s="118">
        <f>IF(OR($C17="",$D17=""),"",H17*$AP17)</f>
        <v/>
      </c>
      <c r="BC17" s="114">
        <f>IF(N17="","",SUMIFS($B$9:$B$28,$C$9:$C$28,"&lt;="&amp;N17,$D$9:$D$28,"&gt;="&amp;N17))</f>
        <v/>
      </c>
      <c r="BD17" s="115">
        <f t="array" ref="BD17">IF(OR(BC17="",BC17=0),"",INDEX($AD$9:$AD$28,BC17))</f>
        <v/>
      </c>
      <c r="BE17" s="116">
        <f t="array" ref="BE17">IF(BD17="","",O17*INDEX($AP$9:$AP$28,BC17))</f>
        <v/>
      </c>
      <c r="BF17" s="119">
        <f t="array" ref="BF17">IF(BD17="","",P17*INDEX($AP$9:$AP$28,BC17))</f>
        <v/>
      </c>
      <c r="BG17" s="119">
        <f>IF(BD17="","",IF($BF$1=[1]Lists!$R$2,MIN(SUM(O17:P17),$BI$1),IF(AND($BF$1=[1]Lists!$R$3,O17&gt;0),MIN(O17,$BI$1)+P17*(MIN(O17,$BI$1)/O17),MIN(SUM(O17),$BI$1)+P17)))</f>
        <v/>
      </c>
      <c r="BH17" s="118">
        <f>IF(BD17="","",IF($BF$1=[1]Lists!$R$2,MIN(SUM(BE17:BF17),$BI$1),IF(AND($BF$1=[1]Lists!$R$3,O17&gt;0),MIN(BE17,$BI$1)+BF17*(MIN(BE17,$BI$1)/BE17),MIN(SUM(BE17),$BI$1)+BF17)))</f>
        <v/>
      </c>
      <c r="BI17" s="116">
        <f>IF(BD17="","",SUM($O17:$P17)-BG17)</f>
        <v/>
      </c>
      <c r="BJ17" s="118">
        <f>IF(BD17="","",SUM($BE17:$BF17)-BH17)</f>
        <v/>
      </c>
      <c r="BK17" s="119">
        <f>IF(BD17="","",IF($BF$1=[1]Lists!$R$2,MIN(SUM(O17:P17),$BL$1),IF(AND($BF$1=[1]Lists!$R$3,O17&gt;0),MIN(O17,$BL$1)+P17*(MIN(O17,$BL$1)/O17),MIN(SUM(O17),$BL$1)+P17)))</f>
        <v/>
      </c>
      <c r="BL17" s="118">
        <f>IF(BD17="","",IF($BF$1=[1]Lists!$R$2,MIN(SUM(BE17:BF17),$BL$1),IF(AND($BF$1=[1]Lists!$R$3,O17&gt;0),MIN(BE17,$BL$1)+BF17*(MIN(BE17,$BL$1)/BE17),MIN(SUM(BE17),$BL$1)+BF17)))</f>
        <v/>
      </c>
      <c r="BM17" s="116">
        <f>IF(BK17="","",SUM($O17:$P17)-BK17)</f>
        <v/>
      </c>
      <c r="BN17" s="118">
        <f>IF(BL17="","",SUM($BE17:$BF17)-BL17)</f>
        <v/>
      </c>
      <c r="BO17" s="119" t="n"/>
      <c r="BP17" s="103">
        <f>IF(X17="","",_xlfn.RANK.EQ(X17,$X$9:$X$108,1))</f>
        <v/>
      </c>
      <c r="BQ17" s="3">
        <f>IF(M17&gt;MAX([1]GL_LossExperience_Input!$BP$9:$BP$108),"",INDEX([1]GL_LossExperience_Input!$X$9:$X$108,MATCH(M17,$BP$9:$BP$108,0)))</f>
        <v/>
      </c>
      <c r="BR17" s="107">
        <f>IF(BQ17="","",BR16*(1+BS17))</f>
        <v/>
      </c>
      <c r="BS17" s="123">
        <f>IF(M17&gt;MAX([1]GL_LossExperience_Input!$BP$9:$BP$108),"",INDEX([1]GL_LossExperience_Input!$Y$9:$Y$108,MATCH(M17,$BP$9:$BP$108,0)))</f>
        <v/>
      </c>
      <c r="BU17" s="121" t="n"/>
      <c r="BW17" s="31">
        <f>IF(AD17="","",AD17)</f>
        <v/>
      </c>
      <c r="BX17" s="104">
        <f>IF(BW17="","",ROUNDDOWN(IF(AND(Program_Type="Automatics",[1]Setup!$K$9=[1]Lists!$D$3),AVERAGE([1]GL_LossExperience_Input!C17,[1]GL_LossExperience_Input!D17+(365/12)*Underlying_Policy_Length),AVERAGE([1]GL_LossExperience_Input!C17,[1]GL_LossExperience_Input!D17)),0))</f>
        <v/>
      </c>
      <c r="BY17" s="3">
        <f>IF(BW17="","",INDEX('[1]GL Rating Factors'!$B$3:$B$43,MATCH([1]GL_LossExperience_Input!$BX17,'[1]GL Rating Factors'!$B$3:$B$43,1)))</f>
        <v/>
      </c>
      <c r="BZ17" s="3">
        <f t="array" ref="BZ17">IF(BW17="","",INDEX('[1]GL Rating Factors'!$B$3:$B$43,MATCH([1]GL_LossExperience_Input!$BX17,'[1]GL Rating Factors'!$B$3:$B$43,1)+1))</f>
        <v/>
      </c>
      <c r="CA17" s="122">
        <f>IF(BW17="","",INDEX('[1]GL Rating Factors'!$F$3:$F$43,MATCH([1]GL_LossExperience_Input!$BY17,'[1]GL Rating Factors'!$B$3:$B$43,1)))</f>
        <v/>
      </c>
      <c r="CB17" s="122">
        <f t="array" ref="CB17">IF(BW17="","",INDEX('[1]GL Rating Factors'!$F$3:$F$43,MATCH([1]GL_LossExperience_Input!$BX17,'[1]GL Rating Factors'!$B$3:$B$43,1)+1))</f>
        <v/>
      </c>
      <c r="CC17" s="123">
        <f>IF(BW17="","",(BZ17-BX17)/(BZ17-BY17))</f>
        <v/>
      </c>
      <c r="CD17" s="122">
        <f>IF(BW17="","",CC17*CA17+(1-CC17)*CB17)</f>
        <v/>
      </c>
      <c r="CE17" s="124">
        <f>IF(OR(BW17="",IFERROR($BX$1,"")=""),"",CD17/$CD$1)</f>
        <v/>
      </c>
      <c r="CG17" s="31">
        <f>IF(BW17="","",BW17)</f>
        <v/>
      </c>
      <c r="CH17">
        <f>IF(CG17="","",[1]Setup!$K$9)</f>
        <v/>
      </c>
      <c r="CI17" s="24">
        <f>IF(OR($CG17="","",C17=""),"",C17)</f>
        <v/>
      </c>
      <c r="CJ17" s="24">
        <f>IF(OR($CG17="","",D17=""),"",D17)</f>
        <v/>
      </c>
      <c r="CK17" s="25">
        <f t="array" ref="CK17">IF(CG17="","",CalculateAverageRateLevel(OFFSET($BQ$9:$BR$9,0,0,COUNT($BQ$9:$BQ$108),2),CI17,CJ17,Underlying_Policy_Length,CH17=[1]Lists!$D$2))</f>
        <v/>
      </c>
      <c r="CL17">
        <f>IF(OR(CG17="",IFERROR($CK$1,"")=""),"",$CK$1/CK17)</f>
        <v/>
      </c>
      <c r="CN17" s="103">
        <f>B17</f>
        <v/>
      </c>
      <c r="CO17">
        <f>IF(C17="",0,IF(NOT(ISNUMBER(C17)),1,IF(COUNTIFS($C$9:$C$28,"&lt;="&amp;C17,$D$9:$D$28,"&gt;="&amp;C17)&gt;1,1,0)))</f>
        <v/>
      </c>
      <c r="CP17">
        <f>IF(C17="",0,IF(NOT(ISNUMBER(C17)),1,IF(YEAR(C17)&lt;2000,1,0)))</f>
        <v/>
      </c>
      <c r="CQ17">
        <f>IF(C17="",0,IF(OR(NOT(ISNUMBER(C17)),ISERROR(YEAR(C17))),1,0))</f>
        <v/>
      </c>
      <c r="CR17">
        <f>IF(D17="",0,IF(NOT(ISNUMBER(D17)),1,IF(COUNTIFS($C$9:$C$28,"&lt;="&amp;D17,$D$9:$D$28,"&gt;="&amp;D17)&gt;1,1,0)))</f>
        <v/>
      </c>
      <c r="CS17">
        <f>IF(D17="",0,IF(OR(NOT(ISNUMBER(D17)),ISERROR(YEAR(D17))),1,0))</f>
        <v/>
      </c>
      <c r="CT17">
        <f>IF(OR(C17="",E17=""),0,IF(OR(NOT(ISNUMBER(E17)),NOT(ISNUMBER(C17))),1,IF(E17&lt;=C17,1,0)))</f>
        <v/>
      </c>
      <c r="CU17">
        <f>IF(E17="",0,IF(OR(NOT(ISNUMBER(E17)),ISERROR(YEAR(E17))),1,0))</f>
        <v/>
      </c>
      <c r="CV17">
        <f>IF(F17="",0,IF(F17&lt;0,1,0))</f>
        <v/>
      </c>
      <c r="CW17">
        <f>IF(G17="",0,IF(G17&lt;0,1,0))</f>
        <v/>
      </c>
      <c r="CX17">
        <f>IF(H17="",0,IF(H17&lt;0,1,0))</f>
        <v/>
      </c>
      <c r="CY17">
        <f>IF(I17="",0,IF(I17&lt;0,1,0))</f>
        <v/>
      </c>
      <c r="CZ17">
        <f>IF(J17="",0,IF(J17&lt;0,1,0))</f>
        <v/>
      </c>
      <c r="DA17">
        <f>IF(K17="",0,IF(K17&lt;0,1,0))</f>
        <v/>
      </c>
      <c r="DB17">
        <f>IF(OR($C17="",$D17="",G17=""),0,IF(SUMIFS(O$9:O$108,$N$9:$N$108,"&gt;="&amp;$C17,$N$9:$N$108,"&lt;="&amp;$D17)&gt;G17,1,0))</f>
        <v/>
      </c>
      <c r="DC17">
        <f>IF(OR($C17="",$D17="",H17=""),0,IF(SUMIFS(P$9:P$108,$N$9:$N$108,"&gt;="&amp;$C17,$N$9:$N$108,"&lt;="&amp;$D17)&gt;H17,1,0))</f>
        <v/>
      </c>
      <c r="DD17">
        <f>IF(OR($C17="",$D17="",I17=""),0,IF(SUMIFS(Q$9:Q$108,$N$9:$N$108,"&gt;="&amp;$C17,$N$9:$N$108,"&lt;="&amp;$D17)&gt;I17,1,0))</f>
        <v/>
      </c>
      <c r="DE17">
        <f>IF(OR($C17="",$D17="",J17=""),0,IF(SUMIFS(R$9:R$108,$N$9:$N$108,"&gt;="&amp;$C17,$N$9:$N$108,"&lt;="&amp;$D17)&gt;J17,1,0))</f>
        <v/>
      </c>
      <c r="DF17">
        <f>IF(OR($C17="",$D17="",K17=""),0,IF(COUNTIFS($N$9:$N$108,"&gt;="&amp;$C17,$N$9:$N$108,"&lt;="&amp;$D17)&gt;K17,1,0))</f>
        <v/>
      </c>
      <c r="DG17">
        <f>IF(OR($C17="",$D17="",G17=""),0,IF(I17&gt;G17,1,0))</f>
        <v/>
      </c>
      <c r="DH17">
        <f>IF(OR($C17="",$D17="",H17=""),0,IF(J17&gt;H17,1,0))</f>
        <v/>
      </c>
      <c r="DI17">
        <f>IF(OR(E17="",C17=""),0,IF(OR(NOT(ISNUMBER(E17)),NOT(ISNUMBER(C17))),1,IF(AQ17&lt;4,1,0)))</f>
        <v/>
      </c>
      <c r="DJ17">
        <f>IF(AND(C17&gt;0,D17&gt;0,E17=""),1,0)</f>
        <v/>
      </c>
      <c r="DM17">
        <f>M17</f>
        <v/>
      </c>
      <c r="DN17">
        <f>IF(OR(Q17="",$N17=""),0,IF(Q17&gt;O17,1,0))</f>
        <v/>
      </c>
      <c r="DO17">
        <f>IF(OR(R17="",$N17=""),0,IF(R17&gt;P17,1,0))</f>
        <v/>
      </c>
      <c r="DQ17">
        <f>DM17</f>
        <v/>
      </c>
      <c r="DR17">
        <f>IF(X17="","",IF(COUNTIFS($X$9:$X$108,X17)&gt;1,1,0))</f>
        <v/>
      </c>
      <c r="DW17" s="27" t="n"/>
      <c r="DX17" s="1" t="n"/>
    </row>
    <row r="18" ht="14.4" customHeight="1">
      <c r="A18" s="1" t="n"/>
      <c r="B18" s="27">
        <f>IF(C18&lt;&gt;"",ROW(A10),"")</f>
        <v/>
      </c>
      <c r="C18" s="98" t="n"/>
      <c r="D18" s="98">
        <f>IF(C18="","",IF(C18&lt;C19,IFERROR(C19-1,Effective_Date-1),IF(C18&lt;C17,IFERROR(C17-1,Effective_Date-1),"")))</f>
        <v/>
      </c>
      <c r="E18" s="98">
        <f>IF($E$4="","",IF(OR(C18="",D18=""),"",$E$4))</f>
        <v/>
      </c>
      <c r="F18" s="99" t="n"/>
      <c r="G18" s="99" t="n"/>
      <c r="H18" s="99" t="n"/>
      <c r="I18" s="99" t="n"/>
      <c r="J18" s="99" t="n"/>
      <c r="K18" s="99" t="n"/>
      <c r="L18" s="27" t="n"/>
      <c r="M18" s="27">
        <f>M17+1</f>
        <v/>
      </c>
      <c r="N18" s="98" t="n"/>
      <c r="O18" s="99" t="n"/>
      <c r="P18" s="99" t="n"/>
      <c r="Q18" s="99" t="n"/>
      <c r="R18" s="99" t="n"/>
      <c r="S18" s="99" t="n"/>
      <c r="T18" s="100" t="n"/>
      <c r="U18" s="100" t="n"/>
      <c r="V18" s="27" t="n"/>
      <c r="W18" s="27" t="n"/>
      <c r="X18" s="101" t="n"/>
      <c r="Y18" s="102" t="n"/>
      <c r="Z18" s="27" t="n"/>
      <c r="AA18" s="27" t="n"/>
      <c r="AB18" s="27" t="n"/>
      <c r="AC18" s="27" t="n"/>
      <c r="AD18" s="103">
        <f>IF(C18="","",_xlfn.RANK.AVG(C18,$C$9:$C$28))</f>
        <v/>
      </c>
      <c r="AE18" s="104">
        <f>IF(AND(C18&gt;0,D18&gt;0),AVERAGE(C18,IF(AND(Program_Type="Automatics",[1]Setup!$K$9="Risks Attaching"),DATE(YEAR(D18),MONTH(D18)+Underlying_Policy_Length,DAY(D18)),D18)),"")</f>
        <v/>
      </c>
      <c r="AF18" s="3">
        <f>IF(AE18="","",INDEX('[1]GL Rating Factors'!$B$3:$B$43,MATCH($AE18,'[1]GL Rating Factors'!$B$3:$B$43,1)))</f>
        <v/>
      </c>
      <c r="AG18" s="3">
        <f t="array" ref="AG18">IF(AE18="","",INDEX('[1]GL Rating Factors'!$B$3:$B$43,MATCH($AE18,'[1]GL Rating Factors'!$B$3:$B$43,1)+1))</f>
        <v/>
      </c>
      <c r="AH18">
        <f>IF(OR(C18="",D18=""),"",(AG18-AE18)/(AG18-AF18))</f>
        <v/>
      </c>
      <c r="AI18" s="5">
        <f>IF(AE18="","",INDEX('[1]GL Rating Factors'!$H$3:$H$43,MATCH(AF18,'[1]GL Rating Factors'!$B$3:$B$43,0)))</f>
        <v/>
      </c>
      <c r="AJ18">
        <f>IF(AE18="","",INDEX('[1]GL Rating Factors'!$G$3:$G$43,MATCH(AF18,'[1]GL Rating Factors'!$B$3:$B$43,0)))</f>
        <v/>
      </c>
      <c r="AK18">
        <f>IF(AE18="","",INDEX('[1]GL Rating Factors'!$H$3:$H$43,MATCH(AG18,'[1]GL Rating Factors'!$B$3:$B$43,0)))</f>
        <v/>
      </c>
      <c r="AL18">
        <f>IF(AE18="","",INDEX('[1]GL Rating Factors'!$G$3:$G$43,MATCH(AG18,'[1]GL Rating Factors'!$B$3:$B$43,0)))</f>
        <v/>
      </c>
      <c r="AM18" s="6">
        <f>IF(AE18="","",AI18*$AH18+(1-$AH18)*AK18)</f>
        <v/>
      </c>
      <c r="AN18" s="6">
        <f>IF(AF18="","",AJ18*$AH18+(1-$AH18)*AL18)</f>
        <v/>
      </c>
      <c r="AO18" s="105">
        <f>IF(AE18="","",AM18/AM$1)</f>
        <v/>
      </c>
      <c r="AP18" s="105">
        <f>IF(AF18="","",AN18/AN$1)</f>
        <v/>
      </c>
      <c r="AQ18" s="106">
        <f>IF(AND(C18&gt;0,E18&gt;0),ROUND(((E18-C18)/365)*12,0),"")</f>
        <v/>
      </c>
      <c r="AR18" s="107">
        <f t="array" ref="AR18">IF(AQ18="","",INDEX([1]GL_Incurred_LDF_Analysis!$P$200:$P$219,B18))</f>
        <v/>
      </c>
      <c r="AS18" s="108">
        <f t="array" ref="AS18">IF(AQ18="","",INDEX([1]GL_Counts_LDF_Analysis!$P$200:$P$219,B18))</f>
        <v/>
      </c>
      <c r="AT18">
        <f>IF(AQ18="","",AR18/AS18)</f>
        <v/>
      </c>
      <c r="AU18" s="109">
        <f>IF(AQ18="","",IF(AT18&lt;1,AT18,(1+(AT18-1)*(1-$AV$1*(1-$AV$2)))))</f>
        <v/>
      </c>
      <c r="AV18" s="110">
        <f>IF(AQ18="","",AS18*AU18)</f>
        <v/>
      </c>
      <c r="AW18" s="38">
        <f>IF(AQ18="","",IF(AT18&lt;1,AT18,(1+(AT18-1)*(1-$AX$1*(1-$AX$2)))))</f>
        <v/>
      </c>
      <c r="AX18" s="38">
        <f>IF(AQ18="","",AS18*AW18)</f>
        <v/>
      </c>
      <c r="AY18" s="116">
        <f>IF(OR($C18="",$D18=""),"",G18*$AP18)</f>
        <v/>
      </c>
      <c r="AZ18" s="118">
        <f>IF(OR($C18="",$D18=""),"",H18*$AP18)</f>
        <v/>
      </c>
      <c r="BC18" s="114">
        <f>IF(N18="","",SUMIFS($B$9:$B$28,$C$9:$C$28,"&lt;="&amp;N18,$D$9:$D$28,"&gt;="&amp;N18))</f>
        <v/>
      </c>
      <c r="BD18" s="115">
        <f t="array" ref="BD18">IF(OR(BC18="",BC18=0),"",INDEX($AD$9:$AD$28,BC18))</f>
        <v/>
      </c>
      <c r="BE18" s="116">
        <f t="array" ref="BE18">IF(BD18="","",O18*INDEX($AP$9:$AP$28,BC18))</f>
        <v/>
      </c>
      <c r="BF18" s="119">
        <f t="array" ref="BF18">IF(BD18="","",P18*INDEX($AP$9:$AP$28,BC18))</f>
        <v/>
      </c>
      <c r="BG18" s="119">
        <f>IF(BD18="","",IF($BF$1=[1]Lists!$R$2,MIN(SUM(O18:P18),$BI$1),IF(AND($BF$1=[1]Lists!$R$3,O18&gt;0),MIN(O18,$BI$1)+P18*(MIN(O18,$BI$1)/O18),MIN(SUM(O18),$BI$1)+P18)))</f>
        <v/>
      </c>
      <c r="BH18" s="118">
        <f>IF(BD18="","",IF($BF$1=[1]Lists!$R$2,MIN(SUM(BE18:BF18),$BI$1),IF(AND($BF$1=[1]Lists!$R$3,O18&gt;0),MIN(BE18,$BI$1)+BF18*(MIN(BE18,$BI$1)/BE18),MIN(SUM(BE18),$BI$1)+BF18)))</f>
        <v/>
      </c>
      <c r="BI18" s="116">
        <f>IF(BD18="","",SUM($O18:$P18)-BG18)</f>
        <v/>
      </c>
      <c r="BJ18" s="118">
        <f>IF(BD18="","",SUM($BE18:$BF18)-BH18)</f>
        <v/>
      </c>
      <c r="BK18" s="119">
        <f>IF(BD18="","",IF($BF$1=[1]Lists!$R$2,MIN(SUM(O18:P18),$BL$1),IF(AND($BF$1=[1]Lists!$R$3,O18&gt;0),MIN(O18,$BL$1)+P18*(MIN(O18,$BL$1)/O18),MIN(SUM(O18),$BL$1)+P18)))</f>
        <v/>
      </c>
      <c r="BL18" s="118">
        <f>IF(BD18="","",IF($BF$1=[1]Lists!$R$2,MIN(SUM(BE18:BF18),$BL$1),IF(AND($BF$1=[1]Lists!$R$3,O18&gt;0),MIN(BE18,$BL$1)+BF18*(MIN(BE18,$BL$1)/BE18),MIN(SUM(BE18),$BL$1)+BF18)))</f>
        <v/>
      </c>
      <c r="BM18" s="116">
        <f>IF(BK18="","",SUM($O18:$P18)-BK18)</f>
        <v/>
      </c>
      <c r="BN18" s="118">
        <f>IF(BL18="","",SUM($BE18:$BF18)-BL18)</f>
        <v/>
      </c>
      <c r="BO18" s="119" t="n"/>
      <c r="BP18" s="103">
        <f>IF(X18="","",_xlfn.RANK.EQ(X18,$X$9:$X$108,1))</f>
        <v/>
      </c>
      <c r="BQ18" s="3">
        <f>IF(M18&gt;MAX([1]GL_LossExperience_Input!$BP$9:$BP$108),"",INDEX([1]GL_LossExperience_Input!$X$9:$X$108,MATCH(M18,$BP$9:$BP$108,0)))</f>
        <v/>
      </c>
      <c r="BR18" s="107">
        <f>IF(BQ18="","",BR17*(1+BS18))</f>
        <v/>
      </c>
      <c r="BS18" s="123">
        <f>IF(M18&gt;MAX([1]GL_LossExperience_Input!$BP$9:$BP$108),"",INDEX([1]GL_LossExperience_Input!$Y$9:$Y$108,MATCH(M18,$BP$9:$BP$108,0)))</f>
        <v/>
      </c>
      <c r="BU18" s="121" t="n"/>
      <c r="BW18" s="31">
        <f>IF(AD18="","",AD18)</f>
        <v/>
      </c>
      <c r="BX18" s="104">
        <f>IF(BW18="","",ROUNDDOWN(IF(AND(Program_Type="Automatics",[1]Setup!$K$9=[1]Lists!$D$3),AVERAGE([1]GL_LossExperience_Input!C18,[1]GL_LossExperience_Input!D18+(365/12)*Underlying_Policy_Length),AVERAGE([1]GL_LossExperience_Input!C18,[1]GL_LossExperience_Input!D18)),0))</f>
        <v/>
      </c>
      <c r="BY18" s="3">
        <f>IF(BW18="","",INDEX('[1]GL Rating Factors'!$B$3:$B$43,MATCH([1]GL_LossExperience_Input!$BX18,'[1]GL Rating Factors'!$B$3:$B$43,1)))</f>
        <v/>
      </c>
      <c r="BZ18" s="3">
        <f t="array" ref="BZ18">IF(BW18="","",INDEX('[1]GL Rating Factors'!$B$3:$B$43,MATCH([1]GL_LossExperience_Input!$BX18,'[1]GL Rating Factors'!$B$3:$B$43,1)+1))</f>
        <v/>
      </c>
      <c r="CA18" s="122">
        <f>IF(BW18="","",INDEX('[1]GL Rating Factors'!$F$3:$F$43,MATCH([1]GL_LossExperience_Input!$BY18,'[1]GL Rating Factors'!$B$3:$B$43,1)))</f>
        <v/>
      </c>
      <c r="CB18" s="122">
        <f t="array" ref="CB18">IF(BW18="","",INDEX('[1]GL Rating Factors'!$F$3:$F$43,MATCH([1]GL_LossExperience_Input!$BX18,'[1]GL Rating Factors'!$B$3:$B$43,1)+1))</f>
        <v/>
      </c>
      <c r="CC18" s="123">
        <f>IF(BW18="","",(BZ18-BX18)/(BZ18-BY18))</f>
        <v/>
      </c>
      <c r="CD18" s="122">
        <f>IF(BW18="","",CC18*CA18+(1-CC18)*CB18)</f>
        <v/>
      </c>
      <c r="CE18" s="124">
        <f>IF(OR(BW18="",IFERROR($BX$1,"")=""),"",CD18/$CD$1)</f>
        <v/>
      </c>
      <c r="CG18" s="31">
        <f>IF(BW18="","",BW18)</f>
        <v/>
      </c>
      <c r="CH18">
        <f>IF(CG18="","",[1]Setup!$K$9)</f>
        <v/>
      </c>
      <c r="CI18" s="24">
        <f>IF(OR($CG18="","",C18=""),"",C18)</f>
        <v/>
      </c>
      <c r="CJ18" s="24">
        <f>IF(OR($CG18="","",D18=""),"",D18)</f>
        <v/>
      </c>
      <c r="CK18" s="25">
        <f t="array" ref="CK18">IF(CG18="","",CalculateAverageRateLevel(OFFSET($BQ$9:$BR$9,0,0,COUNT($BQ$9:$BQ$108),2),CI18,CJ18,Underlying_Policy_Length,CH18=[1]Lists!$D$2))</f>
        <v/>
      </c>
      <c r="CL18">
        <f>IF(OR(CG18="",IFERROR($CK$1,"")=""),"",$CK$1/CK18)</f>
        <v/>
      </c>
      <c r="CN18" s="103">
        <f>B18</f>
        <v/>
      </c>
      <c r="CO18">
        <f>IF(C18="",0,IF(NOT(ISNUMBER(C18)),1,IF(COUNTIFS($C$9:$C$28,"&lt;="&amp;C18,$D$9:$D$28,"&gt;="&amp;C18)&gt;1,1,0)))</f>
        <v/>
      </c>
      <c r="CP18">
        <f>IF(C18="",0,IF(NOT(ISNUMBER(C18)),1,IF(YEAR(C18)&lt;2000,1,0)))</f>
        <v/>
      </c>
      <c r="CQ18">
        <f>IF(C18="",0,IF(OR(NOT(ISNUMBER(C18)),ISERROR(YEAR(C18))),1,0))</f>
        <v/>
      </c>
      <c r="CR18">
        <f>IF(D18="",0,IF(NOT(ISNUMBER(D18)),1,IF(COUNTIFS($C$9:$C$28,"&lt;="&amp;D18,$D$9:$D$28,"&gt;="&amp;D18)&gt;1,1,0)))</f>
        <v/>
      </c>
      <c r="CS18">
        <f>IF(D18="",0,IF(OR(NOT(ISNUMBER(D18)),ISERROR(YEAR(D18))),1,0))</f>
        <v/>
      </c>
      <c r="CT18">
        <f>IF(OR(C18="",E18=""),0,IF(OR(NOT(ISNUMBER(E18)),NOT(ISNUMBER(C18))),1,IF(E18&lt;=C18,1,0)))</f>
        <v/>
      </c>
      <c r="CU18">
        <f>IF(E18="",0,IF(OR(NOT(ISNUMBER(E18)),ISERROR(YEAR(E18))),1,0))</f>
        <v/>
      </c>
      <c r="CV18">
        <f>IF(F18="",0,IF(F18&lt;0,1,0))</f>
        <v/>
      </c>
      <c r="CW18">
        <f>IF(G18="",0,IF(G18&lt;0,1,0))</f>
        <v/>
      </c>
      <c r="CX18">
        <f>IF(H18="",0,IF(H18&lt;0,1,0))</f>
        <v/>
      </c>
      <c r="CY18">
        <f>IF(I18="",0,IF(I18&lt;0,1,0))</f>
        <v/>
      </c>
      <c r="CZ18">
        <f>IF(J18="",0,IF(J18&lt;0,1,0))</f>
        <v/>
      </c>
      <c r="DA18">
        <f>IF(K18="",0,IF(K18&lt;0,1,0))</f>
        <v/>
      </c>
      <c r="DB18">
        <f>IF(OR($C18="",$D18="",G18=""),0,IF(SUMIFS(O$9:O$108,$N$9:$N$108,"&gt;="&amp;$C18,$N$9:$N$108,"&lt;="&amp;$D18)&gt;G18,1,0))</f>
        <v/>
      </c>
      <c r="DC18">
        <f>IF(OR($C18="",$D18="",H18=""),0,IF(SUMIFS(P$9:P$108,$N$9:$N$108,"&gt;="&amp;$C18,$N$9:$N$108,"&lt;="&amp;$D18)&gt;H18,1,0))</f>
        <v/>
      </c>
      <c r="DD18">
        <f>IF(OR($C18="",$D18="",I18=""),0,IF(SUMIFS(Q$9:Q$108,$N$9:$N$108,"&gt;="&amp;$C18,$N$9:$N$108,"&lt;="&amp;$D18)&gt;I18,1,0))</f>
        <v/>
      </c>
      <c r="DE18">
        <f>IF(OR($C18="",$D18="",J18=""),0,IF(SUMIFS(R$9:R$108,$N$9:$N$108,"&gt;="&amp;$C18,$N$9:$N$108,"&lt;="&amp;$D18)&gt;J18,1,0))</f>
        <v/>
      </c>
      <c r="DF18">
        <f>IF(OR($C18="",$D18="",K18=""),0,IF(COUNTIFS($N$9:$N$108,"&gt;="&amp;$C18,$N$9:$N$108,"&lt;="&amp;$D18)&gt;K18,1,0))</f>
        <v/>
      </c>
      <c r="DG18">
        <f>IF(OR($C18="",$D18="",G18=""),0,IF(I18&gt;G18,1,0))</f>
        <v/>
      </c>
      <c r="DH18">
        <f>IF(OR($C18="",$D18="",H18=""),0,IF(J18&gt;H18,1,0))</f>
        <v/>
      </c>
      <c r="DI18">
        <f>IF(OR(E18="",C18=""),0,IF(OR(NOT(ISNUMBER(E18)),NOT(ISNUMBER(C18))),1,IF(AQ18&lt;4,1,0)))</f>
        <v/>
      </c>
      <c r="DJ18">
        <f>IF(AND(C18&gt;0,D18&gt;0,E18=""),1,0)</f>
        <v/>
      </c>
      <c r="DM18">
        <f>M18</f>
        <v/>
      </c>
      <c r="DN18">
        <f>IF(OR(Q18="",$N18=""),0,IF(Q18&gt;O18,1,0))</f>
        <v/>
      </c>
      <c r="DO18">
        <f>IF(OR(R18="",$N18=""),0,IF(R18&gt;P18,1,0))</f>
        <v/>
      </c>
      <c r="DQ18">
        <f>DM18</f>
        <v/>
      </c>
      <c r="DR18">
        <f>IF(X18="","",IF(COUNTIFS($X$9:$X$108,X18)&gt;1,1,0))</f>
        <v/>
      </c>
      <c r="DW18" s="27" t="n"/>
      <c r="DX18" s="1" t="n"/>
    </row>
    <row r="19" ht="14.4" customHeight="1">
      <c r="A19" s="1" t="n"/>
      <c r="B19" s="27">
        <f>IF(C19&lt;&gt;"",ROW(A11),"")</f>
        <v/>
      </c>
      <c r="C19" s="98" t="n"/>
      <c r="D19" s="98">
        <f>IF(C19="","",IF(C19&lt;C20,IFERROR(C20-1,Effective_Date-1),IF(C19&lt;C18,IFERROR(C18-1,Effective_Date-1),"")))</f>
        <v/>
      </c>
      <c r="E19" s="98">
        <f>IF($E$4="","",IF(OR(C19="",D19=""),"",$E$4))</f>
        <v/>
      </c>
      <c r="F19" s="99" t="n"/>
      <c r="G19" s="99" t="n"/>
      <c r="H19" s="99" t="n"/>
      <c r="I19" s="99" t="n"/>
      <c r="J19" s="99" t="n"/>
      <c r="K19" s="99" t="n"/>
      <c r="L19" s="27" t="n"/>
      <c r="M19" s="27">
        <f>M18+1</f>
        <v/>
      </c>
      <c r="N19" s="98" t="n"/>
      <c r="O19" s="99" t="n"/>
      <c r="P19" s="99" t="n"/>
      <c r="Q19" s="99" t="n"/>
      <c r="R19" s="99" t="n"/>
      <c r="S19" s="99" t="n"/>
      <c r="T19" s="100" t="n"/>
      <c r="U19" s="100" t="n"/>
      <c r="V19" s="27" t="n"/>
      <c r="W19" s="27" t="n"/>
      <c r="X19" s="101" t="n"/>
      <c r="Y19" s="102" t="n"/>
      <c r="Z19" s="27" t="n"/>
      <c r="AA19" s="27" t="n"/>
      <c r="AB19" s="27" t="n"/>
      <c r="AC19" s="27" t="n"/>
      <c r="AD19" s="103">
        <f>IF(C19="","",_xlfn.RANK.AVG(C19,$C$9:$C$28))</f>
        <v/>
      </c>
      <c r="AE19" s="104">
        <f>IF(AND(C19&gt;0,D19&gt;0),AVERAGE(C19,IF(AND(Program_Type="Automatics",[1]Setup!$K$9="Risks Attaching"),DATE(YEAR(D19),MONTH(D19)+Underlying_Policy_Length,DAY(D19)),D19)),"")</f>
        <v/>
      </c>
      <c r="AF19" s="3">
        <f>IF(AE19="","",INDEX('[1]GL Rating Factors'!$B$3:$B$43,MATCH($AE19,'[1]GL Rating Factors'!$B$3:$B$43,1)))</f>
        <v/>
      </c>
      <c r="AG19" s="3">
        <f t="array" ref="AG19">IF(AE19="","",INDEX('[1]GL Rating Factors'!$B$3:$B$43,MATCH($AE19,'[1]GL Rating Factors'!$B$3:$B$43,1)+1))</f>
        <v/>
      </c>
      <c r="AH19">
        <f>IF(OR(C19="",D19=""),"",(AG19-AE19)/(AG19-AF19))</f>
        <v/>
      </c>
      <c r="AI19" s="5">
        <f>IF(AE19="","",INDEX('[1]GL Rating Factors'!$H$3:$H$43,MATCH(AF19,'[1]GL Rating Factors'!$B$3:$B$43,0)))</f>
        <v/>
      </c>
      <c r="AJ19">
        <f>IF(AE19="","",INDEX('[1]GL Rating Factors'!$G$3:$G$43,MATCH(AF19,'[1]GL Rating Factors'!$B$3:$B$43,0)))</f>
        <v/>
      </c>
      <c r="AK19">
        <f>IF(AE19="","",INDEX('[1]GL Rating Factors'!$H$3:$H$43,MATCH(AG19,'[1]GL Rating Factors'!$B$3:$B$43,0)))</f>
        <v/>
      </c>
      <c r="AL19">
        <f>IF(AE19="","",INDEX('[1]GL Rating Factors'!$G$3:$G$43,MATCH(AG19,'[1]GL Rating Factors'!$B$3:$B$43,0)))</f>
        <v/>
      </c>
      <c r="AM19" s="6">
        <f>IF(AE19="","",AI19*$AH19+(1-$AH19)*AK19)</f>
        <v/>
      </c>
      <c r="AN19" s="6">
        <f>IF(AF19="","",AJ19*$AH19+(1-$AH19)*AL19)</f>
        <v/>
      </c>
      <c r="AO19" s="105">
        <f>IF(AE19="","",AM19/AM$1)</f>
        <v/>
      </c>
      <c r="AP19" s="105">
        <f>IF(AF19="","",AN19/AN$1)</f>
        <v/>
      </c>
      <c r="AQ19" s="106">
        <f>IF(AND(C19&gt;0,E19&gt;0),ROUND(((E19-C19)/365)*12,0),"")</f>
        <v/>
      </c>
      <c r="AR19" s="107">
        <f t="array" ref="AR19">IF(AQ19="","",INDEX([1]GL_Incurred_LDF_Analysis!$P$200:$P$219,B19))</f>
        <v/>
      </c>
      <c r="AS19" s="108">
        <f t="array" ref="AS19">IF(AQ19="","",INDEX([1]GL_Counts_LDF_Analysis!$P$200:$P$219,B19))</f>
        <v/>
      </c>
      <c r="AT19">
        <f>IF(AQ19="","",AR19/AS19)</f>
        <v/>
      </c>
      <c r="AU19" s="109">
        <f>IF(AQ19="","",IF(AT19&lt;1,AT19,(1+(AT19-1)*(1-$AV$1*(1-$AV$2)))))</f>
        <v/>
      </c>
      <c r="AV19" s="110">
        <f>IF(AQ19="","",AS19*AU19)</f>
        <v/>
      </c>
      <c r="AW19" s="38">
        <f>IF(AQ19="","",IF(AT19&lt;1,AT19,(1+(AT19-1)*(1-$AX$1*(1-$AX$2)))))</f>
        <v/>
      </c>
      <c r="AX19" s="38">
        <f>IF(AQ19="","",AS19*AW19)</f>
        <v/>
      </c>
      <c r="AY19" s="116">
        <f>IF(OR($C19="",$D19=""),"",G19*$AP19)</f>
        <v/>
      </c>
      <c r="AZ19" s="118">
        <f>IF(OR($C19="",$D19=""),"",H19*$AP19)</f>
        <v/>
      </c>
      <c r="BC19" s="114">
        <f>IF(N19="","",SUMIFS($B$9:$B$28,$C$9:$C$28,"&lt;="&amp;N19,$D$9:$D$28,"&gt;="&amp;N19))</f>
        <v/>
      </c>
      <c r="BD19" s="115">
        <f t="array" ref="BD19">IF(OR(BC19="",BC19=0),"",INDEX($AD$9:$AD$28,BC19))</f>
        <v/>
      </c>
      <c r="BE19" s="116">
        <f t="array" ref="BE19">IF(BD19="","",O19*INDEX($AP$9:$AP$28,BC19))</f>
        <v/>
      </c>
      <c r="BF19" s="119">
        <f t="array" ref="BF19">IF(BD19="","",P19*INDEX($AP$9:$AP$28,BC19))</f>
        <v/>
      </c>
      <c r="BG19" s="119">
        <f>IF(BD19="","",IF($BF$1=[1]Lists!$R$2,MIN(SUM(O19:P19),$BI$1),IF(AND($BF$1=[1]Lists!$R$3,O19&gt;0),MIN(O19,$BI$1)+P19*(MIN(O19,$BI$1)/O19),MIN(SUM(O19),$BI$1)+P19)))</f>
        <v/>
      </c>
      <c r="BH19" s="118">
        <f>IF(BD19="","",IF($BF$1=[1]Lists!$R$2,MIN(SUM(BE19:BF19),$BI$1),IF(AND($BF$1=[1]Lists!$R$3,O19&gt;0),MIN(BE19,$BI$1)+BF19*(MIN(BE19,$BI$1)/BE19),MIN(SUM(BE19),$BI$1)+BF19)))</f>
        <v/>
      </c>
      <c r="BI19" s="116">
        <f>IF(BD19="","",SUM($O19:$P19)-BG19)</f>
        <v/>
      </c>
      <c r="BJ19" s="118">
        <f>IF(BD19="","",SUM($BE19:$BF19)-BH19)</f>
        <v/>
      </c>
      <c r="BK19" s="119">
        <f>IF(BD19="","",IF($BF$1=[1]Lists!$R$2,MIN(SUM(O19:P19),$BL$1),IF(AND($BF$1=[1]Lists!$R$3,O19&gt;0),MIN(O19,$BL$1)+P19*(MIN(O19,$BL$1)/O19),MIN(SUM(O19),$BL$1)+P19)))</f>
        <v/>
      </c>
      <c r="BL19" s="118">
        <f>IF(BD19="","",IF($BF$1=[1]Lists!$R$2,MIN(SUM(BE19:BF19),$BL$1),IF(AND($BF$1=[1]Lists!$R$3,O19&gt;0),MIN(BE19,$BL$1)+BF19*(MIN(BE19,$BL$1)/BE19),MIN(SUM(BE19),$BL$1)+BF19)))</f>
        <v/>
      </c>
      <c r="BM19" s="116">
        <f>IF(BK19="","",SUM($O19:$P19)-BK19)</f>
        <v/>
      </c>
      <c r="BN19" s="118">
        <f>IF(BL19="","",SUM($BE19:$BF19)-BL19)</f>
        <v/>
      </c>
      <c r="BO19" s="119" t="n"/>
      <c r="BP19" s="103">
        <f>IF(X19="","",_xlfn.RANK.EQ(X19,$X$9:$X$108,1))</f>
        <v/>
      </c>
      <c r="BQ19" s="3">
        <f>IF(M19&gt;MAX([1]GL_LossExperience_Input!$BP$9:$BP$108),"",INDEX([1]GL_LossExperience_Input!$X$9:$X$108,MATCH(M19,$BP$9:$BP$108,0)))</f>
        <v/>
      </c>
      <c r="BR19" s="107">
        <f>IF(BQ19="","",BR18*(1+BS19))</f>
        <v/>
      </c>
      <c r="BS19" s="123">
        <f>IF(M19&gt;MAX([1]GL_LossExperience_Input!$BP$9:$BP$108),"",INDEX([1]GL_LossExperience_Input!$Y$9:$Y$108,MATCH(M19,$BP$9:$BP$108,0)))</f>
        <v/>
      </c>
      <c r="BU19" s="121" t="n"/>
      <c r="BW19" s="31">
        <f>IF(AD19="","",AD19)</f>
        <v/>
      </c>
      <c r="BX19" s="104">
        <f>IF(BW19="","",ROUNDDOWN(IF(AND(Program_Type="Automatics",[1]Setup!$K$9=[1]Lists!$D$3),AVERAGE([1]GL_LossExperience_Input!C19,[1]GL_LossExperience_Input!D19+(365/12)*Underlying_Policy_Length),AVERAGE([1]GL_LossExperience_Input!C19,[1]GL_LossExperience_Input!D19)),0))</f>
        <v/>
      </c>
      <c r="BY19" s="3">
        <f>IF(BW19="","",INDEX('[1]GL Rating Factors'!$B$3:$B$43,MATCH([1]GL_LossExperience_Input!$BX19,'[1]GL Rating Factors'!$B$3:$B$43,1)))</f>
        <v/>
      </c>
      <c r="BZ19" s="3">
        <f t="array" ref="BZ19">IF(BW19="","",INDEX('[1]GL Rating Factors'!$B$3:$B$43,MATCH([1]GL_LossExperience_Input!$BX19,'[1]GL Rating Factors'!$B$3:$B$43,1)+1))</f>
        <v/>
      </c>
      <c r="CA19" s="122">
        <f>IF(BW19="","",INDEX('[1]GL Rating Factors'!$F$3:$F$43,MATCH([1]GL_LossExperience_Input!$BY19,'[1]GL Rating Factors'!$B$3:$B$43,1)))</f>
        <v/>
      </c>
      <c r="CB19" s="122">
        <f t="array" ref="CB19">IF(BW19="","",INDEX('[1]GL Rating Factors'!$F$3:$F$43,MATCH([1]GL_LossExperience_Input!$BX19,'[1]GL Rating Factors'!$B$3:$B$43,1)+1))</f>
        <v/>
      </c>
      <c r="CC19" s="123">
        <f>IF(BW19="","",(BZ19-BX19)/(BZ19-BY19))</f>
        <v/>
      </c>
      <c r="CD19" s="122">
        <f>IF(BW19="","",CC19*CA19+(1-CC19)*CB19)</f>
        <v/>
      </c>
      <c r="CE19" s="124">
        <f>IF(OR(BW19="",IFERROR($BX$1,"")=""),"",CD19/$CD$1)</f>
        <v/>
      </c>
      <c r="CG19" s="31">
        <f>IF(BW19="","",BW19)</f>
        <v/>
      </c>
      <c r="CH19">
        <f>IF(CG19="","",[1]Setup!$K$9)</f>
        <v/>
      </c>
      <c r="CI19" s="24">
        <f>IF(OR($CG19="","",C19=""),"",C19)</f>
        <v/>
      </c>
      <c r="CJ19" s="24">
        <f>IF(OR($CG19="","",D19=""),"",D19)</f>
        <v/>
      </c>
      <c r="CK19" s="25">
        <f t="array" ref="CK19">IF(CG19="","",CalculateAverageRateLevel(OFFSET($BQ$9:$BR$9,0,0,COUNT($BQ$9:$BQ$108),2),CI19,CJ19,Underlying_Policy_Length,CH19=[1]Lists!$D$2))</f>
        <v/>
      </c>
      <c r="CL19">
        <f>IF(OR(CG19="",IFERROR($CK$1,"")=""),"",$CK$1/CK19)</f>
        <v/>
      </c>
      <c r="CN19" s="103">
        <f>B19</f>
        <v/>
      </c>
      <c r="CO19">
        <f>IF(C19="",0,IF(NOT(ISNUMBER(C19)),1,IF(COUNTIFS($C$9:$C$28,"&lt;="&amp;C19,$D$9:$D$28,"&gt;="&amp;C19)&gt;1,1,0)))</f>
        <v/>
      </c>
      <c r="CP19">
        <f>IF(C19="",0,IF(NOT(ISNUMBER(C19)),1,IF(YEAR(C19)&lt;2000,1,0)))</f>
        <v/>
      </c>
      <c r="CQ19">
        <f>IF(C19="",0,IF(OR(NOT(ISNUMBER(C19)),ISERROR(YEAR(C19))),1,0))</f>
        <v/>
      </c>
      <c r="CR19">
        <f>IF(D19="",0,IF(NOT(ISNUMBER(D19)),1,IF(COUNTIFS($C$9:$C$28,"&lt;="&amp;D19,$D$9:$D$28,"&gt;="&amp;D19)&gt;1,1,0)))</f>
        <v/>
      </c>
      <c r="CS19">
        <f>IF(D19="",0,IF(OR(NOT(ISNUMBER(D19)),ISERROR(YEAR(D19))),1,0))</f>
        <v/>
      </c>
      <c r="CT19">
        <f>IF(OR(C19="",E19=""),0,IF(OR(NOT(ISNUMBER(E19)),NOT(ISNUMBER(C19))),1,IF(E19&lt;=C19,1,0)))</f>
        <v/>
      </c>
      <c r="CU19">
        <f>IF(E19="",0,IF(OR(NOT(ISNUMBER(E19)),ISERROR(YEAR(E19))),1,0))</f>
        <v/>
      </c>
      <c r="CV19">
        <f>IF(F19="",0,IF(F19&lt;0,1,0))</f>
        <v/>
      </c>
      <c r="CW19">
        <f>IF(G19="",0,IF(G19&lt;0,1,0))</f>
        <v/>
      </c>
      <c r="CX19">
        <f>IF(H19="",0,IF(H19&lt;0,1,0))</f>
        <v/>
      </c>
      <c r="CY19">
        <f>IF(I19="",0,IF(I19&lt;0,1,0))</f>
        <v/>
      </c>
      <c r="CZ19">
        <f>IF(J19="",0,IF(J19&lt;0,1,0))</f>
        <v/>
      </c>
      <c r="DA19">
        <f>IF(K19="",0,IF(K19&lt;0,1,0))</f>
        <v/>
      </c>
      <c r="DB19">
        <f>IF(OR($C19="",$D19="",G19=""),0,IF(SUMIFS(O$9:O$108,$N$9:$N$108,"&gt;="&amp;$C19,$N$9:$N$108,"&lt;="&amp;$D19)&gt;G19,1,0))</f>
        <v/>
      </c>
      <c r="DC19">
        <f>IF(OR($C19="",$D19="",H19=""),0,IF(SUMIFS(P$9:P$108,$N$9:$N$108,"&gt;="&amp;$C19,$N$9:$N$108,"&lt;="&amp;$D19)&gt;H19,1,0))</f>
        <v/>
      </c>
      <c r="DD19">
        <f>IF(OR($C19="",$D19="",I19=""),0,IF(SUMIFS(Q$9:Q$108,$N$9:$N$108,"&gt;="&amp;$C19,$N$9:$N$108,"&lt;="&amp;$D19)&gt;I19,1,0))</f>
        <v/>
      </c>
      <c r="DE19">
        <f>IF(OR($C19="",$D19="",J19=""),0,IF(SUMIFS(R$9:R$108,$N$9:$N$108,"&gt;="&amp;$C19,$N$9:$N$108,"&lt;="&amp;$D19)&gt;J19,1,0))</f>
        <v/>
      </c>
      <c r="DF19">
        <f>IF(OR($C19="",$D19="",K19=""),0,IF(COUNTIFS($N$9:$N$108,"&gt;="&amp;$C19,$N$9:$N$108,"&lt;="&amp;$D19)&gt;K19,1,0))</f>
        <v/>
      </c>
      <c r="DG19">
        <f>IF(OR($C19="",$D19="",G19=""),0,IF(I19&gt;G19,1,0))</f>
        <v/>
      </c>
      <c r="DH19">
        <f>IF(OR($C19="",$D19="",H19=""),0,IF(J19&gt;H19,1,0))</f>
        <v/>
      </c>
      <c r="DI19">
        <f>IF(OR(E19="",C19=""),0,IF(OR(NOT(ISNUMBER(E19)),NOT(ISNUMBER(C19))),1,IF(AQ19&lt;4,1,0)))</f>
        <v/>
      </c>
      <c r="DJ19">
        <f>IF(AND(C19&gt;0,D19&gt;0,E19=""),1,0)</f>
        <v/>
      </c>
      <c r="DM19">
        <f>M19</f>
        <v/>
      </c>
      <c r="DN19">
        <f>IF(OR(Q19="",$N19=""),0,IF(Q19&gt;O19,1,0))</f>
        <v/>
      </c>
      <c r="DO19">
        <f>IF(OR(R19="",$N19=""),0,IF(R19&gt;P19,1,0))</f>
        <v/>
      </c>
      <c r="DQ19">
        <f>DM19</f>
        <v/>
      </c>
      <c r="DR19">
        <f>IF(X19="","",IF(COUNTIFS($X$9:$X$108,X19)&gt;1,1,0))</f>
        <v/>
      </c>
      <c r="DW19" s="27" t="n"/>
      <c r="DX19" s="1" t="n"/>
    </row>
    <row r="20" ht="14.4" customHeight="1">
      <c r="A20" s="1" t="n"/>
      <c r="B20" s="27">
        <f>IF(C20&lt;&gt;"",ROW(A12),"")</f>
        <v/>
      </c>
      <c r="C20" s="98" t="n"/>
      <c r="D20" s="98">
        <f>IF(C20="","",IF(C20&lt;C21,IFERROR(C21-1,Effective_Date-1),IF(C20&lt;C19,IFERROR(C19-1,Effective_Date-1),"")))</f>
        <v/>
      </c>
      <c r="E20" s="98">
        <f>IF($E$4="","",IF(OR(C20="",D20=""),"",$E$4))</f>
        <v/>
      </c>
      <c r="F20" s="99" t="n"/>
      <c r="G20" s="99" t="n"/>
      <c r="H20" s="99" t="n"/>
      <c r="I20" s="99" t="n"/>
      <c r="J20" s="99" t="n"/>
      <c r="K20" s="99" t="n"/>
      <c r="L20" s="27" t="n"/>
      <c r="M20" s="27">
        <f>M19+1</f>
        <v/>
      </c>
      <c r="N20" s="98" t="n"/>
      <c r="O20" s="99" t="n"/>
      <c r="P20" s="99" t="n"/>
      <c r="Q20" s="99" t="n"/>
      <c r="R20" s="99" t="n"/>
      <c r="S20" s="99" t="n"/>
      <c r="T20" s="100" t="n"/>
      <c r="U20" s="100" t="n"/>
      <c r="V20" s="27" t="n"/>
      <c r="W20" s="27" t="n"/>
      <c r="X20" s="101" t="n"/>
      <c r="Y20" s="102" t="n"/>
      <c r="Z20" s="27" t="n"/>
      <c r="AA20" s="27" t="n"/>
      <c r="AB20" s="27" t="n"/>
      <c r="AC20" s="27" t="n"/>
      <c r="AD20" s="103">
        <f>IF(C20="","",_xlfn.RANK.AVG(C20,$C$9:$C$28))</f>
        <v/>
      </c>
      <c r="AE20" s="104">
        <f>IF(AND(C20&gt;0,D20&gt;0),AVERAGE(C20,IF(AND(Program_Type="Automatics",[1]Setup!$K$9="Risks Attaching"),DATE(YEAR(D20),MONTH(D20)+Underlying_Policy_Length,DAY(D20)),D20)),"")</f>
        <v/>
      </c>
      <c r="AF20" s="3">
        <f>IF(AE20="","",INDEX('[1]GL Rating Factors'!$B$3:$B$43,MATCH($AE20,'[1]GL Rating Factors'!$B$3:$B$43,1)))</f>
        <v/>
      </c>
      <c r="AG20" s="3">
        <f t="array" ref="AG20">IF(AE20="","",INDEX('[1]GL Rating Factors'!$B$3:$B$43,MATCH($AE20,'[1]GL Rating Factors'!$B$3:$B$43,1)+1))</f>
        <v/>
      </c>
      <c r="AH20">
        <f>IF(OR(C20="",D20=""),"",(AG20-AE20)/(AG20-AF20))</f>
        <v/>
      </c>
      <c r="AI20" s="5">
        <f>IF(AE20="","",INDEX('[1]GL Rating Factors'!$H$3:$H$43,MATCH(AF20,'[1]GL Rating Factors'!$B$3:$B$43,0)))</f>
        <v/>
      </c>
      <c r="AJ20">
        <f>IF(AE20="","",INDEX('[1]GL Rating Factors'!$G$3:$G$43,MATCH(AF20,'[1]GL Rating Factors'!$B$3:$B$43,0)))</f>
        <v/>
      </c>
      <c r="AK20">
        <f>IF(AE20="","",INDEX('[1]GL Rating Factors'!$H$3:$H$43,MATCH(AG20,'[1]GL Rating Factors'!$B$3:$B$43,0)))</f>
        <v/>
      </c>
      <c r="AL20">
        <f>IF(AE20="","",INDEX('[1]GL Rating Factors'!$G$3:$G$43,MATCH(AG20,'[1]GL Rating Factors'!$B$3:$B$43,0)))</f>
        <v/>
      </c>
      <c r="AM20" s="6">
        <f>IF(AE20="","",AI20*$AH20+(1-$AH20)*AK20)</f>
        <v/>
      </c>
      <c r="AN20" s="6">
        <f>IF(AF20="","",AJ20*$AH20+(1-$AH20)*AL20)</f>
        <v/>
      </c>
      <c r="AO20" s="105">
        <f>IF(AE20="","",AM20/AM$1)</f>
        <v/>
      </c>
      <c r="AP20" s="105">
        <f>IF(AF20="","",AN20/AN$1)</f>
        <v/>
      </c>
      <c r="AQ20" s="106">
        <f>IF(AND(C20&gt;0,E20&gt;0),ROUND(((E20-C20)/365)*12,0),"")</f>
        <v/>
      </c>
      <c r="AR20" s="107">
        <f t="array" ref="AR20">IF(AQ20="","",INDEX([1]GL_Incurred_LDF_Analysis!$P$200:$P$219,B20))</f>
        <v/>
      </c>
      <c r="AS20" s="108">
        <f t="array" ref="AS20">IF(AQ20="","",INDEX([1]GL_Counts_LDF_Analysis!$P$200:$P$219,B20))</f>
        <v/>
      </c>
      <c r="AT20">
        <f>IF(AQ20="","",AR20/AS20)</f>
        <v/>
      </c>
      <c r="AU20" s="109">
        <f>IF(AQ20="","",IF(AT20&lt;1,AT20,(1+(AT20-1)*(1-$AV$1*(1-$AV$2)))))</f>
        <v/>
      </c>
      <c r="AV20" s="110">
        <f>IF(AQ20="","",AS20*AU20)</f>
        <v/>
      </c>
      <c r="AW20" s="38">
        <f>IF(AQ20="","",IF(AT20&lt;1,AT20,(1+(AT20-1)*(1-$AX$1*(1-$AX$2)))))</f>
        <v/>
      </c>
      <c r="AX20" s="38">
        <f>IF(AQ20="","",AS20*AW20)</f>
        <v/>
      </c>
      <c r="AY20" s="116">
        <f>IF(OR($C20="",$D20=""),"",G20*$AP20)</f>
        <v/>
      </c>
      <c r="AZ20" s="118">
        <f>IF(OR($C20="",$D20=""),"",H20*$AP20)</f>
        <v/>
      </c>
      <c r="BC20" s="114">
        <f>IF(N20="","",SUMIFS($B$9:$B$28,$C$9:$C$28,"&lt;="&amp;N20,$D$9:$D$28,"&gt;="&amp;N20))</f>
        <v/>
      </c>
      <c r="BD20" s="115">
        <f t="array" ref="BD20">IF(OR(BC20="",BC20=0),"",INDEX($AD$9:$AD$28,BC20))</f>
        <v/>
      </c>
      <c r="BE20" s="116">
        <f t="array" ref="BE20">IF(BD20="","",O20*INDEX($AP$9:$AP$28,BC20))</f>
        <v/>
      </c>
      <c r="BF20" s="119">
        <f t="array" ref="BF20">IF(BD20="","",P20*INDEX($AP$9:$AP$28,BC20))</f>
        <v/>
      </c>
      <c r="BG20" s="119">
        <f>IF(BD20="","",IF($BF$1=[1]Lists!$R$2,MIN(SUM(O20:P20),$BI$1),IF(AND($BF$1=[1]Lists!$R$3,O20&gt;0),MIN(O20,$BI$1)+P20*(MIN(O20,$BI$1)/O20),MIN(SUM(O20),$BI$1)+P20)))</f>
        <v/>
      </c>
      <c r="BH20" s="118">
        <f>IF(BD20="","",IF($BF$1=[1]Lists!$R$2,MIN(SUM(BE20:BF20),$BI$1),IF(AND($BF$1=[1]Lists!$R$3,O20&gt;0),MIN(BE20,$BI$1)+BF20*(MIN(BE20,$BI$1)/BE20),MIN(SUM(BE20),$BI$1)+BF20)))</f>
        <v/>
      </c>
      <c r="BI20" s="116">
        <f>IF(BD20="","",SUM($O20:$P20)-BG20)</f>
        <v/>
      </c>
      <c r="BJ20" s="118">
        <f>IF(BD20="","",SUM($BE20:$BF20)-BH20)</f>
        <v/>
      </c>
      <c r="BK20" s="119">
        <f>IF(BD20="","",IF($BF$1=[1]Lists!$R$2,MIN(SUM(O20:P20),$BL$1),IF(AND($BF$1=[1]Lists!$R$3,O20&gt;0),MIN(O20,$BL$1)+P20*(MIN(O20,$BL$1)/O20),MIN(SUM(O20),$BL$1)+P20)))</f>
        <v/>
      </c>
      <c r="BL20" s="118">
        <f>IF(BD20="","",IF($BF$1=[1]Lists!$R$2,MIN(SUM(BE20:BF20),$BL$1),IF(AND($BF$1=[1]Lists!$R$3,O20&gt;0),MIN(BE20,$BL$1)+BF20*(MIN(BE20,$BL$1)/BE20),MIN(SUM(BE20),$BL$1)+BF20)))</f>
        <v/>
      </c>
      <c r="BM20" s="116">
        <f>IF(BK20="","",SUM($O20:$P20)-BK20)</f>
        <v/>
      </c>
      <c r="BN20" s="118">
        <f>IF(BL20="","",SUM($BE20:$BF20)-BL20)</f>
        <v/>
      </c>
      <c r="BP20" s="103">
        <f>IF(X20="","",_xlfn.RANK.EQ(X20,$X$9:$X$108,1))</f>
        <v/>
      </c>
      <c r="BQ20" s="3">
        <f>IF(M20&gt;MAX([1]GL_LossExperience_Input!$BP$9:$BP$108),"",INDEX([1]GL_LossExperience_Input!$X$9:$X$108,MATCH(M20,$BP$9:$BP$108,0)))</f>
        <v/>
      </c>
      <c r="BR20" s="107">
        <f>IF(BQ20="","",BR19*(1+BS20))</f>
        <v/>
      </c>
      <c r="BS20" s="123">
        <f>IF(M20&gt;MAX([1]GL_LossExperience_Input!$BP$9:$BP$108),"",INDEX([1]GL_LossExperience_Input!$Y$9:$Y$108,MATCH(M20,$BP$9:$BP$108,0)))</f>
        <v/>
      </c>
      <c r="BW20" s="31">
        <f>IF(AD20="","",AD20)</f>
        <v/>
      </c>
      <c r="BX20" s="104">
        <f>IF(BW20="","",ROUNDDOWN(IF(AND(Program_Type="Automatics",[1]Setup!$K$9=[1]Lists!$D$3),AVERAGE([1]GL_LossExperience_Input!C20,[1]GL_LossExperience_Input!D20+(365/12)*Underlying_Policy_Length),AVERAGE([1]GL_LossExperience_Input!C20,[1]GL_LossExperience_Input!D20)),0))</f>
        <v/>
      </c>
      <c r="BY20" s="3">
        <f>IF(BW20="","",INDEX('[1]GL Rating Factors'!$B$3:$B$43,MATCH([1]GL_LossExperience_Input!$BX20,'[1]GL Rating Factors'!$B$3:$B$43,1)))</f>
        <v/>
      </c>
      <c r="BZ20" s="3">
        <f t="array" ref="BZ20">IF(BW20="","",INDEX('[1]GL Rating Factors'!$B$3:$B$43,MATCH([1]GL_LossExperience_Input!$BX20,'[1]GL Rating Factors'!$B$3:$B$43,1)+1))</f>
        <v/>
      </c>
      <c r="CA20" s="122">
        <f>IF(BW20="","",INDEX('[1]GL Rating Factors'!$F$3:$F$43,MATCH([1]GL_LossExperience_Input!$BY20,'[1]GL Rating Factors'!$B$3:$B$43,1)))</f>
        <v/>
      </c>
      <c r="CB20" s="122">
        <f t="array" ref="CB20">IF(BW20="","",INDEX('[1]GL Rating Factors'!$F$3:$F$43,MATCH([1]GL_LossExperience_Input!$BX20,'[1]GL Rating Factors'!$B$3:$B$43,1)+1))</f>
        <v/>
      </c>
      <c r="CC20" s="123">
        <f>IF(BW20="","",(BZ20-BX20)/(BZ20-BY20))</f>
        <v/>
      </c>
      <c r="CD20" s="122">
        <f>IF(BW20="","",CC20*CA20+(1-CC20)*CB20)</f>
        <v/>
      </c>
      <c r="CE20" s="124">
        <f>IF(OR(BW20="",IFERROR($BX$1,"")=""),"",CD20/$CD$1)</f>
        <v/>
      </c>
      <c r="CG20" s="31">
        <f>IF(BW20="","",BW20)</f>
        <v/>
      </c>
      <c r="CH20">
        <f>IF(CG20="","",[1]Setup!$K$9)</f>
        <v/>
      </c>
      <c r="CI20" s="24">
        <f>IF(OR($CG20="","",C20=""),"",C20)</f>
        <v/>
      </c>
      <c r="CJ20" s="24">
        <f>IF(OR($CG20="","",D20=""),"",D20)</f>
        <v/>
      </c>
      <c r="CK20" s="25">
        <f t="array" ref="CK20">IF(CG20="","",CalculateAverageRateLevel(OFFSET($BQ$9:$BR$9,0,0,COUNT($BQ$9:$BQ$108),2),CI20,CJ20,Underlying_Policy_Length,CH20=[1]Lists!$D$2))</f>
        <v/>
      </c>
      <c r="CL20">
        <f>IF(OR(CG20="",IFERROR($CK$1,"")=""),"",$CK$1/CK20)</f>
        <v/>
      </c>
      <c r="CN20" s="103">
        <f>B20</f>
        <v/>
      </c>
      <c r="CO20">
        <f>IF(C20="",0,IF(NOT(ISNUMBER(C20)),1,IF(COUNTIFS($C$9:$C$28,"&lt;="&amp;C20,$D$9:$D$28,"&gt;="&amp;C20)&gt;1,1,0)))</f>
        <v/>
      </c>
      <c r="CP20">
        <f>IF(C20="",0,IF(NOT(ISNUMBER(C20)),1,IF(YEAR(C20)&lt;2000,1,0)))</f>
        <v/>
      </c>
      <c r="CQ20">
        <f>IF(C20="",0,IF(OR(NOT(ISNUMBER(C20)),ISERROR(YEAR(C20))),1,0))</f>
        <v/>
      </c>
      <c r="CR20">
        <f>IF(D20="",0,IF(NOT(ISNUMBER(D20)),1,IF(COUNTIFS($C$9:$C$28,"&lt;="&amp;D20,$D$9:$D$28,"&gt;="&amp;D20)&gt;1,1,0)))</f>
        <v/>
      </c>
      <c r="CS20">
        <f>IF(D20="",0,IF(OR(NOT(ISNUMBER(D20)),ISERROR(YEAR(D20))),1,0))</f>
        <v/>
      </c>
      <c r="CT20">
        <f>IF(OR(C20="",E20=""),0,IF(OR(NOT(ISNUMBER(E20)),NOT(ISNUMBER(C20))),1,IF(E20&lt;=C20,1,0)))</f>
        <v/>
      </c>
      <c r="CU20">
        <f>IF(E20="",0,IF(OR(NOT(ISNUMBER(E20)),ISERROR(YEAR(E20))),1,0))</f>
        <v/>
      </c>
      <c r="CV20">
        <f>IF(F20="",0,IF(F20&lt;0,1,0))</f>
        <v/>
      </c>
      <c r="CW20">
        <f>IF(G20="",0,IF(G20&lt;0,1,0))</f>
        <v/>
      </c>
      <c r="CX20">
        <f>IF(H20="",0,IF(H20&lt;0,1,0))</f>
        <v/>
      </c>
      <c r="CY20">
        <f>IF(I20="",0,IF(I20&lt;0,1,0))</f>
        <v/>
      </c>
      <c r="CZ20">
        <f>IF(J20="",0,IF(J20&lt;0,1,0))</f>
        <v/>
      </c>
      <c r="DA20">
        <f>IF(K20="",0,IF(K20&lt;0,1,0))</f>
        <v/>
      </c>
      <c r="DB20">
        <f>IF(OR($C20="",$D20="",G20=""),0,IF(SUMIFS(O$9:O$108,$N$9:$N$108,"&gt;="&amp;$C20,$N$9:$N$108,"&lt;="&amp;$D20)&gt;G20,1,0))</f>
        <v/>
      </c>
      <c r="DC20">
        <f>IF(OR($C20="",$D20="",H20=""),0,IF(SUMIFS(P$9:P$108,$N$9:$N$108,"&gt;="&amp;$C20,$N$9:$N$108,"&lt;="&amp;$D20)&gt;H20,1,0))</f>
        <v/>
      </c>
      <c r="DD20">
        <f>IF(OR($C20="",$D20="",I20=""),0,IF(SUMIFS(Q$9:Q$108,$N$9:$N$108,"&gt;="&amp;$C20,$N$9:$N$108,"&lt;="&amp;$D20)&gt;I20,1,0))</f>
        <v/>
      </c>
      <c r="DE20">
        <f>IF(OR($C20="",$D20="",J20=""),0,IF(SUMIFS(R$9:R$108,$N$9:$N$108,"&gt;="&amp;$C20,$N$9:$N$108,"&lt;="&amp;$D20)&gt;J20,1,0))</f>
        <v/>
      </c>
      <c r="DF20">
        <f>IF(OR($C20="",$D20="",K20=""),0,IF(COUNTIFS($N$9:$N$108,"&gt;="&amp;$C20,$N$9:$N$108,"&lt;="&amp;$D20)&gt;K20,1,0))</f>
        <v/>
      </c>
      <c r="DG20">
        <f>IF(OR($C20="",$D20="",G20=""),0,IF(I20&gt;G20,1,0))</f>
        <v/>
      </c>
      <c r="DH20">
        <f>IF(OR($C20="",$D20="",H20=""),0,IF(J20&gt;H20,1,0))</f>
        <v/>
      </c>
      <c r="DI20">
        <f>IF(OR(E20="",C20=""),0,IF(OR(NOT(ISNUMBER(E20)),NOT(ISNUMBER(C20))),1,IF(AQ20&lt;4,1,0)))</f>
        <v/>
      </c>
      <c r="DJ20">
        <f>IF(AND(C20&gt;0,D20&gt;0,E20=""),1,0)</f>
        <v/>
      </c>
      <c r="DM20">
        <f>M20</f>
        <v/>
      </c>
      <c r="DN20">
        <f>IF(OR(Q20="",$N20=""),0,IF(Q20&gt;O20,1,0))</f>
        <v/>
      </c>
      <c r="DO20">
        <f>IF(OR(R20="",$N20=""),0,IF(R20&gt;P20,1,0))</f>
        <v/>
      </c>
      <c r="DQ20">
        <f>DM20</f>
        <v/>
      </c>
      <c r="DR20">
        <f>IF(X20="","",IF(COUNTIFS($X$9:$X$108,X20)&gt;1,1,0))</f>
        <v/>
      </c>
      <c r="DW20" s="27" t="n"/>
      <c r="DX20" s="1" t="n"/>
    </row>
    <row r="21" ht="14.4" customHeight="1">
      <c r="A21" s="1" t="n"/>
      <c r="B21" s="27">
        <f>IF(C21&lt;&gt;"",ROW(A13),"")</f>
        <v/>
      </c>
      <c r="C21" s="98" t="n"/>
      <c r="D21" s="98">
        <f>IF(C21="","",IF(C21&lt;C22,IFERROR(C22-1,Effective_Date-1),IF(C21&lt;C20,IFERROR(C20-1,Effective_Date-1),"")))</f>
        <v/>
      </c>
      <c r="E21" s="98">
        <f>IF($E$4="","",IF(OR(C21="",D21=""),"",$E$4))</f>
        <v/>
      </c>
      <c r="F21" s="99" t="n"/>
      <c r="G21" s="99" t="n"/>
      <c r="H21" s="99" t="n"/>
      <c r="I21" s="99" t="n"/>
      <c r="J21" s="99" t="n"/>
      <c r="K21" s="99" t="n"/>
      <c r="L21" s="27" t="n"/>
      <c r="M21" s="27">
        <f>M20+1</f>
        <v/>
      </c>
      <c r="N21" s="98" t="n"/>
      <c r="O21" s="99" t="n"/>
      <c r="P21" s="99" t="n"/>
      <c r="Q21" s="99" t="n"/>
      <c r="R21" s="99" t="n"/>
      <c r="S21" s="99" t="n"/>
      <c r="T21" s="100" t="n"/>
      <c r="U21" s="100" t="n"/>
      <c r="V21" s="27" t="n"/>
      <c r="W21" s="27" t="n"/>
      <c r="X21" s="101" t="n"/>
      <c r="Y21" s="102" t="n"/>
      <c r="Z21" s="27" t="n"/>
      <c r="AA21" s="27" t="n"/>
      <c r="AB21" s="27" t="n"/>
      <c r="AC21" s="27" t="n"/>
      <c r="AD21" s="103">
        <f>IF(C21="","",_xlfn.RANK.AVG(C21,$C$9:$C$28))</f>
        <v/>
      </c>
      <c r="AE21" s="104">
        <f>IF(AND(C21&gt;0,D21&gt;0),AVERAGE(C21,IF(AND(Program_Type="Automatics",[1]Setup!$K$9="Risks Attaching"),DATE(YEAR(D21),MONTH(D21)+Underlying_Policy_Length,DAY(D21)),D21)),"")</f>
        <v/>
      </c>
      <c r="AF21" s="3">
        <f>IF(AE21="","",INDEX('[1]GL Rating Factors'!$B$3:$B$43,MATCH($AE21,'[1]GL Rating Factors'!$B$3:$B$43,1)))</f>
        <v/>
      </c>
      <c r="AG21" s="3">
        <f t="array" ref="AG21">IF(AE21="","",INDEX('[1]GL Rating Factors'!$B$3:$B$43,MATCH($AE21,'[1]GL Rating Factors'!$B$3:$B$43,1)+1))</f>
        <v/>
      </c>
      <c r="AH21">
        <f>IF(OR(C21="",D21=""),"",(AG21-AE21)/(AG21-AF21))</f>
        <v/>
      </c>
      <c r="AI21" s="5">
        <f>IF(AE21="","",INDEX('[1]GL Rating Factors'!$H$3:$H$43,MATCH(AF21,'[1]GL Rating Factors'!$B$3:$B$43,0)))</f>
        <v/>
      </c>
      <c r="AJ21">
        <f>IF(AE21="","",INDEX('[1]GL Rating Factors'!$G$3:$G$43,MATCH(AF21,'[1]GL Rating Factors'!$B$3:$B$43,0)))</f>
        <v/>
      </c>
      <c r="AK21">
        <f>IF(AE21="","",INDEX('[1]GL Rating Factors'!$H$3:$H$43,MATCH(AG21,'[1]GL Rating Factors'!$B$3:$B$43,0)))</f>
        <v/>
      </c>
      <c r="AL21">
        <f>IF(AE21="","",INDEX('[1]GL Rating Factors'!$G$3:$G$43,MATCH(AG21,'[1]GL Rating Factors'!$B$3:$B$43,0)))</f>
        <v/>
      </c>
      <c r="AM21" s="6">
        <f>IF(AE21="","",AI21*$AH21+(1-$AH21)*AK21)</f>
        <v/>
      </c>
      <c r="AN21" s="6">
        <f>IF(AF21="","",AJ21*$AH21+(1-$AH21)*AL21)</f>
        <v/>
      </c>
      <c r="AO21" s="105">
        <f>IF(AE21="","",AM21/AM$1)</f>
        <v/>
      </c>
      <c r="AP21" s="105">
        <f>IF(AF21="","",AN21/AN$1)</f>
        <v/>
      </c>
      <c r="AQ21" s="106">
        <f>IF(AND(C21&gt;0,E21&gt;0),ROUND(((E21-C21)/365)*12,0),"")</f>
        <v/>
      </c>
      <c r="AR21" s="107">
        <f t="array" ref="AR21">IF(AQ21="","",INDEX([1]GL_Incurred_LDF_Analysis!$P$200:$P$219,B21))</f>
        <v/>
      </c>
      <c r="AS21" s="108">
        <f t="array" ref="AS21">IF(AQ21="","",INDEX([1]GL_Counts_LDF_Analysis!$P$200:$P$219,B21))</f>
        <v/>
      </c>
      <c r="AT21">
        <f>IF(AQ21="","",AR21/AS21)</f>
        <v/>
      </c>
      <c r="AU21" s="109">
        <f>IF(AQ21="","",IF(AT21&lt;1,AT21,(1+(AT21-1)*(1-$AV$1*(1-$AV$2)))))</f>
        <v/>
      </c>
      <c r="AV21" s="110">
        <f>IF(AQ21="","",AS21*AU21)</f>
        <v/>
      </c>
      <c r="AW21" s="38">
        <f>IF(AQ21="","",IF(AT21&lt;1,AT21,(1+(AT21-1)*(1-$AX$1*(1-$AX$2)))))</f>
        <v/>
      </c>
      <c r="AX21" s="38">
        <f>IF(AQ21="","",AS21*AW21)</f>
        <v/>
      </c>
      <c r="AY21" s="116">
        <f>IF(OR($C21="",$D21=""),"",G21*$AP21)</f>
        <v/>
      </c>
      <c r="AZ21" s="118">
        <f>IF(OR($C21="",$D21=""),"",H21*$AP21)</f>
        <v/>
      </c>
      <c r="BC21" s="114">
        <f>IF(N21="","",SUMIFS($B$9:$B$28,$C$9:$C$28,"&lt;="&amp;N21,$D$9:$D$28,"&gt;="&amp;N21))</f>
        <v/>
      </c>
      <c r="BD21" s="115">
        <f t="array" ref="BD21">IF(OR(BC21="",BC21=0),"",INDEX($AD$9:$AD$28,BC21))</f>
        <v/>
      </c>
      <c r="BE21" s="116">
        <f t="array" ref="BE21">IF(BD21="","",O21*INDEX($AP$9:$AP$28,BC21))</f>
        <v/>
      </c>
      <c r="BF21" s="119">
        <f t="array" ref="BF21">IF(BD21="","",P21*INDEX($AP$9:$AP$28,BC21))</f>
        <v/>
      </c>
      <c r="BG21" s="119">
        <f>IF(BD21="","",IF($BF$1=[1]Lists!$R$2,MIN(SUM(O21:P21),$BI$1),IF(AND($BF$1=[1]Lists!$R$3,O21&gt;0),MIN(O21,$BI$1)+P21*(MIN(O21,$BI$1)/O21),MIN(SUM(O21),$BI$1)+P21)))</f>
        <v/>
      </c>
      <c r="BH21" s="118">
        <f>IF(BD21="","",IF($BF$1=[1]Lists!$R$2,MIN(SUM(BE21:BF21),$BI$1),IF(AND($BF$1=[1]Lists!$R$3,O21&gt;0),MIN(BE21,$BI$1)+BF21*(MIN(BE21,$BI$1)/BE21),MIN(SUM(BE21),$BI$1)+BF21)))</f>
        <v/>
      </c>
      <c r="BI21" s="116">
        <f>IF(BD21="","",SUM($O21:$P21)-BG21)</f>
        <v/>
      </c>
      <c r="BJ21" s="118">
        <f>IF(BD21="","",SUM($BE21:$BF21)-BH21)</f>
        <v/>
      </c>
      <c r="BK21" s="119">
        <f>IF(BD21="","",IF($BF$1=[1]Lists!$R$2,MIN(SUM(O21:P21),$BL$1),IF(AND($BF$1=[1]Lists!$R$3,O21&gt;0),MIN(O21,$BL$1)+P21*(MIN(O21,$BL$1)/O21),MIN(SUM(O21),$BL$1)+P21)))</f>
        <v/>
      </c>
      <c r="BL21" s="118">
        <f>IF(BD21="","",IF($BF$1=[1]Lists!$R$2,MIN(SUM(BE21:BF21),$BL$1),IF(AND($BF$1=[1]Lists!$R$3,O21&gt;0),MIN(BE21,$BL$1)+BF21*(MIN(BE21,$BL$1)/BE21),MIN(SUM(BE21),$BL$1)+BF21)))</f>
        <v/>
      </c>
      <c r="BM21" s="116">
        <f>IF(BK21="","",SUM($O21:$P21)-BK21)</f>
        <v/>
      </c>
      <c r="BN21" s="118">
        <f>IF(BL21="","",SUM($BE21:$BF21)-BL21)</f>
        <v/>
      </c>
      <c r="BP21" s="103">
        <f>IF(X21="","",_xlfn.RANK.EQ(X21,$X$9:$X$108,1))</f>
        <v/>
      </c>
      <c r="BQ21" s="3">
        <f>IF(M21&gt;MAX([1]GL_LossExperience_Input!$BP$9:$BP$108),"",INDEX([1]GL_LossExperience_Input!$X$9:$X$108,MATCH(M21,$BP$9:$BP$108,0)))</f>
        <v/>
      </c>
      <c r="BR21" s="107">
        <f>IF(BQ21="","",BR20*(1+BS21))</f>
        <v/>
      </c>
      <c r="BS21" s="123">
        <f>IF(M21&gt;MAX([1]GL_LossExperience_Input!$BP$9:$BP$108),"",INDEX([1]GL_LossExperience_Input!$Y$9:$Y$108,MATCH(M21,$BP$9:$BP$108,0)))</f>
        <v/>
      </c>
      <c r="BW21" s="31">
        <f>IF(AD21="","",AD21)</f>
        <v/>
      </c>
      <c r="BX21" s="104">
        <f>IF(BW21="","",ROUNDDOWN(IF(AND(Program_Type="Automatics",[1]Setup!$K$9=[1]Lists!$D$3),AVERAGE([1]GL_LossExperience_Input!C21,[1]GL_LossExperience_Input!D21+(365/12)*Underlying_Policy_Length),AVERAGE([1]GL_LossExperience_Input!C21,[1]GL_LossExperience_Input!D21)),0))</f>
        <v/>
      </c>
      <c r="BY21" s="3">
        <f>IF(BW21="","",INDEX('[1]GL Rating Factors'!$B$3:$B$43,MATCH([1]GL_LossExperience_Input!$BX21,'[1]GL Rating Factors'!$B$3:$B$43,1)))</f>
        <v/>
      </c>
      <c r="BZ21" s="3">
        <f t="array" ref="BZ21">IF(BW21="","",INDEX('[1]GL Rating Factors'!$B$3:$B$43,MATCH([1]GL_LossExperience_Input!$BX21,'[1]GL Rating Factors'!$B$3:$B$43,1)+1))</f>
        <v/>
      </c>
      <c r="CA21" s="122">
        <f>IF(BW21="","",INDEX('[1]GL Rating Factors'!$F$3:$F$43,MATCH([1]GL_LossExperience_Input!$BY21,'[1]GL Rating Factors'!$B$3:$B$43,1)))</f>
        <v/>
      </c>
      <c r="CB21" s="122">
        <f t="array" ref="CB21">IF(BW21="","",INDEX('[1]GL Rating Factors'!$F$3:$F$43,MATCH([1]GL_LossExperience_Input!$BX21,'[1]GL Rating Factors'!$B$3:$B$43,1)+1))</f>
        <v/>
      </c>
      <c r="CC21" s="123">
        <f>IF(BW21="","",(BZ21-BX21)/(BZ21-BY21))</f>
        <v/>
      </c>
      <c r="CD21" s="122">
        <f>IF(BW21="","",CC21*CA21+(1-CC21)*CB21)</f>
        <v/>
      </c>
      <c r="CE21" s="124">
        <f>IF(OR(BW21="",IFERROR($BX$1,"")=""),"",CD21/$CD$1)</f>
        <v/>
      </c>
      <c r="CG21" s="31">
        <f>IF(BW21="","",BW21)</f>
        <v/>
      </c>
      <c r="CH21">
        <f>IF(CG21="","",[1]Setup!$K$9)</f>
        <v/>
      </c>
      <c r="CI21" s="24">
        <f>IF(OR($CG21="","",C21=""),"",C21)</f>
        <v/>
      </c>
      <c r="CJ21" s="24">
        <f>IF(OR($CG21="","",D21=""),"",D21)</f>
        <v/>
      </c>
      <c r="CK21" s="25">
        <f t="array" ref="CK21">IF(CG21="","",CalculateAverageRateLevel(OFFSET($BQ$9:$BR$9,0,0,COUNT($BQ$9:$BQ$108),2),CI21,CJ21,Underlying_Policy_Length,CH21=[1]Lists!$D$2))</f>
        <v/>
      </c>
      <c r="CL21">
        <f>IF(OR(CG21="",IFERROR($CK$1,"")=""),"",$CK$1/CK21)</f>
        <v/>
      </c>
      <c r="CN21" s="103">
        <f>B21</f>
        <v/>
      </c>
      <c r="CO21">
        <f>IF(C21="",0,IF(NOT(ISNUMBER(C21)),1,IF(COUNTIFS($C$9:$C$28,"&lt;="&amp;C21,$D$9:$D$28,"&gt;="&amp;C21)&gt;1,1,0)))</f>
        <v/>
      </c>
      <c r="CP21">
        <f>IF(C21="",0,IF(NOT(ISNUMBER(C21)),1,IF(YEAR(C21)&lt;2000,1,0)))</f>
        <v/>
      </c>
      <c r="CQ21">
        <f>IF(C21="",0,IF(OR(NOT(ISNUMBER(C21)),ISERROR(YEAR(C21))),1,0))</f>
        <v/>
      </c>
      <c r="CR21">
        <f>IF(D21="",0,IF(NOT(ISNUMBER(D21)),1,IF(COUNTIFS($C$9:$C$28,"&lt;="&amp;D21,$D$9:$D$28,"&gt;="&amp;D21)&gt;1,1,0)))</f>
        <v/>
      </c>
      <c r="CS21">
        <f>IF(D21="",0,IF(OR(NOT(ISNUMBER(D21)),ISERROR(YEAR(D21))),1,0))</f>
        <v/>
      </c>
      <c r="CT21">
        <f>IF(OR(C21="",E21=""),0,IF(OR(NOT(ISNUMBER(E21)),NOT(ISNUMBER(C21))),1,IF(E21&lt;=C21,1,0)))</f>
        <v/>
      </c>
      <c r="CU21">
        <f>IF(E21="",0,IF(OR(NOT(ISNUMBER(E21)),ISERROR(YEAR(E21))),1,0))</f>
        <v/>
      </c>
      <c r="CV21">
        <f>IF(F21="",0,IF(F21&lt;0,1,0))</f>
        <v/>
      </c>
      <c r="CW21">
        <f>IF(G21="",0,IF(G21&lt;0,1,0))</f>
        <v/>
      </c>
      <c r="CX21">
        <f>IF(H21="",0,IF(H21&lt;0,1,0))</f>
        <v/>
      </c>
      <c r="CY21">
        <f>IF(I21="",0,IF(I21&lt;0,1,0))</f>
        <v/>
      </c>
      <c r="CZ21">
        <f>IF(J21="",0,IF(J21&lt;0,1,0))</f>
        <v/>
      </c>
      <c r="DA21">
        <f>IF(K21="",0,IF(K21&lt;0,1,0))</f>
        <v/>
      </c>
      <c r="DB21">
        <f>IF(OR($C21="",$D21="",G21=""),0,IF(SUMIFS(O$9:O$108,$N$9:$N$108,"&gt;="&amp;$C21,$N$9:$N$108,"&lt;="&amp;$D21)&gt;G21,1,0))</f>
        <v/>
      </c>
      <c r="DC21">
        <f>IF(OR($C21="",$D21="",H21=""),0,IF(SUMIFS(P$9:P$108,$N$9:$N$108,"&gt;="&amp;$C21,$N$9:$N$108,"&lt;="&amp;$D21)&gt;H21,1,0))</f>
        <v/>
      </c>
      <c r="DD21">
        <f>IF(OR($C21="",$D21="",I21=""),0,IF(SUMIFS(Q$9:Q$108,$N$9:$N$108,"&gt;="&amp;$C21,$N$9:$N$108,"&lt;="&amp;$D21)&gt;I21,1,0))</f>
        <v/>
      </c>
      <c r="DE21">
        <f>IF(OR($C21="",$D21="",J21=""),0,IF(SUMIFS(R$9:R$108,$N$9:$N$108,"&gt;="&amp;$C21,$N$9:$N$108,"&lt;="&amp;$D21)&gt;J21,1,0))</f>
        <v/>
      </c>
      <c r="DF21">
        <f>IF(OR($C21="",$D21="",K21=""),0,IF(COUNTIFS($N$9:$N$108,"&gt;="&amp;$C21,$N$9:$N$108,"&lt;="&amp;$D21)&gt;K21,1,0))</f>
        <v/>
      </c>
      <c r="DG21">
        <f>IF(OR($C21="",$D21="",G21=""),0,IF(I21&gt;G21,1,0))</f>
        <v/>
      </c>
      <c r="DH21">
        <f>IF(OR($C21="",$D21="",H21=""),0,IF(J21&gt;H21,1,0))</f>
        <v/>
      </c>
      <c r="DI21">
        <f>IF(OR(E21="",C21=""),0,IF(OR(NOT(ISNUMBER(E21)),NOT(ISNUMBER(C21))),1,IF(AQ21&lt;4,1,0)))</f>
        <v/>
      </c>
      <c r="DJ21">
        <f>IF(AND(C21&gt;0,D21&gt;0,E21=""),1,0)</f>
        <v/>
      </c>
      <c r="DM21">
        <f>M21</f>
        <v/>
      </c>
      <c r="DN21">
        <f>IF(OR(Q21="",$N21=""),0,IF(Q21&gt;O21,1,0))</f>
        <v/>
      </c>
      <c r="DO21">
        <f>IF(OR(R21="",$N21=""),0,IF(R21&gt;P21,1,0))</f>
        <v/>
      </c>
      <c r="DQ21">
        <f>DM21</f>
        <v/>
      </c>
      <c r="DR21">
        <f>IF(X21="","",IF(COUNTIFS($X$9:$X$108,X21)&gt;1,1,0))</f>
        <v/>
      </c>
      <c r="DW21" s="27" t="n"/>
      <c r="DX21" s="1" t="n"/>
    </row>
    <row r="22" ht="14.4" customHeight="1">
      <c r="A22" s="1" t="n"/>
      <c r="B22" s="27">
        <f>IF(C22&lt;&gt;"",ROW(A14),"")</f>
        <v/>
      </c>
      <c r="C22" s="98" t="n"/>
      <c r="D22" s="98">
        <f>IF(C22="","",IF(C22&lt;C23,IFERROR(C23-1,Effective_Date-1),IF(C22&lt;C21,IFERROR(C21-1,Effective_Date-1),"")))</f>
        <v/>
      </c>
      <c r="E22" s="98">
        <f>IF($E$4="","",IF(OR(C22="",D22=""),"",$E$4))</f>
        <v/>
      </c>
      <c r="F22" s="99" t="n"/>
      <c r="G22" s="99" t="n"/>
      <c r="H22" s="99" t="n"/>
      <c r="I22" s="99" t="n"/>
      <c r="J22" s="99" t="n"/>
      <c r="K22" s="99" t="n"/>
      <c r="L22" s="27" t="n"/>
      <c r="M22" s="27">
        <f>M21+1</f>
        <v/>
      </c>
      <c r="N22" s="98" t="n"/>
      <c r="O22" s="99" t="n"/>
      <c r="P22" s="99" t="n"/>
      <c r="Q22" s="99" t="n"/>
      <c r="R22" s="99" t="n"/>
      <c r="S22" s="99" t="n"/>
      <c r="T22" s="100" t="n"/>
      <c r="U22" s="100" t="n"/>
      <c r="V22" s="27" t="n"/>
      <c r="W22" s="27" t="n"/>
      <c r="X22" s="101" t="n"/>
      <c r="Y22" s="102" t="n"/>
      <c r="Z22" s="27" t="n"/>
      <c r="AA22" s="27" t="n"/>
      <c r="AB22" s="27" t="n"/>
      <c r="AC22" s="27" t="n"/>
      <c r="AD22" s="103">
        <f>IF(C22="","",_xlfn.RANK.AVG(C22,$C$9:$C$28))</f>
        <v/>
      </c>
      <c r="AE22" s="104">
        <f>IF(AND(C22&gt;0,D22&gt;0),AVERAGE(C22,IF(AND(Program_Type="Automatics",[1]Setup!$K$9="Risks Attaching"),DATE(YEAR(D22),MONTH(D22)+Underlying_Policy_Length,DAY(D22)),D22)),"")</f>
        <v/>
      </c>
      <c r="AF22" s="3">
        <f>IF(AE22="","",INDEX('[1]GL Rating Factors'!$B$3:$B$43,MATCH($AE22,'[1]GL Rating Factors'!$B$3:$B$43,1)))</f>
        <v/>
      </c>
      <c r="AG22" s="3">
        <f t="array" ref="AG22">IF(AE22="","",INDEX('[1]GL Rating Factors'!$B$3:$B$43,MATCH($AE22,'[1]GL Rating Factors'!$B$3:$B$43,1)+1))</f>
        <v/>
      </c>
      <c r="AH22">
        <f>IF(OR(C22="",D22=""),"",(AG22-AE22)/(AG22-AF22))</f>
        <v/>
      </c>
      <c r="AI22" s="5">
        <f>IF(AE22="","",INDEX('[1]GL Rating Factors'!$H$3:$H$43,MATCH(AF22,'[1]GL Rating Factors'!$B$3:$B$43,0)))</f>
        <v/>
      </c>
      <c r="AJ22">
        <f>IF(AE22="","",INDEX('[1]GL Rating Factors'!$G$3:$G$43,MATCH(AF22,'[1]GL Rating Factors'!$B$3:$B$43,0)))</f>
        <v/>
      </c>
      <c r="AK22">
        <f>IF(AE22="","",INDEX('[1]GL Rating Factors'!$H$3:$H$43,MATCH(AG22,'[1]GL Rating Factors'!$B$3:$B$43,0)))</f>
        <v/>
      </c>
      <c r="AL22">
        <f>IF(AE22="","",INDEX('[1]GL Rating Factors'!$G$3:$G$43,MATCH(AG22,'[1]GL Rating Factors'!$B$3:$B$43,0)))</f>
        <v/>
      </c>
      <c r="AM22" s="6">
        <f>IF(AE22="","",AI22*$AH22+(1-$AH22)*AK22)</f>
        <v/>
      </c>
      <c r="AN22" s="6">
        <f>IF(AF22="","",AJ22*$AH22+(1-$AH22)*AL22)</f>
        <v/>
      </c>
      <c r="AO22" s="105">
        <f>IF(AE22="","",AM22/AM$1)</f>
        <v/>
      </c>
      <c r="AP22" s="105">
        <f>IF(AF22="","",AN22/AN$1)</f>
        <v/>
      </c>
      <c r="AQ22" s="106">
        <f>IF(AND(C22&gt;0,E22&gt;0),ROUND(((E22-C22)/365)*12,0),"")</f>
        <v/>
      </c>
      <c r="AR22" s="107">
        <f t="array" ref="AR22">IF(AQ22="","",INDEX([1]GL_Incurred_LDF_Analysis!$P$200:$P$219,B22))</f>
        <v/>
      </c>
      <c r="AS22" s="108">
        <f t="array" ref="AS22">IF(AQ22="","",INDEX([1]GL_Counts_LDF_Analysis!$P$200:$P$219,B22))</f>
        <v/>
      </c>
      <c r="AT22">
        <f>IF(AQ22="","",AR22/AS22)</f>
        <v/>
      </c>
      <c r="AU22" s="109">
        <f>IF(AQ22="","",IF(AT22&lt;1,AT22,(1+(AT22-1)*(1-$AV$1*(1-$AV$2)))))</f>
        <v/>
      </c>
      <c r="AV22" s="110">
        <f>IF(AQ22="","",AS22*AU22)</f>
        <v/>
      </c>
      <c r="AW22" s="38">
        <f>IF(AQ22="","",IF(AT22&lt;1,AT22,(1+(AT22-1)*(1-$AX$1*(1-$AX$2)))))</f>
        <v/>
      </c>
      <c r="AX22" s="38">
        <f>IF(AQ22="","",AS22*AW22)</f>
        <v/>
      </c>
      <c r="AY22" s="116">
        <f>IF(OR($C22="",$D22=""),"",G22*$AP22)</f>
        <v/>
      </c>
      <c r="AZ22" s="118">
        <f>IF(OR($C22="",$D22=""),"",H22*$AP22)</f>
        <v/>
      </c>
      <c r="BC22" s="114">
        <f>IF(N22="","",SUMIFS($B$9:$B$28,$C$9:$C$28,"&lt;="&amp;N22,$D$9:$D$28,"&gt;="&amp;N22))</f>
        <v/>
      </c>
      <c r="BD22" s="115">
        <f t="array" ref="BD22">IF(OR(BC22="",BC22=0),"",INDEX($AD$9:$AD$28,BC22))</f>
        <v/>
      </c>
      <c r="BE22" s="116">
        <f t="array" ref="BE22">IF(BD22="","",O22*INDEX($AP$9:$AP$28,BC22))</f>
        <v/>
      </c>
      <c r="BF22" s="119">
        <f t="array" ref="BF22">IF(BD22="","",P22*INDEX($AP$9:$AP$28,BC22))</f>
        <v/>
      </c>
      <c r="BG22" s="119">
        <f>IF(BD22="","",IF($BF$1=[1]Lists!$R$2,MIN(SUM(O22:P22),$BI$1),IF(AND($BF$1=[1]Lists!$R$3,O22&gt;0),MIN(O22,$BI$1)+P22*(MIN(O22,$BI$1)/O22),MIN(SUM(O22),$BI$1)+P22)))</f>
        <v/>
      </c>
      <c r="BH22" s="118">
        <f>IF(BD22="","",IF($BF$1=[1]Lists!$R$2,MIN(SUM(BE22:BF22),$BI$1),IF(AND($BF$1=[1]Lists!$R$3,O22&gt;0),MIN(BE22,$BI$1)+BF22*(MIN(BE22,$BI$1)/BE22),MIN(SUM(BE22),$BI$1)+BF22)))</f>
        <v/>
      </c>
      <c r="BI22" s="116">
        <f>IF(BD22="","",SUM($O22:$P22)-BG22)</f>
        <v/>
      </c>
      <c r="BJ22" s="118">
        <f>IF(BD22="","",SUM($BE22:$BF22)-BH22)</f>
        <v/>
      </c>
      <c r="BK22" s="119">
        <f>IF(BD22="","",IF($BF$1=[1]Lists!$R$2,MIN(SUM(O22:P22),$BL$1),IF(AND($BF$1=[1]Lists!$R$3,O22&gt;0),MIN(O22,$BL$1)+P22*(MIN(O22,$BL$1)/O22),MIN(SUM(O22),$BL$1)+P22)))</f>
        <v/>
      </c>
      <c r="BL22" s="118">
        <f>IF(BD22="","",IF($BF$1=[1]Lists!$R$2,MIN(SUM(BE22:BF22),$BL$1),IF(AND($BF$1=[1]Lists!$R$3,O22&gt;0),MIN(BE22,$BL$1)+BF22*(MIN(BE22,$BL$1)/BE22),MIN(SUM(BE22),$BL$1)+BF22)))</f>
        <v/>
      </c>
      <c r="BM22" s="116">
        <f>IF(BK22="","",SUM($O22:$P22)-BK22)</f>
        <v/>
      </c>
      <c r="BN22" s="118">
        <f>IF(BL22="","",SUM($BE22:$BF22)-BL22)</f>
        <v/>
      </c>
      <c r="BP22" s="103">
        <f>IF(X22="","",_xlfn.RANK.EQ(X22,$X$9:$X$108,1))</f>
        <v/>
      </c>
      <c r="BQ22" s="3">
        <f>IF(M22&gt;MAX([1]GL_LossExperience_Input!$BP$9:$BP$108),"",INDEX([1]GL_LossExperience_Input!$X$9:$X$108,MATCH(M22,$BP$9:$BP$108,0)))</f>
        <v/>
      </c>
      <c r="BR22" s="107">
        <f>IF(BQ22="","",BR21*(1+BS22))</f>
        <v/>
      </c>
      <c r="BS22" s="123">
        <f>IF(M22&gt;MAX([1]GL_LossExperience_Input!$BP$9:$BP$108),"",INDEX([1]GL_LossExperience_Input!$Y$9:$Y$108,MATCH(M22,$BP$9:$BP$108,0)))</f>
        <v/>
      </c>
      <c r="BW22" s="31">
        <f>IF(AD22="","",AD22)</f>
        <v/>
      </c>
      <c r="BX22" s="104">
        <f>IF(BW22="","",ROUNDDOWN(IF(AND(Program_Type="Automatics",[1]Setup!$K$9=[1]Lists!$D$3),AVERAGE([1]GL_LossExperience_Input!C22,[1]GL_LossExperience_Input!D22+(365/12)*Underlying_Policy_Length),AVERAGE([1]GL_LossExperience_Input!C22,[1]GL_LossExperience_Input!D22)),0))</f>
        <v/>
      </c>
      <c r="BY22" s="3">
        <f>IF(BW22="","",INDEX('[1]GL Rating Factors'!$B$3:$B$43,MATCH([1]GL_LossExperience_Input!$BX22,'[1]GL Rating Factors'!$B$3:$B$43,1)))</f>
        <v/>
      </c>
      <c r="BZ22" s="3">
        <f t="array" ref="BZ22">IF(BW22="","",INDEX('[1]GL Rating Factors'!$B$3:$B$43,MATCH([1]GL_LossExperience_Input!$BX22,'[1]GL Rating Factors'!$B$3:$B$43,1)+1))</f>
        <v/>
      </c>
      <c r="CA22" s="122">
        <f>IF(BW22="","",INDEX('[1]GL Rating Factors'!$F$3:$F$43,MATCH([1]GL_LossExperience_Input!$BY22,'[1]GL Rating Factors'!$B$3:$B$43,1)))</f>
        <v/>
      </c>
      <c r="CB22" s="122">
        <f t="array" ref="CB22">IF(BW22="","",INDEX('[1]GL Rating Factors'!$F$3:$F$43,MATCH([1]GL_LossExperience_Input!$BX22,'[1]GL Rating Factors'!$B$3:$B$43,1)+1))</f>
        <v/>
      </c>
      <c r="CC22" s="123">
        <f>IF(BW22="","",(BZ22-BX22)/(BZ22-BY22))</f>
        <v/>
      </c>
      <c r="CD22" s="122">
        <f>IF(BW22="","",CC22*CA22+(1-CC22)*CB22)</f>
        <v/>
      </c>
      <c r="CE22" s="124">
        <f>IF(OR(BW22="",IFERROR($BX$1,"")=""),"",CD22/$CD$1)</f>
        <v/>
      </c>
      <c r="CG22" s="31">
        <f>IF(BW22="","",BW22)</f>
        <v/>
      </c>
      <c r="CH22">
        <f>IF(CG22="","",[1]Setup!$K$9)</f>
        <v/>
      </c>
      <c r="CI22" s="24">
        <f>IF(OR($CG22="","",C22=""),"",C22)</f>
        <v/>
      </c>
      <c r="CJ22" s="24">
        <f>IF(OR($CG22="","",D22=""),"",D22)</f>
        <v/>
      </c>
      <c r="CK22" s="25">
        <f t="array" ref="CK22">IF(CG22="","",CalculateAverageRateLevel(OFFSET($BQ$9:$BR$9,0,0,COUNT($BQ$9:$BQ$108),2),CI22,CJ22,Underlying_Policy_Length,CH22=[1]Lists!$D$2))</f>
        <v/>
      </c>
      <c r="CL22">
        <f>IF(OR(CG22="",IFERROR($CK$1,"")=""),"",$CK$1/CK22)</f>
        <v/>
      </c>
      <c r="CN22" s="103">
        <f>B22</f>
        <v/>
      </c>
      <c r="CO22">
        <f>IF(C22="",0,IF(NOT(ISNUMBER(C22)),1,IF(COUNTIFS($C$9:$C$28,"&lt;="&amp;C22,$D$9:$D$28,"&gt;="&amp;C22)&gt;1,1,0)))</f>
        <v/>
      </c>
      <c r="CP22">
        <f>IF(C22="",0,IF(NOT(ISNUMBER(C22)),1,IF(YEAR(C22)&lt;2000,1,0)))</f>
        <v/>
      </c>
      <c r="CQ22">
        <f>IF(C22="",0,IF(OR(NOT(ISNUMBER(C22)),ISERROR(YEAR(C22))),1,0))</f>
        <v/>
      </c>
      <c r="CR22">
        <f>IF(D22="",0,IF(NOT(ISNUMBER(D22)),1,IF(COUNTIFS($C$9:$C$28,"&lt;="&amp;D22,$D$9:$D$28,"&gt;="&amp;D22)&gt;1,1,0)))</f>
        <v/>
      </c>
      <c r="CS22">
        <f>IF(D22="",0,IF(OR(NOT(ISNUMBER(D22)),ISERROR(YEAR(D22))),1,0))</f>
        <v/>
      </c>
      <c r="CT22">
        <f>IF(OR(C22="",E22=""),0,IF(OR(NOT(ISNUMBER(E22)),NOT(ISNUMBER(C22))),1,IF(E22&lt;=C22,1,0)))</f>
        <v/>
      </c>
      <c r="CU22">
        <f>IF(E22="",0,IF(OR(NOT(ISNUMBER(E22)),ISERROR(YEAR(E22))),1,0))</f>
        <v/>
      </c>
      <c r="CV22">
        <f>IF(F22="",0,IF(F22&lt;0,1,0))</f>
        <v/>
      </c>
      <c r="CW22">
        <f>IF(G22="",0,IF(G22&lt;0,1,0))</f>
        <v/>
      </c>
      <c r="CX22">
        <f>IF(H22="",0,IF(H22&lt;0,1,0))</f>
        <v/>
      </c>
      <c r="CY22">
        <f>IF(I22="",0,IF(I22&lt;0,1,0))</f>
        <v/>
      </c>
      <c r="CZ22">
        <f>IF(J22="",0,IF(J22&lt;0,1,0))</f>
        <v/>
      </c>
      <c r="DA22">
        <f>IF(K22="",0,IF(K22&lt;0,1,0))</f>
        <v/>
      </c>
      <c r="DB22">
        <f>IF(OR($C22="",$D22="",G22=""),0,IF(SUMIFS(O$9:O$108,$N$9:$N$108,"&gt;="&amp;$C22,$N$9:$N$108,"&lt;="&amp;$D22)&gt;G22,1,0))</f>
        <v/>
      </c>
      <c r="DC22">
        <f>IF(OR($C22="",$D22="",H22=""),0,IF(SUMIFS(P$9:P$108,$N$9:$N$108,"&gt;="&amp;$C22,$N$9:$N$108,"&lt;="&amp;$D22)&gt;H22,1,0))</f>
        <v/>
      </c>
      <c r="DD22">
        <f>IF(OR($C22="",$D22="",I22=""),0,IF(SUMIFS(Q$9:Q$108,$N$9:$N$108,"&gt;="&amp;$C22,$N$9:$N$108,"&lt;="&amp;$D22)&gt;I22,1,0))</f>
        <v/>
      </c>
      <c r="DE22">
        <f>IF(OR($C22="",$D22="",J22=""),0,IF(SUMIFS(R$9:R$108,$N$9:$N$108,"&gt;="&amp;$C22,$N$9:$N$108,"&lt;="&amp;$D22)&gt;J22,1,0))</f>
        <v/>
      </c>
      <c r="DF22">
        <f>IF(OR($C22="",$D22="",K22=""),0,IF(COUNTIFS($N$9:$N$108,"&gt;="&amp;$C22,$N$9:$N$108,"&lt;="&amp;$D22)&gt;K22,1,0))</f>
        <v/>
      </c>
      <c r="DG22">
        <f>IF(OR($C22="",$D22="",G22=""),0,IF(I22&gt;G22,1,0))</f>
        <v/>
      </c>
      <c r="DH22">
        <f>IF(OR($C22="",$D22="",H22=""),0,IF(J22&gt;H22,1,0))</f>
        <v/>
      </c>
      <c r="DI22">
        <f>IF(OR(E22="",C22=""),0,IF(OR(NOT(ISNUMBER(E22)),NOT(ISNUMBER(C22))),1,IF(AQ22&lt;4,1,0)))</f>
        <v/>
      </c>
      <c r="DJ22">
        <f>IF(AND(C22&gt;0,D22&gt;0,E22=""),1,0)</f>
        <v/>
      </c>
      <c r="DM22">
        <f>M22</f>
        <v/>
      </c>
      <c r="DN22">
        <f>IF(OR(Q22="",$N22=""),0,IF(Q22&gt;O22,1,0))</f>
        <v/>
      </c>
      <c r="DO22">
        <f>IF(OR(R22="",$N22=""),0,IF(R22&gt;P22,1,0))</f>
        <v/>
      </c>
      <c r="DQ22">
        <f>DM22</f>
        <v/>
      </c>
      <c r="DR22">
        <f>IF(X22="","",IF(COUNTIFS($X$9:$X$108,X22)&gt;1,1,0))</f>
        <v/>
      </c>
      <c r="DW22" s="27" t="n"/>
      <c r="DX22" s="1" t="n"/>
    </row>
    <row r="23" ht="14.4" customHeight="1">
      <c r="A23" s="1" t="n"/>
      <c r="B23" s="27">
        <f>IF(C23&lt;&gt;"",ROW(A15),"")</f>
        <v/>
      </c>
      <c r="C23" s="98" t="n"/>
      <c r="D23" s="98">
        <f>IF(C23="","",IF(C23&lt;C24,IFERROR(C24-1,Effective_Date-1),IF(C23&lt;C22,IFERROR(C22-1,Effective_Date-1),"")))</f>
        <v/>
      </c>
      <c r="E23" s="98">
        <f>IF($E$4="","",IF(OR(C23="",D23=""),"",$E$4))</f>
        <v/>
      </c>
      <c r="F23" s="99" t="n"/>
      <c r="G23" s="99" t="n"/>
      <c r="H23" s="99" t="n"/>
      <c r="I23" s="99" t="n"/>
      <c r="J23" s="99" t="n"/>
      <c r="K23" s="99" t="n"/>
      <c r="L23" s="27" t="n"/>
      <c r="M23" s="27">
        <f>M22+1</f>
        <v/>
      </c>
      <c r="N23" s="98" t="n"/>
      <c r="O23" s="99" t="n"/>
      <c r="P23" s="99" t="n"/>
      <c r="Q23" s="99" t="n"/>
      <c r="R23" s="99" t="n"/>
      <c r="S23" s="99" t="n"/>
      <c r="T23" s="100" t="n"/>
      <c r="U23" s="100" t="n"/>
      <c r="V23" s="27" t="n"/>
      <c r="W23" s="27" t="n"/>
      <c r="X23" s="101" t="n"/>
      <c r="Y23" s="102" t="n"/>
      <c r="Z23" s="27" t="n"/>
      <c r="AA23" s="27" t="n"/>
      <c r="AB23" s="27" t="n"/>
      <c r="AC23" s="27" t="n"/>
      <c r="AD23" s="103">
        <f>IF(C23="","",_xlfn.RANK.AVG(C23,$C$9:$C$28))</f>
        <v/>
      </c>
      <c r="AE23" s="104">
        <f>IF(AND(C23&gt;0,D23&gt;0),AVERAGE(C23,IF(AND(Program_Type="Automatics",[1]Setup!$K$9="Risks Attaching"),DATE(YEAR(D23),MONTH(D23)+Underlying_Policy_Length,DAY(D23)),D23)),"")</f>
        <v/>
      </c>
      <c r="AF23" s="3">
        <f>IF(AE23="","",INDEX('[1]GL Rating Factors'!$B$3:$B$43,MATCH($AE23,'[1]GL Rating Factors'!$B$3:$B$43,1)))</f>
        <v/>
      </c>
      <c r="AG23" s="3">
        <f t="array" ref="AG23">IF(AE23="","",INDEX('[1]GL Rating Factors'!$B$3:$B$43,MATCH($AE23,'[1]GL Rating Factors'!$B$3:$B$43,1)+1))</f>
        <v/>
      </c>
      <c r="AH23">
        <f>IF(OR(C23="",D23=""),"",(AG23-AE23)/(AG23-AF23))</f>
        <v/>
      </c>
      <c r="AI23" s="5">
        <f>IF(AE23="","",INDEX('[1]GL Rating Factors'!$H$3:$H$43,MATCH(AF23,'[1]GL Rating Factors'!$B$3:$B$43,0)))</f>
        <v/>
      </c>
      <c r="AJ23">
        <f>IF(AE23="","",INDEX('[1]GL Rating Factors'!$G$3:$G$43,MATCH(AF23,'[1]GL Rating Factors'!$B$3:$B$43,0)))</f>
        <v/>
      </c>
      <c r="AK23">
        <f>IF(AE23="","",INDEX('[1]GL Rating Factors'!$H$3:$H$43,MATCH(AG23,'[1]GL Rating Factors'!$B$3:$B$43,0)))</f>
        <v/>
      </c>
      <c r="AL23">
        <f>IF(AE23="","",INDEX('[1]GL Rating Factors'!$G$3:$G$43,MATCH(AG23,'[1]GL Rating Factors'!$B$3:$B$43,0)))</f>
        <v/>
      </c>
      <c r="AM23" s="6">
        <f>IF(AE23="","",AI23*$AH23+(1-$AH23)*AK23)</f>
        <v/>
      </c>
      <c r="AN23" s="6">
        <f>IF(AF23="","",AJ23*$AH23+(1-$AH23)*AL23)</f>
        <v/>
      </c>
      <c r="AO23" s="105">
        <f>IF(AE23="","",AM23/AM$1)</f>
        <v/>
      </c>
      <c r="AP23" s="105">
        <f>IF(AF23="","",AN23/AN$1)</f>
        <v/>
      </c>
      <c r="AQ23" s="106">
        <f>IF(AND(C23&gt;0,E23&gt;0),ROUND(((E23-C23)/365)*12,0),"")</f>
        <v/>
      </c>
      <c r="AR23" s="107">
        <f t="array" ref="AR23">IF(AQ23="","",INDEX([1]GL_Incurred_LDF_Analysis!$P$200:$P$219,B23))</f>
        <v/>
      </c>
      <c r="AS23" s="108">
        <f t="array" ref="AS23">IF(AQ23="","",INDEX([1]GL_Counts_LDF_Analysis!$P$200:$P$219,B23))</f>
        <v/>
      </c>
      <c r="AT23">
        <f>IF(AQ23="","",AR23/AS23)</f>
        <v/>
      </c>
      <c r="AU23" s="109">
        <f>IF(AQ23="","",IF(AT23&lt;1,AT23,(1+(AT23-1)*(1-$AV$1*(1-$AV$2)))))</f>
        <v/>
      </c>
      <c r="AV23" s="110">
        <f>IF(AQ23="","",AS23*AU23)</f>
        <v/>
      </c>
      <c r="AW23" s="38">
        <f>IF(AQ23="","",IF(AT23&lt;1,AT23,(1+(AT23-1)*(1-$AX$1*(1-$AX$2)))))</f>
        <v/>
      </c>
      <c r="AX23" s="38">
        <f>IF(AQ23="","",AS23*AW23)</f>
        <v/>
      </c>
      <c r="AY23" s="116">
        <f>IF(OR($C23="",$D23=""),"",G23*$AP23)</f>
        <v/>
      </c>
      <c r="AZ23" s="118">
        <f>IF(OR($C23="",$D23=""),"",H23*$AP23)</f>
        <v/>
      </c>
      <c r="BC23" s="114">
        <f>IF(N23="","",SUMIFS($B$9:$B$28,$C$9:$C$28,"&lt;="&amp;N23,$D$9:$D$28,"&gt;="&amp;N23))</f>
        <v/>
      </c>
      <c r="BD23" s="115">
        <f t="array" ref="BD23">IF(OR(BC23="",BC23=0),"",INDEX($AD$9:$AD$28,BC23))</f>
        <v/>
      </c>
      <c r="BE23" s="116">
        <f t="array" ref="BE23">IF(BD23="","",O23*INDEX($AP$9:$AP$28,BC23))</f>
        <v/>
      </c>
      <c r="BF23" s="119">
        <f t="array" ref="BF23">IF(BD23="","",P23*INDEX($AP$9:$AP$28,BC23))</f>
        <v/>
      </c>
      <c r="BG23" s="119">
        <f>IF(BD23="","",IF($BF$1=[1]Lists!$R$2,MIN(SUM(O23:P23),$BI$1),IF(AND($BF$1=[1]Lists!$R$3,O23&gt;0),MIN(O23,$BI$1)+P23*(MIN(O23,$BI$1)/O23),MIN(SUM(O23),$BI$1)+P23)))</f>
        <v/>
      </c>
      <c r="BH23" s="118">
        <f>IF(BD23="","",IF($BF$1=[1]Lists!$R$2,MIN(SUM(BE23:BF23),$BI$1),IF(AND($BF$1=[1]Lists!$R$3,O23&gt;0),MIN(BE23,$BI$1)+BF23*(MIN(BE23,$BI$1)/BE23),MIN(SUM(BE23),$BI$1)+BF23)))</f>
        <v/>
      </c>
      <c r="BI23" s="116">
        <f>IF(BD23="","",SUM($O23:$P23)-BG23)</f>
        <v/>
      </c>
      <c r="BJ23" s="118">
        <f>IF(BD23="","",SUM($BE23:$BF23)-BH23)</f>
        <v/>
      </c>
      <c r="BK23" s="119">
        <f>IF(BD23="","",IF($BF$1=[1]Lists!$R$2,MIN(SUM(O23:P23),$BL$1),IF(AND($BF$1=[1]Lists!$R$3,O23&gt;0),MIN(O23,$BL$1)+P23*(MIN(O23,$BL$1)/O23),MIN(SUM(O23),$BL$1)+P23)))</f>
        <v/>
      </c>
      <c r="BL23" s="118">
        <f>IF(BD23="","",IF($BF$1=[1]Lists!$R$2,MIN(SUM(BE23:BF23),$BL$1),IF(AND($BF$1=[1]Lists!$R$3,O23&gt;0),MIN(BE23,$BL$1)+BF23*(MIN(BE23,$BL$1)/BE23),MIN(SUM(BE23),$BL$1)+BF23)))</f>
        <v/>
      </c>
      <c r="BM23" s="116">
        <f>IF(BK23="","",SUM($O23:$P23)-BK23)</f>
        <v/>
      </c>
      <c r="BN23" s="118">
        <f>IF(BL23="","",SUM($BE23:$BF23)-BL23)</f>
        <v/>
      </c>
      <c r="BP23" s="103">
        <f>IF(X23="","",_xlfn.RANK.EQ(X23,$X$9:$X$108,1))</f>
        <v/>
      </c>
      <c r="BQ23" s="3">
        <f>IF(M23&gt;MAX([1]GL_LossExperience_Input!$BP$9:$BP$108),"",INDEX([1]GL_LossExperience_Input!$X$9:$X$108,MATCH(M23,$BP$9:$BP$108,0)))</f>
        <v/>
      </c>
      <c r="BR23" s="107">
        <f>IF(BQ23="","",BR22*(1+BS23))</f>
        <v/>
      </c>
      <c r="BS23" s="123">
        <f>IF(M23&gt;MAX([1]GL_LossExperience_Input!$BP$9:$BP$108),"",INDEX([1]GL_LossExperience_Input!$Y$9:$Y$108,MATCH(M23,$BP$9:$BP$108,0)))</f>
        <v/>
      </c>
      <c r="BW23" s="31">
        <f>IF(AD23="","",AD23)</f>
        <v/>
      </c>
      <c r="BX23" s="104">
        <f>IF(BW23="","",ROUNDDOWN(IF(AND(Program_Type="Automatics",[1]Setup!$K$9=[1]Lists!$D$3),AVERAGE([1]GL_LossExperience_Input!C23,[1]GL_LossExperience_Input!D23+(365/12)*Underlying_Policy_Length),AVERAGE([1]GL_LossExperience_Input!C23,[1]GL_LossExperience_Input!D23)),0))</f>
        <v/>
      </c>
      <c r="BY23" s="3">
        <f>IF(BW23="","",INDEX('[1]GL Rating Factors'!$B$3:$B$43,MATCH([1]GL_LossExperience_Input!$BX23,'[1]GL Rating Factors'!$B$3:$B$43,1)))</f>
        <v/>
      </c>
      <c r="BZ23" s="3">
        <f t="array" ref="BZ23">IF(BW23="","",INDEX('[1]GL Rating Factors'!$B$3:$B$43,MATCH([1]GL_LossExperience_Input!$BX23,'[1]GL Rating Factors'!$B$3:$B$43,1)+1))</f>
        <v/>
      </c>
      <c r="CA23" s="122">
        <f>IF(BW23="","",INDEX('[1]GL Rating Factors'!$F$3:$F$43,MATCH([1]GL_LossExperience_Input!$BY23,'[1]GL Rating Factors'!$B$3:$B$43,1)))</f>
        <v/>
      </c>
      <c r="CB23" s="122">
        <f t="array" ref="CB23">IF(BW23="","",INDEX('[1]GL Rating Factors'!$F$3:$F$43,MATCH([1]GL_LossExperience_Input!$BX23,'[1]GL Rating Factors'!$B$3:$B$43,1)+1))</f>
        <v/>
      </c>
      <c r="CC23" s="123">
        <f>IF(BW23="","",(BZ23-BX23)/(BZ23-BY23))</f>
        <v/>
      </c>
      <c r="CD23" s="122">
        <f>IF(BW23="","",CC23*CA23+(1-CC23)*CB23)</f>
        <v/>
      </c>
      <c r="CE23" s="124">
        <f>IF(OR(BW23="",IFERROR($BX$1,"")=""),"",CD23/$CD$1)</f>
        <v/>
      </c>
      <c r="CG23" s="31">
        <f>IF(BW23="","",BW23)</f>
        <v/>
      </c>
      <c r="CH23">
        <f>IF(CG23="","",[1]Setup!$K$9)</f>
        <v/>
      </c>
      <c r="CI23" s="24">
        <f>IF(OR($CG23="","",C23=""),"",C23)</f>
        <v/>
      </c>
      <c r="CJ23" s="24">
        <f>IF(OR($CG23="","",D23=""),"",D23)</f>
        <v/>
      </c>
      <c r="CK23" s="25">
        <f t="array" ref="CK23">IF(CG23="","",CalculateAverageRateLevel(OFFSET($BQ$9:$BR$9,0,0,COUNT($BQ$9:$BQ$108),2),CI23,CJ23,Underlying_Policy_Length,CH23=[1]Lists!$D$2))</f>
        <v/>
      </c>
      <c r="CL23">
        <f>IF(OR(CG23="",IFERROR($CK$1,"")=""),"",$CK$1/CK23)</f>
        <v/>
      </c>
      <c r="CN23" s="103">
        <f>B23</f>
        <v/>
      </c>
      <c r="CO23">
        <f>IF(C23="",0,IF(NOT(ISNUMBER(C23)),1,IF(COUNTIFS($C$9:$C$28,"&lt;="&amp;C23,$D$9:$D$28,"&gt;="&amp;C23)&gt;1,1,0)))</f>
        <v/>
      </c>
      <c r="CP23">
        <f>IF(C23="",0,IF(NOT(ISNUMBER(C23)),1,IF(YEAR(C23)&lt;2000,1,0)))</f>
        <v/>
      </c>
      <c r="CQ23">
        <f>IF(C23="",0,IF(OR(NOT(ISNUMBER(C23)),ISERROR(YEAR(C23))),1,0))</f>
        <v/>
      </c>
      <c r="CR23">
        <f>IF(D23="",0,IF(NOT(ISNUMBER(D23)),1,IF(COUNTIFS($C$9:$C$28,"&lt;="&amp;D23,$D$9:$D$28,"&gt;="&amp;D23)&gt;1,1,0)))</f>
        <v/>
      </c>
      <c r="CS23">
        <f>IF(D23="",0,IF(OR(NOT(ISNUMBER(D23)),ISERROR(YEAR(D23))),1,0))</f>
        <v/>
      </c>
      <c r="CT23">
        <f>IF(OR(C23="",E23=""),0,IF(OR(NOT(ISNUMBER(E23)),NOT(ISNUMBER(C23))),1,IF(E23&lt;=C23,1,0)))</f>
        <v/>
      </c>
      <c r="CU23">
        <f>IF(E23="",0,IF(OR(NOT(ISNUMBER(E23)),ISERROR(YEAR(E23))),1,0))</f>
        <v/>
      </c>
      <c r="CV23">
        <f>IF(F23="",0,IF(F23&lt;0,1,0))</f>
        <v/>
      </c>
      <c r="CW23">
        <f>IF(G23="",0,IF(G23&lt;0,1,0))</f>
        <v/>
      </c>
      <c r="CX23">
        <f>IF(H23="",0,IF(H23&lt;0,1,0))</f>
        <v/>
      </c>
      <c r="CY23">
        <f>IF(I23="",0,IF(I23&lt;0,1,0))</f>
        <v/>
      </c>
      <c r="CZ23">
        <f>IF(J23="",0,IF(J23&lt;0,1,0))</f>
        <v/>
      </c>
      <c r="DA23">
        <f>IF(K23="",0,IF(K23&lt;0,1,0))</f>
        <v/>
      </c>
      <c r="DB23">
        <f>IF(OR($C23="",$D23="",G23=""),0,IF(SUMIFS(O$9:O$108,$N$9:$N$108,"&gt;="&amp;$C23,$N$9:$N$108,"&lt;="&amp;$D23)&gt;G23,1,0))</f>
        <v/>
      </c>
      <c r="DC23">
        <f>IF(OR($C23="",$D23="",H23=""),0,IF(SUMIFS(P$9:P$108,$N$9:$N$108,"&gt;="&amp;$C23,$N$9:$N$108,"&lt;="&amp;$D23)&gt;H23,1,0))</f>
        <v/>
      </c>
      <c r="DD23">
        <f>IF(OR($C23="",$D23="",I23=""),0,IF(SUMIFS(Q$9:Q$108,$N$9:$N$108,"&gt;="&amp;$C23,$N$9:$N$108,"&lt;="&amp;$D23)&gt;I23,1,0))</f>
        <v/>
      </c>
      <c r="DE23">
        <f>IF(OR($C23="",$D23="",J23=""),0,IF(SUMIFS(R$9:R$108,$N$9:$N$108,"&gt;="&amp;$C23,$N$9:$N$108,"&lt;="&amp;$D23)&gt;J23,1,0))</f>
        <v/>
      </c>
      <c r="DF23">
        <f>IF(OR($C23="",$D23="",K23=""),0,IF(COUNTIFS($N$9:$N$108,"&gt;="&amp;$C23,$N$9:$N$108,"&lt;="&amp;$D23)&gt;K23,1,0))</f>
        <v/>
      </c>
      <c r="DG23">
        <f>IF(OR($C23="",$D23="",G23=""),0,IF(I23&gt;G23,1,0))</f>
        <v/>
      </c>
      <c r="DH23">
        <f>IF(OR($C23="",$D23="",H23=""),0,IF(J23&gt;H23,1,0))</f>
        <v/>
      </c>
      <c r="DI23">
        <f>IF(OR(E23="",C23=""),0,IF(OR(NOT(ISNUMBER(E23)),NOT(ISNUMBER(C23))),1,IF(AQ23&lt;4,1,0)))</f>
        <v/>
      </c>
      <c r="DJ23">
        <f>IF(AND(C23&gt;0,D23&gt;0,E23=""),1,0)</f>
        <v/>
      </c>
      <c r="DM23">
        <f>M23</f>
        <v/>
      </c>
      <c r="DN23">
        <f>IF(OR(Q23="",$N23=""),0,IF(Q23&gt;O23,1,0))</f>
        <v/>
      </c>
      <c r="DO23">
        <f>IF(OR(R23="",$N23=""),0,IF(R23&gt;P23,1,0))</f>
        <v/>
      </c>
      <c r="DQ23">
        <f>DM23</f>
        <v/>
      </c>
      <c r="DR23">
        <f>IF(X23="","",IF(COUNTIFS($X$9:$X$108,X23)&gt;1,1,0))</f>
        <v/>
      </c>
      <c r="DW23" s="27" t="n"/>
      <c r="DX23" s="1" t="n"/>
    </row>
    <row r="24" ht="14.4" customHeight="1">
      <c r="A24" s="1" t="n"/>
      <c r="B24" s="27">
        <f>IF(C24&lt;&gt;"",ROW(A16),"")</f>
        <v/>
      </c>
      <c r="C24" s="98" t="n"/>
      <c r="D24" s="98">
        <f>IF(C24="","",IF(C24&lt;C25,IFERROR(C25-1,Effective_Date-1),IF(C24&lt;C23,IFERROR(C23-1,Effective_Date-1),"")))</f>
        <v/>
      </c>
      <c r="E24" s="98">
        <f>IF($E$4="","",IF(OR(C24="",D24=""),"",$E$4))</f>
        <v/>
      </c>
      <c r="F24" s="99" t="n"/>
      <c r="G24" s="99" t="n"/>
      <c r="H24" s="99" t="n"/>
      <c r="I24" s="99" t="n"/>
      <c r="J24" s="99" t="n"/>
      <c r="K24" s="99" t="n"/>
      <c r="L24" s="27" t="n"/>
      <c r="M24" s="27">
        <f>M23+1</f>
        <v/>
      </c>
      <c r="N24" s="98" t="n"/>
      <c r="O24" s="99" t="n"/>
      <c r="P24" s="99" t="n"/>
      <c r="Q24" s="99" t="n"/>
      <c r="R24" s="99" t="n"/>
      <c r="S24" s="99" t="n"/>
      <c r="T24" s="100" t="n"/>
      <c r="U24" s="100" t="n"/>
      <c r="V24" s="27" t="n"/>
      <c r="W24" s="27" t="n"/>
      <c r="X24" s="101" t="n"/>
      <c r="Y24" s="102" t="n"/>
      <c r="Z24" s="27" t="n"/>
      <c r="AA24" s="27" t="n"/>
      <c r="AB24" s="27" t="n"/>
      <c r="AC24" s="27" t="n"/>
      <c r="AD24" s="103">
        <f>IF(C24="","",_xlfn.RANK.AVG(C24,$C$9:$C$28))</f>
        <v/>
      </c>
      <c r="AE24" s="104">
        <f>IF(AND(C24&gt;0,D24&gt;0),AVERAGE(C24,IF(AND(Program_Type="Automatics",[1]Setup!$K$9="Risks Attaching"),DATE(YEAR(D24),MONTH(D24)+Underlying_Policy_Length,DAY(D24)),D24)),"")</f>
        <v/>
      </c>
      <c r="AF24" s="3">
        <f>IF(AE24="","",INDEX('[1]GL Rating Factors'!$B$3:$B$43,MATCH($AE24,'[1]GL Rating Factors'!$B$3:$B$43,1)))</f>
        <v/>
      </c>
      <c r="AG24" s="3">
        <f t="array" ref="AG24">IF(AE24="","",INDEX('[1]GL Rating Factors'!$B$3:$B$43,MATCH($AE24,'[1]GL Rating Factors'!$B$3:$B$43,1)+1))</f>
        <v/>
      </c>
      <c r="AH24">
        <f>IF(OR(C24="",D24=""),"",(AG24-AE24)/(AG24-AF24))</f>
        <v/>
      </c>
      <c r="AI24" s="5">
        <f>IF(AE24="","",INDEX('[1]GL Rating Factors'!$H$3:$H$43,MATCH(AF24,'[1]GL Rating Factors'!$B$3:$B$43,0)))</f>
        <v/>
      </c>
      <c r="AJ24">
        <f>IF(AE24="","",INDEX('[1]GL Rating Factors'!$G$3:$G$43,MATCH(AF24,'[1]GL Rating Factors'!$B$3:$B$43,0)))</f>
        <v/>
      </c>
      <c r="AK24">
        <f>IF(AE24="","",INDEX('[1]GL Rating Factors'!$H$3:$H$43,MATCH(AG24,'[1]GL Rating Factors'!$B$3:$B$43,0)))</f>
        <v/>
      </c>
      <c r="AL24">
        <f>IF(AE24="","",INDEX('[1]GL Rating Factors'!$G$3:$G$43,MATCH(AG24,'[1]GL Rating Factors'!$B$3:$B$43,0)))</f>
        <v/>
      </c>
      <c r="AM24" s="6">
        <f>IF(AE24="","",AI24*$AH24+(1-$AH24)*AK24)</f>
        <v/>
      </c>
      <c r="AN24" s="6">
        <f>IF(AF24="","",AJ24*$AH24+(1-$AH24)*AL24)</f>
        <v/>
      </c>
      <c r="AO24" s="105">
        <f>IF(AE24="","",AM24/AM$1)</f>
        <v/>
      </c>
      <c r="AP24" s="105">
        <f>IF(AF24="","",AN24/AN$1)</f>
        <v/>
      </c>
      <c r="AQ24" s="106">
        <f>IF(AND(C24&gt;0,E24&gt;0),ROUND(((E24-C24)/365)*12,0),"")</f>
        <v/>
      </c>
      <c r="AR24" s="107">
        <f t="array" ref="AR24">IF(AQ24="","",INDEX([1]GL_Incurred_LDF_Analysis!$P$200:$P$219,B24))</f>
        <v/>
      </c>
      <c r="AS24" s="108">
        <f t="array" ref="AS24">IF(AQ24="","",INDEX([1]GL_Counts_LDF_Analysis!$P$200:$P$219,B24))</f>
        <v/>
      </c>
      <c r="AT24">
        <f>IF(AQ24="","",AR24/AS24)</f>
        <v/>
      </c>
      <c r="AU24" s="109">
        <f>IF(AQ24="","",IF(AT24&lt;1,AT24,(1+(AT24-1)*(1-$AV$1*(1-$AV$2)))))</f>
        <v/>
      </c>
      <c r="AV24" s="110">
        <f>IF(AQ24="","",AS24*AU24)</f>
        <v/>
      </c>
      <c r="AW24" s="38">
        <f>IF(AQ24="","",IF(AT24&lt;1,AT24,(1+(AT24-1)*(1-$AX$1*(1-$AX$2)))))</f>
        <v/>
      </c>
      <c r="AX24" s="38">
        <f>IF(AQ24="","",AS24*AW24)</f>
        <v/>
      </c>
      <c r="AY24" s="116">
        <f>IF(OR($C24="",$D24=""),"",G24*$AP24)</f>
        <v/>
      </c>
      <c r="AZ24" s="118">
        <f>IF(OR($C24="",$D24=""),"",H24*$AP24)</f>
        <v/>
      </c>
      <c r="BC24" s="114">
        <f>IF(N24="","",SUMIFS($B$9:$B$28,$C$9:$C$28,"&lt;="&amp;N24,$D$9:$D$28,"&gt;="&amp;N24))</f>
        <v/>
      </c>
      <c r="BD24" s="115">
        <f t="array" ref="BD24">IF(OR(BC24="",BC24=0),"",INDEX($AD$9:$AD$28,BC24))</f>
        <v/>
      </c>
      <c r="BE24" s="116">
        <f t="array" ref="BE24">IF(BD24="","",O24*INDEX($AP$9:$AP$28,BC24))</f>
        <v/>
      </c>
      <c r="BF24" s="119">
        <f t="array" ref="BF24">IF(BD24="","",P24*INDEX($AP$9:$AP$28,BC24))</f>
        <v/>
      </c>
      <c r="BG24" s="119">
        <f>IF(BD24="","",IF($BF$1=[1]Lists!$R$2,MIN(SUM(O24:P24),$BI$1),IF(AND($BF$1=[1]Lists!$R$3,O24&gt;0),MIN(O24,$BI$1)+P24*(MIN(O24,$BI$1)/O24),MIN(SUM(O24),$BI$1)+P24)))</f>
        <v/>
      </c>
      <c r="BH24" s="118">
        <f>IF(BD24="","",IF($BF$1=[1]Lists!$R$2,MIN(SUM(BE24:BF24),$BI$1),IF(AND($BF$1=[1]Lists!$R$3,O24&gt;0),MIN(BE24,$BI$1)+BF24*(MIN(BE24,$BI$1)/BE24),MIN(SUM(BE24),$BI$1)+BF24)))</f>
        <v/>
      </c>
      <c r="BI24" s="116">
        <f>IF(BD24="","",SUM($O24:$P24)-BG24)</f>
        <v/>
      </c>
      <c r="BJ24" s="118">
        <f>IF(BD24="","",SUM($BE24:$BF24)-BH24)</f>
        <v/>
      </c>
      <c r="BK24" s="119">
        <f>IF(BD24="","",IF($BF$1=[1]Lists!$R$2,MIN(SUM(O24:P24),$BL$1),IF(AND($BF$1=[1]Lists!$R$3,O24&gt;0),MIN(O24,$BL$1)+P24*(MIN(O24,$BL$1)/O24),MIN(SUM(O24),$BL$1)+P24)))</f>
        <v/>
      </c>
      <c r="BL24" s="118">
        <f>IF(BD24="","",IF($BF$1=[1]Lists!$R$2,MIN(SUM(BE24:BF24),$BL$1),IF(AND($BF$1=[1]Lists!$R$3,O24&gt;0),MIN(BE24,$BL$1)+BF24*(MIN(BE24,$BL$1)/BE24),MIN(SUM(BE24),$BL$1)+BF24)))</f>
        <v/>
      </c>
      <c r="BM24" s="116">
        <f>IF(BK24="","",SUM($O24:$P24)-BK24)</f>
        <v/>
      </c>
      <c r="BN24" s="118">
        <f>IF(BL24="","",SUM($BE24:$BF24)-BL24)</f>
        <v/>
      </c>
      <c r="BP24" s="103">
        <f>IF(X24="","",_xlfn.RANK.EQ(X24,$X$9:$X$108,1))</f>
        <v/>
      </c>
      <c r="BQ24" s="3">
        <f>IF(M24&gt;MAX([1]GL_LossExperience_Input!$BP$9:$BP$108),"",INDEX([1]GL_LossExperience_Input!$X$9:$X$108,MATCH(M24,$BP$9:$BP$108,0)))</f>
        <v/>
      </c>
      <c r="BR24" s="107">
        <f>IF(BQ24="","",BR23*(1+BS24))</f>
        <v/>
      </c>
      <c r="BS24" s="123">
        <f>IF(M24&gt;MAX([1]GL_LossExperience_Input!$BP$9:$BP$108),"",INDEX([1]GL_LossExperience_Input!$Y$9:$Y$108,MATCH(M24,$BP$9:$BP$108,0)))</f>
        <v/>
      </c>
      <c r="BW24" s="31">
        <f>IF(AD24="","",AD24)</f>
        <v/>
      </c>
      <c r="BX24" s="104">
        <f>IF(BW24="","",ROUNDDOWN(IF(AND(Program_Type="Automatics",[1]Setup!$K$9=[1]Lists!$D$3),AVERAGE([1]GL_LossExperience_Input!C24,[1]GL_LossExperience_Input!D24+(365/12)*Underlying_Policy_Length),AVERAGE([1]GL_LossExperience_Input!C24,[1]GL_LossExperience_Input!D24)),0))</f>
        <v/>
      </c>
      <c r="BY24" s="3">
        <f>IF(BW24="","",INDEX('[1]GL Rating Factors'!$B$3:$B$43,MATCH([1]GL_LossExperience_Input!$BX24,'[1]GL Rating Factors'!$B$3:$B$43,1)))</f>
        <v/>
      </c>
      <c r="BZ24" s="3">
        <f t="array" ref="BZ24">IF(BW24="","",INDEX('[1]GL Rating Factors'!$B$3:$B$43,MATCH([1]GL_LossExperience_Input!$BX24,'[1]GL Rating Factors'!$B$3:$B$43,1)+1))</f>
        <v/>
      </c>
      <c r="CA24" s="122">
        <f>IF(BW24="","",INDEX('[1]GL Rating Factors'!$F$3:$F$43,MATCH([1]GL_LossExperience_Input!$BY24,'[1]GL Rating Factors'!$B$3:$B$43,1)))</f>
        <v/>
      </c>
      <c r="CB24" s="122">
        <f t="array" ref="CB24">IF(BW24="","",INDEX('[1]GL Rating Factors'!$F$3:$F$43,MATCH([1]GL_LossExperience_Input!$BX24,'[1]GL Rating Factors'!$B$3:$B$43,1)+1))</f>
        <v/>
      </c>
      <c r="CC24" s="123">
        <f>IF(BW24="","",(BZ24-BX24)/(BZ24-BY24))</f>
        <v/>
      </c>
      <c r="CD24" s="122">
        <f>IF(BW24="","",CC24*CA24+(1-CC24)*CB24)</f>
        <v/>
      </c>
      <c r="CE24" s="124">
        <f>IF(OR(BW24="",IFERROR($BX$1,"")=""),"",CD24/$CD$1)</f>
        <v/>
      </c>
      <c r="CG24" s="31">
        <f>IF(BW24="","",BW24)</f>
        <v/>
      </c>
      <c r="CH24">
        <f>IF(CG24="","",[1]Setup!$K$9)</f>
        <v/>
      </c>
      <c r="CI24" s="24">
        <f>IF(OR($CG24="","",C24=""),"",C24)</f>
        <v/>
      </c>
      <c r="CJ24" s="24">
        <f>IF(OR($CG24="","",D24=""),"",D24)</f>
        <v/>
      </c>
      <c r="CK24" s="25">
        <f t="array" ref="CK24">IF(CG24="","",CalculateAverageRateLevel(OFFSET($BQ$9:$BR$9,0,0,COUNT($BQ$9:$BQ$108),2),CI24,CJ24,Underlying_Policy_Length,CH24=[1]Lists!$D$2))</f>
        <v/>
      </c>
      <c r="CL24">
        <f>IF(OR(CG24="",IFERROR($CK$1,"")=""),"",$CK$1/CK24)</f>
        <v/>
      </c>
      <c r="CN24" s="103">
        <f>B24</f>
        <v/>
      </c>
      <c r="CO24">
        <f>IF(C24="",0,IF(NOT(ISNUMBER(C24)),1,IF(COUNTIFS($C$9:$C$28,"&lt;="&amp;C24,$D$9:$D$28,"&gt;="&amp;C24)&gt;1,1,0)))</f>
        <v/>
      </c>
      <c r="CP24">
        <f>IF(C24="",0,IF(NOT(ISNUMBER(C24)),1,IF(YEAR(C24)&lt;2000,1,0)))</f>
        <v/>
      </c>
      <c r="CQ24">
        <f>IF(C24="",0,IF(OR(NOT(ISNUMBER(C24)),ISERROR(YEAR(C24))),1,0))</f>
        <v/>
      </c>
      <c r="CR24">
        <f>IF(D24="",0,IF(NOT(ISNUMBER(D24)),1,IF(COUNTIFS($C$9:$C$28,"&lt;="&amp;D24,$D$9:$D$28,"&gt;="&amp;D24)&gt;1,1,0)))</f>
        <v/>
      </c>
      <c r="CS24">
        <f>IF(D24="",0,IF(OR(NOT(ISNUMBER(D24)),ISERROR(YEAR(D24))),1,0))</f>
        <v/>
      </c>
      <c r="CT24">
        <f>IF(OR(C24="",E24=""),0,IF(OR(NOT(ISNUMBER(E24)),NOT(ISNUMBER(C24))),1,IF(E24&lt;=C24,1,0)))</f>
        <v/>
      </c>
      <c r="CU24">
        <f>IF(E24="",0,IF(OR(NOT(ISNUMBER(E24)),ISERROR(YEAR(E24))),1,0))</f>
        <v/>
      </c>
      <c r="CV24">
        <f>IF(F24="",0,IF(F24&lt;0,1,0))</f>
        <v/>
      </c>
      <c r="CW24">
        <f>IF(G24="",0,IF(G24&lt;0,1,0))</f>
        <v/>
      </c>
      <c r="CX24">
        <f>IF(H24="",0,IF(H24&lt;0,1,0))</f>
        <v/>
      </c>
      <c r="CY24">
        <f>IF(I24="",0,IF(I24&lt;0,1,0))</f>
        <v/>
      </c>
      <c r="CZ24">
        <f>IF(J24="",0,IF(J24&lt;0,1,0))</f>
        <v/>
      </c>
      <c r="DA24">
        <f>IF(K24="",0,IF(K24&lt;0,1,0))</f>
        <v/>
      </c>
      <c r="DB24">
        <f>IF(OR($C24="",$D24="",G24=""),0,IF(SUMIFS(O$9:O$108,$N$9:$N$108,"&gt;="&amp;$C24,$N$9:$N$108,"&lt;="&amp;$D24)&gt;G24,1,0))</f>
        <v/>
      </c>
      <c r="DC24">
        <f>IF(OR($C24="",$D24="",H24=""),0,IF(SUMIFS(P$9:P$108,$N$9:$N$108,"&gt;="&amp;$C24,$N$9:$N$108,"&lt;="&amp;$D24)&gt;H24,1,0))</f>
        <v/>
      </c>
      <c r="DD24">
        <f>IF(OR($C24="",$D24="",I24=""),0,IF(SUMIFS(Q$9:Q$108,$N$9:$N$108,"&gt;="&amp;$C24,$N$9:$N$108,"&lt;="&amp;$D24)&gt;I24,1,0))</f>
        <v/>
      </c>
      <c r="DE24">
        <f>IF(OR($C24="",$D24="",J24=""),0,IF(SUMIFS(R$9:R$108,$N$9:$N$108,"&gt;="&amp;$C24,$N$9:$N$108,"&lt;="&amp;$D24)&gt;J24,1,0))</f>
        <v/>
      </c>
      <c r="DF24">
        <f>IF(OR($C24="",$D24="",K24=""),0,IF(COUNTIFS($N$9:$N$108,"&gt;="&amp;$C24,$N$9:$N$108,"&lt;="&amp;$D24)&gt;K24,1,0))</f>
        <v/>
      </c>
      <c r="DG24">
        <f>IF(OR($C24="",$D24="",G24=""),0,IF(I24&gt;G24,1,0))</f>
        <v/>
      </c>
      <c r="DH24">
        <f>IF(OR($C24="",$D24="",H24=""),0,IF(J24&gt;H24,1,0))</f>
        <v/>
      </c>
      <c r="DI24">
        <f>IF(OR(E24="",C24=""),0,IF(OR(NOT(ISNUMBER(E24)),NOT(ISNUMBER(C24))),1,IF(AQ24&lt;4,1,0)))</f>
        <v/>
      </c>
      <c r="DJ24">
        <f>IF(AND(C24&gt;0,D24&gt;0,E24=""),1,0)</f>
        <v/>
      </c>
      <c r="DM24">
        <f>M24</f>
        <v/>
      </c>
      <c r="DN24">
        <f>IF(OR(Q24="",$N24=""),0,IF(Q24&gt;O24,1,0))</f>
        <v/>
      </c>
      <c r="DO24">
        <f>IF(OR(R24="",$N24=""),0,IF(R24&gt;P24,1,0))</f>
        <v/>
      </c>
      <c r="DQ24">
        <f>DM24</f>
        <v/>
      </c>
      <c r="DR24">
        <f>IF(X24="","",IF(COUNTIFS($X$9:$X$108,X24)&gt;1,1,0))</f>
        <v/>
      </c>
      <c r="DW24" s="27" t="n"/>
      <c r="DX24" s="1" t="n"/>
    </row>
    <row r="25" ht="14.4" customHeight="1">
      <c r="A25" s="1" t="n"/>
      <c r="B25" s="27">
        <f>IF(C25&lt;&gt;"",ROW(A17),"")</f>
        <v/>
      </c>
      <c r="C25" s="98" t="n"/>
      <c r="D25" s="98">
        <f>IF(C25="","",IF(C25&lt;C26,IFERROR(C26-1,Effective_Date-1),IF(C25&lt;C24,IFERROR(C24-1,Effective_Date-1),"")))</f>
        <v/>
      </c>
      <c r="E25" s="98">
        <f>IF($E$4="","",IF(OR(C25="",D25=""),"",$E$4))</f>
        <v/>
      </c>
      <c r="F25" s="99" t="n"/>
      <c r="G25" s="99" t="n"/>
      <c r="H25" s="99" t="n"/>
      <c r="I25" s="99" t="n"/>
      <c r="J25" s="99" t="n"/>
      <c r="K25" s="99" t="n"/>
      <c r="L25" s="27" t="n"/>
      <c r="M25" s="27">
        <f>M24+1</f>
        <v/>
      </c>
      <c r="N25" s="98" t="n"/>
      <c r="O25" s="99" t="n"/>
      <c r="P25" s="99" t="n"/>
      <c r="Q25" s="99" t="n"/>
      <c r="R25" s="99" t="n"/>
      <c r="S25" s="99" t="n"/>
      <c r="T25" s="100" t="n"/>
      <c r="U25" s="100" t="n"/>
      <c r="V25" s="27" t="n"/>
      <c r="W25" s="27" t="n"/>
      <c r="X25" s="101" t="n"/>
      <c r="Y25" s="102" t="n"/>
      <c r="Z25" s="27" t="n"/>
      <c r="AA25" s="27" t="n"/>
      <c r="AB25" s="27" t="n"/>
      <c r="AC25" s="27" t="n"/>
      <c r="AD25" s="103">
        <f>IF(C25="","",_xlfn.RANK.AVG(C25,$C$9:$C$28))</f>
        <v/>
      </c>
      <c r="AE25" s="104">
        <f>IF(AND(C25&gt;0,D25&gt;0),AVERAGE(C25,IF(AND(Program_Type="Automatics",[1]Setup!$K$9="Risks Attaching"),DATE(YEAR(D25),MONTH(D25)+Underlying_Policy_Length,DAY(D25)),D25)),"")</f>
        <v/>
      </c>
      <c r="AF25" s="3">
        <f>IF(AE25="","",INDEX('[1]GL Rating Factors'!$B$3:$B$43,MATCH($AE25,'[1]GL Rating Factors'!$B$3:$B$43,1)))</f>
        <v/>
      </c>
      <c r="AG25" s="3">
        <f t="array" ref="AG25">IF(AE25="","",INDEX('[1]GL Rating Factors'!$B$3:$B$43,MATCH($AE25,'[1]GL Rating Factors'!$B$3:$B$43,1)+1))</f>
        <v/>
      </c>
      <c r="AH25">
        <f>IF(OR(C25="",D25=""),"",(AG25-AE25)/(AG25-AF25))</f>
        <v/>
      </c>
      <c r="AI25" s="5">
        <f>IF(AE25="","",INDEX('[1]GL Rating Factors'!$H$3:$H$43,MATCH(AF25,'[1]GL Rating Factors'!$B$3:$B$43,0)))</f>
        <v/>
      </c>
      <c r="AJ25">
        <f>IF(AE25="","",INDEX('[1]GL Rating Factors'!$G$3:$G$43,MATCH(AF25,'[1]GL Rating Factors'!$B$3:$B$43,0)))</f>
        <v/>
      </c>
      <c r="AK25">
        <f>IF(AE25="","",INDEX('[1]GL Rating Factors'!$H$3:$H$43,MATCH(AG25,'[1]GL Rating Factors'!$B$3:$B$43,0)))</f>
        <v/>
      </c>
      <c r="AL25">
        <f>IF(AE25="","",INDEX('[1]GL Rating Factors'!$G$3:$G$43,MATCH(AG25,'[1]GL Rating Factors'!$B$3:$B$43,0)))</f>
        <v/>
      </c>
      <c r="AM25" s="6">
        <f>IF(AE25="","",AI25*$AH25+(1-$AH25)*AK25)</f>
        <v/>
      </c>
      <c r="AN25" s="6">
        <f>IF(AF25="","",AJ25*$AH25+(1-$AH25)*AL25)</f>
        <v/>
      </c>
      <c r="AO25" s="105">
        <f>IF(AE25="","",AM25/AM$1)</f>
        <v/>
      </c>
      <c r="AP25" s="105">
        <f>IF(AF25="","",AN25/AN$1)</f>
        <v/>
      </c>
      <c r="AQ25" s="106">
        <f>IF(AND(C25&gt;0,E25&gt;0),ROUND(((E25-C25)/365)*12,0),"")</f>
        <v/>
      </c>
      <c r="AR25" s="107">
        <f t="array" ref="AR25">IF(AQ25="","",INDEX([1]GL_Incurred_LDF_Analysis!$P$200:$P$219,B25))</f>
        <v/>
      </c>
      <c r="AS25" s="108">
        <f t="array" ref="AS25">IF(AQ25="","",INDEX([1]GL_Counts_LDF_Analysis!$P$200:$P$219,B25))</f>
        <v/>
      </c>
      <c r="AT25">
        <f>IF(AQ25="","",AR25/AS25)</f>
        <v/>
      </c>
      <c r="AU25" s="109">
        <f>IF(AQ25="","",IF(AT25&lt;1,AT25,(1+(AT25-1)*(1-$AV$1*(1-$AV$2)))))</f>
        <v/>
      </c>
      <c r="AV25" s="110">
        <f>IF(AQ25="","",AS25*AU25)</f>
        <v/>
      </c>
      <c r="AW25" s="38">
        <f>IF(AQ25="","",IF(AT25&lt;1,AT25,(1+(AT25-1)*(1-$AX$1*(1-$AX$2)))))</f>
        <v/>
      </c>
      <c r="AX25" s="38">
        <f>IF(AQ25="","",AS25*AW25)</f>
        <v/>
      </c>
      <c r="AY25" s="116">
        <f>IF(OR($C25="",$D25=""),"",G25*$AP25)</f>
        <v/>
      </c>
      <c r="AZ25" s="118">
        <f>IF(OR($C25="",$D25=""),"",H25*$AP25)</f>
        <v/>
      </c>
      <c r="BC25" s="114">
        <f>IF(N25="","",SUMIFS($B$9:$B$28,$C$9:$C$28,"&lt;="&amp;N25,$D$9:$D$28,"&gt;="&amp;N25))</f>
        <v/>
      </c>
      <c r="BD25" s="115">
        <f t="array" ref="BD25">IF(OR(BC25="",BC25=0),"",INDEX($AD$9:$AD$28,BC25))</f>
        <v/>
      </c>
      <c r="BE25" s="116">
        <f t="array" ref="BE25">IF(BD25="","",O25*INDEX($AP$9:$AP$28,BC25))</f>
        <v/>
      </c>
      <c r="BF25" s="119">
        <f t="array" ref="BF25">IF(BD25="","",P25*INDEX($AP$9:$AP$28,BC25))</f>
        <v/>
      </c>
      <c r="BG25" s="119">
        <f>IF(BD25="","",IF($BF$1=[1]Lists!$R$2,MIN(SUM(O25:P25),$BI$1),IF(AND($BF$1=[1]Lists!$R$3,O25&gt;0),MIN(O25,$BI$1)+P25*(MIN(O25,$BI$1)/O25),MIN(SUM(O25),$BI$1)+P25)))</f>
        <v/>
      </c>
      <c r="BH25" s="118">
        <f>IF(BD25="","",IF($BF$1=[1]Lists!$R$2,MIN(SUM(BE25:BF25),$BI$1),IF(AND($BF$1=[1]Lists!$R$3,O25&gt;0),MIN(BE25,$BI$1)+BF25*(MIN(BE25,$BI$1)/BE25),MIN(SUM(BE25),$BI$1)+BF25)))</f>
        <v/>
      </c>
      <c r="BI25" s="116">
        <f>IF(BD25="","",SUM($O25:$P25)-BG25)</f>
        <v/>
      </c>
      <c r="BJ25" s="118">
        <f>IF(BD25="","",SUM($BE25:$BF25)-BH25)</f>
        <v/>
      </c>
      <c r="BK25" s="119">
        <f>IF(BD25="","",IF($BF$1=[1]Lists!$R$2,MIN(SUM(O25:P25),$BL$1),IF(AND($BF$1=[1]Lists!$R$3,O25&gt;0),MIN(O25,$BL$1)+P25*(MIN(O25,$BL$1)/O25),MIN(SUM(O25),$BL$1)+P25)))</f>
        <v/>
      </c>
      <c r="BL25" s="118">
        <f>IF(BD25="","",IF($BF$1=[1]Lists!$R$2,MIN(SUM(BE25:BF25),$BL$1),IF(AND($BF$1=[1]Lists!$R$3,O25&gt;0),MIN(BE25,$BL$1)+BF25*(MIN(BE25,$BL$1)/BE25),MIN(SUM(BE25),$BL$1)+BF25)))</f>
        <v/>
      </c>
      <c r="BM25" s="116">
        <f>IF(BK25="","",SUM($O25:$P25)-BK25)</f>
        <v/>
      </c>
      <c r="BN25" s="118">
        <f>IF(BL25="","",SUM($BE25:$BF25)-BL25)</f>
        <v/>
      </c>
      <c r="BP25" s="103">
        <f>IF(X25="","",_xlfn.RANK.EQ(X25,$X$9:$X$108,1))</f>
        <v/>
      </c>
      <c r="BQ25" s="3">
        <f>IF(M25&gt;MAX([1]GL_LossExperience_Input!$BP$9:$BP$108),"",INDEX([1]GL_LossExperience_Input!$X$9:$X$108,MATCH(M25,$BP$9:$BP$108,0)))</f>
        <v/>
      </c>
      <c r="BR25" s="107">
        <f>IF(BQ25="","",BR24*(1+BS25))</f>
        <v/>
      </c>
      <c r="BS25" s="123">
        <f>IF(M25&gt;MAX([1]GL_LossExperience_Input!$BP$9:$BP$108),"",INDEX([1]GL_LossExperience_Input!$Y$9:$Y$108,MATCH(M25,$BP$9:$BP$108,0)))</f>
        <v/>
      </c>
      <c r="BW25" s="31">
        <f>IF(AD25="","",AD25)</f>
        <v/>
      </c>
      <c r="BX25" s="104">
        <f>IF(BW25="","",ROUNDDOWN(IF(AND(Program_Type="Automatics",[1]Setup!$K$9=[1]Lists!$D$3),AVERAGE([1]GL_LossExperience_Input!C25,[1]GL_LossExperience_Input!D25+(365/12)*Underlying_Policy_Length),AVERAGE([1]GL_LossExperience_Input!C25,[1]GL_LossExperience_Input!D25)),0))</f>
        <v/>
      </c>
      <c r="BY25" s="3">
        <f>IF(BW25="","",INDEX('[1]GL Rating Factors'!$B$3:$B$43,MATCH([1]GL_LossExperience_Input!$BX25,'[1]GL Rating Factors'!$B$3:$B$43,1)))</f>
        <v/>
      </c>
      <c r="BZ25" s="3">
        <f t="array" ref="BZ25">IF(BW25="","",INDEX('[1]GL Rating Factors'!$B$3:$B$43,MATCH([1]GL_LossExperience_Input!$BX25,'[1]GL Rating Factors'!$B$3:$B$43,1)+1))</f>
        <v/>
      </c>
      <c r="CA25" s="122">
        <f>IF(BW25="","",INDEX('[1]GL Rating Factors'!$F$3:$F$43,MATCH([1]GL_LossExperience_Input!$BY25,'[1]GL Rating Factors'!$B$3:$B$43,1)))</f>
        <v/>
      </c>
      <c r="CB25" s="122">
        <f t="array" ref="CB25">IF(BW25="","",INDEX('[1]GL Rating Factors'!$F$3:$F$43,MATCH([1]GL_LossExperience_Input!$BX25,'[1]GL Rating Factors'!$B$3:$B$43,1)+1))</f>
        <v/>
      </c>
      <c r="CC25" s="123">
        <f>IF(BW25="","",(BZ25-BX25)/(BZ25-BY25))</f>
        <v/>
      </c>
      <c r="CD25" s="122">
        <f>IF(BW25="","",CC25*CA25+(1-CC25)*CB25)</f>
        <v/>
      </c>
      <c r="CE25" s="124">
        <f>IF(OR(BW25="",IFERROR($BX$1,"")=""),"",CD25/$CD$1)</f>
        <v/>
      </c>
      <c r="CG25" s="31">
        <f>IF(BW25="","",BW25)</f>
        <v/>
      </c>
      <c r="CH25">
        <f>IF(CG25="","",[1]Setup!$K$9)</f>
        <v/>
      </c>
      <c r="CI25" s="24">
        <f>IF(OR($CG25="","",C25=""),"",C25)</f>
        <v/>
      </c>
      <c r="CJ25" s="24">
        <f>IF(OR($CG25="","",D25=""),"",D25)</f>
        <v/>
      </c>
      <c r="CK25" s="25">
        <f t="array" ref="CK25">IF(CG25="","",CalculateAverageRateLevel(OFFSET($BQ$9:$BR$9,0,0,COUNT($BQ$9:$BQ$108),2),CI25,CJ25,Underlying_Policy_Length,CH25=[1]Lists!$D$2))</f>
        <v/>
      </c>
      <c r="CL25">
        <f>IF(OR(CG25="",IFERROR($CK$1,"")=""),"",$CK$1/CK25)</f>
        <v/>
      </c>
      <c r="CN25" s="103">
        <f>B25</f>
        <v/>
      </c>
      <c r="CO25">
        <f>IF(C25="",0,IF(NOT(ISNUMBER(C25)),1,IF(COUNTIFS($C$9:$C$28,"&lt;="&amp;C25,$D$9:$D$28,"&gt;="&amp;C25)&gt;1,1,0)))</f>
        <v/>
      </c>
      <c r="CP25">
        <f>IF(C25="",0,IF(NOT(ISNUMBER(C25)),1,IF(YEAR(C25)&lt;2000,1,0)))</f>
        <v/>
      </c>
      <c r="CQ25">
        <f>IF(C25="",0,IF(OR(NOT(ISNUMBER(C25)),ISERROR(YEAR(C25))),1,0))</f>
        <v/>
      </c>
      <c r="CR25">
        <f>IF(D25="",0,IF(NOT(ISNUMBER(D25)),1,IF(COUNTIFS($C$9:$C$28,"&lt;="&amp;D25,$D$9:$D$28,"&gt;="&amp;D25)&gt;1,1,0)))</f>
        <v/>
      </c>
      <c r="CS25">
        <f>IF(D25="",0,IF(OR(NOT(ISNUMBER(D25)),ISERROR(YEAR(D25))),1,0))</f>
        <v/>
      </c>
      <c r="CT25">
        <f>IF(OR(C25="",E25=""),0,IF(OR(NOT(ISNUMBER(E25)),NOT(ISNUMBER(C25))),1,IF(E25&lt;=C25,1,0)))</f>
        <v/>
      </c>
      <c r="CU25">
        <f>IF(E25="",0,IF(OR(NOT(ISNUMBER(E25)),ISERROR(YEAR(E25))),1,0))</f>
        <v/>
      </c>
      <c r="CV25">
        <f>IF(F25="",0,IF(F25&lt;0,1,0))</f>
        <v/>
      </c>
      <c r="CW25">
        <f>IF(G25="",0,IF(G25&lt;0,1,0))</f>
        <v/>
      </c>
      <c r="CX25">
        <f>IF(H25="",0,IF(H25&lt;0,1,0))</f>
        <v/>
      </c>
      <c r="CY25">
        <f>IF(I25="",0,IF(I25&lt;0,1,0))</f>
        <v/>
      </c>
      <c r="CZ25">
        <f>IF(J25="",0,IF(J25&lt;0,1,0))</f>
        <v/>
      </c>
      <c r="DA25">
        <f>IF(K25="",0,IF(K25&lt;0,1,0))</f>
        <v/>
      </c>
      <c r="DB25">
        <f>IF(OR($C25="",$D25="",G25=""),0,IF(SUMIFS(O$9:O$108,$N$9:$N$108,"&gt;="&amp;$C25,$N$9:$N$108,"&lt;="&amp;$D25)&gt;G25,1,0))</f>
        <v/>
      </c>
      <c r="DC25">
        <f>IF(OR($C25="",$D25="",H25=""),0,IF(SUMIFS(P$9:P$108,$N$9:$N$108,"&gt;="&amp;$C25,$N$9:$N$108,"&lt;="&amp;$D25)&gt;H25,1,0))</f>
        <v/>
      </c>
      <c r="DD25">
        <f>IF(OR($C25="",$D25="",I25=""),0,IF(SUMIFS(Q$9:Q$108,$N$9:$N$108,"&gt;="&amp;$C25,$N$9:$N$108,"&lt;="&amp;$D25)&gt;I25,1,0))</f>
        <v/>
      </c>
      <c r="DE25">
        <f>IF(OR($C25="",$D25="",J25=""),0,IF(SUMIFS(R$9:R$108,$N$9:$N$108,"&gt;="&amp;$C25,$N$9:$N$108,"&lt;="&amp;$D25)&gt;J25,1,0))</f>
        <v/>
      </c>
      <c r="DF25">
        <f>IF(OR($C25="",$D25="",K25=""),0,IF(COUNTIFS($N$9:$N$108,"&gt;="&amp;$C25,$N$9:$N$108,"&lt;="&amp;$D25)&gt;K25,1,0))</f>
        <v/>
      </c>
      <c r="DG25">
        <f>IF(OR($C25="",$D25="",G25=""),0,IF(I25&gt;G25,1,0))</f>
        <v/>
      </c>
      <c r="DH25">
        <f>IF(OR($C25="",$D25="",H25=""),0,IF(J25&gt;H25,1,0))</f>
        <v/>
      </c>
      <c r="DI25">
        <f>IF(OR(E25="",C25=""),0,IF(OR(NOT(ISNUMBER(E25)),NOT(ISNUMBER(C25))),1,IF(AQ25&lt;4,1,0)))</f>
        <v/>
      </c>
      <c r="DJ25">
        <f>IF(AND(C25&gt;0,D25&gt;0,E25=""),1,0)</f>
        <v/>
      </c>
      <c r="DM25">
        <f>M25</f>
        <v/>
      </c>
      <c r="DN25">
        <f>IF(OR(Q25="",$N25=""),0,IF(Q25&gt;O25,1,0))</f>
        <v/>
      </c>
      <c r="DO25">
        <f>IF(OR(R25="",$N25=""),0,IF(R25&gt;P25,1,0))</f>
        <v/>
      </c>
      <c r="DQ25">
        <f>DM25</f>
        <v/>
      </c>
      <c r="DR25">
        <f>IF(X25="","",IF(COUNTIFS($X$9:$X$108,X25)&gt;1,1,0))</f>
        <v/>
      </c>
      <c r="DW25" s="27" t="n"/>
      <c r="DX25" s="1" t="n"/>
    </row>
    <row r="26" ht="14.4" customHeight="1">
      <c r="A26" s="1" t="n"/>
      <c r="B26" s="27">
        <f>IF(C26&lt;&gt;"",ROW(A18),"")</f>
        <v/>
      </c>
      <c r="C26" s="98" t="n"/>
      <c r="D26" s="98">
        <f>IF(C26="","",IF(C26&lt;C27,IFERROR(C27-1,Effective_Date-1),IF(C26&lt;C25,IFERROR(C25-1,Effective_Date-1),"")))</f>
        <v/>
      </c>
      <c r="E26" s="98">
        <f>IF($E$4="","",IF(OR(C26="",D26=""),"",$E$4))</f>
        <v/>
      </c>
      <c r="F26" s="99" t="n"/>
      <c r="G26" s="99" t="n"/>
      <c r="H26" s="99" t="n"/>
      <c r="I26" s="99" t="n"/>
      <c r="J26" s="99" t="n"/>
      <c r="K26" s="99" t="n"/>
      <c r="L26" s="27" t="n"/>
      <c r="M26" s="27">
        <f>M25+1</f>
        <v/>
      </c>
      <c r="N26" s="98" t="n"/>
      <c r="O26" s="99" t="n"/>
      <c r="P26" s="99" t="n"/>
      <c r="Q26" s="99" t="n"/>
      <c r="R26" s="99" t="n"/>
      <c r="S26" s="99" t="n"/>
      <c r="T26" s="100" t="n"/>
      <c r="U26" s="100" t="n"/>
      <c r="V26" s="27" t="n"/>
      <c r="W26" s="27" t="n"/>
      <c r="X26" s="101" t="n"/>
      <c r="Y26" s="102" t="n"/>
      <c r="Z26" s="27" t="n"/>
      <c r="AA26" s="27" t="n"/>
      <c r="AB26" s="27" t="n"/>
      <c r="AC26" s="27" t="n"/>
      <c r="AD26" s="103">
        <f>IF(C26="","",_xlfn.RANK.AVG(C26,$C$9:$C$28))</f>
        <v/>
      </c>
      <c r="AE26" s="104">
        <f>IF(AND(C26&gt;0,D26&gt;0),AVERAGE(C26,IF(AND(Program_Type="Automatics",[1]Setup!$K$9="Risks Attaching"),DATE(YEAR(D26),MONTH(D26)+Underlying_Policy_Length,DAY(D26)),D26)),"")</f>
        <v/>
      </c>
      <c r="AF26" s="3">
        <f>IF(AE26="","",INDEX('[1]GL Rating Factors'!$B$3:$B$43,MATCH($AE26,'[1]GL Rating Factors'!$B$3:$B$43,1)))</f>
        <v/>
      </c>
      <c r="AG26" s="3">
        <f t="array" ref="AG26">IF(AE26="","",INDEX('[1]GL Rating Factors'!$B$3:$B$43,MATCH($AE26,'[1]GL Rating Factors'!$B$3:$B$43,1)+1))</f>
        <v/>
      </c>
      <c r="AH26">
        <f>IF(OR(C26="",D26=""),"",(AG26-AE26)/(AG26-AF26))</f>
        <v/>
      </c>
      <c r="AI26" s="5">
        <f>IF(AE26="","",INDEX('[1]GL Rating Factors'!$H$3:$H$43,MATCH(AF26,'[1]GL Rating Factors'!$B$3:$B$43,0)))</f>
        <v/>
      </c>
      <c r="AJ26">
        <f>IF(AE26="","",INDEX('[1]GL Rating Factors'!$G$3:$G$43,MATCH(AF26,'[1]GL Rating Factors'!$B$3:$B$43,0)))</f>
        <v/>
      </c>
      <c r="AK26">
        <f>IF(AE26="","",INDEX('[1]GL Rating Factors'!$H$3:$H$43,MATCH(AG26,'[1]GL Rating Factors'!$B$3:$B$43,0)))</f>
        <v/>
      </c>
      <c r="AL26">
        <f>IF(AE26="","",INDEX('[1]GL Rating Factors'!$G$3:$G$43,MATCH(AG26,'[1]GL Rating Factors'!$B$3:$B$43,0)))</f>
        <v/>
      </c>
      <c r="AM26" s="6">
        <f>IF(AE26="","",AI26*$AH26+(1-$AH26)*AK26)</f>
        <v/>
      </c>
      <c r="AN26" s="6">
        <f>IF(AF26="","",AJ26*$AH26+(1-$AH26)*AL26)</f>
        <v/>
      </c>
      <c r="AO26" s="105">
        <f>IF(AE26="","",AM26/AM$1)</f>
        <v/>
      </c>
      <c r="AP26" s="105">
        <f>IF(AF26="","",AN26/AN$1)</f>
        <v/>
      </c>
      <c r="AQ26" s="106">
        <f>IF(AND(C26&gt;0,E26&gt;0),ROUND(((E26-C26)/365)*12,0),"")</f>
        <v/>
      </c>
      <c r="AR26" s="107">
        <f t="array" ref="AR26">IF(AQ26="","",INDEX([1]GL_Incurred_LDF_Analysis!$P$200:$P$219,B26))</f>
        <v/>
      </c>
      <c r="AS26" s="108">
        <f t="array" ref="AS26">IF(AQ26="","",INDEX([1]GL_Counts_LDF_Analysis!$P$200:$P$219,B26))</f>
        <v/>
      </c>
      <c r="AT26">
        <f>IF(AQ26="","",AR26/AS26)</f>
        <v/>
      </c>
      <c r="AU26" s="109">
        <f>IF(AQ26="","",IF(AT26&lt;1,AT26,(1+(AT26-1)*(1-$AV$1*(1-$AV$2)))))</f>
        <v/>
      </c>
      <c r="AV26" s="110">
        <f>IF(AQ26="","",AS26*AU26)</f>
        <v/>
      </c>
      <c r="AW26" s="38">
        <f>IF(AQ26="","",IF(AT26&lt;1,AT26,(1+(AT26-1)*(1-$AX$1*(1-$AX$2)))))</f>
        <v/>
      </c>
      <c r="AX26" s="38">
        <f>IF(AQ26="","",AS26*AW26)</f>
        <v/>
      </c>
      <c r="AY26" s="116">
        <f>IF(OR($C26="",$D26=""),"",G26*$AP26)</f>
        <v/>
      </c>
      <c r="AZ26" s="118">
        <f>IF(OR($C26="",$D26=""),"",H26*$AP26)</f>
        <v/>
      </c>
      <c r="BC26" s="114">
        <f>IF(N26="","",SUMIFS($B$9:$B$28,$C$9:$C$28,"&lt;="&amp;N26,$D$9:$D$28,"&gt;="&amp;N26))</f>
        <v/>
      </c>
      <c r="BD26" s="115">
        <f t="array" ref="BD26">IF(OR(BC26="",BC26=0),"",INDEX($AD$9:$AD$28,BC26))</f>
        <v/>
      </c>
      <c r="BE26" s="116">
        <f t="array" ref="BE26">IF(BD26="","",O26*INDEX($AP$9:$AP$28,BC26))</f>
        <v/>
      </c>
      <c r="BF26" s="119">
        <f t="array" ref="BF26">IF(BD26="","",P26*INDEX($AP$9:$AP$28,BC26))</f>
        <v/>
      </c>
      <c r="BG26" s="119">
        <f>IF(BD26="","",IF($BF$1=[1]Lists!$R$2,MIN(SUM(O26:P26),$BI$1),IF(AND($BF$1=[1]Lists!$R$3,O26&gt;0),MIN(O26,$BI$1)+P26*(MIN(O26,$BI$1)/O26),MIN(SUM(O26),$BI$1)+P26)))</f>
        <v/>
      </c>
      <c r="BH26" s="118">
        <f>IF(BD26="","",IF($BF$1=[1]Lists!$R$2,MIN(SUM(BE26:BF26),$BI$1),IF(AND($BF$1=[1]Lists!$R$3,O26&gt;0),MIN(BE26,$BI$1)+BF26*(MIN(BE26,$BI$1)/BE26),MIN(SUM(BE26),$BI$1)+BF26)))</f>
        <v/>
      </c>
      <c r="BI26" s="116">
        <f>IF(BD26="","",SUM($O26:$P26)-BG26)</f>
        <v/>
      </c>
      <c r="BJ26" s="118">
        <f>IF(BD26="","",SUM($BE26:$BF26)-BH26)</f>
        <v/>
      </c>
      <c r="BK26" s="119">
        <f>IF(BD26="","",IF($BF$1=[1]Lists!$R$2,MIN(SUM(O26:P26),$BL$1),IF(AND($BF$1=[1]Lists!$R$3,O26&gt;0),MIN(O26,$BL$1)+P26*(MIN(O26,$BL$1)/O26),MIN(SUM(O26),$BL$1)+P26)))</f>
        <v/>
      </c>
      <c r="BL26" s="118">
        <f>IF(BD26="","",IF($BF$1=[1]Lists!$R$2,MIN(SUM(BE26:BF26),$BL$1),IF(AND($BF$1=[1]Lists!$R$3,O26&gt;0),MIN(BE26,$BL$1)+BF26*(MIN(BE26,$BL$1)/BE26),MIN(SUM(BE26),$BL$1)+BF26)))</f>
        <v/>
      </c>
      <c r="BM26" s="116">
        <f>IF(BK26="","",SUM($O26:$P26)-BK26)</f>
        <v/>
      </c>
      <c r="BN26" s="118">
        <f>IF(BL26="","",SUM($BE26:$BF26)-BL26)</f>
        <v/>
      </c>
      <c r="BP26" s="103">
        <f>IF(X26="","",_xlfn.RANK.EQ(X26,$X$9:$X$108,1))</f>
        <v/>
      </c>
      <c r="BQ26" s="3">
        <f>IF(M26&gt;MAX([1]GL_LossExperience_Input!$BP$9:$BP$108),"",INDEX([1]GL_LossExperience_Input!$X$9:$X$108,MATCH(M26,$BP$9:$BP$108,0)))</f>
        <v/>
      </c>
      <c r="BR26" s="107">
        <f>IF(BQ26="","",BR25*(1+BS26))</f>
        <v/>
      </c>
      <c r="BS26" s="123">
        <f>IF(M26&gt;MAX([1]GL_LossExperience_Input!$BP$9:$BP$108),"",INDEX([1]GL_LossExperience_Input!$Y$9:$Y$108,MATCH(M26,$BP$9:$BP$108,0)))</f>
        <v/>
      </c>
      <c r="BW26" s="31">
        <f>IF(AD26="","",AD26)</f>
        <v/>
      </c>
      <c r="BX26" s="104">
        <f>IF(BW26="","",ROUNDDOWN(IF(AND(Program_Type="Automatics",[1]Setup!$K$9=[1]Lists!$D$3),AVERAGE([1]GL_LossExperience_Input!C26,[1]GL_LossExperience_Input!D26+(365/12)*Underlying_Policy_Length),AVERAGE([1]GL_LossExperience_Input!C26,[1]GL_LossExperience_Input!D26)),0))</f>
        <v/>
      </c>
      <c r="BY26" s="3">
        <f>IF(BW26="","",INDEX('[1]GL Rating Factors'!$B$3:$B$43,MATCH([1]GL_LossExperience_Input!$BX26,'[1]GL Rating Factors'!$B$3:$B$43,1)))</f>
        <v/>
      </c>
      <c r="BZ26" s="3">
        <f t="array" ref="BZ26">IF(BW26="","",INDEX('[1]GL Rating Factors'!$B$3:$B$43,MATCH([1]GL_LossExperience_Input!$BX26,'[1]GL Rating Factors'!$B$3:$B$43,1)+1))</f>
        <v/>
      </c>
      <c r="CA26" s="122">
        <f>IF(BW26="","",INDEX('[1]GL Rating Factors'!$F$3:$F$43,MATCH([1]GL_LossExperience_Input!$BY26,'[1]GL Rating Factors'!$B$3:$B$43,1)))</f>
        <v/>
      </c>
      <c r="CB26" s="122">
        <f t="array" ref="CB26">IF(BW26="","",INDEX('[1]GL Rating Factors'!$F$3:$F$43,MATCH([1]GL_LossExperience_Input!$BX26,'[1]GL Rating Factors'!$B$3:$B$43,1)+1))</f>
        <v/>
      </c>
      <c r="CC26" s="123">
        <f>IF(BW26="","",(BZ26-BX26)/(BZ26-BY26))</f>
        <v/>
      </c>
      <c r="CD26" s="122">
        <f>IF(BW26="","",CC26*CA26+(1-CC26)*CB26)</f>
        <v/>
      </c>
      <c r="CE26" s="124">
        <f>IF(OR(BW26="",IFERROR($BX$1,"")=""),"",CD26/$CD$1)</f>
        <v/>
      </c>
      <c r="CG26" s="31">
        <f>IF(BW26="","",BW26)</f>
        <v/>
      </c>
      <c r="CH26">
        <f>IF(CG26="","",[1]Setup!$K$9)</f>
        <v/>
      </c>
      <c r="CI26" s="24">
        <f>IF(OR($CG26="","",C26=""),"",C26)</f>
        <v/>
      </c>
      <c r="CJ26" s="24">
        <f>IF(OR($CG26="","",D26=""),"",D26)</f>
        <v/>
      </c>
      <c r="CK26" s="25">
        <f t="array" ref="CK26">IF(CG26="","",CalculateAverageRateLevel(OFFSET($BQ$9:$BR$9,0,0,COUNT($BQ$9:$BQ$108),2),CI26,CJ26,Underlying_Policy_Length,CH26=[1]Lists!$D$2))</f>
        <v/>
      </c>
      <c r="CL26">
        <f>IF(OR(CG26="",IFERROR($CK$1,"")=""),"",$CK$1/CK26)</f>
        <v/>
      </c>
      <c r="CN26" s="103">
        <f>B26</f>
        <v/>
      </c>
      <c r="CO26">
        <f>IF(C26="",0,IF(NOT(ISNUMBER(C26)),1,IF(COUNTIFS($C$9:$C$28,"&lt;="&amp;C26,$D$9:$D$28,"&gt;="&amp;C26)&gt;1,1,0)))</f>
        <v/>
      </c>
      <c r="CP26">
        <f>IF(C26="",0,IF(NOT(ISNUMBER(C26)),1,IF(YEAR(C26)&lt;2000,1,0)))</f>
        <v/>
      </c>
      <c r="CQ26">
        <f>IF(C26="",0,IF(OR(NOT(ISNUMBER(C26)),ISERROR(YEAR(C26))),1,0))</f>
        <v/>
      </c>
      <c r="CR26">
        <f>IF(D26="",0,IF(NOT(ISNUMBER(D26)),1,IF(COUNTIFS($C$9:$C$28,"&lt;="&amp;D26,$D$9:$D$28,"&gt;="&amp;D26)&gt;1,1,0)))</f>
        <v/>
      </c>
      <c r="CS26">
        <f>IF(D26="",0,IF(OR(NOT(ISNUMBER(D26)),ISERROR(YEAR(D26))),1,0))</f>
        <v/>
      </c>
      <c r="CT26">
        <f>IF(OR(C26="",E26=""),0,IF(OR(NOT(ISNUMBER(E26)),NOT(ISNUMBER(C26))),1,IF(E26&lt;=C26,1,0)))</f>
        <v/>
      </c>
      <c r="CU26">
        <f>IF(E26="",0,IF(OR(NOT(ISNUMBER(E26)),ISERROR(YEAR(E26))),1,0))</f>
        <v/>
      </c>
      <c r="CV26">
        <f>IF(F26="",0,IF(F26&lt;0,1,0))</f>
        <v/>
      </c>
      <c r="CW26">
        <f>IF(G26="",0,IF(G26&lt;0,1,0))</f>
        <v/>
      </c>
      <c r="CX26">
        <f>IF(H26="",0,IF(H26&lt;0,1,0))</f>
        <v/>
      </c>
      <c r="CY26">
        <f>IF(I26="",0,IF(I26&lt;0,1,0))</f>
        <v/>
      </c>
      <c r="CZ26">
        <f>IF(J26="",0,IF(J26&lt;0,1,0))</f>
        <v/>
      </c>
      <c r="DA26">
        <f>IF(K26="",0,IF(K26&lt;0,1,0))</f>
        <v/>
      </c>
      <c r="DB26">
        <f>IF(OR($C26="",$D26="",G26=""),0,IF(SUMIFS(O$9:O$108,$N$9:$N$108,"&gt;="&amp;$C26,$N$9:$N$108,"&lt;="&amp;$D26)&gt;G26,1,0))</f>
        <v/>
      </c>
      <c r="DC26">
        <f>IF(OR($C26="",$D26="",H26=""),0,IF(SUMIFS(P$9:P$108,$N$9:$N$108,"&gt;="&amp;$C26,$N$9:$N$108,"&lt;="&amp;$D26)&gt;H26,1,0))</f>
        <v/>
      </c>
      <c r="DD26">
        <f>IF(OR($C26="",$D26="",I26=""),0,IF(SUMIFS(Q$9:Q$108,$N$9:$N$108,"&gt;="&amp;$C26,$N$9:$N$108,"&lt;="&amp;$D26)&gt;I26,1,0))</f>
        <v/>
      </c>
      <c r="DE26">
        <f>IF(OR($C26="",$D26="",J26=""),0,IF(SUMIFS(R$9:R$108,$N$9:$N$108,"&gt;="&amp;$C26,$N$9:$N$108,"&lt;="&amp;$D26)&gt;J26,1,0))</f>
        <v/>
      </c>
      <c r="DF26">
        <f>IF(OR($C26="",$D26="",K26=""),0,IF(COUNTIFS($N$9:$N$108,"&gt;="&amp;$C26,$N$9:$N$108,"&lt;="&amp;$D26)&gt;K26,1,0))</f>
        <v/>
      </c>
      <c r="DG26">
        <f>IF(OR($C26="",$D26="",G26=""),0,IF(I26&gt;G26,1,0))</f>
        <v/>
      </c>
      <c r="DH26">
        <f>IF(OR($C26="",$D26="",H26=""),0,IF(J26&gt;H26,1,0))</f>
        <v/>
      </c>
      <c r="DI26">
        <f>IF(OR(E26="",C26=""),0,IF(OR(NOT(ISNUMBER(E26)),NOT(ISNUMBER(C26))),1,IF(AQ26&lt;4,1,0)))</f>
        <v/>
      </c>
      <c r="DJ26">
        <f>IF(AND(C26&gt;0,D26&gt;0,E26=""),1,0)</f>
        <v/>
      </c>
      <c r="DM26">
        <f>M26</f>
        <v/>
      </c>
      <c r="DN26">
        <f>IF(OR(Q26="",$N26=""),0,IF(Q26&gt;O26,1,0))</f>
        <v/>
      </c>
      <c r="DO26">
        <f>IF(OR(R26="",$N26=""),0,IF(R26&gt;P26,1,0))</f>
        <v/>
      </c>
      <c r="DQ26">
        <f>DM26</f>
        <v/>
      </c>
      <c r="DR26">
        <f>IF(X26="","",IF(COUNTIFS($X$9:$X$108,X26)&gt;1,1,0))</f>
        <v/>
      </c>
      <c r="DW26" s="27" t="n"/>
      <c r="DX26" s="1" t="n"/>
    </row>
    <row r="27" ht="14.4" customHeight="1">
      <c r="A27" s="1" t="n"/>
      <c r="B27" s="27">
        <f>IF(C27&lt;&gt;"",ROW(A19),"")</f>
        <v/>
      </c>
      <c r="C27" s="98" t="n"/>
      <c r="D27" s="98">
        <f>IF(C27="","",IF(C27&lt;C28,IFERROR(C28-1,Effective_Date-1),IF(C27&lt;C26,IFERROR(C26-1,Effective_Date-1),"")))</f>
        <v/>
      </c>
      <c r="E27" s="98">
        <f>IF($E$4="","",IF(OR(C27="",D27=""),"",$E$4))</f>
        <v/>
      </c>
      <c r="F27" s="99" t="n"/>
      <c r="G27" s="99" t="n"/>
      <c r="H27" s="99" t="n"/>
      <c r="I27" s="99" t="n"/>
      <c r="J27" s="99" t="n"/>
      <c r="K27" s="99" t="n"/>
      <c r="L27" s="27" t="n"/>
      <c r="M27" s="27">
        <f>M26+1</f>
        <v/>
      </c>
      <c r="N27" s="98" t="n"/>
      <c r="O27" s="99" t="n"/>
      <c r="P27" s="99" t="n"/>
      <c r="Q27" s="99" t="n"/>
      <c r="R27" s="99" t="n"/>
      <c r="S27" s="99" t="n"/>
      <c r="T27" s="100" t="n"/>
      <c r="U27" s="100" t="n"/>
      <c r="V27" s="27" t="n"/>
      <c r="W27" s="27" t="n"/>
      <c r="X27" s="101" t="n"/>
      <c r="Y27" s="102" t="n"/>
      <c r="Z27" s="27" t="n"/>
      <c r="AA27" s="27" t="n"/>
      <c r="AB27" s="27" t="n"/>
      <c r="AC27" s="27" t="n"/>
      <c r="AD27" s="103">
        <f>IF(C27="","",_xlfn.RANK.AVG(C27,$C$9:$C$28))</f>
        <v/>
      </c>
      <c r="AE27" s="104">
        <f>IF(AND(C27&gt;0,D27&gt;0),AVERAGE(C27,IF(AND(Program_Type="Automatics",[1]Setup!$K$9="Risks Attaching"),DATE(YEAR(D27),MONTH(D27)+Underlying_Policy_Length,DAY(D27)),D27)),"")</f>
        <v/>
      </c>
      <c r="AF27" s="3">
        <f>IF(AE27="","",INDEX('[1]GL Rating Factors'!$B$3:$B$43,MATCH($AE27,'[1]GL Rating Factors'!$B$3:$B$43,1)))</f>
        <v/>
      </c>
      <c r="AG27" s="3">
        <f t="array" ref="AG27">IF(AE27="","",INDEX('[1]GL Rating Factors'!$B$3:$B$43,MATCH($AE27,'[1]GL Rating Factors'!$B$3:$B$43,1)+1))</f>
        <v/>
      </c>
      <c r="AH27">
        <f>IF(OR(C27="",D27=""),"",(AG27-AE27)/(AG27-AF27))</f>
        <v/>
      </c>
      <c r="AI27" s="5">
        <f>IF(AE27="","",INDEX('[1]GL Rating Factors'!$H$3:$H$43,MATCH(AF27,'[1]GL Rating Factors'!$B$3:$B$43,0)))</f>
        <v/>
      </c>
      <c r="AJ27">
        <f>IF(AE27="","",INDEX('[1]GL Rating Factors'!$G$3:$G$43,MATCH(AF27,'[1]GL Rating Factors'!$B$3:$B$43,0)))</f>
        <v/>
      </c>
      <c r="AK27">
        <f>IF(AE27="","",INDEX('[1]GL Rating Factors'!$H$3:$H$43,MATCH(AG27,'[1]GL Rating Factors'!$B$3:$B$43,0)))</f>
        <v/>
      </c>
      <c r="AL27">
        <f>IF(AE27="","",INDEX('[1]GL Rating Factors'!$G$3:$G$43,MATCH(AG27,'[1]GL Rating Factors'!$B$3:$B$43,0)))</f>
        <v/>
      </c>
      <c r="AM27" s="6">
        <f>IF(AE27="","",AI27*$AH27+(1-$AH27)*AK27)</f>
        <v/>
      </c>
      <c r="AN27" s="6">
        <f>IF(AF27="","",AJ27*$AH27+(1-$AH27)*AL27)</f>
        <v/>
      </c>
      <c r="AO27" s="105">
        <f>IF(AE27="","",AM27/AM$1)</f>
        <v/>
      </c>
      <c r="AP27" s="105">
        <f>IF(AF27="","",AN27/AN$1)</f>
        <v/>
      </c>
      <c r="AQ27" s="106">
        <f>IF(AND(C27&gt;0,E27&gt;0),ROUND(((E27-C27)/365)*12,0),"")</f>
        <v/>
      </c>
      <c r="AR27" s="107">
        <f t="array" ref="AR27">IF(AQ27="","",INDEX([1]GL_Incurred_LDF_Analysis!$P$200:$P$219,B27))</f>
        <v/>
      </c>
      <c r="AS27" s="108">
        <f t="array" ref="AS27">IF(AQ27="","",INDEX([1]GL_Counts_LDF_Analysis!$P$200:$P$219,B27))</f>
        <v/>
      </c>
      <c r="AT27">
        <f>IF(AQ27="","",AR27/AS27)</f>
        <v/>
      </c>
      <c r="AU27" s="109">
        <f>IF(AQ27="","",IF(AT27&lt;1,AT27,(1+(AT27-1)*(1-$AV$1*(1-$AV$2)))))</f>
        <v/>
      </c>
      <c r="AV27" s="110">
        <f>IF(AQ27="","",AS27*AU27)</f>
        <v/>
      </c>
      <c r="AW27" s="38">
        <f>IF(AQ27="","",IF(AT27&lt;1,AT27,(1+(AT27-1)*(1-$AX$1*(1-$AX$2)))))</f>
        <v/>
      </c>
      <c r="AX27" s="38">
        <f>IF(AQ27="","",AS27*AW27)</f>
        <v/>
      </c>
      <c r="AY27" s="116">
        <f>IF(OR($C27="",$D27=""),"",G27*$AP27)</f>
        <v/>
      </c>
      <c r="AZ27" s="118">
        <f>IF(OR($C27="",$D27=""),"",H27*$AP27)</f>
        <v/>
      </c>
      <c r="BC27" s="114">
        <f>IF(N27="","",SUMIFS($B$9:$B$28,$C$9:$C$28,"&lt;="&amp;N27,$D$9:$D$28,"&gt;="&amp;N27))</f>
        <v/>
      </c>
      <c r="BD27" s="115">
        <f t="array" ref="BD27">IF(OR(BC27="",BC27=0),"",INDEX($AD$9:$AD$28,BC27))</f>
        <v/>
      </c>
      <c r="BE27" s="116">
        <f t="array" ref="BE27">IF(BD27="","",O27*INDEX($AP$9:$AP$28,BC27))</f>
        <v/>
      </c>
      <c r="BF27" s="119">
        <f t="array" ref="BF27">IF(BD27="","",P27*INDEX($AP$9:$AP$28,BC27))</f>
        <v/>
      </c>
      <c r="BG27" s="119">
        <f>IF(BD27="","",IF($BF$1=[1]Lists!$R$2,MIN(SUM(O27:P27),$BI$1),IF(AND($BF$1=[1]Lists!$R$3,O27&gt;0),MIN(O27,$BI$1)+P27*(MIN(O27,$BI$1)/O27),MIN(SUM(O27),$BI$1)+P27)))</f>
        <v/>
      </c>
      <c r="BH27" s="118">
        <f>IF(BD27="","",IF($BF$1=[1]Lists!$R$2,MIN(SUM(BE27:BF27),$BI$1),IF(AND($BF$1=[1]Lists!$R$3,O27&gt;0),MIN(BE27,$BI$1)+BF27*(MIN(BE27,$BI$1)/BE27),MIN(SUM(BE27),$BI$1)+BF27)))</f>
        <v/>
      </c>
      <c r="BI27" s="116">
        <f>IF(BD27="","",SUM($O27:$P27)-BG27)</f>
        <v/>
      </c>
      <c r="BJ27" s="118">
        <f>IF(BD27="","",SUM($BE27:$BF27)-BH27)</f>
        <v/>
      </c>
      <c r="BK27" s="119">
        <f>IF(BD27="","",IF($BF$1=[1]Lists!$R$2,MIN(SUM(O27:P27),$BL$1),IF(AND($BF$1=[1]Lists!$R$3,O27&gt;0),MIN(O27,$BL$1)+P27*(MIN(O27,$BL$1)/O27),MIN(SUM(O27),$BL$1)+P27)))</f>
        <v/>
      </c>
      <c r="BL27" s="118">
        <f>IF(BD27="","",IF($BF$1=[1]Lists!$R$2,MIN(SUM(BE27:BF27),$BL$1),IF(AND($BF$1=[1]Lists!$R$3,O27&gt;0),MIN(BE27,$BL$1)+BF27*(MIN(BE27,$BL$1)/BE27),MIN(SUM(BE27),$BL$1)+BF27)))</f>
        <v/>
      </c>
      <c r="BM27" s="116">
        <f>IF(BK27="","",SUM($O27:$P27)-BK27)</f>
        <v/>
      </c>
      <c r="BN27" s="118">
        <f>IF(BL27="","",SUM($BE27:$BF27)-BL27)</f>
        <v/>
      </c>
      <c r="BP27" s="103">
        <f>IF(X27="","",_xlfn.RANK.EQ(X27,$X$9:$X$108,1))</f>
        <v/>
      </c>
      <c r="BQ27" s="3">
        <f>IF(M27&gt;MAX([1]GL_LossExperience_Input!$BP$9:$BP$108),"",INDEX([1]GL_LossExperience_Input!$X$9:$X$108,MATCH(M27,$BP$9:$BP$108,0)))</f>
        <v/>
      </c>
      <c r="BR27" s="107">
        <f>IF(BQ27="","",BR26*(1+BS27))</f>
        <v/>
      </c>
      <c r="BS27" s="123">
        <f>IF(M27&gt;MAX([1]GL_LossExperience_Input!$BP$9:$BP$108),"",INDEX([1]GL_LossExperience_Input!$Y$9:$Y$108,MATCH(M27,$BP$9:$BP$108,0)))</f>
        <v/>
      </c>
      <c r="BW27" s="31">
        <f>IF(AD27="","",AD27)</f>
        <v/>
      </c>
      <c r="BX27" s="104">
        <f>IF(BW27="","",ROUNDDOWN(IF(AND(Program_Type="Automatics",[1]Setup!$K$9=[1]Lists!$D$3),AVERAGE([1]GL_LossExperience_Input!C27,[1]GL_LossExperience_Input!D27+(365/12)*Underlying_Policy_Length),AVERAGE([1]GL_LossExperience_Input!C27,[1]GL_LossExperience_Input!D27)),0))</f>
        <v/>
      </c>
      <c r="BY27" s="3">
        <f>IF(BW27="","",INDEX('[1]GL Rating Factors'!$B$3:$B$43,MATCH([1]GL_LossExperience_Input!$BX27,'[1]GL Rating Factors'!$B$3:$B$43,1)))</f>
        <v/>
      </c>
      <c r="BZ27" s="3">
        <f t="array" ref="BZ27">IF(BW27="","",INDEX('[1]GL Rating Factors'!$B$3:$B$43,MATCH([1]GL_LossExperience_Input!$BX27,'[1]GL Rating Factors'!$B$3:$B$43,1)+1))</f>
        <v/>
      </c>
      <c r="CA27" s="122">
        <f>IF(BW27="","",INDEX('[1]GL Rating Factors'!$F$3:$F$43,MATCH([1]GL_LossExperience_Input!$BY27,'[1]GL Rating Factors'!$B$3:$B$43,1)))</f>
        <v/>
      </c>
      <c r="CB27" s="122">
        <f t="array" ref="CB27">IF(BW27="","",INDEX('[1]GL Rating Factors'!$F$3:$F$43,MATCH([1]GL_LossExperience_Input!$BX27,'[1]GL Rating Factors'!$B$3:$B$43,1)+1))</f>
        <v/>
      </c>
      <c r="CC27" s="123">
        <f>IF(BW27="","",(BZ27-BX27)/(BZ27-BY27))</f>
        <v/>
      </c>
      <c r="CD27" s="122">
        <f>IF(BW27="","",CC27*CA27+(1-CC27)*CB27)</f>
        <v/>
      </c>
      <c r="CE27" s="124">
        <f>IF(OR(BW27="",IFERROR($BX$1,"")=""),"",CD27/$CD$1)</f>
        <v/>
      </c>
      <c r="CG27" s="31">
        <f>IF(BW27="","",BW27)</f>
        <v/>
      </c>
      <c r="CH27">
        <f>IF(CG27="","",[1]Setup!$K$9)</f>
        <v/>
      </c>
      <c r="CI27" s="24">
        <f>IF(OR($CG27="","",C27=""),"",C27)</f>
        <v/>
      </c>
      <c r="CJ27" s="24">
        <f>IF(OR($CG27="","",D27=""),"",D27)</f>
        <v/>
      </c>
      <c r="CK27" s="25">
        <f t="array" ref="CK27">IF(CG27="","",CalculateAverageRateLevel(OFFSET($BQ$9:$BR$9,0,0,COUNT($BQ$9:$BQ$108),2),CI27,CJ27,Underlying_Policy_Length,CH27=[1]Lists!$D$2))</f>
        <v/>
      </c>
      <c r="CL27">
        <f>IF(OR(CG27="",IFERROR($CK$1,"")=""),"",$CK$1/CK27)</f>
        <v/>
      </c>
      <c r="CN27" s="103">
        <f>B27</f>
        <v/>
      </c>
      <c r="CO27">
        <f>IF(C27="",0,IF(NOT(ISNUMBER(C27)),1,IF(COUNTIFS($C$9:$C$28,"&lt;="&amp;C27,$D$9:$D$28,"&gt;="&amp;C27)&gt;1,1,0)))</f>
        <v/>
      </c>
      <c r="CP27">
        <f>IF(C27="",0,IF(NOT(ISNUMBER(C27)),1,IF(YEAR(C27)&lt;2000,1,0)))</f>
        <v/>
      </c>
      <c r="CQ27">
        <f>IF(C27="",0,IF(OR(NOT(ISNUMBER(C27)),ISERROR(YEAR(C27))),1,0))</f>
        <v/>
      </c>
      <c r="CR27">
        <f>IF(D27="",0,IF(NOT(ISNUMBER(D27)),1,IF(COUNTIFS($C$9:$C$28,"&lt;="&amp;D27,$D$9:$D$28,"&gt;="&amp;D27)&gt;1,1,0)))</f>
        <v/>
      </c>
      <c r="CS27">
        <f>IF(D27="",0,IF(OR(NOT(ISNUMBER(D27)),ISERROR(YEAR(D27))),1,0))</f>
        <v/>
      </c>
      <c r="CT27">
        <f>IF(OR(C27="",E27=""),0,IF(OR(NOT(ISNUMBER(E27)),NOT(ISNUMBER(C27))),1,IF(E27&lt;=C27,1,0)))</f>
        <v/>
      </c>
      <c r="CU27">
        <f>IF(E27="",0,IF(OR(NOT(ISNUMBER(E27)),ISERROR(YEAR(E27))),1,0))</f>
        <v/>
      </c>
      <c r="CV27">
        <f>IF(F27="",0,IF(F27&lt;0,1,0))</f>
        <v/>
      </c>
      <c r="CW27">
        <f>IF(G27="",0,IF(G27&lt;0,1,0))</f>
        <v/>
      </c>
      <c r="CX27">
        <f>IF(H27="",0,IF(H27&lt;0,1,0))</f>
        <v/>
      </c>
      <c r="CY27">
        <f>IF(I27="",0,IF(I27&lt;0,1,0))</f>
        <v/>
      </c>
      <c r="CZ27">
        <f>IF(J27="",0,IF(J27&lt;0,1,0))</f>
        <v/>
      </c>
      <c r="DA27">
        <f>IF(K27="",0,IF(K27&lt;0,1,0))</f>
        <v/>
      </c>
      <c r="DB27">
        <f>IF(OR($C27="",$D27="",G27=""),0,IF(SUMIFS(O$9:O$108,$N$9:$N$108,"&gt;="&amp;$C27,$N$9:$N$108,"&lt;="&amp;$D27)&gt;G27,1,0))</f>
        <v/>
      </c>
      <c r="DC27">
        <f>IF(OR($C27="",$D27="",H27=""),0,IF(SUMIFS(P$9:P$108,$N$9:$N$108,"&gt;="&amp;$C27,$N$9:$N$108,"&lt;="&amp;$D27)&gt;H27,1,0))</f>
        <v/>
      </c>
      <c r="DD27">
        <f>IF(OR($C27="",$D27="",I27=""),0,IF(SUMIFS(Q$9:Q$108,$N$9:$N$108,"&gt;="&amp;$C27,$N$9:$N$108,"&lt;="&amp;$D27)&gt;I27,1,0))</f>
        <v/>
      </c>
      <c r="DE27">
        <f>IF(OR($C27="",$D27="",J27=""),0,IF(SUMIFS(R$9:R$108,$N$9:$N$108,"&gt;="&amp;$C27,$N$9:$N$108,"&lt;="&amp;$D27)&gt;J27,1,0))</f>
        <v/>
      </c>
      <c r="DF27">
        <f>IF(OR($C27="",$D27="",K27=""),0,IF(COUNTIFS($N$9:$N$108,"&gt;="&amp;$C27,$N$9:$N$108,"&lt;="&amp;$D27)&gt;K27,1,0))</f>
        <v/>
      </c>
      <c r="DG27">
        <f>IF(OR($C27="",$D27="",G27=""),0,IF(I27&gt;G27,1,0))</f>
        <v/>
      </c>
      <c r="DH27">
        <f>IF(OR($C27="",$D27="",H27=""),0,IF(J27&gt;H27,1,0))</f>
        <v/>
      </c>
      <c r="DI27">
        <f>IF(OR(E27="",C27=""),0,IF(OR(NOT(ISNUMBER(E27)),NOT(ISNUMBER(C27))),1,IF(AQ27&lt;4,1,0)))</f>
        <v/>
      </c>
      <c r="DJ27">
        <f>IF(AND(C27&gt;0,D27&gt;0,E27=""),1,0)</f>
        <v/>
      </c>
      <c r="DM27">
        <f>M27</f>
        <v/>
      </c>
      <c r="DN27">
        <f>IF(OR(Q27="",$N27=""),0,IF(Q27&gt;O27,1,0))</f>
        <v/>
      </c>
      <c r="DO27">
        <f>IF(OR(R27="",$N27=""),0,IF(R27&gt;P27,1,0))</f>
        <v/>
      </c>
      <c r="DQ27">
        <f>DM27</f>
        <v/>
      </c>
      <c r="DR27">
        <f>IF(X27="","",IF(COUNTIFS($X$9:$X$108,X27)&gt;1,1,0))</f>
        <v/>
      </c>
      <c r="DW27" s="27" t="n"/>
      <c r="DX27" s="1" t="n"/>
    </row>
    <row r="28" ht="15" customHeight="1" thickBot="1">
      <c r="A28" s="1" t="n"/>
      <c r="B28" s="27">
        <f>IF(C28&lt;&gt;"",ROW(A20),"")</f>
        <v/>
      </c>
      <c r="C28" s="98" t="n"/>
      <c r="D28" s="98">
        <f>IF(C28="","",IF(C28&lt;C29,IFERROR(C29-1,Effective_Date-1),IF(C28&lt;C27,IFERROR(C27-1,Effective_Date-1),"")))</f>
        <v/>
      </c>
      <c r="E28" s="98">
        <f>IF($E$4="","",IF(OR(C28="",D28=""),"",$E$4))</f>
        <v/>
      </c>
      <c r="F28" s="99" t="n"/>
      <c r="G28" s="99" t="n"/>
      <c r="H28" s="99" t="n"/>
      <c r="I28" s="99" t="n"/>
      <c r="J28" s="99" t="n"/>
      <c r="K28" s="99" t="n"/>
      <c r="L28" s="27" t="n"/>
      <c r="M28" s="27">
        <f>M27+1</f>
        <v/>
      </c>
      <c r="N28" s="98" t="n"/>
      <c r="O28" s="99" t="n"/>
      <c r="P28" s="99" t="n"/>
      <c r="Q28" s="99" t="n"/>
      <c r="R28" s="99" t="n"/>
      <c r="S28" s="99" t="n"/>
      <c r="T28" s="100" t="n"/>
      <c r="U28" s="100" t="n"/>
      <c r="V28" s="27" t="n"/>
      <c r="W28" s="27" t="n"/>
      <c r="X28" s="101" t="n"/>
      <c r="Y28" s="102" t="n"/>
      <c r="Z28" s="27" t="n"/>
      <c r="AA28" s="27" t="n"/>
      <c r="AB28" s="27" t="n"/>
      <c r="AC28" s="27" t="n"/>
      <c r="AD28" s="129">
        <f>IF(C28="","",_xlfn.RANK.AVG(C28,$C$9:$C$28))</f>
        <v/>
      </c>
      <c r="AE28" s="130">
        <f>IF(AND(C28&gt;0,D28&gt;0),AVERAGE(C28,IF(AND(Program_Type="Automatics",[1]Setup!$K$9="Risks Attaching"),DATE(YEAR(D28),MONTH(D28)+Underlying_Policy_Length,DAY(D28)),D28)),"")</f>
        <v/>
      </c>
      <c r="AF28" s="131">
        <f>IF(AE28="","",INDEX('[1]GL Rating Factors'!$B$3:$B$43,MATCH($AE28,'[1]GL Rating Factors'!$B$3:$B$43,1)))</f>
        <v/>
      </c>
      <c r="AG28" s="131">
        <f t="array" ref="AG28">IF(AE28="","",INDEX('[1]GL Rating Factors'!$B$3:$B$43,MATCH($AE28,'[1]GL Rating Factors'!$B$3:$B$43,1)+1))</f>
        <v/>
      </c>
      <c r="AH28" s="49">
        <f>IF(OR(C28="",D28=""),"",(AG28-AE28)/(AG28-AF28))</f>
        <v/>
      </c>
      <c r="AI28" s="132">
        <f>IF(AE28="","",INDEX('[1]GL Rating Factors'!$H$3:$H$43,MATCH(AF28,'[1]GL Rating Factors'!$B$3:$B$43,0)))</f>
        <v/>
      </c>
      <c r="AJ28" s="49">
        <f>IF(AE28="","",INDEX('[1]GL Rating Factors'!$G$3:$G$43,MATCH(AF28,'[1]GL Rating Factors'!$B$3:$B$43,0)))</f>
        <v/>
      </c>
      <c r="AK28" s="49">
        <f>IF(AE28="","",INDEX('[1]GL Rating Factors'!$H$3:$H$43,MATCH(AG28,'[1]GL Rating Factors'!$B$3:$B$43,0)))</f>
        <v/>
      </c>
      <c r="AL28" s="49">
        <f>IF(AE28="","",INDEX('[1]GL Rating Factors'!$G$3:$G$43,MATCH(AG28,'[1]GL Rating Factors'!$B$3:$B$43,0)))</f>
        <v/>
      </c>
      <c r="AM28" s="133">
        <f>IF(AE28="","",AI28*$AH28+(1-$AH28)*AK28)</f>
        <v/>
      </c>
      <c r="AN28" s="133">
        <f>IF(AF28="","",AJ28*$AH28+(1-$AH28)*AL28)</f>
        <v/>
      </c>
      <c r="AO28" s="134">
        <f>IF(AE28="","",AM28/AM$1)</f>
        <v/>
      </c>
      <c r="AP28" s="134">
        <f>IF(AF28="","",AN28/AN$1)</f>
        <v/>
      </c>
      <c r="AQ28" s="135">
        <f>IF(AND(C28&gt;0,E28&gt;0),ROUND(((E28-C28)/365)*12,0),"")</f>
        <v/>
      </c>
      <c r="AR28" s="136">
        <f t="array" ref="AR28">IF(AQ28="","",INDEX([1]GL_Incurred_LDF_Analysis!$P$200:$P$219,[1]GL_LossExperience_Input!B28))</f>
        <v/>
      </c>
      <c r="AS28" s="137">
        <f t="array" ref="AS28">IF(AQ28="","",INDEX([1]GL_Counts_LDF_Analysis!$P$200:$P$219,[1]GL_LossExperience_Input!B28))</f>
        <v/>
      </c>
      <c r="AT28" s="49">
        <f>IF(AQ28="","",AR28/AS28)</f>
        <v/>
      </c>
      <c r="AU28" s="138">
        <f>IF(AQ28="","",IF(AT28&lt;1,AT28,(1+(AT28-1)*(1-$AV$1*(1-$AV$2)))))</f>
        <v/>
      </c>
      <c r="AV28" s="139">
        <f>IF(AQ28="","",AS28*AU28)</f>
        <v/>
      </c>
      <c r="AW28" s="38">
        <f>IF(AQ28="","",IF(AT28&lt;1,AT28,(1+(AT28-1)*(1-$AX$1*(1-$AX$2)))))</f>
        <v/>
      </c>
      <c r="AX28" s="38">
        <f>IF(AQ28="","",AS28*AW28)</f>
        <v/>
      </c>
      <c r="AY28" s="140">
        <f>IF(OR($C28="",$D28=""),"",G28*$AP28)</f>
        <v/>
      </c>
      <c r="AZ28" s="141">
        <f>IF(OR($C28="",$D28=""),"",H28*$AP28)</f>
        <v/>
      </c>
      <c r="BC28" s="114">
        <f>IF(N28="","",SUMIFS($B$9:$B$28,$C$9:$C$28,"&lt;="&amp;N28,$D$9:$D$28,"&gt;="&amp;N28))</f>
        <v/>
      </c>
      <c r="BD28" s="115">
        <f t="array" ref="BD28">IF(OR(BC28="",BC28=0),"",INDEX($AD$9:$AD$28,BC28))</f>
        <v/>
      </c>
      <c r="BE28" s="116">
        <f t="array" ref="BE28">IF(BD28="","",O28*INDEX($AP$9:$AP$28,BC28))</f>
        <v/>
      </c>
      <c r="BF28" s="119">
        <f t="array" ref="BF28">IF(BD28="","",P28*INDEX($AP$9:$AP$28,BC28))</f>
        <v/>
      </c>
      <c r="BG28" s="119">
        <f>IF(BD28="","",IF($BF$1=[1]Lists!$R$2,MIN(SUM(O28:P28),$BI$1),IF(AND($BF$1=[1]Lists!$R$3,O28&gt;0),MIN(O28,$BI$1)+P28*(MIN(O28,$BI$1)/O28),MIN(SUM(O28),$BI$1)+P28)))</f>
        <v/>
      </c>
      <c r="BH28" s="118">
        <f>IF(BD28="","",IF($BF$1=[1]Lists!$R$2,MIN(SUM(BE28:BF28),$BI$1),IF(AND($BF$1=[1]Lists!$R$3,O28&gt;0),MIN(BE28,$BI$1)+BF28*(MIN(BE28,$BI$1)/BE28),MIN(SUM(BE28),$BI$1)+BF28)))</f>
        <v/>
      </c>
      <c r="BI28" s="116">
        <f>IF(BD28="","",SUM($O28:$P28)-BG28)</f>
        <v/>
      </c>
      <c r="BJ28" s="118">
        <f>IF(BD28="","",SUM($BE28:$BF28)-BH28)</f>
        <v/>
      </c>
      <c r="BK28" s="119">
        <f>IF(BD28="","",IF($BF$1=[1]Lists!$R$2,MIN(SUM(O28:P28),$BL$1),IF(AND($BF$1=[1]Lists!$R$3,O28&gt;0),MIN(O28,$BL$1)+P28*(MIN(O28,$BL$1)/O28),MIN(SUM(O28),$BL$1)+P28)))</f>
        <v/>
      </c>
      <c r="BL28" s="118">
        <f>IF(BD28="","",IF($BF$1=[1]Lists!$R$2,MIN(SUM(BE28:BF28),$BL$1),IF(AND($BF$1=[1]Lists!$R$3,O28&gt;0),MIN(BE28,$BL$1)+BF28*(MIN(BE28,$BL$1)/BE28),MIN(SUM(BE28),$BL$1)+BF28)))</f>
        <v/>
      </c>
      <c r="BM28" s="116">
        <f>IF(BK28="","",SUM($O28:$P28)-BK28)</f>
        <v/>
      </c>
      <c r="BN28" s="118">
        <f>IF(BL28="","",SUM($BE28:$BF28)-BL28)</f>
        <v/>
      </c>
      <c r="BP28" s="103">
        <f>IF(X28="","",_xlfn.RANK.EQ(X28,$X$9:$X$108,1))</f>
        <v/>
      </c>
      <c r="BQ28" s="3">
        <f>IF(M28&gt;MAX([1]GL_LossExperience_Input!$BP$9:$BP$108),"",INDEX([1]GL_LossExperience_Input!$X$9:$X$108,MATCH(M28,$BP$9:$BP$108,0)))</f>
        <v/>
      </c>
      <c r="BR28" s="107">
        <f>IF(BQ28="","",BR27*(1+BS28))</f>
        <v/>
      </c>
      <c r="BS28" s="123">
        <f>IF(M28&gt;MAX([1]GL_LossExperience_Input!$BP$9:$BP$108),"",INDEX([1]GL_LossExperience_Input!$Y$9:$Y$108,MATCH(M28,$BP$9:$BP$108,0)))</f>
        <v/>
      </c>
      <c r="BW28" s="48">
        <f>IF(AD28="","",AD28)</f>
        <v/>
      </c>
      <c r="BX28" s="130">
        <f>IF(BW28="","",ROUNDDOWN(IF(AND(Program_Type="Automatics",[1]Setup!$K$9=[1]Lists!$D$3),AVERAGE([1]GL_LossExperience_Input!C28,[1]GL_LossExperience_Input!D28+(365/12)*Underlying_Policy_Length),AVERAGE([1]GL_LossExperience_Input!C28,[1]GL_LossExperience_Input!D28)),0))</f>
        <v/>
      </c>
      <c r="BY28" s="131">
        <f>IF(BW28="","",INDEX('[1]GL Rating Factors'!$B$3:$B$43,MATCH([1]GL_LossExperience_Input!$BX28,'[1]GL Rating Factors'!$B$3:$B$43,1)))</f>
        <v/>
      </c>
      <c r="BZ28" s="131">
        <f t="array" ref="BZ28">IF(BW28="","",INDEX('[1]GL Rating Factors'!$B$3:$B$43,MATCH([1]GL_LossExperience_Input!$BX28,'[1]GL Rating Factors'!$B$3:$B$43,1)+1))</f>
        <v/>
      </c>
      <c r="CA28" s="142">
        <f>IF(BW28="","",INDEX('[1]GL Rating Factors'!$F$3:$F$43,MATCH([1]GL_LossExperience_Input!$BY28,'[1]GL Rating Factors'!$B$3:$B$43,1)))</f>
        <v/>
      </c>
      <c r="CB28" s="142">
        <f t="array" ref="CB28">IF(BW28="","",INDEX('[1]GL Rating Factors'!$F$3:$F$43,MATCH([1]GL_LossExperience_Input!$BX28,'[1]GL Rating Factors'!$B$3:$B$43,1)+1))</f>
        <v/>
      </c>
      <c r="CC28" s="143">
        <f>IF(BW28="","",(BZ28-BX28)/(BZ28-BY28))</f>
        <v/>
      </c>
      <c r="CD28" s="142">
        <f>IF(BW28="","",CC28*CA28+(1-CC28)*CB28)</f>
        <v/>
      </c>
      <c r="CE28" s="144">
        <f>IF(OR(BW28="",IFERROR($BX$1,"")=""),"",CD28/$CD$1)</f>
        <v/>
      </c>
      <c r="CG28" s="48">
        <f>IF(BW28="","",BW28)</f>
        <v/>
      </c>
      <c r="CH28">
        <f>IF(CG28="","",[1]Setup!$K$9)</f>
        <v/>
      </c>
      <c r="CI28" s="24">
        <f>IF(OR($CG28="","",C28=""),"",C28)</f>
        <v/>
      </c>
      <c r="CJ28" s="24">
        <f>IF(OR($CG28="","",D28=""),"",D28)</f>
        <v/>
      </c>
      <c r="CK28" s="25">
        <f t="array" ref="CK28">IF(CG28="","",CalculateAverageRateLevel(OFFSET($BQ$9:$BR$9,0,0,COUNT($BQ$9:$BQ$108),2),CI28,CJ28,Underlying_Policy_Length,CH28=[1]Lists!$D$2))</f>
        <v/>
      </c>
      <c r="CL28">
        <f>IF(OR(CG28="",IFERROR($CK$1,"")=""),"",$CK$1/CK28)</f>
        <v/>
      </c>
      <c r="CN28" s="129">
        <f>B28</f>
        <v/>
      </c>
      <c r="CO28">
        <f>IF(C28="",0,IF(NOT(ISNUMBER(C28)),1,IF(COUNTIFS($C$9:$C$28,"&lt;="&amp;C28,$D$9:$D$28,"&gt;="&amp;C28)&gt;1,1,0)))</f>
        <v/>
      </c>
      <c r="CP28">
        <f>IF(C28="",0,IF(NOT(ISNUMBER(C28)),1,IF(YEAR(C28)&lt;2000,1,0)))</f>
        <v/>
      </c>
      <c r="CQ28">
        <f>IF(C28="",0,IF(OR(NOT(ISNUMBER(C28)),ISERROR(YEAR(C28))),1,0))</f>
        <v/>
      </c>
      <c r="CR28">
        <f>IF(D28="",0,IF(NOT(ISNUMBER(D28)),1,IF(COUNTIFS($C$9:$C$28,"&lt;="&amp;D28,$D$9:$D$28,"&gt;="&amp;D28)&gt;1,1,0)))</f>
        <v/>
      </c>
      <c r="CS28">
        <f>IF(D28="",0,IF(OR(NOT(ISNUMBER(D28)),ISERROR(YEAR(D28))),1,0))</f>
        <v/>
      </c>
      <c r="CT28">
        <f>IF(OR(C28="",E28=""),0,IF(OR(NOT(ISNUMBER(E28)),NOT(ISNUMBER(C28))),1,IF(E28&lt;=C28,1,0)))</f>
        <v/>
      </c>
      <c r="CU28">
        <f>IF(E28="",0,IF(OR(NOT(ISNUMBER(E28)),ISERROR(YEAR(E28))),1,0))</f>
        <v/>
      </c>
      <c r="CV28">
        <f>IF(F28="",0,IF(F28&lt;0,1,0))</f>
        <v/>
      </c>
      <c r="CW28">
        <f>IF(G28="",0,IF(G28&lt;0,1,0))</f>
        <v/>
      </c>
      <c r="CX28">
        <f>IF(H28="",0,IF(H28&lt;0,1,0))</f>
        <v/>
      </c>
      <c r="CY28">
        <f>IF(I28="",0,IF(I28&lt;0,1,0))</f>
        <v/>
      </c>
      <c r="CZ28">
        <f>IF(J28="",0,IF(J28&lt;0,1,0))</f>
        <v/>
      </c>
      <c r="DA28">
        <f>IF(K28="",0,IF(K28&lt;0,1,0))</f>
        <v/>
      </c>
      <c r="DB28">
        <f>IF(OR($C28="",$D28="",G28=""),0,IF(SUMIFS(O$9:O$108,$N$9:$N$108,"&gt;="&amp;$C28,$N$9:$N$108,"&lt;="&amp;$D28)&gt;G28,1,0))</f>
        <v/>
      </c>
      <c r="DC28">
        <f>IF(OR($C28="",$D28="",H28=""),0,IF(SUMIFS(P$9:P$108,$N$9:$N$108,"&gt;="&amp;$C28,$N$9:$N$108,"&lt;="&amp;$D28)&gt;H28,1,0))</f>
        <v/>
      </c>
      <c r="DD28">
        <f>IF(OR($C28="",$D28="",I28=""),0,IF(SUMIFS(Q$9:Q$108,$N$9:$N$108,"&gt;="&amp;$C28,$N$9:$N$108,"&lt;="&amp;$D28)&gt;I28,1,0))</f>
        <v/>
      </c>
      <c r="DE28">
        <f>IF(OR($C28="",$D28="",J28=""),0,IF(SUMIFS(R$9:R$108,$N$9:$N$108,"&gt;="&amp;$C28,$N$9:$N$108,"&lt;="&amp;$D28)&gt;J28,1,0))</f>
        <v/>
      </c>
      <c r="DF28">
        <f>IF(OR($C28="",$D28="",K28=""),0,IF(COUNTIFS($N$9:$N$108,"&gt;="&amp;$C28,$N$9:$N$108,"&lt;="&amp;$D28)&gt;K28,1,0))</f>
        <v/>
      </c>
      <c r="DG28">
        <f>IF(OR($C28="",$D28="",G28=""),0,IF(I28&gt;G28,1,0))</f>
        <v/>
      </c>
      <c r="DH28">
        <f>IF(OR($C28="",$D28="",H28=""),0,IF(J28&gt;H28,1,0))</f>
        <v/>
      </c>
      <c r="DI28">
        <f>IF(OR(E28="",C28=""),0,IF(OR(NOT(ISNUMBER(E28)),NOT(ISNUMBER(C28))),1,IF(AQ28&lt;4,1,0)))</f>
        <v/>
      </c>
      <c r="DJ28">
        <f>IF(AND(C28&gt;0,D28&gt;0,E28=""),1,0)</f>
        <v/>
      </c>
      <c r="DM28">
        <f>M28</f>
        <v/>
      </c>
      <c r="DN28">
        <f>IF(OR(Q28="",$N28=""),0,IF(Q28&gt;O28,1,0))</f>
        <v/>
      </c>
      <c r="DO28">
        <f>IF(OR(R28="",$N28=""),0,IF(R28&gt;P28,1,0))</f>
        <v/>
      </c>
      <c r="DQ28">
        <f>DM28</f>
        <v/>
      </c>
      <c r="DR28">
        <f>IF(X28="","",IF(COUNTIFS($X$9:$X$108,X28)&gt;1,1,0))</f>
        <v/>
      </c>
      <c r="DW28" s="27" t="n"/>
      <c r="DX28" s="1" t="n"/>
    </row>
    <row r="29" ht="14.4" customHeight="1">
      <c r="A29" s="1" t="n"/>
      <c r="B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>
        <f>M28+1</f>
        <v/>
      </c>
      <c r="N29" s="98" t="n"/>
      <c r="O29" s="99" t="n"/>
      <c r="P29" s="99" t="n"/>
      <c r="Q29" s="99" t="n"/>
      <c r="R29" s="99" t="n"/>
      <c r="S29" s="99" t="n"/>
      <c r="T29" s="100" t="n"/>
      <c r="U29" s="100" t="n"/>
      <c r="V29" s="27" t="n"/>
      <c r="W29" s="27" t="n"/>
      <c r="X29" s="101" t="n"/>
      <c r="Y29" s="102" t="n"/>
      <c r="Z29" s="27" t="n"/>
      <c r="AA29" s="27" t="n"/>
      <c r="AB29" s="27" t="n"/>
      <c r="AC29" s="27" t="n"/>
      <c r="BC29" s="114">
        <f>IF(N29="","",SUMIFS($B$9:$B$28,$C$9:$C$28,"&lt;="&amp;N29,$D$9:$D$28,"&gt;="&amp;N29))</f>
        <v/>
      </c>
      <c r="BD29" s="115">
        <f t="array" ref="BD29">IF(OR(BC29="",BC29=0),"",INDEX($AD$9:$AD$28,BC29))</f>
        <v/>
      </c>
      <c r="BE29" s="116">
        <f t="array" ref="BE29">IF(BD29="","",O29*INDEX($AP$9:$AP$28,BC29))</f>
        <v/>
      </c>
      <c r="BF29" s="119">
        <f t="array" ref="BF29">IF(BD29="","",P29*INDEX($AP$9:$AP$28,BC29))</f>
        <v/>
      </c>
      <c r="BG29" s="119">
        <f>IF(BD29="","",IF($BF$1=[1]Lists!$R$2,MIN(SUM(O29:P29),$BI$1),IF(AND($BF$1=[1]Lists!$R$3,O29&gt;0),MIN(O29,$BI$1)+P29*(MIN(O29,$BI$1)/O29),MIN(SUM(O29),$BI$1)+P29)))</f>
        <v/>
      </c>
      <c r="BH29" s="118">
        <f>IF(BD29="","",IF($BF$1=[1]Lists!$R$2,MIN(SUM(BE29:BF29),$BI$1),IF(AND($BF$1=[1]Lists!$R$3,O29&gt;0),MIN(BE29,$BI$1)+BF29*(MIN(BE29,$BI$1)/BE29),MIN(SUM(BE29),$BI$1)+BF29)))</f>
        <v/>
      </c>
      <c r="BI29" s="116">
        <f>IF(BD29="","",SUM($O29:$P29)-BG29)</f>
        <v/>
      </c>
      <c r="BJ29" s="118">
        <f>IF(BD29="","",SUM($BE29:$BF29)-BH29)</f>
        <v/>
      </c>
      <c r="BK29" s="119">
        <f>IF(BD29="","",IF($BF$1=[1]Lists!$R$2,MIN(SUM(O29:P29),$BL$1),IF(AND($BF$1=[1]Lists!$R$3,O29&gt;0),MIN(O29,$BL$1)+P29*(MIN(O29,$BL$1)/O29),MIN(SUM(O29),$BL$1)+P29)))</f>
        <v/>
      </c>
      <c r="BL29" s="118">
        <f>IF(BD29="","",IF($BF$1=[1]Lists!$R$2,MIN(SUM(BE29:BF29),$BL$1),IF(AND($BF$1=[1]Lists!$R$3,O29&gt;0),MIN(BE29,$BL$1)+BF29*(MIN(BE29,$BL$1)/BE29),MIN(SUM(BE29),$BL$1)+BF29)))</f>
        <v/>
      </c>
      <c r="BM29" s="116">
        <f>IF(BK29="","",SUM($O29:$P29)-BK29)</f>
        <v/>
      </c>
      <c r="BN29" s="118">
        <f>IF(BL29="","",SUM($BE29:$BF29)-BL29)</f>
        <v/>
      </c>
      <c r="BP29" s="103">
        <f>IF(X29="","",_xlfn.RANK.EQ(X29,$X$9:$X$108,1))</f>
        <v/>
      </c>
      <c r="BQ29" s="3">
        <f>IF(M29&gt;MAX([1]GL_LossExperience_Input!$BP$9:$BP$108),"",INDEX([1]GL_LossExperience_Input!$X$9:$X$108,MATCH(M29,$BP$9:$BP$108,0)))</f>
        <v/>
      </c>
      <c r="BR29" s="107">
        <f>IF(BQ29="","",BR28*(1+BS29))</f>
        <v/>
      </c>
      <c r="BS29" s="123">
        <f>IF(M29&gt;MAX([1]GL_LossExperience_Input!$BP$9:$BP$108),"",INDEX([1]GL_LossExperience_Input!$Y$9:$Y$108,MATCH(M29,$BP$9:$BP$108,0)))</f>
        <v/>
      </c>
      <c r="DM29">
        <f>M29</f>
        <v/>
      </c>
      <c r="DN29">
        <f>IF(OR(Q29="",$N29=""),0,IF(Q29&gt;O29,1,0))</f>
        <v/>
      </c>
      <c r="DO29">
        <f>IF(OR(R29="",$N29=""),0,IF(R29&gt;P29,1,0))</f>
        <v/>
      </c>
      <c r="DQ29">
        <f>DM29</f>
        <v/>
      </c>
      <c r="DR29">
        <f>IF(X29="","",IF(COUNTIFS($X$9:$X$108,X29)&gt;1,1,0))</f>
        <v/>
      </c>
      <c r="DW29" s="27" t="n"/>
      <c r="DX29" s="1" t="n"/>
    </row>
    <row r="30" ht="15" customHeight="1" thickBot="1">
      <c r="A30" s="1" t="n"/>
      <c r="B30" s="27" t="n"/>
      <c r="C30" s="87" t="inlineStr">
        <is>
          <t>Notes:</t>
        </is>
      </c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>
        <f>M29+1</f>
        <v/>
      </c>
      <c r="N30" s="98" t="n"/>
      <c r="O30" s="99" t="n"/>
      <c r="P30" s="99" t="n"/>
      <c r="Q30" s="99" t="n"/>
      <c r="R30" s="99" t="n"/>
      <c r="S30" s="99" t="n"/>
      <c r="T30" s="100" t="n"/>
      <c r="U30" s="100" t="n"/>
      <c r="V30" s="27" t="n"/>
      <c r="W30" s="27" t="n"/>
      <c r="X30" s="101" t="n"/>
      <c r="Y30" s="102" t="n"/>
      <c r="Z30" s="27" t="n"/>
      <c r="AA30" s="27" t="n"/>
      <c r="AB30" s="27" t="n"/>
      <c r="AC30" s="27" t="n"/>
      <c r="BC30" s="114">
        <f>IF(N30="","",SUMIFS($B$9:$B$28,$C$9:$C$28,"&lt;="&amp;N30,$D$9:$D$28,"&gt;="&amp;N30))</f>
        <v/>
      </c>
      <c r="BD30" s="115">
        <f t="array" ref="BD30">IF(OR(BC30="",BC30=0),"",INDEX($AD$9:$AD$28,BC30))</f>
        <v/>
      </c>
      <c r="BE30" s="116">
        <f t="array" ref="BE30">IF(BD30="","",O30*INDEX($AP$9:$AP$28,BC30))</f>
        <v/>
      </c>
      <c r="BF30" s="119">
        <f t="array" ref="BF30">IF(BD30="","",P30*INDEX($AP$9:$AP$28,BC30))</f>
        <v/>
      </c>
      <c r="BG30" s="119">
        <f>IF(BD30="","",IF($BF$1=[1]Lists!$R$2,MIN(SUM(O30:P30),$BI$1),IF(AND($BF$1=[1]Lists!$R$3,O30&gt;0),MIN(O30,$BI$1)+P30*(MIN(O30,$BI$1)/O30),MIN(SUM(O30),$BI$1)+P30)))</f>
        <v/>
      </c>
      <c r="BH30" s="118">
        <f>IF(BD30="","",IF($BF$1=[1]Lists!$R$2,MIN(SUM(BE30:BF30),$BI$1),IF(AND($BF$1=[1]Lists!$R$3,O30&gt;0),MIN(BE30,$BI$1)+BF30*(MIN(BE30,$BI$1)/BE30),MIN(SUM(BE30),$BI$1)+BF30)))</f>
        <v/>
      </c>
      <c r="BI30" s="116">
        <f>IF(BD30="","",SUM($O30:$P30)-BG30)</f>
        <v/>
      </c>
      <c r="BJ30" s="118">
        <f>IF(BD30="","",SUM($BE30:$BF30)-BH30)</f>
        <v/>
      </c>
      <c r="BK30" s="119">
        <f>IF(BD30="","",IF($BF$1=[1]Lists!$R$2,MIN(SUM(O30:P30),$BL$1),IF(AND($BF$1=[1]Lists!$R$3,O30&gt;0),MIN(O30,$BL$1)+P30*(MIN(O30,$BL$1)/O30),MIN(SUM(O30),$BL$1)+P30)))</f>
        <v/>
      </c>
      <c r="BL30" s="118">
        <f>IF(BD30="","",IF($BF$1=[1]Lists!$R$2,MIN(SUM(BE30:BF30),$BL$1),IF(AND($BF$1=[1]Lists!$R$3,O30&gt;0),MIN(BE30,$BL$1)+BF30*(MIN(BE30,$BL$1)/BE30),MIN(SUM(BE30),$BL$1)+BF30)))</f>
        <v/>
      </c>
      <c r="BM30" s="116">
        <f>IF(BK30="","",SUM($O30:$P30)-BK30)</f>
        <v/>
      </c>
      <c r="BN30" s="118">
        <f>IF(BL30="","",SUM($BE30:$BF30)-BL30)</f>
        <v/>
      </c>
      <c r="BP30" s="103">
        <f>IF(X30="","",_xlfn.RANK.EQ(X30,$X$9:$X$108,1))</f>
        <v/>
      </c>
      <c r="BQ30" s="3">
        <f>IF(M30&gt;MAX([1]GL_LossExperience_Input!$BP$9:$BP$108),"",INDEX([1]GL_LossExperience_Input!$X$9:$X$108,MATCH(M30,$BP$9:$BP$108,0)))</f>
        <v/>
      </c>
      <c r="BR30" s="107">
        <f>IF(BQ30="","",BR29*(1+BS30))</f>
        <v/>
      </c>
      <c r="BS30" s="123">
        <f>IF(M30&gt;MAX([1]GL_LossExperience_Input!$BP$9:$BP$108),"",INDEX([1]GL_LossExperience_Input!$Y$9:$Y$108,MATCH(M30,$BP$9:$BP$108,0)))</f>
        <v/>
      </c>
      <c r="DM30">
        <f>M30</f>
        <v/>
      </c>
      <c r="DN30">
        <f>IF(OR(Q30="",$N30=""),0,IF(Q30&gt;O30,1,0))</f>
        <v/>
      </c>
      <c r="DO30">
        <f>IF(OR(R30="",$N30=""),0,IF(R30&gt;P30,1,0))</f>
        <v/>
      </c>
      <c r="DQ30">
        <f>DM30</f>
        <v/>
      </c>
      <c r="DR30">
        <f>IF(X30="","",IF(COUNTIFS($X$9:$X$108,X30)&gt;1,1,0))</f>
        <v/>
      </c>
      <c r="DW30" s="27" t="n"/>
      <c r="DX30" s="1" t="n"/>
    </row>
    <row r="31" ht="18" customHeight="1">
      <c r="A31" s="1" t="n"/>
      <c r="B31" s="27" t="n"/>
      <c r="C31" s="145">
        <f>"Effective Dates prior to 1/1/2000 are NOT permitted."</f>
        <v/>
      </c>
      <c r="D31" s="146" t="n"/>
      <c r="E31" s="146" t="n"/>
      <c r="F31" s="146" t="n"/>
      <c r="G31" s="146" t="n"/>
      <c r="H31" s="146" t="n"/>
      <c r="I31" s="147" t="n"/>
      <c r="J31" s="27" t="n"/>
      <c r="K31" s="27" t="n"/>
      <c r="L31" s="27" t="n"/>
      <c r="M31" s="27">
        <f>M30+1</f>
        <v/>
      </c>
      <c r="N31" s="98" t="n"/>
      <c r="O31" s="99" t="n"/>
      <c r="P31" s="99" t="n"/>
      <c r="Q31" s="99" t="n"/>
      <c r="R31" s="99" t="n"/>
      <c r="S31" s="99" t="n"/>
      <c r="T31" s="100" t="n"/>
      <c r="U31" s="100" t="n"/>
      <c r="V31" s="27" t="n"/>
      <c r="W31" s="27" t="n"/>
      <c r="X31" s="101" t="n"/>
      <c r="Y31" s="102" t="n"/>
      <c r="Z31" s="27" t="n"/>
      <c r="AA31" s="27" t="n"/>
      <c r="AB31" s="27" t="n"/>
      <c r="AC31" s="27" t="n"/>
      <c r="BC31" s="114">
        <f>IF(N31="","",SUMIFS($B$9:$B$28,$C$9:$C$28,"&lt;="&amp;N31,$D$9:$D$28,"&gt;="&amp;N31))</f>
        <v/>
      </c>
      <c r="BD31" s="115">
        <f t="array" ref="BD31">IF(OR(BC31="",BC31=0),"",INDEX($AD$9:$AD$28,BC31))</f>
        <v/>
      </c>
      <c r="BE31" s="116">
        <f t="array" ref="BE31">IF(BD31="","",O31*INDEX($AP$9:$AP$28,BC31))</f>
        <v/>
      </c>
      <c r="BF31" s="119">
        <f t="array" ref="BF31">IF(BD31="","",P31*INDEX($AP$9:$AP$28,BC31))</f>
        <v/>
      </c>
      <c r="BG31" s="119">
        <f>IF(BD31="","",IF($BF$1=[1]Lists!$R$2,MIN(SUM(O31:P31),$BI$1),IF(AND($BF$1=[1]Lists!$R$3,O31&gt;0),MIN(O31,$BI$1)+P31*(MIN(O31,$BI$1)/O31),MIN(SUM(O31),$BI$1)+P31)))</f>
        <v/>
      </c>
      <c r="BH31" s="118">
        <f>IF(BD31="","",IF($BF$1=[1]Lists!$R$2,MIN(SUM(BE31:BF31),$BI$1),IF(AND($BF$1=[1]Lists!$R$3,O31&gt;0),MIN(BE31,$BI$1)+BF31*(MIN(BE31,$BI$1)/BE31),MIN(SUM(BE31),$BI$1)+BF31)))</f>
        <v/>
      </c>
      <c r="BI31" s="116">
        <f>IF(BD31="","",SUM($O31:$P31)-BG31)</f>
        <v/>
      </c>
      <c r="BJ31" s="118">
        <f>IF(BD31="","",SUM($BE31:$BF31)-BH31)</f>
        <v/>
      </c>
      <c r="BK31" s="119">
        <f>IF(BD31="","",IF($BF$1=[1]Lists!$R$2,MIN(SUM(O31:P31),$BL$1),IF(AND($BF$1=[1]Lists!$R$3,O31&gt;0),MIN(O31,$BL$1)+P31*(MIN(O31,$BL$1)/O31),MIN(SUM(O31),$BL$1)+P31)))</f>
        <v/>
      </c>
      <c r="BL31" s="118">
        <f>IF(BD31="","",IF($BF$1=[1]Lists!$R$2,MIN(SUM(BE31:BF31),$BL$1),IF(AND($BF$1=[1]Lists!$R$3,O31&gt;0),MIN(BE31,$BL$1)+BF31*(MIN(BE31,$BL$1)/BE31),MIN(SUM(BE31),$BL$1)+BF31)))</f>
        <v/>
      </c>
      <c r="BM31" s="116">
        <f>IF(BK31="","",SUM($O31:$P31)-BK31)</f>
        <v/>
      </c>
      <c r="BN31" s="118">
        <f>IF(BL31="","",SUM($BE31:$BF31)-BL31)</f>
        <v/>
      </c>
      <c r="BP31" s="103">
        <f>IF(X31="","",_xlfn.RANK.EQ(X31,$X$9:$X$108,1))</f>
        <v/>
      </c>
      <c r="BQ31" s="3">
        <f>IF(M31&gt;MAX([1]GL_LossExperience_Input!$BP$9:$BP$108),"",INDEX([1]GL_LossExperience_Input!$X$9:$X$108,MATCH(M31,$BP$9:$BP$108,0)))</f>
        <v/>
      </c>
      <c r="BR31" s="107">
        <f>IF(BQ31="","",BR30*(1+BS31))</f>
        <v/>
      </c>
      <c r="BS31" s="123">
        <f>IF(M31&gt;MAX([1]GL_LossExperience_Input!$BP$9:$BP$108),"",INDEX([1]GL_LossExperience_Input!$Y$9:$Y$108,MATCH(M31,$BP$9:$BP$108,0)))</f>
        <v/>
      </c>
      <c r="DM31">
        <f>M31</f>
        <v/>
      </c>
      <c r="DN31">
        <f>IF(OR(Q31="",$N31=""),0,IF(Q31&gt;O31,1,0))</f>
        <v/>
      </c>
      <c r="DO31">
        <f>IF(OR(R31="",$N31=""),0,IF(R31&gt;P31,1,0))</f>
        <v/>
      </c>
      <c r="DQ31">
        <f>DM31</f>
        <v/>
      </c>
      <c r="DR31">
        <f>IF(X31="","",IF(COUNTIFS($X$9:$X$108,X31)&gt;1,1,0))</f>
        <v/>
      </c>
      <c r="DW31" s="27" t="n"/>
      <c r="DX31" s="1" t="n"/>
    </row>
    <row r="32" ht="18.6" customHeight="1" thickBot="1">
      <c r="A32" s="1" t="n"/>
      <c r="B32" s="27" t="n"/>
      <c r="C32" s="148" t="inlineStr">
        <is>
          <t>A Large Loss date must have Effective and Expiration Dates entered first.</t>
        </is>
      </c>
      <c r="D32" s="149" t="n"/>
      <c r="E32" s="149" t="n"/>
      <c r="F32" s="149" t="n"/>
      <c r="G32" s="149" t="n"/>
      <c r="H32" s="149" t="n"/>
      <c r="I32" s="150" t="n"/>
      <c r="J32" s="27" t="n"/>
      <c r="K32" s="27" t="n"/>
      <c r="L32" s="27" t="n"/>
      <c r="M32" s="27">
        <f>M31+1</f>
        <v/>
      </c>
      <c r="N32" s="98" t="n"/>
      <c r="O32" s="99" t="n"/>
      <c r="P32" s="99" t="n"/>
      <c r="Q32" s="99" t="n"/>
      <c r="R32" s="99" t="n"/>
      <c r="S32" s="99" t="n"/>
      <c r="T32" s="100" t="n"/>
      <c r="U32" s="100" t="n"/>
      <c r="V32" s="27" t="n"/>
      <c r="W32" s="27" t="n"/>
      <c r="X32" s="101" t="n"/>
      <c r="Y32" s="102" t="n"/>
      <c r="Z32" s="27" t="n"/>
      <c r="AA32" s="27" t="n"/>
      <c r="AB32" s="27" t="n"/>
      <c r="AC32" s="27" t="n"/>
      <c r="AQ32" t="inlineStr">
        <is>
          <t>*add checks after initial build out</t>
        </is>
      </c>
      <c r="BC32" s="114">
        <f>IF(N32="","",SUMIFS($B$9:$B$28,$C$9:$C$28,"&lt;="&amp;N32,$D$9:$D$28,"&gt;="&amp;N32))</f>
        <v/>
      </c>
      <c r="BD32" s="115">
        <f t="array" ref="BD32">IF(OR(BC32="",BC32=0),"",INDEX($AD$9:$AD$28,BC32))</f>
        <v/>
      </c>
      <c r="BE32" s="116">
        <f t="array" ref="BE32">IF(BD32="","",O32*INDEX($AP$9:$AP$28,BC32))</f>
        <v/>
      </c>
      <c r="BF32" s="119">
        <f t="array" ref="BF32">IF(BD32="","",P32*INDEX($AP$9:$AP$28,BC32))</f>
        <v/>
      </c>
      <c r="BG32" s="119">
        <f>IF(BD32="","",IF($BF$1=[1]Lists!$R$2,MIN(SUM(O32:P32),$BI$1),IF(AND($BF$1=[1]Lists!$R$3,O32&gt;0),MIN(O32,$BI$1)+P32*(MIN(O32,$BI$1)/O32),MIN(SUM(O32),$BI$1)+P32)))</f>
        <v/>
      </c>
      <c r="BH32" s="118">
        <f>IF(BD32="","",IF($BF$1=[1]Lists!$R$2,MIN(SUM(BE32:BF32),$BI$1),IF(AND($BF$1=[1]Lists!$R$3,O32&gt;0),MIN(BE32,$BI$1)+BF32*(MIN(BE32,$BI$1)/BE32),MIN(SUM(BE32),$BI$1)+BF32)))</f>
        <v/>
      </c>
      <c r="BI32" s="116">
        <f>IF(BD32="","",SUM($O32:$P32)-BG32)</f>
        <v/>
      </c>
      <c r="BJ32" s="118">
        <f>IF(BD32="","",SUM($BE32:$BF32)-BH32)</f>
        <v/>
      </c>
      <c r="BK32" s="119">
        <f>IF(BD32="","",IF($BF$1=[1]Lists!$R$2,MIN(SUM(O32:P32),$BL$1),IF(AND($BF$1=[1]Lists!$R$3,O32&gt;0),MIN(O32,$BL$1)+P32*(MIN(O32,$BL$1)/O32),MIN(SUM(O32),$BL$1)+P32)))</f>
        <v/>
      </c>
      <c r="BL32" s="118">
        <f>IF(BD32="","",IF($BF$1=[1]Lists!$R$2,MIN(SUM(BE32:BF32),$BL$1),IF(AND($BF$1=[1]Lists!$R$3,O32&gt;0),MIN(BE32,$BL$1)+BF32*(MIN(BE32,$BL$1)/BE32),MIN(SUM(BE32),$BL$1)+BF32)))</f>
        <v/>
      </c>
      <c r="BM32" s="116">
        <f>IF(BK32="","",SUM($O32:$P32)-BK32)</f>
        <v/>
      </c>
      <c r="BN32" s="118">
        <f>IF(BL32="","",SUM($BE32:$BF32)-BL32)</f>
        <v/>
      </c>
      <c r="BP32" s="103">
        <f>IF(X32="","",_xlfn.RANK.EQ(X32,$X$9:$X$108,1))</f>
        <v/>
      </c>
      <c r="BQ32" s="3">
        <f>IF(M32&gt;MAX([1]GL_LossExperience_Input!$BP$9:$BP$108),"",INDEX([1]GL_LossExperience_Input!$X$9:$X$108,MATCH(M32,$BP$9:$BP$108,0)))</f>
        <v/>
      </c>
      <c r="BR32" s="107">
        <f>IF(BQ32="","",BR31*(1+BS32))</f>
        <v/>
      </c>
      <c r="BS32" s="123">
        <f>IF(M32&gt;MAX([1]GL_LossExperience_Input!$BP$9:$BP$108),"",INDEX([1]GL_LossExperience_Input!$Y$9:$Y$108,MATCH(M32,$BP$9:$BP$108,0)))</f>
        <v/>
      </c>
      <c r="DM32">
        <f>M32</f>
        <v/>
      </c>
      <c r="DN32">
        <f>IF(OR(Q32="",$N32=""),0,IF(Q32&gt;O32,1,0))</f>
        <v/>
      </c>
      <c r="DO32">
        <f>IF(OR(R32="",$N32=""),0,IF(R32&gt;P32,1,0))</f>
        <v/>
      </c>
      <c r="DQ32">
        <f>DM32</f>
        <v/>
      </c>
      <c r="DR32">
        <f>IF(X32="","",IF(COUNTIFS($X$9:$X$108,X32)&gt;1,1,0))</f>
        <v/>
      </c>
      <c r="DW32" s="27" t="n"/>
      <c r="DX32" s="1" t="n"/>
    </row>
    <row r="33" ht="14.4" customHeight="1">
      <c r="A33" s="1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>
        <f>M32+1</f>
        <v/>
      </c>
      <c r="N33" s="98" t="n"/>
      <c r="O33" s="99" t="n"/>
      <c r="P33" s="99" t="n"/>
      <c r="Q33" s="99" t="n"/>
      <c r="R33" s="99" t="n"/>
      <c r="S33" s="99" t="n"/>
      <c r="T33" s="100" t="n"/>
      <c r="U33" s="100" t="n"/>
      <c r="V33" s="27" t="n"/>
      <c r="W33" s="27" t="n"/>
      <c r="X33" s="101" t="n"/>
      <c r="Y33" s="102" t="n"/>
      <c r="Z33" s="27" t="n"/>
      <c r="AA33" s="27" t="n"/>
      <c r="AB33" s="27" t="n"/>
      <c r="AC33" s="27" t="n"/>
      <c r="AQ33" t="inlineStr">
        <is>
          <t>*generalize for risks attaching after buildout</t>
        </is>
      </c>
      <c r="BC33" s="114">
        <f>IF(N33="","",SUMIFS($B$9:$B$28,$C$9:$C$28,"&lt;="&amp;N33,$D$9:$D$28,"&gt;="&amp;N33))</f>
        <v/>
      </c>
      <c r="BD33" s="115">
        <f t="array" ref="BD33">IF(OR(BC33="",BC33=0),"",INDEX($AD$9:$AD$28,BC33))</f>
        <v/>
      </c>
      <c r="BE33" s="116">
        <f t="array" ref="BE33">IF(BD33="","",O33*INDEX($AP$9:$AP$28,BC33))</f>
        <v/>
      </c>
      <c r="BF33" s="119">
        <f t="array" ref="BF33">IF(BD33="","",P33*INDEX($AP$9:$AP$28,BC33))</f>
        <v/>
      </c>
      <c r="BG33" s="119">
        <f>IF(BD33="","",IF($BF$1=[1]Lists!$R$2,MIN(SUM(O33:P33),$BI$1),IF(AND($BF$1=[1]Lists!$R$3,O33&gt;0),MIN(O33,$BI$1)+P33*(MIN(O33,$BI$1)/O33),MIN(SUM(O33),$BI$1)+P33)))</f>
        <v/>
      </c>
      <c r="BH33" s="118">
        <f>IF(BD33="","",IF($BF$1=[1]Lists!$R$2,MIN(SUM(BE33:BF33),$BI$1),IF(AND($BF$1=[1]Lists!$R$3,O33&gt;0),MIN(BE33,$BI$1)+BF33*(MIN(BE33,$BI$1)/BE33),MIN(SUM(BE33),$BI$1)+BF33)))</f>
        <v/>
      </c>
      <c r="BI33" s="116">
        <f>IF(BD33="","",SUM($O33:$P33)-BG33)</f>
        <v/>
      </c>
      <c r="BJ33" s="118">
        <f>IF(BD33="","",SUM($BE33:$BF33)-BH33)</f>
        <v/>
      </c>
      <c r="BK33" s="119">
        <f>IF(BD33="","",IF($BF$1=[1]Lists!$R$2,MIN(SUM(O33:P33),$BL$1),IF(AND($BF$1=[1]Lists!$R$3,O33&gt;0),MIN(O33,$BL$1)+P33*(MIN(O33,$BL$1)/O33),MIN(SUM(O33),$BL$1)+P33)))</f>
        <v/>
      </c>
      <c r="BL33" s="118">
        <f>IF(BD33="","",IF($BF$1=[1]Lists!$R$2,MIN(SUM(BE33:BF33),$BL$1),IF(AND($BF$1=[1]Lists!$R$3,O33&gt;0),MIN(BE33,$BL$1)+BF33*(MIN(BE33,$BL$1)/BE33),MIN(SUM(BE33),$BL$1)+BF33)))</f>
        <v/>
      </c>
      <c r="BM33" s="116">
        <f>IF(BK33="","",SUM($O33:$P33)-BK33)</f>
        <v/>
      </c>
      <c r="BN33" s="118">
        <f>IF(BL33="","",SUM($BE33:$BF33)-BL33)</f>
        <v/>
      </c>
      <c r="BP33" s="103">
        <f>IF(X33="","",_xlfn.RANK.EQ(X33,$X$9:$X$108,1))</f>
        <v/>
      </c>
      <c r="BQ33" s="3">
        <f>IF(M33&gt;MAX([1]GL_LossExperience_Input!$BP$9:$BP$108),"",INDEX([1]GL_LossExperience_Input!$X$9:$X$108,MATCH(M33,$BP$9:$BP$108,0)))</f>
        <v/>
      </c>
      <c r="BR33" s="107">
        <f>IF(BQ33="","",BR32*(1+BS33))</f>
        <v/>
      </c>
      <c r="BS33" s="123">
        <f>IF(M33&gt;MAX([1]GL_LossExperience_Input!$BP$9:$BP$108),"",INDEX([1]GL_LossExperience_Input!$Y$9:$Y$108,MATCH(M33,$BP$9:$BP$108,0)))</f>
        <v/>
      </c>
      <c r="DM33">
        <f>M33</f>
        <v/>
      </c>
      <c r="DN33">
        <f>IF(OR(Q33="",$N33=""),0,IF(Q33&gt;O33,1,0))</f>
        <v/>
      </c>
      <c r="DO33">
        <f>IF(OR(R33="",$N33=""),0,IF(R33&gt;P33,1,0))</f>
        <v/>
      </c>
      <c r="DQ33">
        <f>DM33</f>
        <v/>
      </c>
      <c r="DR33">
        <f>IF(X33="","",IF(COUNTIFS($X$9:$X$108,X33)&gt;1,1,0))</f>
        <v/>
      </c>
      <c r="DW33" s="27" t="n"/>
      <c r="DX33" s="1" t="n"/>
    </row>
    <row r="34" ht="14.4" customHeight="1">
      <c r="A34" s="1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>
        <f>M33+1</f>
        <v/>
      </c>
      <c r="N34" s="98" t="n"/>
      <c r="O34" s="99" t="n"/>
      <c r="P34" s="99" t="n"/>
      <c r="Q34" s="99" t="n"/>
      <c r="R34" s="99" t="n"/>
      <c r="S34" s="99" t="n"/>
      <c r="T34" s="100" t="n"/>
      <c r="U34" s="100" t="n"/>
      <c r="V34" s="27" t="n"/>
      <c r="W34" s="27" t="n"/>
      <c r="X34" s="101" t="n"/>
      <c r="Y34" s="102" t="n"/>
      <c r="Z34" s="27" t="n"/>
      <c r="AA34" s="27" t="n"/>
      <c r="AB34" s="27" t="n"/>
      <c r="AC34" s="27" t="n"/>
      <c r="BC34" s="114">
        <f>IF(N34="","",SUMIFS($B$9:$B$28,$C$9:$C$28,"&lt;="&amp;N34,$D$9:$D$28,"&gt;="&amp;N34))</f>
        <v/>
      </c>
      <c r="BD34" s="115">
        <f t="array" ref="BD34">IF(OR(BC34="",BC34=0),"",INDEX($AD$9:$AD$28,BC34))</f>
        <v/>
      </c>
      <c r="BE34" s="116">
        <f t="array" ref="BE34">IF(BD34="","",O34*INDEX($AP$9:$AP$28,BC34))</f>
        <v/>
      </c>
      <c r="BF34" s="119">
        <f t="array" ref="BF34">IF(BD34="","",P34*INDEX($AP$9:$AP$28,BC34))</f>
        <v/>
      </c>
      <c r="BG34" s="119">
        <f>IF(BD34="","",IF($BF$1=[1]Lists!$R$2,MIN(SUM(O34:P34),$BI$1),IF(AND($BF$1=[1]Lists!$R$3,O34&gt;0),MIN(O34,$BI$1)+P34*(MIN(O34,$BI$1)/O34),MIN(SUM(O34),$BI$1)+P34)))</f>
        <v/>
      </c>
      <c r="BH34" s="118">
        <f>IF(BD34="","",IF($BF$1=[1]Lists!$R$2,MIN(SUM(BE34:BF34),$BI$1),IF(AND($BF$1=[1]Lists!$R$3,O34&gt;0),MIN(BE34,$BI$1)+BF34*(MIN(BE34,$BI$1)/BE34),MIN(SUM(BE34),$BI$1)+BF34)))</f>
        <v/>
      </c>
      <c r="BI34" s="116">
        <f>IF(BD34="","",SUM($O34:$P34)-BG34)</f>
        <v/>
      </c>
      <c r="BJ34" s="118">
        <f>IF(BD34="","",SUM($BE34:$BF34)-BH34)</f>
        <v/>
      </c>
      <c r="BK34" s="119">
        <f>IF(BD34="","",IF($BF$1=[1]Lists!$R$2,MIN(SUM(O34:P34),$BL$1),IF(AND($BF$1=[1]Lists!$R$3,O34&gt;0),MIN(O34,$BL$1)+P34*(MIN(O34,$BL$1)/O34),MIN(SUM(O34),$BL$1)+P34)))</f>
        <v/>
      </c>
      <c r="BL34" s="118">
        <f>IF(BD34="","",IF($BF$1=[1]Lists!$R$2,MIN(SUM(BE34:BF34),$BL$1),IF(AND($BF$1=[1]Lists!$R$3,O34&gt;0),MIN(BE34,$BL$1)+BF34*(MIN(BE34,$BL$1)/BE34),MIN(SUM(BE34),$BL$1)+BF34)))</f>
        <v/>
      </c>
      <c r="BM34" s="116">
        <f>IF(BK34="","",SUM($O34:$P34)-BK34)</f>
        <v/>
      </c>
      <c r="BN34" s="118">
        <f>IF(BL34="","",SUM($BE34:$BF34)-BL34)</f>
        <v/>
      </c>
      <c r="BP34" s="103">
        <f>IF(X34="","",_xlfn.RANK.EQ(X34,$X$9:$X$108,1))</f>
        <v/>
      </c>
      <c r="BQ34" s="3">
        <f>IF(M34&gt;MAX([1]GL_LossExperience_Input!$BP$9:$BP$108),"",INDEX([1]GL_LossExperience_Input!$X$9:$X$108,MATCH(M34,$BP$9:$BP$108,0)))</f>
        <v/>
      </c>
      <c r="BR34" s="107">
        <f>IF(BQ34="","",BR33*(1+BS34))</f>
        <v/>
      </c>
      <c r="BS34" s="123">
        <f>IF(M34&gt;MAX([1]GL_LossExperience_Input!$BP$9:$BP$108),"",INDEX([1]GL_LossExperience_Input!$Y$9:$Y$108,MATCH(M34,$BP$9:$BP$108,0)))</f>
        <v/>
      </c>
      <c r="DM34">
        <f>M34</f>
        <v/>
      </c>
      <c r="DN34">
        <f>IF(OR(Q34="",$N34=""),0,IF(Q34&gt;O34,1,0))</f>
        <v/>
      </c>
      <c r="DO34">
        <f>IF(OR(R34="",$N34=""),0,IF(R34&gt;P34,1,0))</f>
        <v/>
      </c>
      <c r="DQ34">
        <f>DM34</f>
        <v/>
      </c>
      <c r="DR34">
        <f>IF(X34="","",IF(COUNTIFS($X$9:$X$108,X34)&gt;1,1,0))</f>
        <v/>
      </c>
      <c r="DW34" s="27" t="n"/>
      <c r="DX34" s="1" t="n"/>
    </row>
    <row r="35" ht="14.4" customHeight="1">
      <c r="A35" s="1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>
        <f>M34+1</f>
        <v/>
      </c>
      <c r="N35" s="98" t="n"/>
      <c r="O35" s="99" t="n"/>
      <c r="P35" s="99" t="n"/>
      <c r="Q35" s="99" t="n"/>
      <c r="R35" s="99" t="n"/>
      <c r="S35" s="99" t="n"/>
      <c r="T35" s="100" t="n"/>
      <c r="U35" s="100" t="n"/>
      <c r="V35" s="27" t="n"/>
      <c r="W35" s="27" t="n"/>
      <c r="X35" s="101" t="n"/>
      <c r="Y35" s="102" t="n"/>
      <c r="Z35" s="27" t="n"/>
      <c r="AA35" s="27" t="n"/>
      <c r="AB35" s="27" t="n"/>
      <c r="AC35" s="27" t="n"/>
      <c r="BC35" s="114">
        <f>IF(N35="","",SUMIFS($B$9:$B$28,$C$9:$C$28,"&lt;="&amp;N35,$D$9:$D$28,"&gt;="&amp;N35))</f>
        <v/>
      </c>
      <c r="BD35" s="115">
        <f t="array" ref="BD35">IF(OR(BC35="",BC35=0),"",INDEX($AD$9:$AD$28,BC35))</f>
        <v/>
      </c>
      <c r="BE35" s="116">
        <f t="array" ref="BE35">IF(BD35="","",O35*INDEX($AP$9:$AP$28,BC35))</f>
        <v/>
      </c>
      <c r="BF35" s="119">
        <f t="array" ref="BF35">IF(BD35="","",P35*INDEX($AP$9:$AP$28,BC35))</f>
        <v/>
      </c>
      <c r="BG35" s="119">
        <f>IF(BD35="","",IF($BF$1=[1]Lists!$R$2,MIN(SUM(O35:P35),$BI$1),IF(AND($BF$1=[1]Lists!$R$3,O35&gt;0),MIN(O35,$BI$1)+P35*(MIN(O35,$BI$1)/O35),MIN(SUM(O35),$BI$1)+P35)))</f>
        <v/>
      </c>
      <c r="BH35" s="118">
        <f>IF(BD35="","",IF($BF$1=[1]Lists!$R$2,MIN(SUM(BE35:BF35),$BI$1),IF(AND($BF$1=[1]Lists!$R$3,O35&gt;0),MIN(BE35,$BI$1)+BF35*(MIN(BE35,$BI$1)/BE35),MIN(SUM(BE35),$BI$1)+BF35)))</f>
        <v/>
      </c>
      <c r="BI35" s="116">
        <f>IF(BD35="","",SUM($O35:$P35)-BG35)</f>
        <v/>
      </c>
      <c r="BJ35" s="118">
        <f>IF(BD35="","",SUM($BE35:$BF35)-BH35)</f>
        <v/>
      </c>
      <c r="BK35" s="119">
        <f>IF(BD35="","",IF($BF$1=[1]Lists!$R$2,MIN(SUM(O35:P35),$BL$1),IF(AND($BF$1=[1]Lists!$R$3,O35&gt;0),MIN(O35,$BL$1)+P35*(MIN(O35,$BL$1)/O35),MIN(SUM(O35),$BL$1)+P35)))</f>
        <v/>
      </c>
      <c r="BL35" s="118">
        <f>IF(BD35="","",IF($BF$1=[1]Lists!$R$2,MIN(SUM(BE35:BF35),$BL$1),IF(AND($BF$1=[1]Lists!$R$3,O35&gt;0),MIN(BE35,$BL$1)+BF35*(MIN(BE35,$BL$1)/BE35),MIN(SUM(BE35),$BL$1)+BF35)))</f>
        <v/>
      </c>
      <c r="BM35" s="116">
        <f>IF(BK35="","",SUM($O35:$P35)-BK35)</f>
        <v/>
      </c>
      <c r="BN35" s="118">
        <f>IF(BL35="","",SUM($BE35:$BF35)-BL35)</f>
        <v/>
      </c>
      <c r="BP35" s="103">
        <f>IF(X35="","",_xlfn.RANK.EQ(X35,$X$9:$X$108,1))</f>
        <v/>
      </c>
      <c r="BQ35" s="3">
        <f>IF(M35&gt;MAX([1]GL_LossExperience_Input!$BP$9:$BP$108),"",INDEX([1]GL_LossExperience_Input!$X$9:$X$108,MATCH(M35,$BP$9:$BP$108,0)))</f>
        <v/>
      </c>
      <c r="BR35" s="107">
        <f>IF(BQ35="","",BR34*(1+BS35))</f>
        <v/>
      </c>
      <c r="BS35" s="123">
        <f>IF(M35&gt;MAX([1]GL_LossExperience_Input!$BP$9:$BP$108),"",INDEX([1]GL_LossExperience_Input!$Y$9:$Y$108,MATCH(M35,$BP$9:$BP$108,0)))</f>
        <v/>
      </c>
      <c r="DM35">
        <f>M35</f>
        <v/>
      </c>
      <c r="DN35">
        <f>IF(OR(Q35="",$N35=""),0,IF(Q35&gt;O35,1,0))</f>
        <v/>
      </c>
      <c r="DO35">
        <f>IF(OR(R35="",$N35=""),0,IF(R35&gt;P35,1,0))</f>
        <v/>
      </c>
      <c r="DQ35">
        <f>DM35</f>
        <v/>
      </c>
      <c r="DR35">
        <f>IF(X35="","",IF(COUNTIFS($X$9:$X$108,X35)&gt;1,1,0))</f>
        <v/>
      </c>
      <c r="DW35" s="27" t="n"/>
      <c r="DX35" s="1" t="n"/>
    </row>
    <row r="36" ht="14.4" customHeight="1">
      <c r="A36" s="1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>
        <f>M35+1</f>
        <v/>
      </c>
      <c r="N36" s="98" t="n"/>
      <c r="O36" s="99" t="n"/>
      <c r="P36" s="99" t="n"/>
      <c r="Q36" s="99" t="n"/>
      <c r="R36" s="99" t="n"/>
      <c r="S36" s="99" t="n"/>
      <c r="T36" s="100" t="n"/>
      <c r="U36" s="100" t="n"/>
      <c r="V36" s="27" t="n"/>
      <c r="W36" s="27" t="n"/>
      <c r="X36" s="101" t="n"/>
      <c r="Y36" s="102" t="n"/>
      <c r="Z36" s="27" t="n"/>
      <c r="AA36" s="27" t="n"/>
      <c r="AB36" s="27" t="n"/>
      <c r="AC36" s="27" t="n"/>
      <c r="BC36" s="114">
        <f>IF(N36="","",SUMIFS($B$9:$B$28,$C$9:$C$28,"&lt;="&amp;N36,$D$9:$D$28,"&gt;="&amp;N36))</f>
        <v/>
      </c>
      <c r="BD36" s="115">
        <f t="array" ref="BD36">IF(OR(BC36="",BC36=0),"",INDEX($AD$9:$AD$28,BC36))</f>
        <v/>
      </c>
      <c r="BE36" s="116">
        <f t="array" ref="BE36">IF(BD36="","",O36*INDEX($AP$9:$AP$28,BC36))</f>
        <v/>
      </c>
      <c r="BF36" s="119">
        <f t="array" ref="BF36">IF(BD36="","",P36*INDEX($AP$9:$AP$28,BC36))</f>
        <v/>
      </c>
      <c r="BG36" s="119">
        <f>IF(BD36="","",IF($BF$1=[1]Lists!$R$2,MIN(SUM(O36:P36),$BI$1),IF(AND($BF$1=[1]Lists!$R$3,O36&gt;0),MIN(O36,$BI$1)+P36*(MIN(O36,$BI$1)/O36),MIN(SUM(O36),$BI$1)+P36)))</f>
        <v/>
      </c>
      <c r="BH36" s="118">
        <f>IF(BD36="","",IF($BF$1=[1]Lists!$R$2,MIN(SUM(BE36:BF36),$BI$1),IF(AND($BF$1=[1]Lists!$R$3,O36&gt;0),MIN(BE36,$BI$1)+BF36*(MIN(BE36,$BI$1)/BE36),MIN(SUM(BE36),$BI$1)+BF36)))</f>
        <v/>
      </c>
      <c r="BI36" s="116">
        <f>IF(BD36="","",SUM($O36:$P36)-BG36)</f>
        <v/>
      </c>
      <c r="BJ36" s="118">
        <f>IF(BD36="","",SUM($BE36:$BF36)-BH36)</f>
        <v/>
      </c>
      <c r="BK36" s="119">
        <f>IF(BD36="","",IF($BF$1=[1]Lists!$R$2,MIN(SUM(O36:P36),$BL$1),IF(AND($BF$1=[1]Lists!$R$3,O36&gt;0),MIN(O36,$BL$1)+P36*(MIN(O36,$BL$1)/O36),MIN(SUM(O36),$BL$1)+P36)))</f>
        <v/>
      </c>
      <c r="BL36" s="118">
        <f>IF(BD36="","",IF($BF$1=[1]Lists!$R$2,MIN(SUM(BE36:BF36),$BL$1),IF(AND($BF$1=[1]Lists!$R$3,O36&gt;0),MIN(BE36,$BL$1)+BF36*(MIN(BE36,$BL$1)/BE36),MIN(SUM(BE36),$BL$1)+BF36)))</f>
        <v/>
      </c>
      <c r="BM36" s="116">
        <f>IF(BK36="","",SUM($O36:$P36)-BK36)</f>
        <v/>
      </c>
      <c r="BN36" s="118">
        <f>IF(BL36="","",SUM($BE36:$BF36)-BL36)</f>
        <v/>
      </c>
      <c r="BP36" s="103">
        <f>IF(X36="","",_xlfn.RANK.EQ(X36,$X$9:$X$108,1))</f>
        <v/>
      </c>
      <c r="BQ36" s="3">
        <f>IF(M36&gt;MAX([1]GL_LossExperience_Input!$BP$9:$BP$108),"",INDEX([1]GL_LossExperience_Input!$X$9:$X$108,MATCH(M36,$BP$9:$BP$108,0)))</f>
        <v/>
      </c>
      <c r="BR36" s="107">
        <f>IF(BQ36="","",BR35*(1+BS36))</f>
        <v/>
      </c>
      <c r="BS36" s="123">
        <f>IF(M36&gt;MAX([1]GL_LossExperience_Input!$BP$9:$BP$108),"",INDEX([1]GL_LossExperience_Input!$Y$9:$Y$108,MATCH(M36,$BP$9:$BP$108,0)))</f>
        <v/>
      </c>
      <c r="DM36">
        <f>M36</f>
        <v/>
      </c>
      <c r="DN36">
        <f>IF(OR(Q36="",$N36=""),0,IF(Q36&gt;O36,1,0))</f>
        <v/>
      </c>
      <c r="DO36">
        <f>IF(OR(R36="",$N36=""),0,IF(R36&gt;P36,1,0))</f>
        <v/>
      </c>
      <c r="DQ36">
        <f>DM36</f>
        <v/>
      </c>
      <c r="DR36">
        <f>IF(X36="","",IF(COUNTIFS($X$9:$X$108,X36)&gt;1,1,0))</f>
        <v/>
      </c>
      <c r="DW36" s="27" t="n"/>
      <c r="DX36" s="1" t="n"/>
    </row>
    <row r="37" ht="14.4" customHeight="1">
      <c r="A37" s="1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>
        <f>M36+1</f>
        <v/>
      </c>
      <c r="N37" s="98" t="n"/>
      <c r="O37" s="99" t="n"/>
      <c r="P37" s="99" t="n"/>
      <c r="Q37" s="99" t="n"/>
      <c r="R37" s="99" t="n"/>
      <c r="S37" s="99" t="n"/>
      <c r="T37" s="100" t="n"/>
      <c r="U37" s="100" t="n"/>
      <c r="V37" s="27" t="n"/>
      <c r="W37" s="27" t="n"/>
      <c r="X37" s="101" t="n"/>
      <c r="Y37" s="102" t="n"/>
      <c r="Z37" s="27" t="n"/>
      <c r="AA37" s="27" t="n"/>
      <c r="AB37" s="27" t="n"/>
      <c r="AC37" s="27" t="n"/>
      <c r="BC37" s="114">
        <f>IF(N37="","",SUMIFS($B$9:$B$28,$C$9:$C$28,"&lt;="&amp;N37,$D$9:$D$28,"&gt;="&amp;N37))</f>
        <v/>
      </c>
      <c r="BD37" s="115">
        <f t="array" ref="BD37">IF(OR(BC37="",BC37=0),"",INDEX($AD$9:$AD$28,BC37))</f>
        <v/>
      </c>
      <c r="BE37" s="116">
        <f t="array" ref="BE37">IF(BD37="","",O37*INDEX($AP$9:$AP$28,BC37))</f>
        <v/>
      </c>
      <c r="BF37" s="119">
        <f t="array" ref="BF37">IF(BD37="","",P37*INDEX($AP$9:$AP$28,BC37))</f>
        <v/>
      </c>
      <c r="BG37" s="119">
        <f>IF(BD37="","",IF($BF$1=[1]Lists!$R$2,MIN(SUM(O37:P37),$BI$1),IF(AND($BF$1=[1]Lists!$R$3,O37&gt;0),MIN(O37,$BI$1)+P37*(MIN(O37,$BI$1)/O37),MIN(SUM(O37),$BI$1)+P37)))</f>
        <v/>
      </c>
      <c r="BH37" s="118">
        <f>IF(BD37="","",IF($BF$1=[1]Lists!$R$2,MIN(SUM(BE37:BF37),$BI$1),IF(AND($BF$1=[1]Lists!$R$3,O37&gt;0),MIN(BE37,$BI$1)+BF37*(MIN(BE37,$BI$1)/BE37),MIN(SUM(BE37),$BI$1)+BF37)))</f>
        <v/>
      </c>
      <c r="BI37" s="116">
        <f>IF(BD37="","",SUM($O37:$P37)-BG37)</f>
        <v/>
      </c>
      <c r="BJ37" s="118">
        <f>IF(BD37="","",SUM($BE37:$BF37)-BH37)</f>
        <v/>
      </c>
      <c r="BK37" s="119">
        <f>IF(BD37="","",IF($BF$1=[1]Lists!$R$2,MIN(SUM(O37:P37),$BL$1),IF(AND($BF$1=[1]Lists!$R$3,O37&gt;0),MIN(O37,$BL$1)+P37*(MIN(O37,$BL$1)/O37),MIN(SUM(O37),$BL$1)+P37)))</f>
        <v/>
      </c>
      <c r="BL37" s="118">
        <f>IF(BD37="","",IF($BF$1=[1]Lists!$R$2,MIN(SUM(BE37:BF37),$BL$1),IF(AND($BF$1=[1]Lists!$R$3,O37&gt;0),MIN(BE37,$BL$1)+BF37*(MIN(BE37,$BL$1)/BE37),MIN(SUM(BE37),$BL$1)+BF37)))</f>
        <v/>
      </c>
      <c r="BM37" s="116">
        <f>IF(BK37="","",SUM($O37:$P37)-BK37)</f>
        <v/>
      </c>
      <c r="BN37" s="118">
        <f>IF(BL37="","",SUM($BE37:$BF37)-BL37)</f>
        <v/>
      </c>
      <c r="BP37" s="103">
        <f>IF(X37="","",_xlfn.RANK.EQ(X37,$X$9:$X$108,1))</f>
        <v/>
      </c>
      <c r="BQ37" s="3">
        <f>IF(M37&gt;MAX([1]GL_LossExperience_Input!$BP$9:$BP$108),"",INDEX([1]GL_LossExperience_Input!$X$9:$X$108,MATCH(M37,$BP$9:$BP$108,0)))</f>
        <v/>
      </c>
      <c r="BR37" s="107">
        <f>IF(BQ37="","",BR36*(1+BS37))</f>
        <v/>
      </c>
      <c r="BS37" s="123">
        <f>IF(M37&gt;MAX([1]GL_LossExperience_Input!$BP$9:$BP$108),"",INDEX([1]GL_LossExperience_Input!$Y$9:$Y$108,MATCH(M37,$BP$9:$BP$108,0)))</f>
        <v/>
      </c>
      <c r="DM37">
        <f>M37</f>
        <v/>
      </c>
      <c r="DN37">
        <f>IF(OR(Q37="",$N37=""),0,IF(Q37&gt;O37,1,0))</f>
        <v/>
      </c>
      <c r="DO37">
        <f>IF(OR(R37="",$N37=""),0,IF(R37&gt;P37,1,0))</f>
        <v/>
      </c>
      <c r="DQ37">
        <f>DM37</f>
        <v/>
      </c>
      <c r="DR37">
        <f>IF(X37="","",IF(COUNTIFS($X$9:$X$108,X37)&gt;1,1,0))</f>
        <v/>
      </c>
      <c r="DW37" s="27" t="n"/>
      <c r="DX37" s="1" t="n"/>
    </row>
    <row r="38" ht="14.4" customHeight="1">
      <c r="A38" s="1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>
        <f>M37+1</f>
        <v/>
      </c>
      <c r="N38" s="98" t="n"/>
      <c r="O38" s="99" t="n"/>
      <c r="P38" s="99" t="n"/>
      <c r="Q38" s="99" t="n"/>
      <c r="R38" s="99" t="n"/>
      <c r="S38" s="99" t="n"/>
      <c r="T38" s="100" t="n"/>
      <c r="U38" s="100" t="n"/>
      <c r="V38" s="27" t="n"/>
      <c r="W38" s="27" t="n"/>
      <c r="X38" s="101" t="n"/>
      <c r="Y38" s="102" t="n"/>
      <c r="Z38" s="27" t="n"/>
      <c r="AA38" s="27" t="n"/>
      <c r="AB38" s="27" t="n"/>
      <c r="AC38" s="27" t="n"/>
      <c r="BC38" s="114">
        <f>IF(N38="","",SUMIFS($B$9:$B$28,$C$9:$C$28,"&lt;="&amp;N38,$D$9:$D$28,"&gt;="&amp;N38))</f>
        <v/>
      </c>
      <c r="BD38" s="115">
        <f t="array" ref="BD38">IF(OR(BC38="",BC38=0),"",INDEX($AD$9:$AD$28,BC38))</f>
        <v/>
      </c>
      <c r="BE38" s="116">
        <f t="array" ref="BE38">IF(BD38="","",O38*INDEX($AP$9:$AP$28,BC38))</f>
        <v/>
      </c>
      <c r="BF38" s="119">
        <f t="array" ref="BF38">IF(BD38="","",P38*INDEX($AP$9:$AP$28,BC38))</f>
        <v/>
      </c>
      <c r="BG38" s="119">
        <f>IF(BD38="","",IF($BF$1=[1]Lists!$R$2,MIN(SUM(O38:P38),$BI$1),IF(AND($BF$1=[1]Lists!$R$3,O38&gt;0),MIN(O38,$BI$1)+P38*(MIN(O38,$BI$1)/O38),MIN(SUM(O38),$BI$1)+P38)))</f>
        <v/>
      </c>
      <c r="BH38" s="118">
        <f>IF(BD38="","",IF($BF$1=[1]Lists!$R$2,MIN(SUM(BE38:BF38),$BI$1),IF(AND($BF$1=[1]Lists!$R$3,O38&gt;0),MIN(BE38,$BI$1)+BF38*(MIN(BE38,$BI$1)/BE38),MIN(SUM(BE38),$BI$1)+BF38)))</f>
        <v/>
      </c>
      <c r="BI38" s="116">
        <f>IF(BD38="","",SUM($O38:$P38)-BG38)</f>
        <v/>
      </c>
      <c r="BJ38" s="118">
        <f>IF(BD38="","",SUM($BE38:$BF38)-BH38)</f>
        <v/>
      </c>
      <c r="BK38" s="119">
        <f>IF(BD38="","",IF($BF$1=[1]Lists!$R$2,MIN(SUM(O38:P38),$BL$1),IF(AND($BF$1=[1]Lists!$R$3,O38&gt;0),MIN(O38,$BL$1)+P38*(MIN(O38,$BL$1)/O38),MIN(SUM(O38),$BL$1)+P38)))</f>
        <v/>
      </c>
      <c r="BL38" s="118">
        <f>IF(BD38="","",IF($BF$1=[1]Lists!$R$2,MIN(SUM(BE38:BF38),$BL$1),IF(AND($BF$1=[1]Lists!$R$3,O38&gt;0),MIN(BE38,$BL$1)+BF38*(MIN(BE38,$BL$1)/BE38),MIN(SUM(BE38),$BL$1)+BF38)))</f>
        <v/>
      </c>
      <c r="BM38" s="116">
        <f>IF(BK38="","",SUM($O38:$P38)-BK38)</f>
        <v/>
      </c>
      <c r="BN38" s="118">
        <f>IF(BL38="","",SUM($BE38:$BF38)-BL38)</f>
        <v/>
      </c>
      <c r="BP38" s="103">
        <f>IF(X38="","",_xlfn.RANK.EQ(X38,$X$9:$X$108,1))</f>
        <v/>
      </c>
      <c r="BQ38" s="3">
        <f>IF(M38&gt;MAX([1]GL_LossExperience_Input!$BP$9:$BP$108),"",INDEX([1]GL_LossExperience_Input!$X$9:$X$108,MATCH(M38,$BP$9:$BP$108,0)))</f>
        <v/>
      </c>
      <c r="BR38" s="107">
        <f>IF(BQ38="","",BR37*(1+BS38))</f>
        <v/>
      </c>
      <c r="BS38" s="123">
        <f>IF(M38&gt;MAX([1]GL_LossExperience_Input!$BP$9:$BP$108),"",INDEX([1]GL_LossExperience_Input!$Y$9:$Y$108,MATCH(M38,$BP$9:$BP$108,0)))</f>
        <v/>
      </c>
      <c r="DM38">
        <f>M38</f>
        <v/>
      </c>
      <c r="DN38">
        <f>IF(OR(Q38="",$N38=""),0,IF(Q38&gt;O38,1,0))</f>
        <v/>
      </c>
      <c r="DO38">
        <f>IF(OR(R38="",$N38=""),0,IF(R38&gt;P38,1,0))</f>
        <v/>
      </c>
      <c r="DQ38">
        <f>DM38</f>
        <v/>
      </c>
      <c r="DR38">
        <f>IF(X38="","",IF(COUNTIFS($X$9:$X$108,X38)&gt;1,1,0))</f>
        <v/>
      </c>
      <c r="DW38" s="27" t="n"/>
      <c r="DX38" s="1" t="n"/>
    </row>
    <row r="39" ht="14.4" customHeight="1">
      <c r="A39" s="1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>
        <f>M38+1</f>
        <v/>
      </c>
      <c r="N39" s="98" t="n"/>
      <c r="O39" s="99" t="n"/>
      <c r="P39" s="99" t="n"/>
      <c r="Q39" s="99" t="n"/>
      <c r="R39" s="99" t="n"/>
      <c r="S39" s="99" t="n"/>
      <c r="T39" s="100" t="n"/>
      <c r="U39" s="100" t="n"/>
      <c r="V39" s="27" t="n"/>
      <c r="W39" s="27" t="n"/>
      <c r="X39" s="101" t="n"/>
      <c r="Y39" s="102" t="n"/>
      <c r="Z39" s="27" t="n"/>
      <c r="AA39" s="27" t="n"/>
      <c r="AB39" s="27" t="n"/>
      <c r="AC39" s="27" t="n"/>
      <c r="BC39" s="114">
        <f>IF(N39="","",SUMIFS($B$9:$B$28,$C$9:$C$28,"&lt;="&amp;N39,$D$9:$D$28,"&gt;="&amp;N39))</f>
        <v/>
      </c>
      <c r="BD39" s="115">
        <f t="array" ref="BD39">IF(OR(BC39="",BC39=0),"",INDEX($AD$9:$AD$28,BC39))</f>
        <v/>
      </c>
      <c r="BE39" s="116">
        <f t="array" ref="BE39">IF(BD39="","",O39*INDEX($AP$9:$AP$28,BC39))</f>
        <v/>
      </c>
      <c r="BF39" s="119">
        <f t="array" ref="BF39">IF(BD39="","",P39*INDEX($AP$9:$AP$28,BC39))</f>
        <v/>
      </c>
      <c r="BG39" s="119">
        <f>IF(BD39="","",IF($BF$1=[1]Lists!$R$2,MIN(SUM(O39:P39),$BI$1),IF(AND($BF$1=[1]Lists!$R$3,O39&gt;0),MIN(O39,$BI$1)+P39*(MIN(O39,$BI$1)/O39),MIN(SUM(O39),$BI$1)+P39)))</f>
        <v/>
      </c>
      <c r="BH39" s="118">
        <f>IF(BD39="","",IF($BF$1=[1]Lists!$R$2,MIN(SUM(BE39:BF39),$BI$1),IF(AND($BF$1=[1]Lists!$R$3,O39&gt;0),MIN(BE39,$BI$1)+BF39*(MIN(BE39,$BI$1)/BE39),MIN(SUM(BE39),$BI$1)+BF39)))</f>
        <v/>
      </c>
      <c r="BI39" s="116">
        <f>IF(BD39="","",SUM($O39:$P39)-BG39)</f>
        <v/>
      </c>
      <c r="BJ39" s="118">
        <f>IF(BD39="","",SUM($BE39:$BF39)-BH39)</f>
        <v/>
      </c>
      <c r="BK39" s="119">
        <f>IF(BD39="","",IF($BF$1=[1]Lists!$R$2,MIN(SUM(O39:P39),$BL$1),IF(AND($BF$1=[1]Lists!$R$3,O39&gt;0),MIN(O39,$BL$1)+P39*(MIN(O39,$BL$1)/O39),MIN(SUM(O39),$BL$1)+P39)))</f>
        <v/>
      </c>
      <c r="BL39" s="118">
        <f>IF(BD39="","",IF($BF$1=[1]Lists!$R$2,MIN(SUM(BE39:BF39),$BL$1),IF(AND($BF$1=[1]Lists!$R$3,O39&gt;0),MIN(BE39,$BL$1)+BF39*(MIN(BE39,$BL$1)/BE39),MIN(SUM(BE39),$BL$1)+BF39)))</f>
        <v/>
      </c>
      <c r="BM39" s="116">
        <f>IF(BK39="","",SUM($O39:$P39)-BK39)</f>
        <v/>
      </c>
      <c r="BN39" s="118">
        <f>IF(BL39="","",SUM($BE39:$BF39)-BL39)</f>
        <v/>
      </c>
      <c r="BP39" s="103">
        <f>IF(X39="","",_xlfn.RANK.EQ(X39,$X$9:$X$108,1))</f>
        <v/>
      </c>
      <c r="BQ39" s="3">
        <f>IF(M39&gt;MAX([1]GL_LossExperience_Input!$BP$9:$BP$108),"",INDEX([1]GL_LossExperience_Input!$X$9:$X$108,MATCH(M39,$BP$9:$BP$108,0)))</f>
        <v/>
      </c>
      <c r="BR39" s="107">
        <f>IF(BQ39="","",BR38*(1+BS39))</f>
        <v/>
      </c>
      <c r="BS39" s="123">
        <f>IF(M39&gt;MAX([1]GL_LossExperience_Input!$BP$9:$BP$108),"",INDEX([1]GL_LossExperience_Input!$Y$9:$Y$108,MATCH(M39,$BP$9:$BP$108,0)))</f>
        <v/>
      </c>
      <c r="DM39">
        <f>M39</f>
        <v/>
      </c>
      <c r="DN39">
        <f>IF(OR(Q39="",$N39=""),0,IF(Q39&gt;O39,1,0))</f>
        <v/>
      </c>
      <c r="DO39">
        <f>IF(OR(R39="",$N39=""),0,IF(R39&gt;P39,1,0))</f>
        <v/>
      </c>
      <c r="DQ39">
        <f>DM39</f>
        <v/>
      </c>
      <c r="DR39">
        <f>IF(X39="","",IF(COUNTIFS($X$9:$X$108,X39)&gt;1,1,0))</f>
        <v/>
      </c>
      <c r="DW39" s="27" t="n"/>
      <c r="DX39" s="1" t="n"/>
    </row>
    <row r="40" ht="14.4" customHeight="1">
      <c r="A40" s="1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>
        <f>M39+1</f>
        <v/>
      </c>
      <c r="N40" s="98" t="n"/>
      <c r="O40" s="99" t="n"/>
      <c r="P40" s="99" t="n"/>
      <c r="Q40" s="99" t="n"/>
      <c r="R40" s="99" t="n"/>
      <c r="S40" s="99" t="n"/>
      <c r="T40" s="100" t="n"/>
      <c r="U40" s="100" t="n"/>
      <c r="V40" s="27" t="n"/>
      <c r="W40" s="27" t="n"/>
      <c r="X40" s="101" t="n"/>
      <c r="Y40" s="102" t="n"/>
      <c r="Z40" s="27" t="n"/>
      <c r="AA40" s="27" t="n"/>
      <c r="AB40" s="27" t="n"/>
      <c r="AC40" s="27" t="n"/>
      <c r="BC40" s="114">
        <f>IF(N40="","",SUMIFS($B$9:$B$28,$C$9:$C$28,"&lt;="&amp;N40,$D$9:$D$28,"&gt;="&amp;N40))</f>
        <v/>
      </c>
      <c r="BD40" s="115">
        <f t="array" ref="BD40">IF(OR(BC40="",BC40=0),"",INDEX($AD$9:$AD$28,BC40))</f>
        <v/>
      </c>
      <c r="BE40" s="116">
        <f t="array" ref="BE40">IF(BD40="","",O40*INDEX($AP$9:$AP$28,BC40))</f>
        <v/>
      </c>
      <c r="BF40" s="119">
        <f t="array" ref="BF40">IF(BD40="","",P40*INDEX($AP$9:$AP$28,BC40))</f>
        <v/>
      </c>
      <c r="BG40" s="119">
        <f>IF(BD40="","",IF($BF$1=[1]Lists!$R$2,MIN(SUM(O40:P40),$BI$1),IF(AND($BF$1=[1]Lists!$R$3,O40&gt;0),MIN(O40,$BI$1)+P40*(MIN(O40,$BI$1)/O40),MIN(SUM(O40),$BI$1)+P40)))</f>
        <v/>
      </c>
      <c r="BH40" s="118">
        <f>IF(BD40="","",IF($BF$1=[1]Lists!$R$2,MIN(SUM(BE40:BF40),$BI$1),IF(AND($BF$1=[1]Lists!$R$3,O40&gt;0),MIN(BE40,$BI$1)+BF40*(MIN(BE40,$BI$1)/BE40),MIN(SUM(BE40),$BI$1)+BF40)))</f>
        <v/>
      </c>
      <c r="BI40" s="116">
        <f>IF(BD40="","",SUM($O40:$P40)-BG40)</f>
        <v/>
      </c>
      <c r="BJ40" s="118">
        <f>IF(BD40="","",SUM($BE40:$BF40)-BH40)</f>
        <v/>
      </c>
      <c r="BK40" s="119">
        <f>IF(BD40="","",IF($BF$1=[1]Lists!$R$2,MIN(SUM(O40:P40),$BL$1),IF(AND($BF$1=[1]Lists!$R$3,O40&gt;0),MIN(O40,$BL$1)+P40*(MIN(O40,$BL$1)/O40),MIN(SUM(O40),$BL$1)+P40)))</f>
        <v/>
      </c>
      <c r="BL40" s="118">
        <f>IF(BD40="","",IF($BF$1=[1]Lists!$R$2,MIN(SUM(BE40:BF40),$BL$1),IF(AND($BF$1=[1]Lists!$R$3,O40&gt;0),MIN(BE40,$BL$1)+BF40*(MIN(BE40,$BL$1)/BE40),MIN(SUM(BE40),$BL$1)+BF40)))</f>
        <v/>
      </c>
      <c r="BM40" s="116">
        <f>IF(BK40="","",SUM($O40:$P40)-BK40)</f>
        <v/>
      </c>
      <c r="BN40" s="118">
        <f>IF(BL40="","",SUM($BE40:$BF40)-BL40)</f>
        <v/>
      </c>
      <c r="BP40" s="103">
        <f>IF(X40="","",_xlfn.RANK.EQ(X40,$X$9:$X$108,1))</f>
        <v/>
      </c>
      <c r="BQ40" s="3">
        <f>IF(M40&gt;MAX([1]GL_LossExperience_Input!$BP$9:$BP$108),"",INDEX([1]GL_LossExperience_Input!$X$9:$X$108,MATCH(M40,$BP$9:$BP$108,0)))</f>
        <v/>
      </c>
      <c r="BR40" s="107">
        <f>IF(BQ40="","",BR39*(1+BS40))</f>
        <v/>
      </c>
      <c r="BS40" s="123">
        <f>IF(M40&gt;MAX([1]GL_LossExperience_Input!$BP$9:$BP$108),"",INDEX([1]GL_LossExperience_Input!$Y$9:$Y$108,MATCH(M40,$BP$9:$BP$108,0)))</f>
        <v/>
      </c>
      <c r="DM40">
        <f>M40</f>
        <v/>
      </c>
      <c r="DN40">
        <f>IF(OR(Q40="",$N40=""),0,IF(Q40&gt;O40,1,0))</f>
        <v/>
      </c>
      <c r="DO40">
        <f>IF(OR(R40="",$N40=""),0,IF(R40&gt;P40,1,0))</f>
        <v/>
      </c>
      <c r="DQ40">
        <f>DM40</f>
        <v/>
      </c>
      <c r="DR40">
        <f>IF(X40="","",IF(COUNTIFS($X$9:$X$108,X40)&gt;1,1,0))</f>
        <v/>
      </c>
      <c r="DW40" s="27" t="n"/>
      <c r="DX40" s="1" t="n"/>
    </row>
    <row r="41" ht="14.4" customHeight="1">
      <c r="A41" s="1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>
        <f>M40+1</f>
        <v/>
      </c>
      <c r="N41" s="98" t="n"/>
      <c r="O41" s="99" t="n"/>
      <c r="P41" s="99" t="n"/>
      <c r="Q41" s="99" t="n"/>
      <c r="R41" s="99" t="n"/>
      <c r="S41" s="99" t="n"/>
      <c r="T41" s="100" t="n"/>
      <c r="U41" s="100" t="n"/>
      <c r="V41" s="27" t="n"/>
      <c r="W41" s="27" t="n"/>
      <c r="X41" s="101" t="n"/>
      <c r="Y41" s="102" t="n"/>
      <c r="Z41" s="27" t="n"/>
      <c r="AA41" s="27" t="n"/>
      <c r="AB41" s="27" t="n"/>
      <c r="AC41" s="27" t="n"/>
      <c r="BC41" s="114">
        <f>IF(N41="","",SUMIFS($B$9:$B$28,$C$9:$C$28,"&lt;="&amp;N41,$D$9:$D$28,"&gt;="&amp;N41))</f>
        <v/>
      </c>
      <c r="BD41" s="115">
        <f t="array" ref="BD41">IF(OR(BC41="",BC41=0),"",INDEX($AD$9:$AD$28,BC41))</f>
        <v/>
      </c>
      <c r="BE41" s="116">
        <f t="array" ref="BE41">IF(BD41="","",O41*INDEX($AP$9:$AP$28,BC41))</f>
        <v/>
      </c>
      <c r="BF41" s="119">
        <f t="array" ref="BF41">IF(BD41="","",P41*INDEX($AP$9:$AP$28,BC41))</f>
        <v/>
      </c>
      <c r="BG41" s="119">
        <f>IF(BD41="","",IF($BF$1=[1]Lists!$R$2,MIN(SUM(O41:P41),$BI$1),IF(AND($BF$1=[1]Lists!$R$3,O41&gt;0),MIN(O41,$BI$1)+P41*(MIN(O41,$BI$1)/O41),MIN(SUM(O41),$BI$1)+P41)))</f>
        <v/>
      </c>
      <c r="BH41" s="118">
        <f>IF(BD41="","",IF($BF$1=[1]Lists!$R$2,MIN(SUM(BE41:BF41),$BI$1),IF(AND($BF$1=[1]Lists!$R$3,O41&gt;0),MIN(BE41,$BI$1)+BF41*(MIN(BE41,$BI$1)/BE41),MIN(SUM(BE41),$BI$1)+BF41)))</f>
        <v/>
      </c>
      <c r="BI41" s="116">
        <f>IF(BD41="","",SUM($O41:$P41)-BG41)</f>
        <v/>
      </c>
      <c r="BJ41" s="118">
        <f>IF(BD41="","",SUM($BE41:$BF41)-BH41)</f>
        <v/>
      </c>
      <c r="BK41" s="119">
        <f>IF(BD41="","",IF($BF$1=[1]Lists!$R$2,MIN(SUM(O41:P41),$BL$1),IF(AND($BF$1=[1]Lists!$R$3,O41&gt;0),MIN(O41,$BL$1)+P41*(MIN(O41,$BL$1)/O41),MIN(SUM(O41),$BL$1)+P41)))</f>
        <v/>
      </c>
      <c r="BL41" s="118">
        <f>IF(BD41="","",IF($BF$1=[1]Lists!$R$2,MIN(SUM(BE41:BF41),$BL$1),IF(AND($BF$1=[1]Lists!$R$3,O41&gt;0),MIN(BE41,$BL$1)+BF41*(MIN(BE41,$BL$1)/BE41),MIN(SUM(BE41),$BL$1)+BF41)))</f>
        <v/>
      </c>
      <c r="BM41" s="116">
        <f>IF(BK41="","",SUM($O41:$P41)-BK41)</f>
        <v/>
      </c>
      <c r="BN41" s="118">
        <f>IF(BL41="","",SUM($BE41:$BF41)-BL41)</f>
        <v/>
      </c>
      <c r="BP41" s="103">
        <f>IF(X41="","",_xlfn.RANK.EQ(X41,$X$9:$X$108,1))</f>
        <v/>
      </c>
      <c r="BQ41" s="3">
        <f>IF(M41&gt;MAX([1]GL_LossExperience_Input!$BP$9:$BP$108),"",INDEX([1]GL_LossExperience_Input!$X$9:$X$108,MATCH(M41,$BP$9:$BP$108,0)))</f>
        <v/>
      </c>
      <c r="BR41" s="107">
        <f>IF(BQ41="","",BR40*(1+BS41))</f>
        <v/>
      </c>
      <c r="BS41" s="123">
        <f>IF(M41&gt;MAX([1]GL_LossExperience_Input!$BP$9:$BP$108),"",INDEX([1]GL_LossExperience_Input!$Y$9:$Y$108,MATCH(M41,$BP$9:$BP$108,0)))</f>
        <v/>
      </c>
      <c r="DM41">
        <f>M41</f>
        <v/>
      </c>
      <c r="DN41">
        <f>IF(OR(Q41="",$N41=""),0,IF(Q41&gt;O41,1,0))</f>
        <v/>
      </c>
      <c r="DO41">
        <f>IF(OR(R41="",$N41=""),0,IF(R41&gt;P41,1,0))</f>
        <v/>
      </c>
      <c r="DQ41">
        <f>DM41</f>
        <v/>
      </c>
      <c r="DR41">
        <f>IF(X41="","",IF(COUNTIFS($X$9:$X$108,X41)&gt;1,1,0))</f>
        <v/>
      </c>
      <c r="DW41" s="27" t="n"/>
      <c r="DX41" s="1" t="n"/>
    </row>
    <row r="42" ht="14.4" customHeight="1">
      <c r="A42" s="1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>
        <f>M41+1</f>
        <v/>
      </c>
      <c r="N42" s="98" t="n"/>
      <c r="O42" s="99" t="n"/>
      <c r="P42" s="99" t="n"/>
      <c r="Q42" s="99" t="n"/>
      <c r="R42" s="99" t="n"/>
      <c r="S42" s="99" t="n"/>
      <c r="T42" s="100" t="n"/>
      <c r="U42" s="100" t="n"/>
      <c r="V42" s="27" t="n"/>
      <c r="W42" s="27" t="n"/>
      <c r="X42" s="101" t="n"/>
      <c r="Y42" s="102" t="n"/>
      <c r="Z42" s="27" t="n"/>
      <c r="AA42" s="27" t="n"/>
      <c r="AB42" s="27" t="n"/>
      <c r="AC42" s="27" t="n"/>
      <c r="BC42" s="114">
        <f>IF(N42="","",SUMIFS($B$9:$B$28,$C$9:$C$28,"&lt;="&amp;N42,$D$9:$D$28,"&gt;="&amp;N42))</f>
        <v/>
      </c>
      <c r="BD42" s="115">
        <f t="array" ref="BD42">IF(OR(BC42="",BC42=0),"",INDEX($AD$9:$AD$28,BC42))</f>
        <v/>
      </c>
      <c r="BE42" s="116">
        <f t="array" ref="BE42">IF(BD42="","",O42*INDEX($AP$9:$AP$28,BC42))</f>
        <v/>
      </c>
      <c r="BF42" s="119">
        <f t="array" ref="BF42">IF(BD42="","",P42*INDEX($AP$9:$AP$28,BC42))</f>
        <v/>
      </c>
      <c r="BG42" s="119">
        <f>IF(BD42="","",IF($BF$1=[1]Lists!$R$2,MIN(SUM(O42:P42),$BI$1),IF(AND($BF$1=[1]Lists!$R$3,O42&gt;0),MIN(O42,$BI$1)+P42*(MIN(O42,$BI$1)/O42),MIN(SUM(O42),$BI$1)+P42)))</f>
        <v/>
      </c>
      <c r="BH42" s="118">
        <f>IF(BD42="","",IF($BF$1=[1]Lists!$R$2,MIN(SUM(BE42:BF42),$BI$1),IF(AND($BF$1=[1]Lists!$R$3,O42&gt;0),MIN(BE42,$BI$1)+BF42*(MIN(BE42,$BI$1)/BE42),MIN(SUM(BE42),$BI$1)+BF42)))</f>
        <v/>
      </c>
      <c r="BI42" s="116">
        <f>IF(BD42="","",SUM($O42:$P42)-BG42)</f>
        <v/>
      </c>
      <c r="BJ42" s="118">
        <f>IF(BD42="","",SUM($BE42:$BF42)-BH42)</f>
        <v/>
      </c>
      <c r="BK42" s="119">
        <f>IF(BD42="","",IF($BF$1=[1]Lists!$R$2,MIN(SUM(O42:P42),$BL$1),IF(AND($BF$1=[1]Lists!$R$3,O42&gt;0),MIN(O42,$BL$1)+P42*(MIN(O42,$BL$1)/O42),MIN(SUM(O42),$BL$1)+P42)))</f>
        <v/>
      </c>
      <c r="BL42" s="118">
        <f>IF(BD42="","",IF($BF$1=[1]Lists!$R$2,MIN(SUM(BE42:BF42),$BL$1),IF(AND($BF$1=[1]Lists!$R$3,O42&gt;0),MIN(BE42,$BL$1)+BF42*(MIN(BE42,$BL$1)/BE42),MIN(SUM(BE42),$BL$1)+BF42)))</f>
        <v/>
      </c>
      <c r="BM42" s="116">
        <f>IF(BK42="","",SUM($O42:$P42)-BK42)</f>
        <v/>
      </c>
      <c r="BN42" s="118">
        <f>IF(BL42="","",SUM($BE42:$BF42)-BL42)</f>
        <v/>
      </c>
      <c r="BP42" s="103">
        <f>IF(X42="","",_xlfn.RANK.EQ(X42,$X$9:$X$108,1))</f>
        <v/>
      </c>
      <c r="BQ42" s="3">
        <f>IF(M42&gt;MAX([1]GL_LossExperience_Input!$BP$9:$BP$108),"",INDEX([1]GL_LossExperience_Input!$X$9:$X$108,MATCH(M42,$BP$9:$BP$108,0)))</f>
        <v/>
      </c>
      <c r="BR42" s="107">
        <f>IF(BQ42="","",BR41*(1+BS42))</f>
        <v/>
      </c>
      <c r="BS42" s="123">
        <f>IF(M42&gt;MAX([1]GL_LossExperience_Input!$BP$9:$BP$108),"",INDEX([1]GL_LossExperience_Input!$Y$9:$Y$108,MATCH(M42,$BP$9:$BP$108,0)))</f>
        <v/>
      </c>
      <c r="DM42">
        <f>M42</f>
        <v/>
      </c>
      <c r="DN42">
        <f>IF(OR(Q42="",$N42=""),0,IF(Q42&gt;O42,1,0))</f>
        <v/>
      </c>
      <c r="DO42">
        <f>IF(OR(R42="",$N42=""),0,IF(R42&gt;P42,1,0))</f>
        <v/>
      </c>
      <c r="DQ42">
        <f>DM42</f>
        <v/>
      </c>
      <c r="DR42">
        <f>IF(X42="","",IF(COUNTIFS($X$9:$X$108,X42)&gt;1,1,0))</f>
        <v/>
      </c>
      <c r="DW42" s="27" t="n"/>
      <c r="DX42" s="1" t="n"/>
    </row>
    <row r="43" ht="14.4" customHeight="1">
      <c r="A43" s="1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>
        <f>M42+1</f>
        <v/>
      </c>
      <c r="N43" s="98" t="n"/>
      <c r="O43" s="99" t="n"/>
      <c r="P43" s="99" t="n"/>
      <c r="Q43" s="99" t="n"/>
      <c r="R43" s="99" t="n"/>
      <c r="S43" s="99" t="n"/>
      <c r="T43" s="100" t="n"/>
      <c r="U43" s="100" t="n"/>
      <c r="V43" s="27" t="n"/>
      <c r="W43" s="27" t="n"/>
      <c r="X43" s="101" t="n"/>
      <c r="Y43" s="102" t="n"/>
      <c r="Z43" s="27" t="n"/>
      <c r="AA43" s="27" t="n"/>
      <c r="AB43" s="27" t="n"/>
      <c r="AC43" s="27" t="n"/>
      <c r="BC43" s="114">
        <f>IF(N43="","",SUMIFS($B$9:$B$28,$C$9:$C$28,"&lt;="&amp;N43,$D$9:$D$28,"&gt;="&amp;N43))</f>
        <v/>
      </c>
      <c r="BD43" s="115">
        <f t="array" ref="BD43">IF(OR(BC43="",BC43=0),"",INDEX($AD$9:$AD$28,BC43))</f>
        <v/>
      </c>
      <c r="BE43" s="116">
        <f t="array" ref="BE43">IF(BD43="","",O43*INDEX($AP$9:$AP$28,BC43))</f>
        <v/>
      </c>
      <c r="BF43" s="119">
        <f t="array" ref="BF43">IF(BD43="","",P43*INDEX($AP$9:$AP$28,BC43))</f>
        <v/>
      </c>
      <c r="BG43" s="119">
        <f>IF(BD43="","",IF($BF$1=[1]Lists!$R$2,MIN(SUM(O43:P43),$BI$1),IF(AND($BF$1=[1]Lists!$R$3,O43&gt;0),MIN(O43,$BI$1)+P43*(MIN(O43,$BI$1)/O43),MIN(SUM(O43),$BI$1)+P43)))</f>
        <v/>
      </c>
      <c r="BH43" s="118">
        <f>IF(BD43="","",IF($BF$1=[1]Lists!$R$2,MIN(SUM(BE43:BF43),$BI$1),IF(AND($BF$1=[1]Lists!$R$3,O43&gt;0),MIN(BE43,$BI$1)+BF43*(MIN(BE43,$BI$1)/BE43),MIN(SUM(BE43),$BI$1)+BF43)))</f>
        <v/>
      </c>
      <c r="BI43" s="116">
        <f>IF(BD43="","",SUM($O43:$P43)-BG43)</f>
        <v/>
      </c>
      <c r="BJ43" s="118">
        <f>IF(BD43="","",SUM($BE43:$BF43)-BH43)</f>
        <v/>
      </c>
      <c r="BK43" s="119">
        <f>IF(BD43="","",IF($BF$1=[1]Lists!$R$2,MIN(SUM(O43:P43),$BL$1),IF(AND($BF$1=[1]Lists!$R$3,O43&gt;0),MIN(O43,$BL$1)+P43*(MIN(O43,$BL$1)/O43),MIN(SUM(O43),$BL$1)+P43)))</f>
        <v/>
      </c>
      <c r="BL43" s="118">
        <f>IF(BD43="","",IF($BF$1=[1]Lists!$R$2,MIN(SUM(BE43:BF43),$BL$1),IF(AND($BF$1=[1]Lists!$R$3,O43&gt;0),MIN(BE43,$BL$1)+BF43*(MIN(BE43,$BL$1)/BE43),MIN(SUM(BE43),$BL$1)+BF43)))</f>
        <v/>
      </c>
      <c r="BM43" s="116">
        <f>IF(BK43="","",SUM($O43:$P43)-BK43)</f>
        <v/>
      </c>
      <c r="BN43" s="118">
        <f>IF(BL43="","",SUM($BE43:$BF43)-BL43)</f>
        <v/>
      </c>
      <c r="BP43" s="103">
        <f>IF(X43="","",_xlfn.RANK.EQ(X43,$X$9:$X$108,1))</f>
        <v/>
      </c>
      <c r="BQ43" s="3">
        <f>IF(M43&gt;MAX([1]GL_LossExperience_Input!$BP$9:$BP$108),"",INDEX([1]GL_LossExperience_Input!$X$9:$X$108,MATCH(M43,$BP$9:$BP$108,0)))</f>
        <v/>
      </c>
      <c r="BR43" s="107">
        <f>IF(BQ43="","",BR42*(1+BS43))</f>
        <v/>
      </c>
      <c r="BS43" s="123">
        <f>IF(M43&gt;MAX([1]GL_LossExperience_Input!$BP$9:$BP$108),"",INDEX([1]GL_LossExperience_Input!$Y$9:$Y$108,MATCH(M43,$BP$9:$BP$108,0)))</f>
        <v/>
      </c>
      <c r="DM43">
        <f>M43</f>
        <v/>
      </c>
      <c r="DN43">
        <f>IF(OR(Q43="",$N43=""),0,IF(Q43&gt;O43,1,0))</f>
        <v/>
      </c>
      <c r="DO43">
        <f>IF(OR(R43="",$N43=""),0,IF(R43&gt;P43,1,0))</f>
        <v/>
      </c>
      <c r="DQ43">
        <f>DM43</f>
        <v/>
      </c>
      <c r="DR43">
        <f>IF(X43="","",IF(COUNTIFS($X$9:$X$108,X43)&gt;1,1,0))</f>
        <v/>
      </c>
      <c r="DW43" s="27" t="n"/>
      <c r="DX43" s="1" t="n"/>
    </row>
    <row r="44" ht="14.4" customHeight="1">
      <c r="A44" s="1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>
        <f>M43+1</f>
        <v/>
      </c>
      <c r="N44" s="98" t="n"/>
      <c r="O44" s="99" t="n"/>
      <c r="P44" s="99" t="n"/>
      <c r="Q44" s="99" t="n"/>
      <c r="R44" s="99" t="n"/>
      <c r="S44" s="99" t="n"/>
      <c r="T44" s="100" t="n"/>
      <c r="U44" s="100" t="n"/>
      <c r="V44" s="27" t="n"/>
      <c r="W44" s="27" t="n"/>
      <c r="X44" s="101" t="n"/>
      <c r="Y44" s="102" t="n"/>
      <c r="Z44" s="27" t="n"/>
      <c r="AA44" s="27" t="n"/>
      <c r="AB44" s="27" t="n"/>
      <c r="AC44" s="27" t="n"/>
      <c r="BC44" s="114">
        <f>IF(N44="","",SUMIFS($B$9:$B$28,$C$9:$C$28,"&lt;="&amp;N44,$D$9:$D$28,"&gt;="&amp;N44))</f>
        <v/>
      </c>
      <c r="BD44" s="115">
        <f t="array" ref="BD44">IF(OR(BC44="",BC44=0),"",INDEX($AD$9:$AD$28,BC44))</f>
        <v/>
      </c>
      <c r="BE44" s="116">
        <f t="array" ref="BE44">IF(BD44="","",O44*INDEX($AP$9:$AP$28,BC44))</f>
        <v/>
      </c>
      <c r="BF44" s="119">
        <f t="array" ref="BF44">IF(BD44="","",P44*INDEX($AP$9:$AP$28,BC44))</f>
        <v/>
      </c>
      <c r="BG44" s="119">
        <f>IF(BD44="","",IF($BF$1=[1]Lists!$R$2,MIN(SUM(O44:P44),$BI$1),IF(AND($BF$1=[1]Lists!$R$3,O44&gt;0),MIN(O44,$BI$1)+P44*(MIN(O44,$BI$1)/O44),MIN(SUM(O44),$BI$1)+P44)))</f>
        <v/>
      </c>
      <c r="BH44" s="118">
        <f>IF(BD44="","",IF($BF$1=[1]Lists!$R$2,MIN(SUM(BE44:BF44),$BI$1),IF(AND($BF$1=[1]Lists!$R$3,O44&gt;0),MIN(BE44,$BI$1)+BF44*(MIN(BE44,$BI$1)/BE44),MIN(SUM(BE44),$BI$1)+BF44)))</f>
        <v/>
      </c>
      <c r="BI44" s="116">
        <f>IF(BD44="","",SUM($O44:$P44)-BG44)</f>
        <v/>
      </c>
      <c r="BJ44" s="118">
        <f>IF(BD44="","",SUM($BE44:$BF44)-BH44)</f>
        <v/>
      </c>
      <c r="BK44" s="119">
        <f>IF(BD44="","",IF($BF$1=[1]Lists!$R$2,MIN(SUM(O44:P44),$BL$1),IF(AND($BF$1=[1]Lists!$R$3,O44&gt;0),MIN(O44,$BL$1)+P44*(MIN(O44,$BL$1)/O44),MIN(SUM(O44),$BL$1)+P44)))</f>
        <v/>
      </c>
      <c r="BL44" s="118">
        <f>IF(BD44="","",IF($BF$1=[1]Lists!$R$2,MIN(SUM(BE44:BF44),$BL$1),IF(AND($BF$1=[1]Lists!$R$3,O44&gt;0),MIN(BE44,$BL$1)+BF44*(MIN(BE44,$BL$1)/BE44),MIN(SUM(BE44),$BL$1)+BF44)))</f>
        <v/>
      </c>
      <c r="BM44" s="116">
        <f>IF(BK44="","",SUM($O44:$P44)-BK44)</f>
        <v/>
      </c>
      <c r="BN44" s="118">
        <f>IF(BL44="","",SUM($BE44:$BF44)-BL44)</f>
        <v/>
      </c>
      <c r="BP44" s="103">
        <f>IF(X44="","",_xlfn.RANK.EQ(X44,$X$9:$X$108,1))</f>
        <v/>
      </c>
      <c r="BQ44" s="3">
        <f>IF(M44&gt;MAX([1]GL_LossExperience_Input!$BP$9:$BP$108),"",INDEX([1]GL_LossExperience_Input!$X$9:$X$108,MATCH(M44,$BP$9:$BP$108,0)))</f>
        <v/>
      </c>
      <c r="BR44" s="107">
        <f>IF(BQ44="","",BR43*(1+BS44))</f>
        <v/>
      </c>
      <c r="BS44" s="123">
        <f>IF(M44&gt;MAX([1]GL_LossExperience_Input!$BP$9:$BP$108),"",INDEX([1]GL_LossExperience_Input!$Y$9:$Y$108,MATCH(M44,$BP$9:$BP$108,0)))</f>
        <v/>
      </c>
      <c r="DM44">
        <f>M44</f>
        <v/>
      </c>
      <c r="DN44">
        <f>IF(OR(Q44="",$N44=""),0,IF(Q44&gt;O44,1,0))</f>
        <v/>
      </c>
      <c r="DO44">
        <f>IF(OR(R44="",$N44=""),0,IF(R44&gt;P44,1,0))</f>
        <v/>
      </c>
      <c r="DQ44">
        <f>DM44</f>
        <v/>
      </c>
      <c r="DR44">
        <f>IF(X44="","",IF(COUNTIFS($X$9:$X$108,X44)&gt;1,1,0))</f>
        <v/>
      </c>
      <c r="DW44" s="27" t="n"/>
      <c r="DX44" s="1" t="n"/>
    </row>
    <row r="45" ht="14.4" customHeight="1">
      <c r="A45" s="1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>
        <f>M44+1</f>
        <v/>
      </c>
      <c r="N45" s="98" t="n"/>
      <c r="O45" s="99" t="n"/>
      <c r="P45" s="99" t="n"/>
      <c r="Q45" s="99" t="n"/>
      <c r="R45" s="99" t="n"/>
      <c r="S45" s="99" t="n"/>
      <c r="T45" s="100" t="n"/>
      <c r="U45" s="100" t="n"/>
      <c r="V45" s="27" t="n"/>
      <c r="W45" s="27" t="n"/>
      <c r="X45" s="101" t="n"/>
      <c r="Y45" s="102" t="n"/>
      <c r="Z45" s="27" t="n"/>
      <c r="AA45" s="27" t="n"/>
      <c r="AB45" s="27" t="n"/>
      <c r="AC45" s="27" t="n"/>
      <c r="BC45" s="114">
        <f>IF(N45="","",SUMIFS($B$9:$B$28,$C$9:$C$28,"&lt;="&amp;N45,$D$9:$D$28,"&gt;="&amp;N45))</f>
        <v/>
      </c>
      <c r="BD45" s="115">
        <f t="array" ref="BD45">IF(OR(BC45="",BC45=0),"",INDEX($AD$9:$AD$28,BC45))</f>
        <v/>
      </c>
      <c r="BE45" s="116">
        <f t="array" ref="BE45">IF(BD45="","",O45*INDEX($AP$9:$AP$28,BC45))</f>
        <v/>
      </c>
      <c r="BF45" s="119">
        <f t="array" ref="BF45">IF(BD45="","",P45*INDEX($AP$9:$AP$28,BC45))</f>
        <v/>
      </c>
      <c r="BG45" s="119">
        <f>IF(BD45="","",IF($BF$1=[1]Lists!$R$2,MIN(SUM(O45:P45),$BI$1),IF(AND($BF$1=[1]Lists!$R$3,O45&gt;0),MIN(O45,$BI$1)+P45*(MIN(O45,$BI$1)/O45),MIN(SUM(O45),$BI$1)+P45)))</f>
        <v/>
      </c>
      <c r="BH45" s="118">
        <f>IF(BD45="","",IF($BF$1=[1]Lists!$R$2,MIN(SUM(BE45:BF45),$BI$1),IF(AND($BF$1=[1]Lists!$R$3,O45&gt;0),MIN(BE45,$BI$1)+BF45*(MIN(BE45,$BI$1)/BE45),MIN(SUM(BE45),$BI$1)+BF45)))</f>
        <v/>
      </c>
      <c r="BI45" s="116">
        <f>IF(BD45="","",SUM($O45:$P45)-BG45)</f>
        <v/>
      </c>
      <c r="BJ45" s="118">
        <f>IF(BD45="","",SUM($BE45:$BF45)-BH45)</f>
        <v/>
      </c>
      <c r="BK45" s="119">
        <f>IF(BD45="","",IF($BF$1=[1]Lists!$R$2,MIN(SUM(O45:P45),$BL$1),IF(AND($BF$1=[1]Lists!$R$3,O45&gt;0),MIN(O45,$BL$1)+P45*(MIN(O45,$BL$1)/O45),MIN(SUM(O45),$BL$1)+P45)))</f>
        <v/>
      </c>
      <c r="BL45" s="118">
        <f>IF(BD45="","",IF($BF$1=[1]Lists!$R$2,MIN(SUM(BE45:BF45),$BL$1),IF(AND($BF$1=[1]Lists!$R$3,O45&gt;0),MIN(BE45,$BL$1)+BF45*(MIN(BE45,$BL$1)/BE45),MIN(SUM(BE45),$BL$1)+BF45)))</f>
        <v/>
      </c>
      <c r="BM45" s="116">
        <f>IF(BK45="","",SUM($O45:$P45)-BK45)</f>
        <v/>
      </c>
      <c r="BN45" s="118">
        <f>IF(BL45="","",SUM($BE45:$BF45)-BL45)</f>
        <v/>
      </c>
      <c r="BP45" s="103">
        <f>IF(X45="","",_xlfn.RANK.EQ(X45,$X$9:$X$108,1))</f>
        <v/>
      </c>
      <c r="BQ45" s="3">
        <f>IF(M45&gt;MAX([1]GL_LossExperience_Input!$BP$9:$BP$108),"",INDEX([1]GL_LossExperience_Input!$X$9:$X$108,MATCH(M45,$BP$9:$BP$108,0)))</f>
        <v/>
      </c>
      <c r="BR45" s="107">
        <f>IF(BQ45="","",BR44*(1+BS45))</f>
        <v/>
      </c>
      <c r="BS45" s="123">
        <f>IF(M45&gt;MAX([1]GL_LossExperience_Input!$BP$9:$BP$108),"",INDEX([1]GL_LossExperience_Input!$Y$9:$Y$108,MATCH(M45,$BP$9:$BP$108,0)))</f>
        <v/>
      </c>
      <c r="DM45">
        <f>M45</f>
        <v/>
      </c>
      <c r="DN45">
        <f>IF(OR(Q45="",$N45=""),0,IF(Q45&gt;O45,1,0))</f>
        <v/>
      </c>
      <c r="DO45">
        <f>IF(OR(R45="",$N45=""),0,IF(R45&gt;P45,1,0))</f>
        <v/>
      </c>
      <c r="DQ45">
        <f>DM45</f>
        <v/>
      </c>
      <c r="DR45">
        <f>IF(X45="","",IF(COUNTIFS($X$9:$X$108,X45)&gt;1,1,0))</f>
        <v/>
      </c>
      <c r="DW45" s="27" t="n"/>
      <c r="DX45" s="1" t="n"/>
    </row>
    <row r="46" ht="14.4" customHeight="1">
      <c r="A46" s="1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>
        <f>M45+1</f>
        <v/>
      </c>
      <c r="N46" s="98" t="n"/>
      <c r="O46" s="99" t="n"/>
      <c r="P46" s="99" t="n"/>
      <c r="Q46" s="99" t="n"/>
      <c r="R46" s="99" t="n"/>
      <c r="S46" s="99" t="n"/>
      <c r="T46" s="100" t="n"/>
      <c r="U46" s="100" t="n"/>
      <c r="V46" s="27" t="n"/>
      <c r="W46" s="27" t="n"/>
      <c r="X46" s="101" t="n"/>
      <c r="Y46" s="102" t="n"/>
      <c r="Z46" s="27" t="n"/>
      <c r="AA46" s="27" t="n"/>
      <c r="AB46" s="27" t="n"/>
      <c r="AC46" s="27" t="n"/>
      <c r="BC46" s="114">
        <f>IF(N46="","",SUMIFS($B$9:$B$28,$C$9:$C$28,"&lt;="&amp;N46,$D$9:$D$28,"&gt;="&amp;N46))</f>
        <v/>
      </c>
      <c r="BD46" s="115">
        <f t="array" ref="BD46">IF(OR(BC46="",BC46=0),"",INDEX($AD$9:$AD$28,BC46))</f>
        <v/>
      </c>
      <c r="BE46" s="116">
        <f t="array" ref="BE46">IF(BD46="","",O46*INDEX($AP$9:$AP$28,BC46))</f>
        <v/>
      </c>
      <c r="BF46" s="119">
        <f t="array" ref="BF46">IF(BD46="","",P46*INDEX($AP$9:$AP$28,BC46))</f>
        <v/>
      </c>
      <c r="BG46" s="119">
        <f>IF(BD46="","",IF($BF$1=[1]Lists!$R$2,MIN(SUM(O46:P46),$BI$1),IF(AND($BF$1=[1]Lists!$R$3,O46&gt;0),MIN(O46,$BI$1)+P46*(MIN(O46,$BI$1)/O46),MIN(SUM(O46),$BI$1)+P46)))</f>
        <v/>
      </c>
      <c r="BH46" s="118">
        <f>IF(BD46="","",IF($BF$1=[1]Lists!$R$2,MIN(SUM(BE46:BF46),$BI$1),IF(AND($BF$1=[1]Lists!$R$3,O46&gt;0),MIN(BE46,$BI$1)+BF46*(MIN(BE46,$BI$1)/BE46),MIN(SUM(BE46),$BI$1)+BF46)))</f>
        <v/>
      </c>
      <c r="BI46" s="116">
        <f>IF(BD46="","",SUM($O46:$P46)-BG46)</f>
        <v/>
      </c>
      <c r="BJ46" s="118">
        <f>IF(BD46="","",SUM($BE46:$BF46)-BH46)</f>
        <v/>
      </c>
      <c r="BK46" s="119">
        <f>IF(BD46="","",IF($BF$1=[1]Lists!$R$2,MIN(SUM(O46:P46),$BL$1),IF(AND($BF$1=[1]Lists!$R$3,O46&gt;0),MIN(O46,$BL$1)+P46*(MIN(O46,$BL$1)/O46),MIN(SUM(O46),$BL$1)+P46)))</f>
        <v/>
      </c>
      <c r="BL46" s="118">
        <f>IF(BD46="","",IF($BF$1=[1]Lists!$R$2,MIN(SUM(BE46:BF46),$BL$1),IF(AND($BF$1=[1]Lists!$R$3,O46&gt;0),MIN(BE46,$BL$1)+BF46*(MIN(BE46,$BL$1)/BE46),MIN(SUM(BE46),$BL$1)+BF46)))</f>
        <v/>
      </c>
      <c r="BM46" s="116">
        <f>IF(BK46="","",SUM($O46:$P46)-BK46)</f>
        <v/>
      </c>
      <c r="BN46" s="118">
        <f>IF(BL46="","",SUM($BE46:$BF46)-BL46)</f>
        <v/>
      </c>
      <c r="BP46" s="103">
        <f>IF(X46="","",_xlfn.RANK.EQ(X46,$X$9:$X$108,1))</f>
        <v/>
      </c>
      <c r="BQ46" s="3">
        <f>IF(M46&gt;MAX([1]GL_LossExperience_Input!$BP$9:$BP$108),"",INDEX([1]GL_LossExperience_Input!$X$9:$X$108,MATCH(M46,$BP$9:$BP$108,0)))</f>
        <v/>
      </c>
      <c r="BR46" s="107">
        <f>IF(BQ46="","",BR45*(1+BS46))</f>
        <v/>
      </c>
      <c r="BS46" s="123">
        <f>IF(M46&gt;MAX([1]GL_LossExperience_Input!$BP$9:$BP$108),"",INDEX([1]GL_LossExperience_Input!$Y$9:$Y$108,MATCH(M46,$BP$9:$BP$108,0)))</f>
        <v/>
      </c>
      <c r="DM46">
        <f>M46</f>
        <v/>
      </c>
      <c r="DN46">
        <f>IF(OR(Q46="",$N46=""),0,IF(Q46&gt;O46,1,0))</f>
        <v/>
      </c>
      <c r="DO46">
        <f>IF(OR(R46="",$N46=""),0,IF(R46&gt;P46,1,0))</f>
        <v/>
      </c>
      <c r="DQ46">
        <f>DM46</f>
        <v/>
      </c>
      <c r="DR46">
        <f>IF(X46="","",IF(COUNTIFS($X$9:$X$108,X46)&gt;1,1,0))</f>
        <v/>
      </c>
      <c r="DW46" s="27" t="n"/>
      <c r="DX46" s="1" t="n"/>
    </row>
    <row r="47" ht="14.4" customHeight="1">
      <c r="A47" s="1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>
        <f>M46+1</f>
        <v/>
      </c>
      <c r="N47" s="98" t="n"/>
      <c r="O47" s="99" t="n"/>
      <c r="P47" s="99" t="n"/>
      <c r="Q47" s="99" t="n"/>
      <c r="R47" s="99" t="n"/>
      <c r="S47" s="99" t="n"/>
      <c r="T47" s="100" t="n"/>
      <c r="U47" s="100" t="n"/>
      <c r="V47" s="27" t="n"/>
      <c r="W47" s="27" t="n"/>
      <c r="X47" s="101" t="n"/>
      <c r="Y47" s="102" t="n"/>
      <c r="Z47" s="27" t="n"/>
      <c r="AA47" s="27" t="n"/>
      <c r="AB47" s="27" t="n"/>
      <c r="AC47" s="27" t="n"/>
      <c r="BC47" s="114">
        <f>IF(N47="","",SUMIFS($B$9:$B$28,$C$9:$C$28,"&lt;="&amp;N47,$D$9:$D$28,"&gt;="&amp;N47))</f>
        <v/>
      </c>
      <c r="BD47" s="115">
        <f t="array" ref="BD47">IF(OR(BC47="",BC47=0),"",INDEX($AD$9:$AD$28,BC47))</f>
        <v/>
      </c>
      <c r="BE47" s="116">
        <f t="array" ref="BE47">IF(BD47="","",O47*INDEX($AP$9:$AP$28,BC47))</f>
        <v/>
      </c>
      <c r="BF47" s="119">
        <f t="array" ref="BF47">IF(BD47="","",P47*INDEX($AP$9:$AP$28,BC47))</f>
        <v/>
      </c>
      <c r="BG47" s="119">
        <f>IF(BD47="","",IF($BF$1=[1]Lists!$R$2,MIN(SUM(O47:P47),$BI$1),IF(AND($BF$1=[1]Lists!$R$3,O47&gt;0),MIN(O47,$BI$1)+P47*(MIN(O47,$BI$1)/O47),MIN(SUM(O47),$BI$1)+P47)))</f>
        <v/>
      </c>
      <c r="BH47" s="118">
        <f>IF(BD47="","",IF($BF$1=[1]Lists!$R$2,MIN(SUM(BE47:BF47),$BI$1),IF(AND($BF$1=[1]Lists!$R$3,O47&gt;0),MIN(BE47,$BI$1)+BF47*(MIN(BE47,$BI$1)/BE47),MIN(SUM(BE47),$BI$1)+BF47)))</f>
        <v/>
      </c>
      <c r="BI47" s="116">
        <f>IF(BD47="","",SUM($O47:$P47)-BG47)</f>
        <v/>
      </c>
      <c r="BJ47" s="118">
        <f>IF(BD47="","",SUM($BE47:$BF47)-BH47)</f>
        <v/>
      </c>
      <c r="BK47" s="119">
        <f>IF(BD47="","",IF($BF$1=[1]Lists!$R$2,MIN(SUM(O47:P47),$BL$1),IF(AND($BF$1=[1]Lists!$R$3,O47&gt;0),MIN(O47,$BL$1)+P47*(MIN(O47,$BL$1)/O47),MIN(SUM(O47),$BL$1)+P47)))</f>
        <v/>
      </c>
      <c r="BL47" s="118">
        <f>IF(BD47="","",IF($BF$1=[1]Lists!$R$2,MIN(SUM(BE47:BF47),$BL$1),IF(AND($BF$1=[1]Lists!$R$3,O47&gt;0),MIN(BE47,$BL$1)+BF47*(MIN(BE47,$BL$1)/BE47),MIN(SUM(BE47),$BL$1)+BF47)))</f>
        <v/>
      </c>
      <c r="BM47" s="116">
        <f>IF(BK47="","",SUM($O47:$P47)-BK47)</f>
        <v/>
      </c>
      <c r="BN47" s="118">
        <f>IF(BL47="","",SUM($BE47:$BF47)-BL47)</f>
        <v/>
      </c>
      <c r="BP47" s="103">
        <f>IF(X47="","",_xlfn.RANK.EQ(X47,$X$9:$X$108,1))</f>
        <v/>
      </c>
      <c r="BQ47" s="3">
        <f>IF(M47&gt;MAX([1]GL_LossExperience_Input!$BP$9:$BP$108),"",INDEX([1]GL_LossExperience_Input!$X$9:$X$108,MATCH(M47,$BP$9:$BP$108,0)))</f>
        <v/>
      </c>
      <c r="BR47" s="107">
        <f>IF(BQ47="","",BR46*(1+BS47))</f>
        <v/>
      </c>
      <c r="BS47" s="123">
        <f>IF(M47&gt;MAX([1]GL_LossExperience_Input!$BP$9:$BP$108),"",INDEX([1]GL_LossExperience_Input!$Y$9:$Y$108,MATCH(M47,$BP$9:$BP$108,0)))</f>
        <v/>
      </c>
      <c r="DM47">
        <f>M47</f>
        <v/>
      </c>
      <c r="DN47">
        <f>IF(OR(Q47="",$N47=""),0,IF(Q47&gt;O47,1,0))</f>
        <v/>
      </c>
      <c r="DO47">
        <f>IF(OR(R47="",$N47=""),0,IF(R47&gt;P47,1,0))</f>
        <v/>
      </c>
      <c r="DQ47">
        <f>DM47</f>
        <v/>
      </c>
      <c r="DR47">
        <f>IF(X47="","",IF(COUNTIFS($X$9:$X$108,X47)&gt;1,1,0))</f>
        <v/>
      </c>
      <c r="DW47" s="27" t="n"/>
      <c r="DX47" s="1" t="n"/>
    </row>
    <row r="48" ht="14.4" customHeight="1">
      <c r="A48" s="1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>
        <f>M47+1</f>
        <v/>
      </c>
      <c r="N48" s="98" t="n"/>
      <c r="O48" s="99" t="n"/>
      <c r="P48" s="99" t="n"/>
      <c r="Q48" s="99" t="n"/>
      <c r="R48" s="99" t="n"/>
      <c r="S48" s="99" t="n"/>
      <c r="T48" s="100" t="n"/>
      <c r="U48" s="100" t="n"/>
      <c r="V48" s="27" t="n"/>
      <c r="W48" s="27" t="n"/>
      <c r="X48" s="101" t="n"/>
      <c r="Y48" s="102" t="n"/>
      <c r="Z48" s="27" t="n"/>
      <c r="AA48" s="27" t="n"/>
      <c r="AB48" s="27" t="n"/>
      <c r="AC48" s="27" t="n"/>
      <c r="BC48" s="114">
        <f>IF(N48="","",SUMIFS($B$9:$B$28,$C$9:$C$28,"&lt;="&amp;N48,$D$9:$D$28,"&gt;="&amp;N48))</f>
        <v/>
      </c>
      <c r="BD48" s="115">
        <f t="array" ref="BD48">IF(OR(BC48="",BC48=0),"",INDEX($AD$9:$AD$28,BC48))</f>
        <v/>
      </c>
      <c r="BE48" s="116">
        <f t="array" ref="BE48">IF(BD48="","",O48*INDEX($AP$9:$AP$28,BC48))</f>
        <v/>
      </c>
      <c r="BF48" s="119">
        <f t="array" ref="BF48">IF(BD48="","",P48*INDEX($AP$9:$AP$28,BC48))</f>
        <v/>
      </c>
      <c r="BG48" s="119">
        <f>IF(BD48="","",IF($BF$1=[1]Lists!$R$2,MIN(SUM(O48:P48),$BI$1),IF(AND($BF$1=[1]Lists!$R$3,O48&gt;0),MIN(O48,$BI$1)+P48*(MIN(O48,$BI$1)/O48),MIN(SUM(O48),$BI$1)+P48)))</f>
        <v/>
      </c>
      <c r="BH48" s="118">
        <f>IF(BD48="","",IF($BF$1=[1]Lists!$R$2,MIN(SUM(BE48:BF48),$BI$1),IF(AND($BF$1=[1]Lists!$R$3,O48&gt;0),MIN(BE48,$BI$1)+BF48*(MIN(BE48,$BI$1)/BE48),MIN(SUM(BE48),$BI$1)+BF48)))</f>
        <v/>
      </c>
      <c r="BI48" s="116">
        <f>IF(BD48="","",SUM($O48:$P48)-BG48)</f>
        <v/>
      </c>
      <c r="BJ48" s="118">
        <f>IF(BD48="","",SUM($BE48:$BF48)-BH48)</f>
        <v/>
      </c>
      <c r="BK48" s="119">
        <f>IF(BD48="","",IF($BF$1=[1]Lists!$R$2,MIN(SUM(O48:P48),$BL$1),IF(AND($BF$1=[1]Lists!$R$3,O48&gt;0),MIN(O48,$BL$1)+P48*(MIN(O48,$BL$1)/O48),MIN(SUM(O48),$BL$1)+P48)))</f>
        <v/>
      </c>
      <c r="BL48" s="118">
        <f>IF(BD48="","",IF($BF$1=[1]Lists!$R$2,MIN(SUM(BE48:BF48),$BL$1),IF(AND($BF$1=[1]Lists!$R$3,O48&gt;0),MIN(BE48,$BL$1)+BF48*(MIN(BE48,$BL$1)/BE48),MIN(SUM(BE48),$BL$1)+BF48)))</f>
        <v/>
      </c>
      <c r="BM48" s="116">
        <f>IF(BK48="","",SUM($O48:$P48)-BK48)</f>
        <v/>
      </c>
      <c r="BN48" s="118">
        <f>IF(BL48="","",SUM($BE48:$BF48)-BL48)</f>
        <v/>
      </c>
      <c r="BP48" s="103">
        <f>IF(X48="","",_xlfn.RANK.EQ(X48,$X$9:$X$108,1))</f>
        <v/>
      </c>
      <c r="BQ48" s="3">
        <f>IF(M48&gt;MAX([1]GL_LossExperience_Input!$BP$9:$BP$108),"",INDEX([1]GL_LossExperience_Input!$X$9:$X$108,MATCH(M48,$BP$9:$BP$108,0)))</f>
        <v/>
      </c>
      <c r="BR48" s="107">
        <f>IF(BQ48="","",BR47*(1+BS48))</f>
        <v/>
      </c>
      <c r="BS48" s="123">
        <f>IF(M48&gt;MAX([1]GL_LossExperience_Input!$BP$9:$BP$108),"",INDEX([1]GL_LossExperience_Input!$Y$9:$Y$108,MATCH(M48,$BP$9:$BP$108,0)))</f>
        <v/>
      </c>
      <c r="DM48">
        <f>M48</f>
        <v/>
      </c>
      <c r="DN48">
        <f>IF(OR(Q48="",$N48=""),0,IF(Q48&gt;O48,1,0))</f>
        <v/>
      </c>
      <c r="DO48">
        <f>IF(OR(R48="",$N48=""),0,IF(R48&gt;P48,1,0))</f>
        <v/>
      </c>
      <c r="DQ48">
        <f>DM48</f>
        <v/>
      </c>
      <c r="DR48">
        <f>IF(X48="","",IF(COUNTIFS($X$9:$X$108,X48)&gt;1,1,0))</f>
        <v/>
      </c>
      <c r="DW48" s="27" t="n"/>
      <c r="DX48" s="1" t="n"/>
    </row>
    <row r="49" ht="14.4" customHeight="1">
      <c r="A49" s="1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>
        <f>M48+1</f>
        <v/>
      </c>
      <c r="N49" s="98" t="n"/>
      <c r="O49" s="99" t="n"/>
      <c r="P49" s="99" t="n"/>
      <c r="Q49" s="99" t="n"/>
      <c r="R49" s="99" t="n"/>
      <c r="S49" s="99" t="n"/>
      <c r="T49" s="100" t="n"/>
      <c r="U49" s="100" t="n"/>
      <c r="V49" s="27" t="n"/>
      <c r="W49" s="27" t="n"/>
      <c r="X49" s="101" t="n"/>
      <c r="Y49" s="102" t="n"/>
      <c r="Z49" s="27" t="n"/>
      <c r="AA49" s="27" t="n"/>
      <c r="AB49" s="27" t="n"/>
      <c r="AC49" s="27" t="n"/>
      <c r="BC49" s="114">
        <f>IF(N49="","",SUMIFS($B$9:$B$28,$C$9:$C$28,"&lt;="&amp;N49,$D$9:$D$28,"&gt;="&amp;N49))</f>
        <v/>
      </c>
      <c r="BD49" s="115">
        <f t="array" ref="BD49">IF(OR(BC49="",BC49=0),"",INDEX($AD$9:$AD$28,BC49))</f>
        <v/>
      </c>
      <c r="BE49" s="116">
        <f t="array" ref="BE49">IF(BD49="","",O49*INDEX($AP$9:$AP$28,BC49))</f>
        <v/>
      </c>
      <c r="BF49" s="119">
        <f t="array" ref="BF49">IF(BD49="","",P49*INDEX($AP$9:$AP$28,BC49))</f>
        <v/>
      </c>
      <c r="BG49" s="119">
        <f>IF(BD49="","",IF($BF$1=[1]Lists!$R$2,MIN(SUM(O49:P49),$BI$1),IF(AND($BF$1=[1]Lists!$R$3,O49&gt;0),MIN(O49,$BI$1)+P49*(MIN(O49,$BI$1)/O49),MIN(SUM(O49),$BI$1)+P49)))</f>
        <v/>
      </c>
      <c r="BH49" s="118">
        <f>IF(BD49="","",IF($BF$1=[1]Lists!$R$2,MIN(SUM(BE49:BF49),$BI$1),IF(AND($BF$1=[1]Lists!$R$3,O49&gt;0),MIN(BE49,$BI$1)+BF49*(MIN(BE49,$BI$1)/BE49),MIN(SUM(BE49),$BI$1)+BF49)))</f>
        <v/>
      </c>
      <c r="BI49" s="116">
        <f>IF(BD49="","",SUM($O49:$P49)-BG49)</f>
        <v/>
      </c>
      <c r="BJ49" s="118">
        <f>IF(BD49="","",SUM($BE49:$BF49)-BH49)</f>
        <v/>
      </c>
      <c r="BK49" s="119">
        <f>IF(BD49="","",IF($BF$1=[1]Lists!$R$2,MIN(SUM(O49:P49),$BL$1),IF(AND($BF$1=[1]Lists!$R$3,O49&gt;0),MIN(O49,$BL$1)+P49*(MIN(O49,$BL$1)/O49),MIN(SUM(O49),$BL$1)+P49)))</f>
        <v/>
      </c>
      <c r="BL49" s="118">
        <f>IF(BD49="","",IF($BF$1=[1]Lists!$R$2,MIN(SUM(BE49:BF49),$BL$1),IF(AND($BF$1=[1]Lists!$R$3,O49&gt;0),MIN(BE49,$BL$1)+BF49*(MIN(BE49,$BL$1)/BE49),MIN(SUM(BE49),$BL$1)+BF49)))</f>
        <v/>
      </c>
      <c r="BM49" s="116">
        <f>IF(BK49="","",SUM($O49:$P49)-BK49)</f>
        <v/>
      </c>
      <c r="BN49" s="118">
        <f>IF(BL49="","",SUM($BE49:$BF49)-BL49)</f>
        <v/>
      </c>
      <c r="BP49" s="103">
        <f>IF(X49="","",_xlfn.RANK.EQ(X49,$X$9:$X$108,1))</f>
        <v/>
      </c>
      <c r="BQ49" s="3">
        <f>IF(M49&gt;MAX([1]GL_LossExperience_Input!$BP$9:$BP$108),"",INDEX([1]GL_LossExperience_Input!$X$9:$X$108,MATCH(M49,$BP$9:$BP$108,0)))</f>
        <v/>
      </c>
      <c r="BR49" s="107">
        <f>IF(BQ49="","",BR48*(1+BS49))</f>
        <v/>
      </c>
      <c r="BS49" s="123">
        <f>IF(M49&gt;MAX([1]GL_LossExperience_Input!$BP$9:$BP$108),"",INDEX([1]GL_LossExperience_Input!$Y$9:$Y$108,MATCH(M49,$BP$9:$BP$108,0)))</f>
        <v/>
      </c>
      <c r="DM49">
        <f>M49</f>
        <v/>
      </c>
      <c r="DN49">
        <f>IF(OR(Q49="",$N49=""),0,IF(Q49&gt;O49,1,0))</f>
        <v/>
      </c>
      <c r="DO49">
        <f>IF(OR(R49="",$N49=""),0,IF(R49&gt;P49,1,0))</f>
        <v/>
      </c>
      <c r="DQ49">
        <f>DM49</f>
        <v/>
      </c>
      <c r="DR49">
        <f>IF(X49="","",IF(COUNTIFS($X$9:$X$108,X49)&gt;1,1,0))</f>
        <v/>
      </c>
      <c r="DW49" s="27" t="n"/>
      <c r="DX49" s="1" t="n"/>
    </row>
    <row r="50" ht="14.4" customHeight="1">
      <c r="A50" s="1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>
        <f>M49+1</f>
        <v/>
      </c>
      <c r="N50" s="98" t="n"/>
      <c r="O50" s="99" t="n"/>
      <c r="P50" s="99" t="n"/>
      <c r="Q50" s="99" t="n"/>
      <c r="R50" s="99" t="n"/>
      <c r="S50" s="99" t="n"/>
      <c r="T50" s="100" t="n"/>
      <c r="U50" s="100" t="n"/>
      <c r="V50" s="27" t="n"/>
      <c r="W50" s="27" t="n"/>
      <c r="X50" s="101" t="n"/>
      <c r="Y50" s="102" t="n"/>
      <c r="Z50" s="27" t="n"/>
      <c r="AA50" s="27" t="n"/>
      <c r="AB50" s="27" t="n"/>
      <c r="AC50" s="27" t="n"/>
      <c r="BC50" s="114">
        <f>IF(N50="","",SUMIFS($B$9:$B$28,$C$9:$C$28,"&lt;="&amp;N50,$D$9:$D$28,"&gt;="&amp;N50))</f>
        <v/>
      </c>
      <c r="BD50" s="115">
        <f t="array" ref="BD50">IF(OR(BC50="",BC50=0),"",INDEX($AD$9:$AD$28,BC50))</f>
        <v/>
      </c>
      <c r="BE50" s="116">
        <f t="array" ref="BE50">IF(BD50="","",O50*INDEX($AP$9:$AP$28,BC50))</f>
        <v/>
      </c>
      <c r="BF50" s="119">
        <f t="array" ref="BF50">IF(BD50="","",P50*INDEX($AP$9:$AP$28,BC50))</f>
        <v/>
      </c>
      <c r="BG50" s="119">
        <f>IF(BD50="","",IF($BF$1=[1]Lists!$R$2,MIN(SUM(O50:P50),$BI$1),IF(AND($BF$1=[1]Lists!$R$3,O50&gt;0),MIN(O50,$BI$1)+P50*(MIN(O50,$BI$1)/O50),MIN(SUM(O50),$BI$1)+P50)))</f>
        <v/>
      </c>
      <c r="BH50" s="118">
        <f>IF(BD50="","",IF($BF$1=[1]Lists!$R$2,MIN(SUM(BE50:BF50),$BI$1),IF(AND($BF$1=[1]Lists!$R$3,O50&gt;0),MIN(BE50,$BI$1)+BF50*(MIN(BE50,$BI$1)/BE50),MIN(SUM(BE50),$BI$1)+BF50)))</f>
        <v/>
      </c>
      <c r="BI50" s="116">
        <f>IF(BD50="","",SUM($O50:$P50)-BG50)</f>
        <v/>
      </c>
      <c r="BJ50" s="118">
        <f>IF(BD50="","",SUM($BE50:$BF50)-BH50)</f>
        <v/>
      </c>
      <c r="BK50" s="119">
        <f>IF(BD50="","",IF($BF$1=[1]Lists!$R$2,MIN(SUM(O50:P50),$BL$1),IF(AND($BF$1=[1]Lists!$R$3,O50&gt;0),MIN(O50,$BL$1)+P50*(MIN(O50,$BL$1)/O50),MIN(SUM(O50),$BL$1)+P50)))</f>
        <v/>
      </c>
      <c r="BL50" s="118">
        <f>IF(BD50="","",IF($BF$1=[1]Lists!$R$2,MIN(SUM(BE50:BF50),$BL$1),IF(AND($BF$1=[1]Lists!$R$3,O50&gt;0),MIN(BE50,$BL$1)+BF50*(MIN(BE50,$BL$1)/BE50),MIN(SUM(BE50),$BL$1)+BF50)))</f>
        <v/>
      </c>
      <c r="BM50" s="116">
        <f>IF(BK50="","",SUM($O50:$P50)-BK50)</f>
        <v/>
      </c>
      <c r="BN50" s="118">
        <f>IF(BL50="","",SUM($BE50:$BF50)-BL50)</f>
        <v/>
      </c>
      <c r="BP50" s="103">
        <f>IF(X50="","",_xlfn.RANK.EQ(X50,$X$9:$X$108,1))</f>
        <v/>
      </c>
      <c r="BQ50" s="3">
        <f>IF(M50&gt;MAX([1]GL_LossExperience_Input!$BP$9:$BP$108),"",INDEX([1]GL_LossExperience_Input!$X$9:$X$108,MATCH(M50,$BP$9:$BP$108,0)))</f>
        <v/>
      </c>
      <c r="BR50" s="107">
        <f>IF(BQ50="","",BR49*(1+BS50))</f>
        <v/>
      </c>
      <c r="BS50" s="123">
        <f>IF(M50&gt;MAX([1]GL_LossExperience_Input!$BP$9:$BP$108),"",INDEX([1]GL_LossExperience_Input!$Y$9:$Y$108,MATCH(M50,$BP$9:$BP$108,0)))</f>
        <v/>
      </c>
      <c r="DM50">
        <f>M50</f>
        <v/>
      </c>
      <c r="DN50">
        <f>IF(OR(Q50="",$N50=""),0,IF(Q50&gt;O50,1,0))</f>
        <v/>
      </c>
      <c r="DO50">
        <f>IF(OR(R50="",$N50=""),0,IF(R50&gt;P50,1,0))</f>
        <v/>
      </c>
      <c r="DQ50">
        <f>DM50</f>
        <v/>
      </c>
      <c r="DR50">
        <f>IF(X50="","",IF(COUNTIFS($X$9:$X$108,X50)&gt;1,1,0))</f>
        <v/>
      </c>
      <c r="DW50" s="27" t="n"/>
      <c r="DX50" s="1" t="n"/>
    </row>
    <row r="51" ht="14.4" customHeight="1">
      <c r="A51" s="1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>
        <f>M50+1</f>
        <v/>
      </c>
      <c r="N51" s="98" t="n"/>
      <c r="O51" s="99" t="n"/>
      <c r="P51" s="99" t="n"/>
      <c r="Q51" s="99" t="n"/>
      <c r="R51" s="99" t="n"/>
      <c r="S51" s="99" t="n"/>
      <c r="T51" s="100" t="n"/>
      <c r="U51" s="100" t="n"/>
      <c r="V51" s="27" t="n"/>
      <c r="W51" s="27" t="n"/>
      <c r="X51" s="101" t="n"/>
      <c r="Y51" s="102" t="n"/>
      <c r="Z51" s="27" t="n"/>
      <c r="AA51" s="27" t="n"/>
      <c r="AB51" s="27" t="n"/>
      <c r="AC51" s="27" t="n"/>
      <c r="BC51" s="114">
        <f>IF(N51="","",SUMIFS($B$9:$B$28,$C$9:$C$28,"&lt;="&amp;N51,$D$9:$D$28,"&gt;="&amp;N51))</f>
        <v/>
      </c>
      <c r="BD51" s="115">
        <f t="array" ref="BD51">IF(OR(BC51="",BC51=0),"",INDEX($AD$9:$AD$28,BC51))</f>
        <v/>
      </c>
      <c r="BE51" s="116">
        <f t="array" ref="BE51">IF(BD51="","",O51*INDEX($AP$9:$AP$28,BC51))</f>
        <v/>
      </c>
      <c r="BF51" s="119">
        <f t="array" ref="BF51">IF(BD51="","",P51*INDEX($AP$9:$AP$28,BC51))</f>
        <v/>
      </c>
      <c r="BG51" s="119">
        <f>IF(BD51="","",IF($BF$1=[1]Lists!$R$2,MIN(SUM(O51:P51),$BI$1),IF(AND($BF$1=[1]Lists!$R$3,O51&gt;0),MIN(O51,$BI$1)+P51*(MIN(O51,$BI$1)/O51),MIN(SUM(O51),$BI$1)+P51)))</f>
        <v/>
      </c>
      <c r="BH51" s="118">
        <f>IF(BD51="","",IF($BF$1=[1]Lists!$R$2,MIN(SUM(BE51:BF51),$BI$1),IF(AND($BF$1=[1]Lists!$R$3,O51&gt;0),MIN(BE51,$BI$1)+BF51*(MIN(BE51,$BI$1)/BE51),MIN(SUM(BE51),$BI$1)+BF51)))</f>
        <v/>
      </c>
      <c r="BI51" s="116">
        <f>IF(BD51="","",SUM($O51:$P51)-BG51)</f>
        <v/>
      </c>
      <c r="BJ51" s="118">
        <f>IF(BD51="","",SUM($BE51:$BF51)-BH51)</f>
        <v/>
      </c>
      <c r="BK51" s="119">
        <f>IF(BD51="","",IF($BF$1=[1]Lists!$R$2,MIN(SUM(O51:P51),$BL$1),IF(AND($BF$1=[1]Lists!$R$3,O51&gt;0),MIN(O51,$BL$1)+P51*(MIN(O51,$BL$1)/O51),MIN(SUM(O51),$BL$1)+P51)))</f>
        <v/>
      </c>
      <c r="BL51" s="118">
        <f>IF(BD51="","",IF($BF$1=[1]Lists!$R$2,MIN(SUM(BE51:BF51),$BL$1),IF(AND($BF$1=[1]Lists!$R$3,O51&gt;0),MIN(BE51,$BL$1)+BF51*(MIN(BE51,$BL$1)/BE51),MIN(SUM(BE51),$BL$1)+BF51)))</f>
        <v/>
      </c>
      <c r="BM51" s="116">
        <f>IF(BK51="","",SUM($O51:$P51)-BK51)</f>
        <v/>
      </c>
      <c r="BN51" s="118">
        <f>IF(BL51="","",SUM($BE51:$BF51)-BL51)</f>
        <v/>
      </c>
      <c r="BP51" s="103">
        <f>IF(X51="","",_xlfn.RANK.EQ(X51,$X$9:$X$108,1))</f>
        <v/>
      </c>
      <c r="BQ51" s="3">
        <f>IF(M51&gt;MAX([1]GL_LossExperience_Input!$BP$9:$BP$108),"",INDEX([1]GL_LossExperience_Input!$X$9:$X$108,MATCH(M51,$BP$9:$BP$108,0)))</f>
        <v/>
      </c>
      <c r="BR51" s="107">
        <f>IF(BQ51="","",BR50*(1+BS51))</f>
        <v/>
      </c>
      <c r="BS51" s="123">
        <f>IF(M51&gt;MAX([1]GL_LossExperience_Input!$BP$9:$BP$108),"",INDEX([1]GL_LossExperience_Input!$Y$9:$Y$108,MATCH(M51,$BP$9:$BP$108,0)))</f>
        <v/>
      </c>
      <c r="DM51">
        <f>M51</f>
        <v/>
      </c>
      <c r="DN51">
        <f>IF(OR(Q51="",$N51=""),0,IF(Q51&gt;O51,1,0))</f>
        <v/>
      </c>
      <c r="DO51">
        <f>IF(OR(R51="",$N51=""),0,IF(R51&gt;P51,1,0))</f>
        <v/>
      </c>
      <c r="DQ51">
        <f>DM51</f>
        <v/>
      </c>
      <c r="DR51">
        <f>IF(X51="","",IF(COUNTIFS($X$9:$X$108,X51)&gt;1,1,0))</f>
        <v/>
      </c>
      <c r="DW51" s="27" t="n"/>
      <c r="DX51" s="1" t="n"/>
    </row>
    <row r="52" ht="14.4" customHeight="1">
      <c r="A52" s="1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>
        <f>M51+1</f>
        <v/>
      </c>
      <c r="N52" s="98" t="n"/>
      <c r="O52" s="99" t="n"/>
      <c r="P52" s="99" t="n"/>
      <c r="Q52" s="99" t="n"/>
      <c r="R52" s="99" t="n"/>
      <c r="S52" s="99" t="n"/>
      <c r="T52" s="100" t="n"/>
      <c r="U52" s="100" t="n"/>
      <c r="V52" s="27" t="n"/>
      <c r="W52" s="27" t="n"/>
      <c r="X52" s="101" t="n"/>
      <c r="Y52" s="102" t="n"/>
      <c r="Z52" s="27" t="n"/>
      <c r="AA52" s="27" t="n"/>
      <c r="AB52" s="27" t="n"/>
      <c r="AC52" s="27" t="n"/>
      <c r="BC52" s="114">
        <f>IF(N52="","",SUMIFS($B$9:$B$28,$C$9:$C$28,"&lt;="&amp;N52,$D$9:$D$28,"&gt;="&amp;N52))</f>
        <v/>
      </c>
      <c r="BD52" s="115">
        <f t="array" ref="BD52">IF(OR(BC52="",BC52=0),"",INDEX($AD$9:$AD$28,BC52))</f>
        <v/>
      </c>
      <c r="BE52" s="116">
        <f t="array" ref="BE52">IF(BD52="","",O52*INDEX($AP$9:$AP$28,BC52))</f>
        <v/>
      </c>
      <c r="BF52" s="119">
        <f t="array" ref="BF52">IF(BD52="","",P52*INDEX($AP$9:$AP$28,BC52))</f>
        <v/>
      </c>
      <c r="BG52" s="119">
        <f>IF(BD52="","",IF($BF$1=[1]Lists!$R$2,MIN(SUM(O52:P52),$BI$1),IF(AND($BF$1=[1]Lists!$R$3,O52&gt;0),MIN(O52,$BI$1)+P52*(MIN(O52,$BI$1)/O52),MIN(SUM(O52),$BI$1)+P52)))</f>
        <v/>
      </c>
      <c r="BH52" s="118">
        <f>IF(BD52="","",IF($BF$1=[1]Lists!$R$2,MIN(SUM(BE52:BF52),$BI$1),IF(AND($BF$1=[1]Lists!$R$3,O52&gt;0),MIN(BE52,$BI$1)+BF52*(MIN(BE52,$BI$1)/BE52),MIN(SUM(BE52),$BI$1)+BF52)))</f>
        <v/>
      </c>
      <c r="BI52" s="116">
        <f>IF(BD52="","",SUM($O52:$P52)-BG52)</f>
        <v/>
      </c>
      <c r="BJ52" s="118">
        <f>IF(BD52="","",SUM($BE52:$BF52)-BH52)</f>
        <v/>
      </c>
      <c r="BK52" s="119">
        <f>IF(BD52="","",IF($BF$1=[1]Lists!$R$2,MIN(SUM(O52:P52),$BL$1),IF(AND($BF$1=[1]Lists!$R$3,O52&gt;0),MIN(O52,$BL$1)+P52*(MIN(O52,$BL$1)/O52),MIN(SUM(O52),$BL$1)+P52)))</f>
        <v/>
      </c>
      <c r="BL52" s="118">
        <f>IF(BD52="","",IF($BF$1=[1]Lists!$R$2,MIN(SUM(BE52:BF52),$BL$1),IF(AND($BF$1=[1]Lists!$R$3,O52&gt;0),MIN(BE52,$BL$1)+BF52*(MIN(BE52,$BL$1)/BE52),MIN(SUM(BE52),$BL$1)+BF52)))</f>
        <v/>
      </c>
      <c r="BM52" s="116">
        <f>IF(BK52="","",SUM($O52:$P52)-BK52)</f>
        <v/>
      </c>
      <c r="BN52" s="118">
        <f>IF(BL52="","",SUM($BE52:$BF52)-BL52)</f>
        <v/>
      </c>
      <c r="BP52" s="103">
        <f>IF(X52="","",_xlfn.RANK.EQ(X52,$X$9:$X$108,1))</f>
        <v/>
      </c>
      <c r="BQ52" s="3">
        <f>IF(M52&gt;MAX([1]GL_LossExperience_Input!$BP$9:$BP$108),"",INDEX([1]GL_LossExperience_Input!$X$9:$X$108,MATCH(M52,$BP$9:$BP$108,0)))</f>
        <v/>
      </c>
      <c r="BR52" s="107">
        <f>IF(BQ52="","",BR51*(1+BS52))</f>
        <v/>
      </c>
      <c r="BS52" s="123">
        <f>IF(M52&gt;MAX([1]GL_LossExperience_Input!$BP$9:$BP$108),"",INDEX([1]GL_LossExperience_Input!$Y$9:$Y$108,MATCH(M52,$BP$9:$BP$108,0)))</f>
        <v/>
      </c>
      <c r="DM52">
        <f>M52</f>
        <v/>
      </c>
      <c r="DN52">
        <f>IF(OR(Q52="",$N52=""),0,IF(Q52&gt;O52,1,0))</f>
        <v/>
      </c>
      <c r="DO52">
        <f>IF(OR(R52="",$N52=""),0,IF(R52&gt;P52,1,0))</f>
        <v/>
      </c>
      <c r="DQ52">
        <f>DM52</f>
        <v/>
      </c>
      <c r="DR52">
        <f>IF(X52="","",IF(COUNTIFS($X$9:$X$108,X52)&gt;1,1,0))</f>
        <v/>
      </c>
      <c r="DW52" s="27" t="n"/>
      <c r="DX52" s="1" t="n"/>
    </row>
    <row r="53" ht="14.4" customHeight="1">
      <c r="A53" s="1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>
        <f>M52+1</f>
        <v/>
      </c>
      <c r="N53" s="98" t="n"/>
      <c r="O53" s="99" t="n"/>
      <c r="P53" s="99" t="n"/>
      <c r="Q53" s="99" t="n"/>
      <c r="R53" s="99" t="n"/>
      <c r="S53" s="99" t="n"/>
      <c r="T53" s="100" t="n"/>
      <c r="U53" s="100" t="n"/>
      <c r="V53" s="27" t="n"/>
      <c r="W53" s="27" t="n"/>
      <c r="X53" s="101" t="n"/>
      <c r="Y53" s="102" t="n"/>
      <c r="Z53" s="27" t="n"/>
      <c r="AA53" s="27" t="n"/>
      <c r="AB53" s="27" t="n"/>
      <c r="AC53" s="27" t="n"/>
      <c r="BC53" s="114">
        <f>IF(N53="","",SUMIFS($B$9:$B$28,$C$9:$C$28,"&lt;="&amp;N53,$D$9:$D$28,"&gt;="&amp;N53))</f>
        <v/>
      </c>
      <c r="BD53" s="115">
        <f t="array" ref="BD53">IF(OR(BC53="",BC53=0),"",INDEX($AD$9:$AD$28,BC53))</f>
        <v/>
      </c>
      <c r="BE53" s="116">
        <f t="array" ref="BE53">IF(BD53="","",O53*INDEX($AP$9:$AP$28,BC53))</f>
        <v/>
      </c>
      <c r="BF53" s="119">
        <f t="array" ref="BF53">IF(BD53="","",P53*INDEX($AP$9:$AP$28,BC53))</f>
        <v/>
      </c>
      <c r="BG53" s="119">
        <f>IF(BD53="","",IF($BF$1=[1]Lists!$R$2,MIN(SUM(O53:P53),$BI$1),IF(AND($BF$1=[1]Lists!$R$3,O53&gt;0),MIN(O53,$BI$1)+P53*(MIN(O53,$BI$1)/O53),MIN(SUM(O53),$BI$1)+P53)))</f>
        <v/>
      </c>
      <c r="BH53" s="118">
        <f>IF(BD53="","",IF($BF$1=[1]Lists!$R$2,MIN(SUM(BE53:BF53),$BI$1),IF(AND($BF$1=[1]Lists!$R$3,O53&gt;0),MIN(BE53,$BI$1)+BF53*(MIN(BE53,$BI$1)/BE53),MIN(SUM(BE53),$BI$1)+BF53)))</f>
        <v/>
      </c>
      <c r="BI53" s="116">
        <f>IF(BD53="","",SUM($O53:$P53)-BG53)</f>
        <v/>
      </c>
      <c r="BJ53" s="118">
        <f>IF(BD53="","",SUM($BE53:$BF53)-BH53)</f>
        <v/>
      </c>
      <c r="BK53" s="119">
        <f>IF(BD53="","",IF($BF$1=[1]Lists!$R$2,MIN(SUM(O53:P53),$BL$1),IF(AND($BF$1=[1]Lists!$R$3,O53&gt;0),MIN(O53,$BL$1)+P53*(MIN(O53,$BL$1)/O53),MIN(SUM(O53),$BL$1)+P53)))</f>
        <v/>
      </c>
      <c r="BL53" s="118">
        <f>IF(BD53="","",IF($BF$1=[1]Lists!$R$2,MIN(SUM(BE53:BF53),$BL$1),IF(AND($BF$1=[1]Lists!$R$3,O53&gt;0),MIN(BE53,$BL$1)+BF53*(MIN(BE53,$BL$1)/BE53),MIN(SUM(BE53),$BL$1)+BF53)))</f>
        <v/>
      </c>
      <c r="BM53" s="116">
        <f>IF(BK53="","",SUM($O53:$P53)-BK53)</f>
        <v/>
      </c>
      <c r="BN53" s="118">
        <f>IF(BL53="","",SUM($BE53:$BF53)-BL53)</f>
        <v/>
      </c>
      <c r="BP53" s="103">
        <f>IF(X53="","",_xlfn.RANK.EQ(X53,$X$9:$X$108,1))</f>
        <v/>
      </c>
      <c r="BQ53" s="3">
        <f>IF(M53&gt;MAX([1]GL_LossExperience_Input!$BP$9:$BP$108),"",INDEX([1]GL_LossExperience_Input!$X$9:$X$108,MATCH(M53,$BP$9:$BP$108,0)))</f>
        <v/>
      </c>
      <c r="BR53" s="107">
        <f>IF(BQ53="","",BR52*(1+BS53))</f>
        <v/>
      </c>
      <c r="BS53" s="123">
        <f>IF(M53&gt;MAX([1]GL_LossExperience_Input!$BP$9:$BP$108),"",INDEX([1]GL_LossExperience_Input!$Y$9:$Y$108,MATCH(M53,$BP$9:$BP$108,0)))</f>
        <v/>
      </c>
      <c r="DM53">
        <f>M53</f>
        <v/>
      </c>
      <c r="DN53">
        <f>IF(OR(Q53="",$N53=""),0,IF(Q53&gt;O53,1,0))</f>
        <v/>
      </c>
      <c r="DO53">
        <f>IF(OR(R53="",$N53=""),0,IF(R53&gt;P53,1,0))</f>
        <v/>
      </c>
      <c r="DQ53">
        <f>DM53</f>
        <v/>
      </c>
      <c r="DR53">
        <f>IF(X53="","",IF(COUNTIFS($X$9:$X$108,X53)&gt;1,1,0))</f>
        <v/>
      </c>
      <c r="DW53" s="27" t="n"/>
      <c r="DX53" s="1" t="n"/>
    </row>
    <row r="54" ht="14.4" customHeight="1">
      <c r="A54" s="1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>
        <f>M53+1</f>
        <v/>
      </c>
      <c r="N54" s="98" t="n"/>
      <c r="O54" s="99" t="n"/>
      <c r="P54" s="99" t="n"/>
      <c r="Q54" s="99" t="n"/>
      <c r="R54" s="99" t="n"/>
      <c r="S54" s="99" t="n"/>
      <c r="T54" s="100" t="n"/>
      <c r="U54" s="100" t="n"/>
      <c r="V54" s="27" t="n"/>
      <c r="W54" s="27" t="n"/>
      <c r="X54" s="101" t="n"/>
      <c r="Y54" s="102" t="n"/>
      <c r="Z54" s="27" t="n"/>
      <c r="AA54" s="27" t="n"/>
      <c r="AB54" s="27" t="n"/>
      <c r="AC54" s="27" t="n"/>
      <c r="BC54" s="114">
        <f>IF(N54="","",SUMIFS($B$9:$B$28,$C$9:$C$28,"&lt;="&amp;N54,$D$9:$D$28,"&gt;="&amp;N54))</f>
        <v/>
      </c>
      <c r="BD54" s="115">
        <f t="array" ref="BD54">IF(OR(BC54="",BC54=0),"",INDEX($AD$9:$AD$28,BC54))</f>
        <v/>
      </c>
      <c r="BE54" s="116">
        <f t="array" ref="BE54">IF(BD54="","",O54*INDEX($AP$9:$AP$28,BC54))</f>
        <v/>
      </c>
      <c r="BF54" s="119">
        <f t="array" ref="BF54">IF(BD54="","",P54*INDEX($AP$9:$AP$28,BC54))</f>
        <v/>
      </c>
      <c r="BG54" s="119">
        <f>IF(BD54="","",IF($BF$1=[1]Lists!$R$2,MIN(SUM(O54:P54),$BI$1),IF(AND($BF$1=[1]Lists!$R$3,O54&gt;0),MIN(O54,$BI$1)+P54*(MIN(O54,$BI$1)/O54),MIN(SUM(O54),$BI$1)+P54)))</f>
        <v/>
      </c>
      <c r="BH54" s="118">
        <f>IF(BD54="","",IF($BF$1=[1]Lists!$R$2,MIN(SUM(BE54:BF54),$BI$1),IF(AND($BF$1=[1]Lists!$R$3,O54&gt;0),MIN(BE54,$BI$1)+BF54*(MIN(BE54,$BI$1)/BE54),MIN(SUM(BE54),$BI$1)+BF54)))</f>
        <v/>
      </c>
      <c r="BI54" s="116">
        <f>IF(BD54="","",SUM($O54:$P54)-BG54)</f>
        <v/>
      </c>
      <c r="BJ54" s="118">
        <f>IF(BD54="","",SUM($BE54:$BF54)-BH54)</f>
        <v/>
      </c>
      <c r="BK54" s="119">
        <f>IF(BD54="","",IF($BF$1=[1]Lists!$R$2,MIN(SUM(O54:P54),$BL$1),IF(AND($BF$1=[1]Lists!$R$3,O54&gt;0),MIN(O54,$BL$1)+P54*(MIN(O54,$BL$1)/O54),MIN(SUM(O54),$BL$1)+P54)))</f>
        <v/>
      </c>
      <c r="BL54" s="118">
        <f>IF(BD54="","",IF($BF$1=[1]Lists!$R$2,MIN(SUM(BE54:BF54),$BL$1),IF(AND($BF$1=[1]Lists!$R$3,O54&gt;0),MIN(BE54,$BL$1)+BF54*(MIN(BE54,$BL$1)/BE54),MIN(SUM(BE54),$BL$1)+BF54)))</f>
        <v/>
      </c>
      <c r="BM54" s="116">
        <f>IF(BK54="","",SUM($O54:$P54)-BK54)</f>
        <v/>
      </c>
      <c r="BN54" s="118">
        <f>IF(BL54="","",SUM($BE54:$BF54)-BL54)</f>
        <v/>
      </c>
      <c r="BP54" s="103">
        <f>IF(X54="","",_xlfn.RANK.EQ(X54,$X$9:$X$108,1))</f>
        <v/>
      </c>
      <c r="BQ54" s="3">
        <f>IF(M54&gt;MAX([1]GL_LossExperience_Input!$BP$9:$BP$108),"",INDEX([1]GL_LossExperience_Input!$X$9:$X$108,MATCH(M54,$BP$9:$BP$108,0)))</f>
        <v/>
      </c>
      <c r="BR54" s="107">
        <f>IF(BQ54="","",BR53*(1+BS54))</f>
        <v/>
      </c>
      <c r="BS54" s="123">
        <f>IF(M54&gt;MAX([1]GL_LossExperience_Input!$BP$9:$BP$108),"",INDEX([1]GL_LossExperience_Input!$Y$9:$Y$108,MATCH(M54,$BP$9:$BP$108,0)))</f>
        <v/>
      </c>
      <c r="DM54">
        <f>M54</f>
        <v/>
      </c>
      <c r="DN54">
        <f>IF(OR(Q54="",$N54=""),0,IF(Q54&gt;O54,1,0))</f>
        <v/>
      </c>
      <c r="DO54">
        <f>IF(OR(R54="",$N54=""),0,IF(R54&gt;P54,1,0))</f>
        <v/>
      </c>
      <c r="DQ54">
        <f>DM54</f>
        <v/>
      </c>
      <c r="DR54">
        <f>IF(X54="","",IF(COUNTIFS($X$9:$X$108,X54)&gt;1,1,0))</f>
        <v/>
      </c>
      <c r="DW54" s="27" t="n"/>
      <c r="DX54" s="1" t="n"/>
    </row>
    <row r="55" ht="14.4" customHeight="1">
      <c r="A55" s="1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>
        <f>M54+1</f>
        <v/>
      </c>
      <c r="N55" s="98" t="n"/>
      <c r="O55" s="99" t="n"/>
      <c r="P55" s="99" t="n"/>
      <c r="Q55" s="99" t="n"/>
      <c r="R55" s="99" t="n"/>
      <c r="S55" s="99" t="n"/>
      <c r="T55" s="100" t="n"/>
      <c r="U55" s="100" t="n"/>
      <c r="V55" s="27" t="n"/>
      <c r="W55" s="27" t="n"/>
      <c r="X55" s="101" t="n"/>
      <c r="Y55" s="102" t="n"/>
      <c r="Z55" s="27" t="n"/>
      <c r="AA55" s="27" t="n"/>
      <c r="AB55" s="27" t="n"/>
      <c r="AC55" s="27" t="n"/>
      <c r="BC55" s="114">
        <f>IF(N55="","",SUMIFS($B$9:$B$28,$C$9:$C$28,"&lt;="&amp;N55,$D$9:$D$28,"&gt;="&amp;N55))</f>
        <v/>
      </c>
      <c r="BD55" s="115">
        <f t="array" ref="BD55">IF(OR(BC55="",BC55=0),"",INDEX($AD$9:$AD$28,BC55))</f>
        <v/>
      </c>
      <c r="BE55" s="116">
        <f t="array" ref="BE55">IF(BD55="","",O55*INDEX($AP$9:$AP$28,BC55))</f>
        <v/>
      </c>
      <c r="BF55" s="119">
        <f t="array" ref="BF55">IF(BD55="","",P55*INDEX($AP$9:$AP$28,BC55))</f>
        <v/>
      </c>
      <c r="BG55" s="119">
        <f>IF(BD55="","",IF($BF$1=[1]Lists!$R$2,MIN(SUM(O55:P55),$BI$1),IF(AND($BF$1=[1]Lists!$R$3,O55&gt;0),MIN(O55,$BI$1)+P55*(MIN(O55,$BI$1)/O55),MIN(SUM(O55),$BI$1)+P55)))</f>
        <v/>
      </c>
      <c r="BH55" s="118">
        <f>IF(BD55="","",IF($BF$1=[1]Lists!$R$2,MIN(SUM(BE55:BF55),$BI$1),IF(AND($BF$1=[1]Lists!$R$3,O55&gt;0),MIN(BE55,$BI$1)+BF55*(MIN(BE55,$BI$1)/BE55),MIN(SUM(BE55),$BI$1)+BF55)))</f>
        <v/>
      </c>
      <c r="BI55" s="116">
        <f>IF(BD55="","",SUM($O55:$P55)-BG55)</f>
        <v/>
      </c>
      <c r="BJ55" s="118">
        <f>IF(BD55="","",SUM($BE55:$BF55)-BH55)</f>
        <v/>
      </c>
      <c r="BK55" s="119">
        <f>IF(BD55="","",IF($BF$1=[1]Lists!$R$2,MIN(SUM(O55:P55),$BL$1),IF(AND($BF$1=[1]Lists!$R$3,O55&gt;0),MIN(O55,$BL$1)+P55*(MIN(O55,$BL$1)/O55),MIN(SUM(O55),$BL$1)+P55)))</f>
        <v/>
      </c>
      <c r="BL55" s="118">
        <f>IF(BD55="","",IF($BF$1=[1]Lists!$R$2,MIN(SUM(BE55:BF55),$BL$1),IF(AND($BF$1=[1]Lists!$R$3,O55&gt;0),MIN(BE55,$BL$1)+BF55*(MIN(BE55,$BL$1)/BE55),MIN(SUM(BE55),$BL$1)+BF55)))</f>
        <v/>
      </c>
      <c r="BM55" s="116">
        <f>IF(BK55="","",SUM($O55:$P55)-BK55)</f>
        <v/>
      </c>
      <c r="BN55" s="118">
        <f>IF(BL55="","",SUM($BE55:$BF55)-BL55)</f>
        <v/>
      </c>
      <c r="BP55" s="103">
        <f>IF(X55="","",_xlfn.RANK.EQ(X55,$X$9:$X$108,1))</f>
        <v/>
      </c>
      <c r="BQ55" s="3">
        <f>IF(M55&gt;MAX([1]GL_LossExperience_Input!$BP$9:$BP$108),"",INDEX([1]GL_LossExperience_Input!$X$9:$X$108,MATCH(M55,$BP$9:$BP$108,0)))</f>
        <v/>
      </c>
      <c r="BR55" s="107">
        <f>IF(BQ55="","",BR54*(1+BS55))</f>
        <v/>
      </c>
      <c r="BS55" s="123">
        <f>IF(M55&gt;MAX([1]GL_LossExperience_Input!$BP$9:$BP$108),"",INDEX([1]GL_LossExperience_Input!$Y$9:$Y$108,MATCH(M55,$BP$9:$BP$108,0)))</f>
        <v/>
      </c>
      <c r="DM55">
        <f>M55</f>
        <v/>
      </c>
      <c r="DN55">
        <f>IF(OR(Q55="",$N55=""),0,IF(Q55&gt;O55,1,0))</f>
        <v/>
      </c>
      <c r="DO55">
        <f>IF(OR(R55="",$N55=""),0,IF(R55&gt;P55,1,0))</f>
        <v/>
      </c>
      <c r="DQ55">
        <f>DM55</f>
        <v/>
      </c>
      <c r="DR55">
        <f>IF(X55="","",IF(COUNTIFS($X$9:$X$108,X55)&gt;1,1,0))</f>
        <v/>
      </c>
      <c r="DW55" s="27" t="n"/>
      <c r="DX55" s="1" t="n"/>
    </row>
    <row r="56" ht="14.4" customHeight="1">
      <c r="A56" s="1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>
        <f>M55+1</f>
        <v/>
      </c>
      <c r="N56" s="98" t="n"/>
      <c r="O56" s="99" t="n"/>
      <c r="P56" s="99" t="n"/>
      <c r="Q56" s="99" t="n"/>
      <c r="R56" s="99" t="n"/>
      <c r="S56" s="99" t="n"/>
      <c r="T56" s="100" t="n"/>
      <c r="U56" s="100" t="n"/>
      <c r="V56" s="27" t="n"/>
      <c r="W56" s="27" t="n"/>
      <c r="X56" s="101" t="n"/>
      <c r="Y56" s="102" t="n"/>
      <c r="Z56" s="27" t="n"/>
      <c r="AA56" s="27" t="n"/>
      <c r="AB56" s="27" t="n"/>
      <c r="AC56" s="27" t="n"/>
      <c r="BC56" s="114">
        <f>IF(N56="","",SUMIFS($B$9:$B$28,$C$9:$C$28,"&lt;="&amp;N56,$D$9:$D$28,"&gt;="&amp;N56))</f>
        <v/>
      </c>
      <c r="BD56" s="115">
        <f t="array" ref="BD56">IF(OR(BC56="",BC56=0),"",INDEX($AD$9:$AD$28,BC56))</f>
        <v/>
      </c>
      <c r="BE56" s="116">
        <f t="array" ref="BE56">IF(BD56="","",O56*INDEX($AP$9:$AP$28,BC56))</f>
        <v/>
      </c>
      <c r="BF56" s="119">
        <f t="array" ref="BF56">IF(BD56="","",P56*INDEX($AP$9:$AP$28,BC56))</f>
        <v/>
      </c>
      <c r="BG56" s="119">
        <f>IF(BD56="","",IF($BF$1=[1]Lists!$R$2,MIN(SUM(O56:P56),$BI$1),IF(AND($BF$1=[1]Lists!$R$3,O56&gt;0),MIN(O56,$BI$1)+P56*(MIN(O56,$BI$1)/O56),MIN(SUM(O56),$BI$1)+P56)))</f>
        <v/>
      </c>
      <c r="BH56" s="118">
        <f>IF(BD56="","",IF($BF$1=[1]Lists!$R$2,MIN(SUM(BE56:BF56),$BI$1),IF(AND($BF$1=[1]Lists!$R$3,O56&gt;0),MIN(BE56,$BI$1)+BF56*(MIN(BE56,$BI$1)/BE56),MIN(SUM(BE56),$BI$1)+BF56)))</f>
        <v/>
      </c>
      <c r="BI56" s="116">
        <f>IF(BD56="","",SUM($O56:$P56)-BG56)</f>
        <v/>
      </c>
      <c r="BJ56" s="118">
        <f>IF(BD56="","",SUM($BE56:$BF56)-BH56)</f>
        <v/>
      </c>
      <c r="BK56" s="119">
        <f>IF(BD56="","",IF($BF$1=[1]Lists!$R$2,MIN(SUM(O56:P56),$BL$1),IF(AND($BF$1=[1]Lists!$R$3,O56&gt;0),MIN(O56,$BL$1)+P56*(MIN(O56,$BL$1)/O56),MIN(SUM(O56),$BL$1)+P56)))</f>
        <v/>
      </c>
      <c r="BL56" s="118">
        <f>IF(BD56="","",IF($BF$1=[1]Lists!$R$2,MIN(SUM(BE56:BF56),$BL$1),IF(AND($BF$1=[1]Lists!$R$3,O56&gt;0),MIN(BE56,$BL$1)+BF56*(MIN(BE56,$BL$1)/BE56),MIN(SUM(BE56),$BL$1)+BF56)))</f>
        <v/>
      </c>
      <c r="BM56" s="116">
        <f>IF(BK56="","",SUM($O56:$P56)-BK56)</f>
        <v/>
      </c>
      <c r="BN56" s="118">
        <f>IF(BL56="","",SUM($BE56:$BF56)-BL56)</f>
        <v/>
      </c>
      <c r="BP56" s="103">
        <f>IF(X56="","",_xlfn.RANK.EQ(X56,$X$9:$X$108,1))</f>
        <v/>
      </c>
      <c r="BQ56" s="3">
        <f>IF(M56&gt;MAX([1]GL_LossExperience_Input!$BP$9:$BP$108),"",INDEX([1]GL_LossExperience_Input!$X$9:$X$108,MATCH(M56,$BP$9:$BP$108,0)))</f>
        <v/>
      </c>
      <c r="BR56" s="107">
        <f>IF(BQ56="","",BR55*(1+BS56))</f>
        <v/>
      </c>
      <c r="BS56" s="123">
        <f>IF(M56&gt;MAX([1]GL_LossExperience_Input!$BP$9:$BP$108),"",INDEX([1]GL_LossExperience_Input!$Y$9:$Y$108,MATCH(M56,$BP$9:$BP$108,0)))</f>
        <v/>
      </c>
      <c r="DM56">
        <f>M56</f>
        <v/>
      </c>
      <c r="DN56">
        <f>IF(OR(Q56="",$N56=""),0,IF(Q56&gt;O56,1,0))</f>
        <v/>
      </c>
      <c r="DO56">
        <f>IF(OR(R56="",$N56=""),0,IF(R56&gt;P56,1,0))</f>
        <v/>
      </c>
      <c r="DQ56">
        <f>DM56</f>
        <v/>
      </c>
      <c r="DR56">
        <f>IF(X56="","",IF(COUNTIFS($X$9:$X$108,X56)&gt;1,1,0))</f>
        <v/>
      </c>
      <c r="DW56" s="27" t="n"/>
      <c r="DX56" s="1" t="n"/>
    </row>
    <row r="57" ht="14.4" customHeight="1">
      <c r="A57" s="1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>
        <f>M56+1</f>
        <v/>
      </c>
      <c r="N57" s="98" t="n"/>
      <c r="O57" s="99" t="n"/>
      <c r="P57" s="99" t="n"/>
      <c r="Q57" s="99" t="n"/>
      <c r="R57" s="99" t="n"/>
      <c r="S57" s="99" t="n"/>
      <c r="T57" s="100" t="n"/>
      <c r="U57" s="100" t="n"/>
      <c r="V57" s="27" t="n"/>
      <c r="W57" s="27" t="n"/>
      <c r="X57" s="101" t="n"/>
      <c r="Y57" s="102" t="n"/>
      <c r="Z57" s="27" t="n"/>
      <c r="AA57" s="27" t="n"/>
      <c r="AB57" s="27" t="n"/>
      <c r="AC57" s="27" t="n"/>
      <c r="BC57" s="114">
        <f>IF(N57="","",SUMIFS($B$9:$B$28,$C$9:$C$28,"&lt;="&amp;N57,$D$9:$D$28,"&gt;="&amp;N57))</f>
        <v/>
      </c>
      <c r="BD57" s="115">
        <f t="array" ref="BD57">IF(OR(BC57="",BC57=0),"",INDEX($AD$9:$AD$28,BC57))</f>
        <v/>
      </c>
      <c r="BE57" s="116">
        <f t="array" ref="BE57">IF(BD57="","",O57*INDEX($AP$9:$AP$28,BC57))</f>
        <v/>
      </c>
      <c r="BF57" s="119">
        <f t="array" ref="BF57">IF(BD57="","",P57*INDEX($AP$9:$AP$28,BC57))</f>
        <v/>
      </c>
      <c r="BG57" s="119">
        <f>IF(BD57="","",IF($BF$1=[1]Lists!$R$2,MIN(SUM(O57:P57),$BI$1),IF(AND($BF$1=[1]Lists!$R$3,O57&gt;0),MIN(O57,$BI$1)+P57*(MIN(O57,$BI$1)/O57),MIN(SUM(O57),$BI$1)+P57)))</f>
        <v/>
      </c>
      <c r="BH57" s="118">
        <f>IF(BD57="","",IF($BF$1=[1]Lists!$R$2,MIN(SUM(BE57:BF57),$BI$1),IF(AND($BF$1=[1]Lists!$R$3,O57&gt;0),MIN(BE57,$BI$1)+BF57*(MIN(BE57,$BI$1)/BE57),MIN(SUM(BE57),$BI$1)+BF57)))</f>
        <v/>
      </c>
      <c r="BI57" s="116">
        <f>IF(BD57="","",SUM($O57:$P57)-BG57)</f>
        <v/>
      </c>
      <c r="BJ57" s="118">
        <f>IF(BD57="","",SUM($BE57:$BF57)-BH57)</f>
        <v/>
      </c>
      <c r="BK57" s="119">
        <f>IF(BD57="","",IF($BF$1=[1]Lists!$R$2,MIN(SUM(O57:P57),$BL$1),IF(AND($BF$1=[1]Lists!$R$3,O57&gt;0),MIN(O57,$BL$1)+P57*(MIN(O57,$BL$1)/O57),MIN(SUM(O57),$BL$1)+P57)))</f>
        <v/>
      </c>
      <c r="BL57" s="118">
        <f>IF(BD57="","",IF($BF$1=[1]Lists!$R$2,MIN(SUM(BE57:BF57),$BL$1),IF(AND($BF$1=[1]Lists!$R$3,O57&gt;0),MIN(BE57,$BL$1)+BF57*(MIN(BE57,$BL$1)/BE57),MIN(SUM(BE57),$BL$1)+BF57)))</f>
        <v/>
      </c>
      <c r="BM57" s="116">
        <f>IF(BK57="","",SUM($O57:$P57)-BK57)</f>
        <v/>
      </c>
      <c r="BN57" s="118">
        <f>IF(BL57="","",SUM($BE57:$BF57)-BL57)</f>
        <v/>
      </c>
      <c r="BP57" s="103">
        <f>IF(X57="","",_xlfn.RANK.EQ(X57,$X$9:$X$108,1))</f>
        <v/>
      </c>
      <c r="BQ57" s="3">
        <f>IF(M57&gt;MAX([1]GL_LossExperience_Input!$BP$9:$BP$108),"",INDEX([1]GL_LossExperience_Input!$X$9:$X$108,MATCH(M57,$BP$9:$BP$108,0)))</f>
        <v/>
      </c>
      <c r="BR57" s="107">
        <f>IF(BQ57="","",BR56*(1+BS57))</f>
        <v/>
      </c>
      <c r="BS57" s="123">
        <f>IF(M57&gt;MAX([1]GL_LossExperience_Input!$BP$9:$BP$108),"",INDEX([1]GL_LossExperience_Input!$Y$9:$Y$108,MATCH(M57,$BP$9:$BP$108,0)))</f>
        <v/>
      </c>
      <c r="DM57">
        <f>M57</f>
        <v/>
      </c>
      <c r="DN57">
        <f>IF(OR(Q57="",$N57=""),0,IF(Q57&gt;O57,1,0))</f>
        <v/>
      </c>
      <c r="DO57">
        <f>IF(OR(R57="",$N57=""),0,IF(R57&gt;P57,1,0))</f>
        <v/>
      </c>
      <c r="DQ57">
        <f>DM57</f>
        <v/>
      </c>
      <c r="DR57">
        <f>IF(X57="","",IF(COUNTIFS($X$9:$X$108,X57)&gt;1,1,0))</f>
        <v/>
      </c>
      <c r="DW57" s="27" t="n"/>
      <c r="DX57" s="1" t="n"/>
    </row>
    <row r="58" ht="14.4" customHeight="1">
      <c r="A58" s="1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>
        <f>M57+1</f>
        <v/>
      </c>
      <c r="N58" s="98" t="n"/>
      <c r="O58" s="99" t="n"/>
      <c r="P58" s="99" t="n"/>
      <c r="Q58" s="99" t="n"/>
      <c r="R58" s="99" t="n"/>
      <c r="S58" s="99" t="n"/>
      <c r="T58" s="100" t="n"/>
      <c r="U58" s="100" t="n"/>
      <c r="V58" s="27" t="n"/>
      <c r="W58" s="27" t="n"/>
      <c r="X58" s="101" t="n"/>
      <c r="Y58" s="102" t="n"/>
      <c r="Z58" s="27" t="n"/>
      <c r="AA58" s="27" t="n"/>
      <c r="AB58" s="27" t="n"/>
      <c r="AC58" s="27" t="n"/>
      <c r="BC58" s="114">
        <f>IF(N58="","",SUMIFS($B$9:$B$28,$C$9:$C$28,"&lt;="&amp;N58,$D$9:$D$28,"&gt;="&amp;N58))</f>
        <v/>
      </c>
      <c r="BD58" s="115">
        <f t="array" ref="BD58">IF(OR(BC58="",BC58=0),"",INDEX($AD$9:$AD$28,BC58))</f>
        <v/>
      </c>
      <c r="BE58" s="116">
        <f t="array" ref="BE58">IF(BD58="","",O58*INDEX($AP$9:$AP$28,BC58))</f>
        <v/>
      </c>
      <c r="BF58" s="119">
        <f t="array" ref="BF58">IF(BD58="","",P58*INDEX($AP$9:$AP$28,BC58))</f>
        <v/>
      </c>
      <c r="BG58" s="119">
        <f>IF(BD58="","",IF($BF$1=[1]Lists!$R$2,MIN(SUM(O58:P58),$BI$1),IF(AND($BF$1=[1]Lists!$R$3,O58&gt;0),MIN(O58,$BI$1)+P58*(MIN(O58,$BI$1)/O58),MIN(SUM(O58),$BI$1)+P58)))</f>
        <v/>
      </c>
      <c r="BH58" s="118">
        <f>IF(BD58="","",IF($BF$1=[1]Lists!$R$2,MIN(SUM(BE58:BF58),$BI$1),IF(AND($BF$1=[1]Lists!$R$3,O58&gt;0),MIN(BE58,$BI$1)+BF58*(MIN(BE58,$BI$1)/BE58),MIN(SUM(BE58),$BI$1)+BF58)))</f>
        <v/>
      </c>
      <c r="BI58" s="116">
        <f>IF(BD58="","",SUM($O58:$P58)-BG58)</f>
        <v/>
      </c>
      <c r="BJ58" s="118">
        <f>IF(BD58="","",SUM($BE58:$BF58)-BH58)</f>
        <v/>
      </c>
      <c r="BK58" s="119">
        <f>IF(BD58="","",IF($BF$1=[1]Lists!$R$2,MIN(SUM(O58:P58),$BL$1),IF(AND($BF$1=[1]Lists!$R$3,O58&gt;0),MIN(O58,$BL$1)+P58*(MIN(O58,$BL$1)/O58),MIN(SUM(O58),$BL$1)+P58)))</f>
        <v/>
      </c>
      <c r="BL58" s="118">
        <f>IF(BD58="","",IF($BF$1=[1]Lists!$R$2,MIN(SUM(BE58:BF58),$BL$1),IF(AND($BF$1=[1]Lists!$R$3,O58&gt;0),MIN(BE58,$BL$1)+BF58*(MIN(BE58,$BL$1)/BE58),MIN(SUM(BE58),$BL$1)+BF58)))</f>
        <v/>
      </c>
      <c r="BM58" s="116">
        <f>IF(BK58="","",SUM($O58:$P58)-BK58)</f>
        <v/>
      </c>
      <c r="BN58" s="118">
        <f>IF(BL58="","",SUM($BE58:$BF58)-BL58)</f>
        <v/>
      </c>
      <c r="BP58" s="103">
        <f>IF(X58="","",_xlfn.RANK.EQ(X58,$X$9:$X$108,1))</f>
        <v/>
      </c>
      <c r="BQ58" s="3">
        <f>IF(M58&gt;MAX([1]GL_LossExperience_Input!$BP$9:$BP$108),"",INDEX([1]GL_LossExperience_Input!$X$9:$X$108,MATCH(M58,$BP$9:$BP$108,0)))</f>
        <v/>
      </c>
      <c r="BR58" s="107">
        <f>IF(BQ58="","",BR57*(1+BS58))</f>
        <v/>
      </c>
      <c r="BS58" s="123">
        <f>IF(M58&gt;MAX([1]GL_LossExperience_Input!$BP$9:$BP$108),"",INDEX([1]GL_LossExperience_Input!$Y$9:$Y$108,MATCH(M58,$BP$9:$BP$108,0)))</f>
        <v/>
      </c>
      <c r="DM58">
        <f>M58</f>
        <v/>
      </c>
      <c r="DN58">
        <f>IF(OR(Q58="",$N58=""),0,IF(Q58&gt;O58,1,0))</f>
        <v/>
      </c>
      <c r="DO58">
        <f>IF(OR(R58="",$N58=""),0,IF(R58&gt;P58,1,0))</f>
        <v/>
      </c>
      <c r="DQ58">
        <f>DM58</f>
        <v/>
      </c>
      <c r="DR58">
        <f>IF(X58="","",IF(COUNTIFS($X$9:$X$108,X58)&gt;1,1,0))</f>
        <v/>
      </c>
      <c r="DW58" s="27" t="n"/>
      <c r="DX58" s="1" t="n"/>
    </row>
    <row r="59" ht="14.4" customHeight="1">
      <c r="A59" s="1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>
        <f>M58+1</f>
        <v/>
      </c>
      <c r="N59" s="98" t="n"/>
      <c r="O59" s="99" t="n"/>
      <c r="P59" s="99" t="n"/>
      <c r="Q59" s="99" t="n"/>
      <c r="R59" s="99" t="n"/>
      <c r="S59" s="99" t="n"/>
      <c r="T59" s="100" t="n"/>
      <c r="U59" s="100" t="n"/>
      <c r="V59" s="27" t="n"/>
      <c r="W59" s="27" t="n"/>
      <c r="X59" s="101" t="n"/>
      <c r="Y59" s="102" t="n"/>
      <c r="Z59" s="27" t="n"/>
      <c r="AA59" s="27" t="n"/>
      <c r="AB59" s="27" t="n"/>
      <c r="AC59" s="27" t="n"/>
      <c r="BC59" s="114">
        <f>IF(N59="","",SUMIFS($B$9:$B$28,$C$9:$C$28,"&lt;="&amp;N59,$D$9:$D$28,"&gt;="&amp;N59))</f>
        <v/>
      </c>
      <c r="BD59" s="115">
        <f t="array" ref="BD59">IF(OR(BC59="",BC59=0),"",INDEX($AD$9:$AD$28,BC59))</f>
        <v/>
      </c>
      <c r="BE59" s="116">
        <f t="array" ref="BE59">IF(BD59="","",O59*INDEX($AP$9:$AP$28,BC59))</f>
        <v/>
      </c>
      <c r="BF59" s="119">
        <f t="array" ref="BF59">IF(BD59="","",P59*INDEX($AP$9:$AP$28,BC59))</f>
        <v/>
      </c>
      <c r="BG59" s="119">
        <f>IF(BD59="","",IF($BF$1=[1]Lists!$R$2,MIN(SUM(O59:P59),$BI$1),IF(AND($BF$1=[1]Lists!$R$3,O59&gt;0),MIN(O59,$BI$1)+P59*(MIN(O59,$BI$1)/O59),MIN(SUM(O59),$BI$1)+P59)))</f>
        <v/>
      </c>
      <c r="BH59" s="118">
        <f>IF(BD59="","",IF($BF$1=[1]Lists!$R$2,MIN(SUM(BE59:BF59),$BI$1),IF(AND($BF$1=[1]Lists!$R$3,O59&gt;0),MIN(BE59,$BI$1)+BF59*(MIN(BE59,$BI$1)/BE59),MIN(SUM(BE59),$BI$1)+BF59)))</f>
        <v/>
      </c>
      <c r="BI59" s="116">
        <f>IF(BD59="","",SUM($O59:$P59)-BG59)</f>
        <v/>
      </c>
      <c r="BJ59" s="118">
        <f>IF(BD59="","",SUM($BE59:$BF59)-BH59)</f>
        <v/>
      </c>
      <c r="BK59" s="119">
        <f>IF(BD59="","",IF($BF$1=[1]Lists!$R$2,MIN(SUM(O59:P59),$BL$1),IF(AND($BF$1=[1]Lists!$R$3,O59&gt;0),MIN(O59,$BL$1)+P59*(MIN(O59,$BL$1)/O59),MIN(SUM(O59),$BL$1)+P59)))</f>
        <v/>
      </c>
      <c r="BL59" s="118">
        <f>IF(BD59="","",IF($BF$1=[1]Lists!$R$2,MIN(SUM(BE59:BF59),$BL$1),IF(AND($BF$1=[1]Lists!$R$3,O59&gt;0),MIN(BE59,$BL$1)+BF59*(MIN(BE59,$BL$1)/BE59),MIN(SUM(BE59),$BL$1)+BF59)))</f>
        <v/>
      </c>
      <c r="BM59" s="116">
        <f>IF(BK59="","",SUM($O59:$P59)-BK59)</f>
        <v/>
      </c>
      <c r="BN59" s="118">
        <f>IF(BL59="","",SUM($BE59:$BF59)-BL59)</f>
        <v/>
      </c>
      <c r="BP59" s="103">
        <f>IF(X59="","",_xlfn.RANK.EQ(X59,$X$9:$X$108,1))</f>
        <v/>
      </c>
      <c r="BQ59" s="3">
        <f>IF(M59&gt;MAX([1]GL_LossExperience_Input!$BP$9:$BP$108),"",INDEX([1]GL_LossExperience_Input!$X$9:$X$108,MATCH(M59,$BP$9:$BP$108,0)))</f>
        <v/>
      </c>
      <c r="BR59" s="107">
        <f>IF(BQ59="","",BR58*(1+BS59))</f>
        <v/>
      </c>
      <c r="BS59" s="123">
        <f>IF(M59&gt;MAX([1]GL_LossExperience_Input!$BP$9:$BP$108),"",INDEX([1]GL_LossExperience_Input!$Y$9:$Y$108,MATCH(M59,$BP$9:$BP$108,0)))</f>
        <v/>
      </c>
      <c r="DM59">
        <f>M59</f>
        <v/>
      </c>
      <c r="DN59">
        <f>IF(OR(Q59="",$N59=""),0,IF(Q59&gt;O59,1,0))</f>
        <v/>
      </c>
      <c r="DO59">
        <f>IF(OR(R59="",$N59=""),0,IF(R59&gt;P59,1,0))</f>
        <v/>
      </c>
      <c r="DQ59">
        <f>DM59</f>
        <v/>
      </c>
      <c r="DR59">
        <f>IF(X59="","",IF(COUNTIFS($X$9:$X$108,X59)&gt;1,1,0))</f>
        <v/>
      </c>
      <c r="DW59" s="27" t="n"/>
      <c r="DX59" s="1" t="n"/>
    </row>
    <row r="60" ht="14.4" customHeight="1">
      <c r="A60" s="1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>
        <f>M59+1</f>
        <v/>
      </c>
      <c r="N60" s="98" t="n"/>
      <c r="O60" s="99" t="n"/>
      <c r="P60" s="99" t="n"/>
      <c r="Q60" s="99" t="n"/>
      <c r="R60" s="99" t="n"/>
      <c r="S60" s="99" t="n"/>
      <c r="T60" s="100" t="n"/>
      <c r="U60" s="100" t="n"/>
      <c r="V60" s="27" t="n"/>
      <c r="W60" s="27" t="n"/>
      <c r="X60" s="101" t="n"/>
      <c r="Y60" s="102" t="n"/>
      <c r="Z60" s="27" t="n"/>
      <c r="AA60" s="27" t="n"/>
      <c r="AB60" s="27" t="n"/>
      <c r="AC60" s="27" t="n"/>
      <c r="BC60" s="114">
        <f>IF(N60="","",SUMIFS($B$9:$B$28,$C$9:$C$28,"&lt;="&amp;N60,$D$9:$D$28,"&gt;="&amp;N60))</f>
        <v/>
      </c>
      <c r="BD60" s="115">
        <f t="array" ref="BD60">IF(OR(BC60="",BC60=0),"",INDEX($AD$9:$AD$28,BC60))</f>
        <v/>
      </c>
      <c r="BE60" s="116">
        <f t="array" ref="BE60">IF(BD60="","",O60*INDEX($AP$9:$AP$28,BC60))</f>
        <v/>
      </c>
      <c r="BF60" s="119">
        <f t="array" ref="BF60">IF(BD60="","",P60*INDEX($AP$9:$AP$28,BC60))</f>
        <v/>
      </c>
      <c r="BG60" s="119">
        <f>IF(BD60="","",IF($BF$1=[1]Lists!$R$2,MIN(SUM(O60:P60),$BI$1),IF(AND($BF$1=[1]Lists!$R$3,O60&gt;0),MIN(O60,$BI$1)+P60*(MIN(O60,$BI$1)/O60),MIN(SUM(O60),$BI$1)+P60)))</f>
        <v/>
      </c>
      <c r="BH60" s="118">
        <f>IF(BD60="","",IF($BF$1=[1]Lists!$R$2,MIN(SUM(BE60:BF60),$BI$1),IF(AND($BF$1=[1]Lists!$R$3,O60&gt;0),MIN(BE60,$BI$1)+BF60*(MIN(BE60,$BI$1)/BE60),MIN(SUM(BE60),$BI$1)+BF60)))</f>
        <v/>
      </c>
      <c r="BI60" s="116">
        <f>IF(BD60="","",SUM($O60:$P60)-BG60)</f>
        <v/>
      </c>
      <c r="BJ60" s="118">
        <f>IF(BD60="","",SUM($BE60:$BF60)-BH60)</f>
        <v/>
      </c>
      <c r="BK60" s="119">
        <f>IF(BD60="","",IF($BF$1=[1]Lists!$R$2,MIN(SUM(O60:P60),$BL$1),IF(AND($BF$1=[1]Lists!$R$3,O60&gt;0),MIN(O60,$BL$1)+P60*(MIN(O60,$BL$1)/O60),MIN(SUM(O60),$BL$1)+P60)))</f>
        <v/>
      </c>
      <c r="BL60" s="118">
        <f>IF(BD60="","",IF($BF$1=[1]Lists!$R$2,MIN(SUM(BE60:BF60),$BL$1),IF(AND($BF$1=[1]Lists!$R$3,O60&gt;0),MIN(BE60,$BL$1)+BF60*(MIN(BE60,$BL$1)/BE60),MIN(SUM(BE60),$BL$1)+BF60)))</f>
        <v/>
      </c>
      <c r="BM60" s="116">
        <f>IF(BK60="","",SUM($O60:$P60)-BK60)</f>
        <v/>
      </c>
      <c r="BN60" s="118">
        <f>IF(BL60="","",SUM($BE60:$BF60)-BL60)</f>
        <v/>
      </c>
      <c r="BP60" s="103">
        <f>IF(X60="","",_xlfn.RANK.EQ(X60,$X$9:$X$108,1))</f>
        <v/>
      </c>
      <c r="BQ60" s="3">
        <f>IF(M60&gt;MAX([1]GL_LossExperience_Input!$BP$9:$BP$108),"",INDEX([1]GL_LossExperience_Input!$X$9:$X$108,MATCH(M60,$BP$9:$BP$108,0)))</f>
        <v/>
      </c>
      <c r="BR60" s="107">
        <f>IF(BQ60="","",BR59*(1+BS60))</f>
        <v/>
      </c>
      <c r="BS60" s="123">
        <f>IF(M60&gt;MAX([1]GL_LossExperience_Input!$BP$9:$BP$108),"",INDEX([1]GL_LossExperience_Input!$Y$9:$Y$108,MATCH(M60,$BP$9:$BP$108,0)))</f>
        <v/>
      </c>
      <c r="DM60">
        <f>M60</f>
        <v/>
      </c>
      <c r="DN60">
        <f>IF(OR(Q60="",$N60=""),0,IF(Q60&gt;O60,1,0))</f>
        <v/>
      </c>
      <c r="DO60">
        <f>IF(OR(R60="",$N60=""),0,IF(R60&gt;P60,1,0))</f>
        <v/>
      </c>
      <c r="DQ60">
        <f>DM60</f>
        <v/>
      </c>
      <c r="DR60">
        <f>IF(X60="","",IF(COUNTIFS($X$9:$X$108,X60)&gt;1,1,0))</f>
        <v/>
      </c>
      <c r="DW60" s="27" t="n"/>
      <c r="DX60" s="1" t="n"/>
    </row>
    <row r="61" ht="14.4" customHeight="1">
      <c r="A61" s="1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>
        <f>M60+1</f>
        <v/>
      </c>
      <c r="N61" s="98" t="n"/>
      <c r="O61" s="99" t="n"/>
      <c r="P61" s="99" t="n"/>
      <c r="Q61" s="99" t="n"/>
      <c r="R61" s="99" t="n"/>
      <c r="S61" s="99" t="n"/>
      <c r="T61" s="100" t="n"/>
      <c r="U61" s="100" t="n"/>
      <c r="V61" s="27" t="n"/>
      <c r="W61" s="27" t="n"/>
      <c r="X61" s="101" t="n"/>
      <c r="Y61" s="102" t="n"/>
      <c r="Z61" s="27" t="n"/>
      <c r="AA61" s="27" t="n"/>
      <c r="AB61" s="27" t="n"/>
      <c r="AC61" s="27" t="n"/>
      <c r="BC61" s="114">
        <f>IF(N61="","",SUMIFS($B$9:$B$28,$C$9:$C$28,"&lt;="&amp;N61,$D$9:$D$28,"&gt;="&amp;N61))</f>
        <v/>
      </c>
      <c r="BD61" s="115">
        <f t="array" ref="BD61">IF(OR(BC61="",BC61=0),"",INDEX($AD$9:$AD$28,BC61))</f>
        <v/>
      </c>
      <c r="BE61" s="116">
        <f t="array" ref="BE61">IF(BD61="","",O61*INDEX($AP$9:$AP$28,BC61))</f>
        <v/>
      </c>
      <c r="BF61" s="119">
        <f t="array" ref="BF61">IF(BD61="","",P61*INDEX($AP$9:$AP$28,BC61))</f>
        <v/>
      </c>
      <c r="BG61" s="119">
        <f>IF(BD61="","",IF($BF$1=[1]Lists!$R$2,MIN(SUM(O61:P61),$BI$1),IF(AND($BF$1=[1]Lists!$R$3,O61&gt;0),MIN(O61,$BI$1)+P61*(MIN(O61,$BI$1)/O61),MIN(SUM(O61),$BI$1)+P61)))</f>
        <v/>
      </c>
      <c r="BH61" s="118">
        <f>IF(BD61="","",IF($BF$1=[1]Lists!$R$2,MIN(SUM(BE61:BF61),$BI$1),IF(AND($BF$1=[1]Lists!$R$3,O61&gt;0),MIN(BE61,$BI$1)+BF61*(MIN(BE61,$BI$1)/BE61),MIN(SUM(BE61),$BI$1)+BF61)))</f>
        <v/>
      </c>
      <c r="BI61" s="116">
        <f>IF(BD61="","",SUM($O61:$P61)-BG61)</f>
        <v/>
      </c>
      <c r="BJ61" s="118">
        <f>IF(BD61="","",SUM($BE61:$BF61)-BH61)</f>
        <v/>
      </c>
      <c r="BK61" s="119">
        <f>IF(BD61="","",IF($BF$1=[1]Lists!$R$2,MIN(SUM(O61:P61),$BL$1),IF(AND($BF$1=[1]Lists!$R$3,O61&gt;0),MIN(O61,$BL$1)+P61*(MIN(O61,$BL$1)/O61),MIN(SUM(O61),$BL$1)+P61)))</f>
        <v/>
      </c>
      <c r="BL61" s="118">
        <f>IF(BD61="","",IF($BF$1=[1]Lists!$R$2,MIN(SUM(BE61:BF61),$BL$1),IF(AND($BF$1=[1]Lists!$R$3,O61&gt;0),MIN(BE61,$BL$1)+BF61*(MIN(BE61,$BL$1)/BE61),MIN(SUM(BE61),$BL$1)+BF61)))</f>
        <v/>
      </c>
      <c r="BM61" s="116">
        <f>IF(BK61="","",SUM($O61:$P61)-BK61)</f>
        <v/>
      </c>
      <c r="BN61" s="118">
        <f>IF(BL61="","",SUM($BE61:$BF61)-BL61)</f>
        <v/>
      </c>
      <c r="BP61" s="103">
        <f>IF(X61="","",_xlfn.RANK.EQ(X61,$X$9:$X$108,1))</f>
        <v/>
      </c>
      <c r="BQ61" s="3">
        <f>IF(M61&gt;MAX([1]GL_LossExperience_Input!$BP$9:$BP$108),"",INDEX([1]GL_LossExperience_Input!$X$9:$X$108,MATCH(M61,$BP$9:$BP$108,0)))</f>
        <v/>
      </c>
      <c r="BR61" s="107">
        <f>IF(BQ61="","",BR60*(1+BS61))</f>
        <v/>
      </c>
      <c r="BS61" s="123">
        <f>IF(M61&gt;MAX([1]GL_LossExperience_Input!$BP$9:$BP$108),"",INDEX([1]GL_LossExperience_Input!$Y$9:$Y$108,MATCH(M61,$BP$9:$BP$108,0)))</f>
        <v/>
      </c>
      <c r="DM61">
        <f>M61</f>
        <v/>
      </c>
      <c r="DN61">
        <f>IF(OR(Q61="",$N61=""),0,IF(Q61&gt;O61,1,0))</f>
        <v/>
      </c>
      <c r="DO61">
        <f>IF(OR(R61="",$N61=""),0,IF(R61&gt;P61,1,0))</f>
        <v/>
      </c>
      <c r="DQ61">
        <f>DM61</f>
        <v/>
      </c>
      <c r="DR61">
        <f>IF(X61="","",IF(COUNTIFS($X$9:$X$108,X61)&gt;1,1,0))</f>
        <v/>
      </c>
      <c r="DW61" s="27" t="n"/>
      <c r="DX61" s="1" t="n"/>
    </row>
    <row r="62" ht="14.4" customHeight="1">
      <c r="A62" s="1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>
        <f>M61+1</f>
        <v/>
      </c>
      <c r="N62" s="98" t="n"/>
      <c r="O62" s="99" t="n"/>
      <c r="P62" s="99" t="n"/>
      <c r="Q62" s="99" t="n"/>
      <c r="R62" s="99" t="n"/>
      <c r="S62" s="99" t="n"/>
      <c r="T62" s="100" t="n"/>
      <c r="U62" s="100" t="n"/>
      <c r="V62" s="27" t="n"/>
      <c r="W62" s="27" t="n"/>
      <c r="X62" s="101" t="n"/>
      <c r="Y62" s="102" t="n"/>
      <c r="Z62" s="27" t="n"/>
      <c r="AA62" s="27" t="n"/>
      <c r="AB62" s="27" t="n"/>
      <c r="AC62" s="27" t="n"/>
      <c r="BC62" s="114">
        <f>IF(N62="","",SUMIFS($B$9:$B$28,$C$9:$C$28,"&lt;="&amp;N62,$D$9:$D$28,"&gt;="&amp;N62))</f>
        <v/>
      </c>
      <c r="BD62" s="115">
        <f t="array" ref="BD62">IF(OR(BC62="",BC62=0),"",INDEX($AD$9:$AD$28,BC62))</f>
        <v/>
      </c>
      <c r="BE62" s="116">
        <f t="array" ref="BE62">IF(BD62="","",O62*INDEX($AP$9:$AP$28,BC62))</f>
        <v/>
      </c>
      <c r="BF62" s="119">
        <f t="array" ref="BF62">IF(BD62="","",P62*INDEX($AP$9:$AP$28,BC62))</f>
        <v/>
      </c>
      <c r="BG62" s="119">
        <f>IF(BD62="","",IF($BF$1=[1]Lists!$R$2,MIN(SUM(O62:P62),$BI$1),IF(AND($BF$1=[1]Lists!$R$3,O62&gt;0),MIN(O62,$BI$1)+P62*(MIN(O62,$BI$1)/O62),MIN(SUM(O62),$BI$1)+P62)))</f>
        <v/>
      </c>
      <c r="BH62" s="118">
        <f>IF(BD62="","",IF($BF$1=[1]Lists!$R$2,MIN(SUM(BE62:BF62),$BI$1),IF(AND($BF$1=[1]Lists!$R$3,O62&gt;0),MIN(BE62,$BI$1)+BF62*(MIN(BE62,$BI$1)/BE62),MIN(SUM(BE62),$BI$1)+BF62)))</f>
        <v/>
      </c>
      <c r="BI62" s="116">
        <f>IF(BD62="","",SUM($O62:$P62)-BG62)</f>
        <v/>
      </c>
      <c r="BJ62" s="118">
        <f>IF(BD62="","",SUM($BE62:$BF62)-BH62)</f>
        <v/>
      </c>
      <c r="BK62" s="119">
        <f>IF(BD62="","",IF($BF$1=[1]Lists!$R$2,MIN(SUM(O62:P62),$BL$1),IF(AND($BF$1=[1]Lists!$R$3,O62&gt;0),MIN(O62,$BL$1)+P62*(MIN(O62,$BL$1)/O62),MIN(SUM(O62),$BL$1)+P62)))</f>
        <v/>
      </c>
      <c r="BL62" s="118">
        <f>IF(BD62="","",IF($BF$1=[1]Lists!$R$2,MIN(SUM(BE62:BF62),$BL$1),IF(AND($BF$1=[1]Lists!$R$3,O62&gt;0),MIN(BE62,$BL$1)+BF62*(MIN(BE62,$BL$1)/BE62),MIN(SUM(BE62),$BL$1)+BF62)))</f>
        <v/>
      </c>
      <c r="BM62" s="116">
        <f>IF(BK62="","",SUM($O62:$P62)-BK62)</f>
        <v/>
      </c>
      <c r="BN62" s="118">
        <f>IF(BL62="","",SUM($BE62:$BF62)-BL62)</f>
        <v/>
      </c>
      <c r="BP62" s="103">
        <f>IF(X62="","",_xlfn.RANK.EQ(X62,$X$9:$X$108,1))</f>
        <v/>
      </c>
      <c r="BQ62" s="3">
        <f>IF(M62&gt;MAX([1]GL_LossExperience_Input!$BP$9:$BP$108),"",INDEX([1]GL_LossExperience_Input!$X$9:$X$108,MATCH(M62,$BP$9:$BP$108,0)))</f>
        <v/>
      </c>
      <c r="BR62" s="107">
        <f>IF(BQ62="","",BR61*(1+BS62))</f>
        <v/>
      </c>
      <c r="BS62" s="123">
        <f>IF(M62&gt;MAX([1]GL_LossExperience_Input!$BP$9:$BP$108),"",INDEX([1]GL_LossExperience_Input!$Y$9:$Y$108,MATCH(M62,$BP$9:$BP$108,0)))</f>
        <v/>
      </c>
      <c r="DM62">
        <f>M62</f>
        <v/>
      </c>
      <c r="DN62">
        <f>IF(OR(Q62="",$N62=""),0,IF(Q62&gt;O62,1,0))</f>
        <v/>
      </c>
      <c r="DO62">
        <f>IF(OR(R62="",$N62=""),0,IF(R62&gt;P62,1,0))</f>
        <v/>
      </c>
      <c r="DQ62">
        <f>DM62</f>
        <v/>
      </c>
      <c r="DR62">
        <f>IF(X62="","",IF(COUNTIFS($X$9:$X$108,X62)&gt;1,1,0))</f>
        <v/>
      </c>
      <c r="DW62" s="27" t="n"/>
      <c r="DX62" s="1" t="n"/>
    </row>
    <row r="63" ht="14.4" customHeight="1">
      <c r="A63" s="1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>
        <f>M62+1</f>
        <v/>
      </c>
      <c r="N63" s="98" t="n"/>
      <c r="O63" s="99" t="n"/>
      <c r="P63" s="99" t="n"/>
      <c r="Q63" s="99" t="n"/>
      <c r="R63" s="99" t="n"/>
      <c r="S63" s="99" t="n"/>
      <c r="T63" s="100" t="n"/>
      <c r="U63" s="100" t="n"/>
      <c r="V63" s="27" t="n"/>
      <c r="W63" s="27" t="n"/>
      <c r="X63" s="101" t="n"/>
      <c r="Y63" s="102" t="n"/>
      <c r="Z63" s="27" t="n"/>
      <c r="AA63" s="27" t="n"/>
      <c r="AB63" s="27" t="n"/>
      <c r="AC63" s="27" t="n"/>
      <c r="BC63" s="114">
        <f>IF(N63="","",SUMIFS($B$9:$B$28,$C$9:$C$28,"&lt;="&amp;N63,$D$9:$D$28,"&gt;="&amp;N63))</f>
        <v/>
      </c>
      <c r="BD63" s="115">
        <f t="array" ref="BD63">IF(OR(BC63="",BC63=0),"",INDEX($AD$9:$AD$28,BC63))</f>
        <v/>
      </c>
      <c r="BE63" s="116">
        <f t="array" ref="BE63">IF(BD63="","",O63*INDEX($AP$9:$AP$28,BC63))</f>
        <v/>
      </c>
      <c r="BF63" s="119">
        <f t="array" ref="BF63">IF(BD63="","",P63*INDEX($AP$9:$AP$28,BC63))</f>
        <v/>
      </c>
      <c r="BG63" s="119">
        <f>IF(BD63="","",IF($BF$1=[1]Lists!$R$2,MIN(SUM(O63:P63),$BI$1),IF(AND($BF$1=[1]Lists!$R$3,O63&gt;0),MIN(O63,$BI$1)+P63*(MIN(O63,$BI$1)/O63),MIN(SUM(O63),$BI$1)+P63)))</f>
        <v/>
      </c>
      <c r="BH63" s="118">
        <f>IF(BD63="","",IF($BF$1=[1]Lists!$R$2,MIN(SUM(BE63:BF63),$BI$1),IF(AND($BF$1=[1]Lists!$R$3,O63&gt;0),MIN(BE63,$BI$1)+BF63*(MIN(BE63,$BI$1)/BE63),MIN(SUM(BE63),$BI$1)+BF63)))</f>
        <v/>
      </c>
      <c r="BI63" s="116">
        <f>IF(BD63="","",SUM($O63:$P63)-BG63)</f>
        <v/>
      </c>
      <c r="BJ63" s="118">
        <f>IF(BD63="","",SUM($BE63:$BF63)-BH63)</f>
        <v/>
      </c>
      <c r="BK63" s="119">
        <f>IF(BD63="","",IF($BF$1=[1]Lists!$R$2,MIN(SUM(O63:P63),$BL$1),IF(AND($BF$1=[1]Lists!$R$3,O63&gt;0),MIN(O63,$BL$1)+P63*(MIN(O63,$BL$1)/O63),MIN(SUM(O63),$BL$1)+P63)))</f>
        <v/>
      </c>
      <c r="BL63" s="118">
        <f>IF(BD63="","",IF($BF$1=[1]Lists!$R$2,MIN(SUM(BE63:BF63),$BL$1),IF(AND($BF$1=[1]Lists!$R$3,O63&gt;0),MIN(BE63,$BL$1)+BF63*(MIN(BE63,$BL$1)/BE63),MIN(SUM(BE63),$BL$1)+BF63)))</f>
        <v/>
      </c>
      <c r="BM63" s="116">
        <f>IF(BK63="","",SUM($O63:$P63)-BK63)</f>
        <v/>
      </c>
      <c r="BN63" s="118">
        <f>IF(BL63="","",SUM($BE63:$BF63)-BL63)</f>
        <v/>
      </c>
      <c r="BP63" s="103">
        <f>IF(X63="","",_xlfn.RANK.EQ(X63,$X$9:$X$108,1))</f>
        <v/>
      </c>
      <c r="BQ63" s="3">
        <f>IF(M63&gt;MAX([1]GL_LossExperience_Input!$BP$9:$BP$108),"",INDEX([1]GL_LossExperience_Input!$X$9:$X$108,MATCH(M63,$BP$9:$BP$108,0)))</f>
        <v/>
      </c>
      <c r="BR63" s="107">
        <f>IF(BQ63="","",BR62*(1+BS63))</f>
        <v/>
      </c>
      <c r="BS63" s="123">
        <f>IF(M63&gt;MAX([1]GL_LossExperience_Input!$BP$9:$BP$108),"",INDEX([1]GL_LossExperience_Input!$Y$9:$Y$108,MATCH(M63,$BP$9:$BP$108,0)))</f>
        <v/>
      </c>
      <c r="DM63">
        <f>M63</f>
        <v/>
      </c>
      <c r="DN63">
        <f>IF(OR(Q63="",$N63=""),0,IF(Q63&gt;O63,1,0))</f>
        <v/>
      </c>
      <c r="DO63">
        <f>IF(OR(R63="",$N63=""),0,IF(R63&gt;P63,1,0))</f>
        <v/>
      </c>
      <c r="DQ63">
        <f>DM63</f>
        <v/>
      </c>
      <c r="DR63">
        <f>IF(X63="","",IF(COUNTIFS($X$9:$X$108,X63)&gt;1,1,0))</f>
        <v/>
      </c>
      <c r="DW63" s="27" t="n"/>
      <c r="DX63" s="1" t="n"/>
    </row>
    <row r="64" ht="14.4" customHeight="1">
      <c r="A64" s="1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>
        <f>M63+1</f>
        <v/>
      </c>
      <c r="N64" s="98" t="n"/>
      <c r="O64" s="99" t="n"/>
      <c r="P64" s="99" t="n"/>
      <c r="Q64" s="99" t="n"/>
      <c r="R64" s="99" t="n"/>
      <c r="S64" s="99" t="n"/>
      <c r="T64" s="100" t="n"/>
      <c r="U64" s="100" t="n"/>
      <c r="V64" s="27" t="n"/>
      <c r="W64" s="27" t="n"/>
      <c r="X64" s="101" t="n"/>
      <c r="Y64" s="102" t="n"/>
      <c r="Z64" s="27" t="n"/>
      <c r="AA64" s="27" t="n"/>
      <c r="AB64" s="27" t="n"/>
      <c r="AC64" s="27" t="n"/>
      <c r="BC64" s="114">
        <f>IF(N64="","",SUMIFS($B$9:$B$28,$C$9:$C$28,"&lt;="&amp;N64,$D$9:$D$28,"&gt;="&amp;N64))</f>
        <v/>
      </c>
      <c r="BD64" s="115">
        <f t="array" ref="BD64">IF(OR(BC64="",BC64=0),"",INDEX($AD$9:$AD$28,BC64))</f>
        <v/>
      </c>
      <c r="BE64" s="116">
        <f t="array" ref="BE64">IF(BD64="","",O64*INDEX($AP$9:$AP$28,BC64))</f>
        <v/>
      </c>
      <c r="BF64" s="119">
        <f t="array" ref="BF64">IF(BD64="","",P64*INDEX($AP$9:$AP$28,BC64))</f>
        <v/>
      </c>
      <c r="BG64" s="119">
        <f>IF(BD64="","",IF($BF$1=[1]Lists!$R$2,MIN(SUM(O64:P64),$BI$1),IF(AND($BF$1=[1]Lists!$R$3,O64&gt;0),MIN(O64,$BI$1)+P64*(MIN(O64,$BI$1)/O64),MIN(SUM(O64),$BI$1)+P64)))</f>
        <v/>
      </c>
      <c r="BH64" s="118">
        <f>IF(BD64="","",IF($BF$1=[1]Lists!$R$2,MIN(SUM(BE64:BF64),$BI$1),IF(AND($BF$1=[1]Lists!$R$3,O64&gt;0),MIN(BE64,$BI$1)+BF64*(MIN(BE64,$BI$1)/BE64),MIN(SUM(BE64),$BI$1)+BF64)))</f>
        <v/>
      </c>
      <c r="BI64" s="116">
        <f>IF(BD64="","",SUM($O64:$P64)-BG64)</f>
        <v/>
      </c>
      <c r="BJ64" s="118">
        <f>IF(BD64="","",SUM($BE64:$BF64)-BH64)</f>
        <v/>
      </c>
      <c r="BK64" s="119">
        <f>IF(BD64="","",IF($BF$1=[1]Lists!$R$2,MIN(SUM(O64:P64),$BL$1),IF(AND($BF$1=[1]Lists!$R$3,O64&gt;0),MIN(O64,$BL$1)+P64*(MIN(O64,$BL$1)/O64),MIN(SUM(O64),$BL$1)+P64)))</f>
        <v/>
      </c>
      <c r="BL64" s="118">
        <f>IF(BD64="","",IF($BF$1=[1]Lists!$R$2,MIN(SUM(BE64:BF64),$BL$1),IF(AND($BF$1=[1]Lists!$R$3,O64&gt;0),MIN(BE64,$BL$1)+BF64*(MIN(BE64,$BL$1)/BE64),MIN(SUM(BE64),$BL$1)+BF64)))</f>
        <v/>
      </c>
      <c r="BM64" s="116">
        <f>IF(BK64="","",SUM($O64:$P64)-BK64)</f>
        <v/>
      </c>
      <c r="BN64" s="118">
        <f>IF(BL64="","",SUM($BE64:$BF64)-BL64)</f>
        <v/>
      </c>
      <c r="BP64" s="103">
        <f>IF(X64="","",_xlfn.RANK.EQ(X64,$X$9:$X$108,1))</f>
        <v/>
      </c>
      <c r="BQ64" s="3">
        <f>IF(M64&gt;MAX([1]GL_LossExperience_Input!$BP$9:$BP$108),"",INDEX([1]GL_LossExperience_Input!$X$9:$X$108,MATCH(M64,$BP$9:$BP$108,0)))</f>
        <v/>
      </c>
      <c r="BR64" s="107">
        <f>IF(BQ64="","",BR63*(1+BS64))</f>
        <v/>
      </c>
      <c r="BS64" s="123">
        <f>IF(M64&gt;MAX([1]GL_LossExperience_Input!$BP$9:$BP$108),"",INDEX([1]GL_LossExperience_Input!$Y$9:$Y$108,MATCH(M64,$BP$9:$BP$108,0)))</f>
        <v/>
      </c>
      <c r="DM64">
        <f>M64</f>
        <v/>
      </c>
      <c r="DN64">
        <f>IF(OR(Q64="",$N64=""),0,IF(Q64&gt;O64,1,0))</f>
        <v/>
      </c>
      <c r="DO64">
        <f>IF(OR(R64="",$N64=""),0,IF(R64&gt;P64,1,0))</f>
        <v/>
      </c>
      <c r="DQ64">
        <f>DM64</f>
        <v/>
      </c>
      <c r="DR64">
        <f>IF(X64="","",IF(COUNTIFS($X$9:$X$108,X64)&gt;1,1,0))</f>
        <v/>
      </c>
      <c r="DW64" s="27" t="n"/>
      <c r="DX64" s="1" t="n"/>
    </row>
    <row r="65" ht="14.4" customHeight="1">
      <c r="A65" s="1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>
        <f>M64+1</f>
        <v/>
      </c>
      <c r="N65" s="98" t="n"/>
      <c r="O65" s="99" t="n"/>
      <c r="P65" s="99" t="n"/>
      <c r="Q65" s="99" t="n"/>
      <c r="R65" s="99" t="n"/>
      <c r="S65" s="99" t="n"/>
      <c r="T65" s="100" t="n"/>
      <c r="U65" s="100" t="n"/>
      <c r="V65" s="27" t="n"/>
      <c r="W65" s="27" t="n"/>
      <c r="X65" s="101" t="n"/>
      <c r="Y65" s="102" t="n"/>
      <c r="Z65" s="27" t="n"/>
      <c r="AA65" s="27" t="n"/>
      <c r="AB65" s="27" t="n"/>
      <c r="AC65" s="27" t="n"/>
      <c r="BC65" s="114">
        <f>IF(N65="","",SUMIFS($B$9:$B$28,$C$9:$C$28,"&lt;="&amp;N65,$D$9:$D$28,"&gt;="&amp;N65))</f>
        <v/>
      </c>
      <c r="BD65" s="115">
        <f t="array" ref="BD65">IF(OR(BC65="",BC65=0),"",INDEX($AD$9:$AD$28,BC65))</f>
        <v/>
      </c>
      <c r="BE65" s="116">
        <f t="array" ref="BE65">IF(BD65="","",O65*INDEX($AP$9:$AP$28,BC65))</f>
        <v/>
      </c>
      <c r="BF65" s="119">
        <f t="array" ref="BF65">IF(BD65="","",P65*INDEX($AP$9:$AP$28,BC65))</f>
        <v/>
      </c>
      <c r="BG65" s="119">
        <f>IF(BD65="","",IF($BF$1=[1]Lists!$R$2,MIN(SUM(O65:P65),$BI$1),IF(AND($BF$1=[1]Lists!$R$3,O65&gt;0),MIN(O65,$BI$1)+P65*(MIN(O65,$BI$1)/O65),MIN(SUM(O65),$BI$1)+P65)))</f>
        <v/>
      </c>
      <c r="BH65" s="118">
        <f>IF(BD65="","",IF($BF$1=[1]Lists!$R$2,MIN(SUM(BE65:BF65),$BI$1),IF(AND($BF$1=[1]Lists!$R$3,O65&gt;0),MIN(BE65,$BI$1)+BF65*(MIN(BE65,$BI$1)/BE65),MIN(SUM(BE65),$BI$1)+BF65)))</f>
        <v/>
      </c>
      <c r="BI65" s="116">
        <f>IF(BD65="","",SUM($O65:$P65)-BG65)</f>
        <v/>
      </c>
      <c r="BJ65" s="118">
        <f>IF(BD65="","",SUM($BE65:$BF65)-BH65)</f>
        <v/>
      </c>
      <c r="BK65" s="119">
        <f>IF(BD65="","",IF($BF$1=[1]Lists!$R$2,MIN(SUM(O65:P65),$BL$1),IF(AND($BF$1=[1]Lists!$R$3,O65&gt;0),MIN(O65,$BL$1)+P65*(MIN(O65,$BL$1)/O65),MIN(SUM(O65),$BL$1)+P65)))</f>
        <v/>
      </c>
      <c r="BL65" s="118">
        <f>IF(BD65="","",IF($BF$1=[1]Lists!$R$2,MIN(SUM(BE65:BF65),$BL$1),IF(AND($BF$1=[1]Lists!$R$3,O65&gt;0),MIN(BE65,$BL$1)+BF65*(MIN(BE65,$BL$1)/BE65),MIN(SUM(BE65),$BL$1)+BF65)))</f>
        <v/>
      </c>
      <c r="BM65" s="116">
        <f>IF(BK65="","",SUM($O65:$P65)-BK65)</f>
        <v/>
      </c>
      <c r="BN65" s="118">
        <f>IF(BL65="","",SUM($BE65:$BF65)-BL65)</f>
        <v/>
      </c>
      <c r="BP65" s="103">
        <f>IF(X65="","",_xlfn.RANK.EQ(X65,$X$9:$X$108,1))</f>
        <v/>
      </c>
      <c r="BQ65" s="3">
        <f>IF(M65&gt;MAX([1]GL_LossExperience_Input!$BP$9:$BP$108),"",INDEX([1]GL_LossExperience_Input!$X$9:$X$108,MATCH(M65,$BP$9:$BP$108,0)))</f>
        <v/>
      </c>
      <c r="BR65" s="107">
        <f>IF(BQ65="","",BR64*(1+BS65))</f>
        <v/>
      </c>
      <c r="BS65" s="123">
        <f>IF(M65&gt;MAX([1]GL_LossExperience_Input!$BP$9:$BP$108),"",INDEX([1]GL_LossExperience_Input!$Y$9:$Y$108,MATCH(M65,$BP$9:$BP$108,0)))</f>
        <v/>
      </c>
      <c r="DM65">
        <f>M65</f>
        <v/>
      </c>
      <c r="DN65">
        <f>IF(OR(Q65="",$N65=""),0,IF(Q65&gt;O65,1,0))</f>
        <v/>
      </c>
      <c r="DO65">
        <f>IF(OR(R65="",$N65=""),0,IF(R65&gt;P65,1,0))</f>
        <v/>
      </c>
      <c r="DQ65">
        <f>DM65</f>
        <v/>
      </c>
      <c r="DR65">
        <f>IF(X65="","",IF(COUNTIFS($X$9:$X$108,X65)&gt;1,1,0))</f>
        <v/>
      </c>
      <c r="DW65" s="27" t="n"/>
      <c r="DX65" s="1" t="n"/>
    </row>
    <row r="66" ht="14.4" customHeight="1">
      <c r="A66" s="1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>
        <f>M65+1</f>
        <v/>
      </c>
      <c r="N66" s="98" t="n"/>
      <c r="O66" s="99" t="n"/>
      <c r="P66" s="99" t="n"/>
      <c r="Q66" s="99" t="n"/>
      <c r="R66" s="99" t="n"/>
      <c r="S66" s="99" t="n"/>
      <c r="T66" s="100" t="n"/>
      <c r="U66" s="100" t="n"/>
      <c r="V66" s="27" t="n"/>
      <c r="W66" s="27" t="n"/>
      <c r="X66" s="101" t="n"/>
      <c r="Y66" s="102" t="n"/>
      <c r="Z66" s="27" t="n"/>
      <c r="AA66" s="27" t="n"/>
      <c r="AB66" s="27" t="n"/>
      <c r="AC66" s="27" t="n"/>
      <c r="BC66" s="114">
        <f>IF(N66="","",SUMIFS($B$9:$B$28,$C$9:$C$28,"&lt;="&amp;N66,$D$9:$D$28,"&gt;="&amp;N66))</f>
        <v/>
      </c>
      <c r="BD66" s="115">
        <f t="array" ref="BD66">IF(OR(BC66="",BC66=0),"",INDEX($AD$9:$AD$28,BC66))</f>
        <v/>
      </c>
      <c r="BE66" s="116">
        <f t="array" ref="BE66">IF(BD66="","",O66*INDEX($AP$9:$AP$28,BC66))</f>
        <v/>
      </c>
      <c r="BF66" s="119">
        <f t="array" ref="BF66">IF(BD66="","",P66*INDEX($AP$9:$AP$28,BC66))</f>
        <v/>
      </c>
      <c r="BG66" s="119">
        <f>IF(BD66="","",IF($BF$1=[1]Lists!$R$2,MIN(SUM(O66:P66),$BI$1),IF(AND($BF$1=[1]Lists!$R$3,O66&gt;0),MIN(O66,$BI$1)+P66*(MIN(O66,$BI$1)/O66),MIN(SUM(O66),$BI$1)+P66)))</f>
        <v/>
      </c>
      <c r="BH66" s="118">
        <f>IF(BD66="","",IF($BF$1=[1]Lists!$R$2,MIN(SUM(BE66:BF66),$BI$1),IF(AND($BF$1=[1]Lists!$R$3,O66&gt;0),MIN(BE66,$BI$1)+BF66*(MIN(BE66,$BI$1)/BE66),MIN(SUM(BE66),$BI$1)+BF66)))</f>
        <v/>
      </c>
      <c r="BI66" s="116">
        <f>IF(BD66="","",SUM($O66:$P66)-BG66)</f>
        <v/>
      </c>
      <c r="BJ66" s="118">
        <f>IF(BD66="","",SUM($BE66:$BF66)-BH66)</f>
        <v/>
      </c>
      <c r="BK66" s="119">
        <f>IF(BD66="","",IF($BF$1=[1]Lists!$R$2,MIN(SUM(O66:P66),$BL$1),IF(AND($BF$1=[1]Lists!$R$3,O66&gt;0),MIN(O66,$BL$1)+P66*(MIN(O66,$BL$1)/O66),MIN(SUM(O66),$BL$1)+P66)))</f>
        <v/>
      </c>
      <c r="BL66" s="118">
        <f>IF(BD66="","",IF($BF$1=[1]Lists!$R$2,MIN(SUM(BE66:BF66),$BL$1),IF(AND($BF$1=[1]Lists!$R$3,O66&gt;0),MIN(BE66,$BL$1)+BF66*(MIN(BE66,$BL$1)/BE66),MIN(SUM(BE66),$BL$1)+BF66)))</f>
        <v/>
      </c>
      <c r="BM66" s="116">
        <f>IF(BK66="","",SUM($O66:$P66)-BK66)</f>
        <v/>
      </c>
      <c r="BN66" s="118">
        <f>IF(BL66="","",SUM($BE66:$BF66)-BL66)</f>
        <v/>
      </c>
      <c r="BP66" s="103">
        <f>IF(X66="","",_xlfn.RANK.EQ(X66,$X$9:$X$108,1))</f>
        <v/>
      </c>
      <c r="BQ66" s="3">
        <f>IF(M66&gt;MAX([1]GL_LossExperience_Input!$BP$9:$BP$108),"",INDEX([1]GL_LossExperience_Input!$X$9:$X$108,MATCH(M66,$BP$9:$BP$108,0)))</f>
        <v/>
      </c>
      <c r="BR66" s="107">
        <f>IF(BQ66="","",BR65*(1+BS66))</f>
        <v/>
      </c>
      <c r="BS66" s="123">
        <f>IF(M66&gt;MAX([1]GL_LossExperience_Input!$BP$9:$BP$108),"",INDEX([1]GL_LossExperience_Input!$Y$9:$Y$108,MATCH(M66,$BP$9:$BP$108,0)))</f>
        <v/>
      </c>
      <c r="DM66">
        <f>M66</f>
        <v/>
      </c>
      <c r="DN66">
        <f>IF(OR(Q66="",$N66=""),0,IF(Q66&gt;O66,1,0))</f>
        <v/>
      </c>
      <c r="DO66">
        <f>IF(OR(R66="",$N66=""),0,IF(R66&gt;P66,1,0))</f>
        <v/>
      </c>
      <c r="DQ66">
        <f>DM66</f>
        <v/>
      </c>
      <c r="DR66">
        <f>IF(X66="","",IF(COUNTIFS($X$9:$X$108,X66)&gt;1,1,0))</f>
        <v/>
      </c>
      <c r="DW66" s="27" t="n"/>
      <c r="DX66" s="1" t="n"/>
    </row>
    <row r="67" ht="14.4" customHeight="1">
      <c r="A67" s="1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>
        <f>M66+1</f>
        <v/>
      </c>
      <c r="N67" s="98" t="n"/>
      <c r="O67" s="99" t="n"/>
      <c r="P67" s="99" t="n"/>
      <c r="Q67" s="99" t="n"/>
      <c r="R67" s="99" t="n"/>
      <c r="S67" s="99" t="n"/>
      <c r="T67" s="100" t="n"/>
      <c r="U67" s="100" t="n"/>
      <c r="V67" s="27" t="n"/>
      <c r="W67" s="27" t="n"/>
      <c r="X67" s="101" t="n"/>
      <c r="Y67" s="102" t="n"/>
      <c r="Z67" s="27" t="n"/>
      <c r="AA67" s="27" t="n"/>
      <c r="AB67" s="27" t="n"/>
      <c r="AC67" s="27" t="n"/>
      <c r="BC67" s="114">
        <f>IF(N67="","",SUMIFS($B$9:$B$28,$C$9:$C$28,"&lt;="&amp;N67,$D$9:$D$28,"&gt;="&amp;N67))</f>
        <v/>
      </c>
      <c r="BD67" s="115">
        <f t="array" ref="BD67">IF(OR(BC67="",BC67=0),"",INDEX($AD$9:$AD$28,BC67))</f>
        <v/>
      </c>
      <c r="BE67" s="116">
        <f t="array" ref="BE67">IF(BD67="","",O67*INDEX($AP$9:$AP$28,BC67))</f>
        <v/>
      </c>
      <c r="BF67" s="119">
        <f t="array" ref="BF67">IF(BD67="","",P67*INDEX($AP$9:$AP$28,BC67))</f>
        <v/>
      </c>
      <c r="BG67" s="119">
        <f>IF(BD67="","",IF($BF$1=[1]Lists!$R$2,MIN(SUM(O67:P67),$BI$1),IF(AND($BF$1=[1]Lists!$R$3,O67&gt;0),MIN(O67,$BI$1)+P67*(MIN(O67,$BI$1)/O67),MIN(SUM(O67),$BI$1)+P67)))</f>
        <v/>
      </c>
      <c r="BH67" s="118">
        <f>IF(BD67="","",IF($BF$1=[1]Lists!$R$2,MIN(SUM(BE67:BF67),$BI$1),IF(AND($BF$1=[1]Lists!$R$3,O67&gt;0),MIN(BE67,$BI$1)+BF67*(MIN(BE67,$BI$1)/BE67),MIN(SUM(BE67),$BI$1)+BF67)))</f>
        <v/>
      </c>
      <c r="BI67" s="116">
        <f>IF(BD67="","",SUM($O67:$P67)-BG67)</f>
        <v/>
      </c>
      <c r="BJ67" s="118">
        <f>IF(BD67="","",SUM($BE67:$BF67)-BH67)</f>
        <v/>
      </c>
      <c r="BK67" s="119">
        <f>IF(BD67="","",IF($BF$1=[1]Lists!$R$2,MIN(SUM(O67:P67),$BL$1),IF(AND($BF$1=[1]Lists!$R$3,O67&gt;0),MIN(O67,$BL$1)+P67*(MIN(O67,$BL$1)/O67),MIN(SUM(O67),$BL$1)+P67)))</f>
        <v/>
      </c>
      <c r="BL67" s="118">
        <f>IF(BD67="","",IF($BF$1=[1]Lists!$R$2,MIN(SUM(BE67:BF67),$BL$1),IF(AND($BF$1=[1]Lists!$R$3,O67&gt;0),MIN(BE67,$BL$1)+BF67*(MIN(BE67,$BL$1)/BE67),MIN(SUM(BE67),$BL$1)+BF67)))</f>
        <v/>
      </c>
      <c r="BM67" s="116">
        <f>IF(BK67="","",SUM($O67:$P67)-BK67)</f>
        <v/>
      </c>
      <c r="BN67" s="118">
        <f>IF(BL67="","",SUM($BE67:$BF67)-BL67)</f>
        <v/>
      </c>
      <c r="BP67" s="103">
        <f>IF(X67="","",_xlfn.RANK.EQ(X67,$X$9:$X$108,1))</f>
        <v/>
      </c>
      <c r="BQ67" s="3">
        <f>IF(M67&gt;MAX([1]GL_LossExperience_Input!$BP$9:$BP$108),"",INDEX([1]GL_LossExperience_Input!$X$9:$X$108,MATCH(M67,$BP$9:$BP$108,0)))</f>
        <v/>
      </c>
      <c r="BR67" s="107">
        <f>IF(BQ67="","",BR66*(1+BS67))</f>
        <v/>
      </c>
      <c r="BS67" s="123">
        <f>IF(M67&gt;MAX([1]GL_LossExperience_Input!$BP$9:$BP$108),"",INDEX([1]GL_LossExperience_Input!$Y$9:$Y$108,MATCH(M67,$BP$9:$BP$108,0)))</f>
        <v/>
      </c>
      <c r="DM67">
        <f>M67</f>
        <v/>
      </c>
      <c r="DN67">
        <f>IF(OR(Q67="",$N67=""),0,IF(Q67&gt;O67,1,0))</f>
        <v/>
      </c>
      <c r="DO67">
        <f>IF(OR(R67="",$N67=""),0,IF(R67&gt;P67,1,0))</f>
        <v/>
      </c>
      <c r="DQ67">
        <f>DM67</f>
        <v/>
      </c>
      <c r="DR67">
        <f>IF(X67="","",IF(COUNTIFS($X$9:$X$108,X67)&gt;1,1,0))</f>
        <v/>
      </c>
      <c r="DW67" s="27" t="n"/>
      <c r="DX67" s="1" t="n"/>
    </row>
    <row r="68" ht="14.4" customHeight="1">
      <c r="A68" s="1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>
        <f>M67+1</f>
        <v/>
      </c>
      <c r="N68" s="98" t="n"/>
      <c r="O68" s="99" t="n"/>
      <c r="P68" s="99" t="n"/>
      <c r="Q68" s="99" t="n"/>
      <c r="R68" s="99" t="n"/>
      <c r="S68" s="99" t="n"/>
      <c r="T68" s="100" t="n"/>
      <c r="U68" s="100" t="n"/>
      <c r="V68" s="27" t="n"/>
      <c r="W68" s="27" t="n"/>
      <c r="X68" s="101" t="n"/>
      <c r="Y68" s="102" t="n"/>
      <c r="Z68" s="27" t="n"/>
      <c r="AA68" s="27" t="n"/>
      <c r="AB68" s="27" t="n"/>
      <c r="AC68" s="27" t="n"/>
      <c r="BC68" s="114">
        <f>IF(N68="","",SUMIFS($B$9:$B$28,$C$9:$C$28,"&lt;="&amp;N68,$D$9:$D$28,"&gt;="&amp;N68))</f>
        <v/>
      </c>
      <c r="BD68" s="115">
        <f t="array" ref="BD68">IF(OR(BC68="",BC68=0),"",INDEX($AD$9:$AD$28,BC68))</f>
        <v/>
      </c>
      <c r="BE68" s="116">
        <f t="array" ref="BE68">IF(BD68="","",O68*INDEX($AP$9:$AP$28,BC68))</f>
        <v/>
      </c>
      <c r="BF68" s="119">
        <f t="array" ref="BF68">IF(BD68="","",P68*INDEX($AP$9:$AP$28,BC68))</f>
        <v/>
      </c>
      <c r="BG68" s="119">
        <f>IF(BD68="","",IF($BF$1=[1]Lists!$R$2,MIN(SUM(O68:P68),$BI$1),IF(AND($BF$1=[1]Lists!$R$3,O68&gt;0),MIN(O68,$BI$1)+P68*(MIN(O68,$BI$1)/O68),MIN(SUM(O68),$BI$1)+P68)))</f>
        <v/>
      </c>
      <c r="BH68" s="118">
        <f>IF(BD68="","",IF($BF$1=[1]Lists!$R$2,MIN(SUM(BE68:BF68),$BI$1),IF(AND($BF$1=[1]Lists!$R$3,O68&gt;0),MIN(BE68,$BI$1)+BF68*(MIN(BE68,$BI$1)/BE68),MIN(SUM(BE68),$BI$1)+BF68)))</f>
        <v/>
      </c>
      <c r="BI68" s="116">
        <f>IF(BD68="","",SUM($O68:$P68)-BG68)</f>
        <v/>
      </c>
      <c r="BJ68" s="118">
        <f>IF(BD68="","",SUM($BE68:$BF68)-BH68)</f>
        <v/>
      </c>
      <c r="BK68" s="119">
        <f>IF(BD68="","",IF($BF$1=[1]Lists!$R$2,MIN(SUM(O68:P68),$BL$1),IF(AND($BF$1=[1]Lists!$R$3,O68&gt;0),MIN(O68,$BL$1)+P68*(MIN(O68,$BL$1)/O68),MIN(SUM(O68),$BL$1)+P68)))</f>
        <v/>
      </c>
      <c r="BL68" s="118">
        <f>IF(BD68="","",IF($BF$1=[1]Lists!$R$2,MIN(SUM(BE68:BF68),$BL$1),IF(AND($BF$1=[1]Lists!$R$3,O68&gt;0),MIN(BE68,$BL$1)+BF68*(MIN(BE68,$BL$1)/BE68),MIN(SUM(BE68),$BL$1)+BF68)))</f>
        <v/>
      </c>
      <c r="BM68" s="116">
        <f>IF(BK68="","",SUM($O68:$P68)-BK68)</f>
        <v/>
      </c>
      <c r="BN68" s="118">
        <f>IF(BL68="","",SUM($BE68:$BF68)-BL68)</f>
        <v/>
      </c>
      <c r="BP68" s="103">
        <f>IF(X68="","",_xlfn.RANK.EQ(X68,$X$9:$X$108,1))</f>
        <v/>
      </c>
      <c r="BQ68" s="3">
        <f>IF(M68&gt;MAX([1]GL_LossExperience_Input!$BP$9:$BP$108),"",INDEX([1]GL_LossExperience_Input!$X$9:$X$108,MATCH(M68,$BP$9:$BP$108,0)))</f>
        <v/>
      </c>
      <c r="BR68" s="107">
        <f>IF(BQ68="","",BR67*(1+BS68))</f>
        <v/>
      </c>
      <c r="BS68" s="123">
        <f>IF(M68&gt;MAX([1]GL_LossExperience_Input!$BP$9:$BP$108),"",INDEX([1]GL_LossExperience_Input!$Y$9:$Y$108,MATCH(M68,$BP$9:$BP$108,0)))</f>
        <v/>
      </c>
      <c r="DM68">
        <f>M68</f>
        <v/>
      </c>
      <c r="DN68">
        <f>IF(OR(Q68="",$N68=""),0,IF(Q68&gt;O68,1,0))</f>
        <v/>
      </c>
      <c r="DO68">
        <f>IF(OR(R68="",$N68=""),0,IF(R68&gt;P68,1,0))</f>
        <v/>
      </c>
      <c r="DQ68">
        <f>DM68</f>
        <v/>
      </c>
      <c r="DR68">
        <f>IF(X68="","",IF(COUNTIFS($X$9:$X$108,X68)&gt;1,1,0))</f>
        <v/>
      </c>
      <c r="DW68" s="27" t="n"/>
      <c r="DX68" s="1" t="n"/>
    </row>
    <row r="69" ht="14.4" customHeight="1">
      <c r="A69" s="1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>
        <f>M68+1</f>
        <v/>
      </c>
      <c r="N69" s="98" t="n"/>
      <c r="O69" s="99" t="n"/>
      <c r="P69" s="99" t="n"/>
      <c r="Q69" s="99" t="n"/>
      <c r="R69" s="99" t="n"/>
      <c r="S69" s="99" t="n"/>
      <c r="T69" s="100" t="n"/>
      <c r="U69" s="100" t="n"/>
      <c r="V69" s="27" t="n"/>
      <c r="W69" s="27" t="n"/>
      <c r="X69" s="101" t="n"/>
      <c r="Y69" s="102" t="n"/>
      <c r="Z69" s="27" t="n"/>
      <c r="AA69" s="27" t="n"/>
      <c r="AB69" s="27" t="n"/>
      <c r="AC69" s="27" t="n"/>
      <c r="BC69" s="114">
        <f>IF(N69="","",SUMIFS($B$9:$B$28,$C$9:$C$28,"&lt;="&amp;N69,$D$9:$D$28,"&gt;="&amp;N69))</f>
        <v/>
      </c>
      <c r="BD69" s="115">
        <f t="array" ref="BD69">IF(OR(BC69="",BC69=0),"",INDEX($AD$9:$AD$28,BC69))</f>
        <v/>
      </c>
      <c r="BE69" s="116">
        <f t="array" ref="BE69">IF(BD69="","",O69*INDEX($AP$9:$AP$28,BC69))</f>
        <v/>
      </c>
      <c r="BF69" s="119">
        <f t="array" ref="BF69">IF(BD69="","",P69*INDEX($AP$9:$AP$28,BC69))</f>
        <v/>
      </c>
      <c r="BG69" s="119">
        <f>IF(BD69="","",IF($BF$1=[1]Lists!$R$2,MIN(SUM(O69:P69),$BI$1),IF(AND($BF$1=[1]Lists!$R$3,O69&gt;0),MIN(O69,$BI$1)+P69*(MIN(O69,$BI$1)/O69),MIN(SUM(O69),$BI$1)+P69)))</f>
        <v/>
      </c>
      <c r="BH69" s="118">
        <f>IF(BD69="","",IF($BF$1=[1]Lists!$R$2,MIN(SUM(BE69:BF69),$BI$1),IF(AND($BF$1=[1]Lists!$R$3,O69&gt;0),MIN(BE69,$BI$1)+BF69*(MIN(BE69,$BI$1)/BE69),MIN(SUM(BE69),$BI$1)+BF69)))</f>
        <v/>
      </c>
      <c r="BI69" s="116">
        <f>IF(BD69="","",SUM($O69:$P69)-BG69)</f>
        <v/>
      </c>
      <c r="BJ69" s="118">
        <f>IF(BD69="","",SUM($BE69:$BF69)-BH69)</f>
        <v/>
      </c>
      <c r="BK69" s="119">
        <f>IF(BD69="","",IF($BF$1=[1]Lists!$R$2,MIN(SUM(O69:P69),$BL$1),IF(AND($BF$1=[1]Lists!$R$3,O69&gt;0),MIN(O69,$BL$1)+P69*(MIN(O69,$BL$1)/O69),MIN(SUM(O69),$BL$1)+P69)))</f>
        <v/>
      </c>
      <c r="BL69" s="118">
        <f>IF(BD69="","",IF($BF$1=[1]Lists!$R$2,MIN(SUM(BE69:BF69),$BL$1),IF(AND($BF$1=[1]Lists!$R$3,O69&gt;0),MIN(BE69,$BL$1)+BF69*(MIN(BE69,$BL$1)/BE69),MIN(SUM(BE69),$BL$1)+BF69)))</f>
        <v/>
      </c>
      <c r="BM69" s="116">
        <f>IF(BK69="","",SUM($O69:$P69)-BK69)</f>
        <v/>
      </c>
      <c r="BN69" s="118">
        <f>IF(BL69="","",SUM($BE69:$BF69)-BL69)</f>
        <v/>
      </c>
      <c r="BP69" s="103">
        <f>IF(X69="","",_xlfn.RANK.EQ(X69,$X$9:$X$108,1))</f>
        <v/>
      </c>
      <c r="BQ69" s="3">
        <f>IF(M69&gt;MAX([1]GL_LossExperience_Input!$BP$9:$BP$108),"",INDEX([1]GL_LossExperience_Input!$X$9:$X$108,MATCH(M69,$BP$9:$BP$108,0)))</f>
        <v/>
      </c>
      <c r="BR69" s="107">
        <f>IF(BQ69="","",BR68*(1+BS69))</f>
        <v/>
      </c>
      <c r="BS69" s="123">
        <f>IF(M69&gt;MAX([1]GL_LossExperience_Input!$BP$9:$BP$108),"",INDEX([1]GL_LossExperience_Input!$Y$9:$Y$108,MATCH(M69,$BP$9:$BP$108,0)))</f>
        <v/>
      </c>
      <c r="DM69">
        <f>M69</f>
        <v/>
      </c>
      <c r="DN69">
        <f>IF(OR(Q69="",$N69=""),0,IF(Q69&gt;O69,1,0))</f>
        <v/>
      </c>
      <c r="DO69">
        <f>IF(OR(R69="",$N69=""),0,IF(R69&gt;P69,1,0))</f>
        <v/>
      </c>
      <c r="DQ69">
        <f>DM69</f>
        <v/>
      </c>
      <c r="DR69">
        <f>IF(X69="","",IF(COUNTIFS($X$9:$X$108,X69)&gt;1,1,0))</f>
        <v/>
      </c>
      <c r="DW69" s="27" t="n"/>
      <c r="DX69" s="1" t="n"/>
    </row>
    <row r="70" ht="14.4" customHeight="1">
      <c r="A70" s="1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>
        <f>M69+1</f>
        <v/>
      </c>
      <c r="N70" s="98" t="n"/>
      <c r="O70" s="99" t="n"/>
      <c r="P70" s="99" t="n"/>
      <c r="Q70" s="99" t="n"/>
      <c r="R70" s="99" t="n"/>
      <c r="S70" s="99" t="n"/>
      <c r="T70" s="100" t="n"/>
      <c r="U70" s="100" t="n"/>
      <c r="V70" s="27" t="n"/>
      <c r="W70" s="27" t="n"/>
      <c r="X70" s="101" t="n"/>
      <c r="Y70" s="102" t="n"/>
      <c r="Z70" s="27" t="n"/>
      <c r="AA70" s="27" t="n"/>
      <c r="AB70" s="27" t="n"/>
      <c r="AC70" s="27" t="n"/>
      <c r="BC70" s="114">
        <f>IF(N70="","",SUMIFS($B$9:$B$28,$C$9:$C$28,"&lt;="&amp;N70,$D$9:$D$28,"&gt;="&amp;N70))</f>
        <v/>
      </c>
      <c r="BD70" s="115">
        <f t="array" ref="BD70">IF(OR(BC70="",BC70=0),"",INDEX($AD$9:$AD$28,BC70))</f>
        <v/>
      </c>
      <c r="BE70" s="116">
        <f t="array" ref="BE70">IF(BD70="","",O70*INDEX($AP$9:$AP$28,BC70))</f>
        <v/>
      </c>
      <c r="BF70" s="119">
        <f t="array" ref="BF70">IF(BD70="","",P70*INDEX($AP$9:$AP$28,BC70))</f>
        <v/>
      </c>
      <c r="BG70" s="119">
        <f>IF(BD70="","",IF($BF$1=[1]Lists!$R$2,MIN(SUM(O70:P70),$BI$1),IF(AND($BF$1=[1]Lists!$R$3,O70&gt;0),MIN(O70,$BI$1)+P70*(MIN(O70,$BI$1)/O70),MIN(SUM(O70),$BI$1)+P70)))</f>
        <v/>
      </c>
      <c r="BH70" s="118">
        <f>IF(BD70="","",IF($BF$1=[1]Lists!$R$2,MIN(SUM(BE70:BF70),$BI$1),IF(AND($BF$1=[1]Lists!$R$3,O70&gt;0),MIN(BE70,$BI$1)+BF70*(MIN(BE70,$BI$1)/BE70),MIN(SUM(BE70),$BI$1)+BF70)))</f>
        <v/>
      </c>
      <c r="BI70" s="116">
        <f>IF(BD70="","",SUM($O70:$P70)-BG70)</f>
        <v/>
      </c>
      <c r="BJ70" s="118">
        <f>IF(BD70="","",SUM($BE70:$BF70)-BH70)</f>
        <v/>
      </c>
      <c r="BK70" s="119">
        <f>IF(BD70="","",IF($BF$1=[1]Lists!$R$2,MIN(SUM(O70:P70),$BL$1),IF(AND($BF$1=[1]Lists!$R$3,O70&gt;0),MIN(O70,$BL$1)+P70*(MIN(O70,$BL$1)/O70),MIN(SUM(O70),$BL$1)+P70)))</f>
        <v/>
      </c>
      <c r="BL70" s="118">
        <f>IF(BD70="","",IF($BF$1=[1]Lists!$R$2,MIN(SUM(BE70:BF70),$BL$1),IF(AND($BF$1=[1]Lists!$R$3,O70&gt;0),MIN(BE70,$BL$1)+BF70*(MIN(BE70,$BL$1)/BE70),MIN(SUM(BE70),$BL$1)+BF70)))</f>
        <v/>
      </c>
      <c r="BM70" s="116">
        <f>IF(BK70="","",SUM($O70:$P70)-BK70)</f>
        <v/>
      </c>
      <c r="BN70" s="118">
        <f>IF(BL70="","",SUM($BE70:$BF70)-BL70)</f>
        <v/>
      </c>
      <c r="BP70" s="103">
        <f>IF(X70="","",_xlfn.RANK.EQ(X70,$X$9:$X$108,1))</f>
        <v/>
      </c>
      <c r="BQ70" s="3">
        <f>IF(M70&gt;MAX([1]GL_LossExperience_Input!$BP$9:$BP$108),"",INDEX([1]GL_LossExperience_Input!$X$9:$X$108,MATCH(M70,$BP$9:$BP$108,0)))</f>
        <v/>
      </c>
      <c r="BR70" s="107">
        <f>IF(BQ70="","",BR69*(1+BS70))</f>
        <v/>
      </c>
      <c r="BS70" s="123">
        <f>IF(M70&gt;MAX([1]GL_LossExperience_Input!$BP$9:$BP$108),"",INDEX([1]GL_LossExperience_Input!$Y$9:$Y$108,MATCH(M70,$BP$9:$BP$108,0)))</f>
        <v/>
      </c>
      <c r="DM70">
        <f>M70</f>
        <v/>
      </c>
      <c r="DN70">
        <f>IF(OR(Q70="",$N70=""),0,IF(Q70&gt;O70,1,0))</f>
        <v/>
      </c>
      <c r="DO70">
        <f>IF(OR(R70="",$N70=""),0,IF(R70&gt;P70,1,0))</f>
        <v/>
      </c>
      <c r="DQ70">
        <f>DM70</f>
        <v/>
      </c>
      <c r="DR70">
        <f>IF(X70="","",IF(COUNTIFS($X$9:$X$108,X70)&gt;1,1,0))</f>
        <v/>
      </c>
      <c r="DW70" s="27" t="n"/>
      <c r="DX70" s="1" t="n"/>
    </row>
    <row r="71" ht="14.4" customHeight="1">
      <c r="A71" s="1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>
        <f>M70+1</f>
        <v/>
      </c>
      <c r="N71" s="98" t="n"/>
      <c r="O71" s="99" t="n"/>
      <c r="P71" s="99" t="n"/>
      <c r="Q71" s="99" t="n"/>
      <c r="R71" s="99" t="n"/>
      <c r="S71" s="99" t="n"/>
      <c r="T71" s="100" t="n"/>
      <c r="U71" s="100" t="n"/>
      <c r="V71" s="27" t="n"/>
      <c r="W71" s="27" t="n"/>
      <c r="X71" s="101" t="n"/>
      <c r="Y71" s="102" t="n"/>
      <c r="Z71" s="27" t="n"/>
      <c r="AA71" s="27" t="n"/>
      <c r="AB71" s="27" t="n"/>
      <c r="AC71" s="27" t="n"/>
      <c r="BC71" s="114">
        <f>IF(N71="","",SUMIFS($B$9:$B$28,$C$9:$C$28,"&lt;="&amp;N71,$D$9:$D$28,"&gt;="&amp;N71))</f>
        <v/>
      </c>
      <c r="BD71" s="115">
        <f t="array" ref="BD71">IF(OR(BC71="",BC71=0),"",INDEX($AD$9:$AD$28,BC71))</f>
        <v/>
      </c>
      <c r="BE71" s="116">
        <f t="array" ref="BE71">IF(BD71="","",O71*INDEX($AP$9:$AP$28,BC71))</f>
        <v/>
      </c>
      <c r="BF71" s="119">
        <f t="array" ref="BF71">IF(BD71="","",P71*INDEX($AP$9:$AP$28,BC71))</f>
        <v/>
      </c>
      <c r="BG71" s="119">
        <f>IF(BD71="","",IF($BF$1=[1]Lists!$R$2,MIN(SUM(O71:P71),$BI$1),IF(AND($BF$1=[1]Lists!$R$3,O71&gt;0),MIN(O71,$BI$1)+P71*(MIN(O71,$BI$1)/O71),MIN(SUM(O71),$BI$1)+P71)))</f>
        <v/>
      </c>
      <c r="BH71" s="118">
        <f>IF(BD71="","",IF($BF$1=[1]Lists!$R$2,MIN(SUM(BE71:BF71),$BI$1),IF(AND($BF$1=[1]Lists!$R$3,O71&gt;0),MIN(BE71,$BI$1)+BF71*(MIN(BE71,$BI$1)/BE71),MIN(SUM(BE71),$BI$1)+BF71)))</f>
        <v/>
      </c>
      <c r="BI71" s="116">
        <f>IF(BD71="","",SUM($O71:$P71)-BG71)</f>
        <v/>
      </c>
      <c r="BJ71" s="118">
        <f>IF(BD71="","",SUM($BE71:$BF71)-BH71)</f>
        <v/>
      </c>
      <c r="BK71" s="119">
        <f>IF(BD71="","",IF($BF$1=[1]Lists!$R$2,MIN(SUM(O71:P71),$BL$1),IF(AND($BF$1=[1]Lists!$R$3,O71&gt;0),MIN(O71,$BL$1)+P71*(MIN(O71,$BL$1)/O71),MIN(SUM(O71),$BL$1)+P71)))</f>
        <v/>
      </c>
      <c r="BL71" s="118">
        <f>IF(BD71="","",IF($BF$1=[1]Lists!$R$2,MIN(SUM(BE71:BF71),$BL$1),IF(AND($BF$1=[1]Lists!$R$3,O71&gt;0),MIN(BE71,$BL$1)+BF71*(MIN(BE71,$BL$1)/BE71),MIN(SUM(BE71),$BL$1)+BF71)))</f>
        <v/>
      </c>
      <c r="BM71" s="116">
        <f>IF(BK71="","",SUM($O71:$P71)-BK71)</f>
        <v/>
      </c>
      <c r="BN71" s="118">
        <f>IF(BL71="","",SUM($BE71:$BF71)-BL71)</f>
        <v/>
      </c>
      <c r="BP71" s="103">
        <f>IF(X71="","",_xlfn.RANK.EQ(X71,$X$9:$X$108,1))</f>
        <v/>
      </c>
      <c r="BQ71" s="3">
        <f>IF(M71&gt;MAX([1]GL_LossExperience_Input!$BP$9:$BP$108),"",INDEX([1]GL_LossExperience_Input!$X$9:$X$108,MATCH(M71,$BP$9:$BP$108,0)))</f>
        <v/>
      </c>
      <c r="BR71" s="107">
        <f>IF(BQ71="","",BR70*(1+BS71))</f>
        <v/>
      </c>
      <c r="BS71" s="123">
        <f>IF(M71&gt;MAX([1]GL_LossExperience_Input!$BP$9:$BP$108),"",INDEX([1]GL_LossExperience_Input!$Y$9:$Y$108,MATCH(M71,$BP$9:$BP$108,0)))</f>
        <v/>
      </c>
      <c r="DM71">
        <f>M71</f>
        <v/>
      </c>
      <c r="DN71">
        <f>IF(OR(Q71="",$N71=""),0,IF(Q71&gt;O71,1,0))</f>
        <v/>
      </c>
      <c r="DO71">
        <f>IF(OR(R71="",$N71=""),0,IF(R71&gt;P71,1,0))</f>
        <v/>
      </c>
      <c r="DQ71">
        <f>DM71</f>
        <v/>
      </c>
      <c r="DR71">
        <f>IF(X71="","",IF(COUNTIFS($X$9:$X$108,X71)&gt;1,1,0))</f>
        <v/>
      </c>
      <c r="DW71" s="27" t="n"/>
      <c r="DX71" s="1" t="n"/>
    </row>
    <row r="72" ht="14.4" customHeight="1">
      <c r="A72" s="1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>
        <f>M71+1</f>
        <v/>
      </c>
      <c r="N72" s="98" t="n"/>
      <c r="O72" s="99" t="n"/>
      <c r="P72" s="99" t="n"/>
      <c r="Q72" s="99" t="n"/>
      <c r="R72" s="99" t="n"/>
      <c r="S72" s="99" t="n"/>
      <c r="T72" s="100" t="n"/>
      <c r="U72" s="100" t="n"/>
      <c r="V72" s="27" t="n"/>
      <c r="W72" s="27" t="n"/>
      <c r="X72" s="101" t="n"/>
      <c r="Y72" s="102" t="n"/>
      <c r="Z72" s="27" t="n"/>
      <c r="AA72" s="27" t="n"/>
      <c r="AB72" s="27" t="n"/>
      <c r="AC72" s="27" t="n"/>
      <c r="BC72" s="114">
        <f>IF(N72="","",SUMIFS($B$9:$B$28,$C$9:$C$28,"&lt;="&amp;N72,$D$9:$D$28,"&gt;="&amp;N72))</f>
        <v/>
      </c>
      <c r="BD72" s="115">
        <f t="array" ref="BD72">IF(OR(BC72="",BC72=0),"",INDEX($AD$9:$AD$28,BC72))</f>
        <v/>
      </c>
      <c r="BE72" s="116">
        <f t="array" ref="BE72">IF(BD72="","",O72*INDEX($AP$9:$AP$28,BC72))</f>
        <v/>
      </c>
      <c r="BF72" s="119">
        <f t="array" ref="BF72">IF(BD72="","",P72*INDEX($AP$9:$AP$28,BC72))</f>
        <v/>
      </c>
      <c r="BG72" s="119">
        <f>IF(BD72="","",IF($BF$1=[1]Lists!$R$2,MIN(SUM(O72:P72),$BI$1),IF(AND($BF$1=[1]Lists!$R$3,O72&gt;0),MIN(O72,$BI$1)+P72*(MIN(O72,$BI$1)/O72),MIN(SUM(O72),$BI$1)+P72)))</f>
        <v/>
      </c>
      <c r="BH72" s="118">
        <f>IF(BD72="","",IF($BF$1=[1]Lists!$R$2,MIN(SUM(BE72:BF72),$BI$1),IF(AND($BF$1=[1]Lists!$R$3,O72&gt;0),MIN(BE72,$BI$1)+BF72*(MIN(BE72,$BI$1)/BE72),MIN(SUM(BE72),$BI$1)+BF72)))</f>
        <v/>
      </c>
      <c r="BI72" s="116">
        <f>IF(BD72="","",SUM($O72:$P72)-BG72)</f>
        <v/>
      </c>
      <c r="BJ72" s="118">
        <f>IF(BD72="","",SUM($BE72:$BF72)-BH72)</f>
        <v/>
      </c>
      <c r="BK72" s="119">
        <f>IF(BD72="","",IF($BF$1=[1]Lists!$R$2,MIN(SUM(O72:P72),$BL$1),IF(AND($BF$1=[1]Lists!$R$3,O72&gt;0),MIN(O72,$BL$1)+P72*(MIN(O72,$BL$1)/O72),MIN(SUM(O72),$BL$1)+P72)))</f>
        <v/>
      </c>
      <c r="BL72" s="118">
        <f>IF(BD72="","",IF($BF$1=[1]Lists!$R$2,MIN(SUM(BE72:BF72),$BL$1),IF(AND($BF$1=[1]Lists!$R$3,O72&gt;0),MIN(BE72,$BL$1)+BF72*(MIN(BE72,$BL$1)/BE72),MIN(SUM(BE72),$BL$1)+BF72)))</f>
        <v/>
      </c>
      <c r="BM72" s="116">
        <f>IF(BK72="","",SUM($O72:$P72)-BK72)</f>
        <v/>
      </c>
      <c r="BN72" s="118">
        <f>IF(BL72="","",SUM($BE72:$BF72)-BL72)</f>
        <v/>
      </c>
      <c r="BP72" s="103">
        <f>IF(X72="","",_xlfn.RANK.EQ(X72,$X$9:$X$108,1))</f>
        <v/>
      </c>
      <c r="BQ72" s="3">
        <f>IF(M72&gt;MAX([1]GL_LossExperience_Input!$BP$9:$BP$108),"",INDEX([1]GL_LossExperience_Input!$X$9:$X$108,MATCH(M72,$BP$9:$BP$108,0)))</f>
        <v/>
      </c>
      <c r="BR72" s="107">
        <f>IF(BQ72="","",BR71*(1+BS72))</f>
        <v/>
      </c>
      <c r="BS72" s="123">
        <f>IF(M72&gt;MAX([1]GL_LossExperience_Input!$BP$9:$BP$108),"",INDEX([1]GL_LossExperience_Input!$Y$9:$Y$108,MATCH(M72,$BP$9:$BP$108,0)))</f>
        <v/>
      </c>
      <c r="DM72">
        <f>M72</f>
        <v/>
      </c>
      <c r="DN72">
        <f>IF(OR(Q72="",$N72=""),0,IF(Q72&gt;O72,1,0))</f>
        <v/>
      </c>
      <c r="DO72">
        <f>IF(OR(R72="",$N72=""),0,IF(R72&gt;P72,1,0))</f>
        <v/>
      </c>
      <c r="DQ72">
        <f>DM72</f>
        <v/>
      </c>
      <c r="DR72">
        <f>IF(X72="","",IF(COUNTIFS($X$9:$X$108,X72)&gt;1,1,0))</f>
        <v/>
      </c>
      <c r="DW72" s="27" t="n"/>
      <c r="DX72" s="1" t="n"/>
    </row>
    <row r="73" ht="14.4" customHeight="1">
      <c r="A73" s="1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>
        <f>M72+1</f>
        <v/>
      </c>
      <c r="N73" s="98" t="n"/>
      <c r="O73" s="99" t="n"/>
      <c r="P73" s="99" t="n"/>
      <c r="Q73" s="99" t="n"/>
      <c r="R73" s="99" t="n"/>
      <c r="S73" s="99" t="n"/>
      <c r="T73" s="100" t="n"/>
      <c r="U73" s="100" t="n"/>
      <c r="V73" s="27" t="n"/>
      <c r="W73" s="27" t="n"/>
      <c r="X73" s="101" t="n"/>
      <c r="Y73" s="102" t="n"/>
      <c r="Z73" s="27" t="n"/>
      <c r="AA73" s="27" t="n"/>
      <c r="AB73" s="27" t="n"/>
      <c r="AC73" s="27" t="n"/>
      <c r="BC73" s="114">
        <f>IF(N73="","",SUMIFS($B$9:$B$28,$C$9:$C$28,"&lt;="&amp;N73,$D$9:$D$28,"&gt;="&amp;N73))</f>
        <v/>
      </c>
      <c r="BD73" s="115">
        <f t="array" ref="BD73">IF(OR(BC73="",BC73=0),"",INDEX($AD$9:$AD$28,BC73))</f>
        <v/>
      </c>
      <c r="BE73" s="116">
        <f t="array" ref="BE73">IF(BD73="","",O73*INDEX($AP$9:$AP$28,BC73))</f>
        <v/>
      </c>
      <c r="BF73" s="119">
        <f t="array" ref="BF73">IF(BD73="","",P73*INDEX($AP$9:$AP$28,BC73))</f>
        <v/>
      </c>
      <c r="BG73" s="119">
        <f>IF(BD73="","",IF($BF$1=[1]Lists!$R$2,MIN(SUM(O73:P73),$BI$1),IF(AND($BF$1=[1]Lists!$R$3,O73&gt;0),MIN(O73,$BI$1)+P73*(MIN(O73,$BI$1)/O73),MIN(SUM(O73),$BI$1)+P73)))</f>
        <v/>
      </c>
      <c r="BH73" s="118">
        <f>IF(BD73="","",IF($BF$1=[1]Lists!$R$2,MIN(SUM(BE73:BF73),$BI$1),IF(AND($BF$1=[1]Lists!$R$3,O73&gt;0),MIN(BE73,$BI$1)+BF73*(MIN(BE73,$BI$1)/BE73),MIN(SUM(BE73),$BI$1)+BF73)))</f>
        <v/>
      </c>
      <c r="BI73" s="116">
        <f>IF(BD73="","",SUM($O73:$P73)-BG73)</f>
        <v/>
      </c>
      <c r="BJ73" s="118">
        <f>IF(BD73="","",SUM($BE73:$BF73)-BH73)</f>
        <v/>
      </c>
      <c r="BK73" s="119">
        <f>IF(BD73="","",IF($BF$1=[1]Lists!$R$2,MIN(SUM(O73:P73),$BL$1),IF(AND($BF$1=[1]Lists!$R$3,O73&gt;0),MIN(O73,$BL$1)+P73*(MIN(O73,$BL$1)/O73),MIN(SUM(O73),$BL$1)+P73)))</f>
        <v/>
      </c>
      <c r="BL73" s="118">
        <f>IF(BD73="","",IF($BF$1=[1]Lists!$R$2,MIN(SUM(BE73:BF73),$BL$1),IF(AND($BF$1=[1]Lists!$R$3,O73&gt;0),MIN(BE73,$BL$1)+BF73*(MIN(BE73,$BL$1)/BE73),MIN(SUM(BE73),$BL$1)+BF73)))</f>
        <v/>
      </c>
      <c r="BM73" s="116">
        <f>IF(BK73="","",SUM($O73:$P73)-BK73)</f>
        <v/>
      </c>
      <c r="BN73" s="118">
        <f>IF(BL73="","",SUM($BE73:$BF73)-BL73)</f>
        <v/>
      </c>
      <c r="BP73" s="103">
        <f>IF(X73="","",_xlfn.RANK.EQ(X73,$X$9:$X$108,1))</f>
        <v/>
      </c>
      <c r="BQ73" s="3">
        <f>IF(M73&gt;MAX([1]GL_LossExperience_Input!$BP$9:$BP$108),"",INDEX([1]GL_LossExperience_Input!$X$9:$X$108,MATCH(M73,$BP$9:$BP$108,0)))</f>
        <v/>
      </c>
      <c r="BR73" s="107">
        <f>IF(BQ73="","",BR72*(1+BS73))</f>
        <v/>
      </c>
      <c r="BS73" s="123">
        <f>IF(M73&gt;MAX([1]GL_LossExperience_Input!$BP$9:$BP$108),"",INDEX([1]GL_LossExperience_Input!$Y$9:$Y$108,MATCH(M73,$BP$9:$BP$108,0)))</f>
        <v/>
      </c>
      <c r="DM73">
        <f>M73</f>
        <v/>
      </c>
      <c r="DN73">
        <f>IF(OR(Q73="",$N73=""),0,IF(Q73&gt;O73,1,0))</f>
        <v/>
      </c>
      <c r="DO73">
        <f>IF(OR(R73="",$N73=""),0,IF(R73&gt;P73,1,0))</f>
        <v/>
      </c>
      <c r="DQ73">
        <f>DM73</f>
        <v/>
      </c>
      <c r="DR73">
        <f>IF(X73="","",IF(COUNTIFS($X$9:$X$108,X73)&gt;1,1,0))</f>
        <v/>
      </c>
      <c r="DW73" s="27" t="n"/>
      <c r="DX73" s="1" t="n"/>
    </row>
    <row r="74" ht="14.4" customHeight="1">
      <c r="A74" s="1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>
        <f>M73+1</f>
        <v/>
      </c>
      <c r="N74" s="98" t="n"/>
      <c r="O74" s="99" t="n"/>
      <c r="P74" s="99" t="n"/>
      <c r="Q74" s="99" t="n"/>
      <c r="R74" s="99" t="n"/>
      <c r="S74" s="99" t="n"/>
      <c r="T74" s="100" t="n"/>
      <c r="U74" s="100" t="n"/>
      <c r="V74" s="27" t="n"/>
      <c r="W74" s="27" t="n"/>
      <c r="X74" s="101" t="n"/>
      <c r="Y74" s="102" t="n"/>
      <c r="Z74" s="27" t="n"/>
      <c r="AA74" s="27" t="n"/>
      <c r="AB74" s="27" t="n"/>
      <c r="AC74" s="27" t="n"/>
      <c r="BC74" s="114">
        <f>IF(N74="","",SUMIFS($B$9:$B$28,$C$9:$C$28,"&lt;="&amp;N74,$D$9:$D$28,"&gt;="&amp;N74))</f>
        <v/>
      </c>
      <c r="BD74" s="115">
        <f t="array" ref="BD74">IF(OR(BC74="",BC74=0),"",INDEX($AD$9:$AD$28,BC74))</f>
        <v/>
      </c>
      <c r="BE74" s="116">
        <f t="array" ref="BE74">IF(BD74="","",O74*INDEX($AP$9:$AP$28,BC74))</f>
        <v/>
      </c>
      <c r="BF74" s="119">
        <f t="array" ref="BF74">IF(BD74="","",P74*INDEX($AP$9:$AP$28,BC74))</f>
        <v/>
      </c>
      <c r="BG74" s="119">
        <f>IF(BD74="","",IF($BF$1=[1]Lists!$R$2,MIN(SUM(O74:P74),$BI$1),IF(AND($BF$1=[1]Lists!$R$3,O74&gt;0),MIN(O74,$BI$1)+P74*(MIN(O74,$BI$1)/O74),MIN(SUM(O74),$BI$1)+P74)))</f>
        <v/>
      </c>
      <c r="BH74" s="118">
        <f>IF(BD74="","",IF($BF$1=[1]Lists!$R$2,MIN(SUM(BE74:BF74),$BI$1),IF(AND($BF$1=[1]Lists!$R$3,O74&gt;0),MIN(BE74,$BI$1)+BF74*(MIN(BE74,$BI$1)/BE74),MIN(SUM(BE74),$BI$1)+BF74)))</f>
        <v/>
      </c>
      <c r="BI74" s="116">
        <f>IF(BD74="","",SUM($O74:$P74)-BG74)</f>
        <v/>
      </c>
      <c r="BJ74" s="118">
        <f>IF(BD74="","",SUM($BE74:$BF74)-BH74)</f>
        <v/>
      </c>
      <c r="BK74" s="119">
        <f>IF(BD74="","",IF($BF$1=[1]Lists!$R$2,MIN(SUM(O74:P74),$BL$1),IF(AND($BF$1=[1]Lists!$R$3,O74&gt;0),MIN(O74,$BL$1)+P74*(MIN(O74,$BL$1)/O74),MIN(SUM(O74),$BL$1)+P74)))</f>
        <v/>
      </c>
      <c r="BL74" s="118">
        <f>IF(BD74="","",IF($BF$1=[1]Lists!$R$2,MIN(SUM(BE74:BF74),$BL$1),IF(AND($BF$1=[1]Lists!$R$3,O74&gt;0),MIN(BE74,$BL$1)+BF74*(MIN(BE74,$BL$1)/BE74),MIN(SUM(BE74),$BL$1)+BF74)))</f>
        <v/>
      </c>
      <c r="BM74" s="116">
        <f>IF(BK74="","",SUM($O74:$P74)-BK74)</f>
        <v/>
      </c>
      <c r="BN74" s="118">
        <f>IF(BL74="","",SUM($BE74:$BF74)-BL74)</f>
        <v/>
      </c>
      <c r="BP74" s="103">
        <f>IF(X74="","",_xlfn.RANK.EQ(X74,$X$9:$X$108,1))</f>
        <v/>
      </c>
      <c r="BQ74" s="3">
        <f>IF(M74&gt;MAX([1]GL_LossExperience_Input!$BP$9:$BP$108),"",INDEX([1]GL_LossExperience_Input!$X$9:$X$108,MATCH(M74,$BP$9:$BP$108,0)))</f>
        <v/>
      </c>
      <c r="BR74" s="107">
        <f>IF(BQ74="","",BR73*(1+BS74))</f>
        <v/>
      </c>
      <c r="BS74" s="123">
        <f>IF(M74&gt;MAX([1]GL_LossExperience_Input!$BP$9:$BP$108),"",INDEX([1]GL_LossExperience_Input!$Y$9:$Y$108,MATCH(M74,$BP$9:$BP$108,0)))</f>
        <v/>
      </c>
      <c r="DM74">
        <f>M74</f>
        <v/>
      </c>
      <c r="DN74">
        <f>IF(OR(Q74="",$N74=""),0,IF(Q74&gt;O74,1,0))</f>
        <v/>
      </c>
      <c r="DO74">
        <f>IF(OR(R74="",$N74=""),0,IF(R74&gt;P74,1,0))</f>
        <v/>
      </c>
      <c r="DQ74">
        <f>DM74</f>
        <v/>
      </c>
      <c r="DR74">
        <f>IF(X74="","",IF(COUNTIFS($X$9:$X$108,X74)&gt;1,1,0))</f>
        <v/>
      </c>
      <c r="DW74" s="27" t="n"/>
      <c r="DX74" s="1" t="n"/>
    </row>
    <row r="75" ht="14.4" customHeight="1">
      <c r="A75" s="1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>
        <f>M74+1</f>
        <v/>
      </c>
      <c r="N75" s="98" t="n"/>
      <c r="O75" s="99" t="n"/>
      <c r="P75" s="99" t="n"/>
      <c r="Q75" s="99" t="n"/>
      <c r="R75" s="99" t="n"/>
      <c r="S75" s="99" t="n"/>
      <c r="T75" s="100" t="n"/>
      <c r="U75" s="100" t="n"/>
      <c r="V75" s="27" t="n"/>
      <c r="W75" s="27" t="n"/>
      <c r="X75" s="101" t="n"/>
      <c r="Y75" s="102" t="n"/>
      <c r="Z75" s="27" t="n"/>
      <c r="AA75" s="27" t="n"/>
      <c r="AB75" s="27" t="n"/>
      <c r="AC75" s="27" t="n"/>
      <c r="BC75" s="114">
        <f>IF(N75="","",SUMIFS($B$9:$B$28,$C$9:$C$28,"&lt;="&amp;N75,$D$9:$D$28,"&gt;="&amp;N75))</f>
        <v/>
      </c>
      <c r="BD75" s="115">
        <f t="array" ref="BD75">IF(OR(BC75="",BC75=0),"",INDEX($AD$9:$AD$28,BC75))</f>
        <v/>
      </c>
      <c r="BE75" s="116">
        <f t="array" ref="BE75">IF(BD75="","",O75*INDEX($AP$9:$AP$28,BC75))</f>
        <v/>
      </c>
      <c r="BF75" s="119">
        <f t="array" ref="BF75">IF(BD75="","",P75*INDEX($AP$9:$AP$28,BC75))</f>
        <v/>
      </c>
      <c r="BG75" s="119">
        <f>IF(BD75="","",IF($BF$1=[1]Lists!$R$2,MIN(SUM(O75:P75),$BI$1),IF(AND($BF$1=[1]Lists!$R$3,O75&gt;0),MIN(O75,$BI$1)+P75*(MIN(O75,$BI$1)/O75),MIN(SUM(O75),$BI$1)+P75)))</f>
        <v/>
      </c>
      <c r="BH75" s="118">
        <f>IF(BD75="","",IF($BF$1=[1]Lists!$R$2,MIN(SUM(BE75:BF75),$BI$1),IF(AND($BF$1=[1]Lists!$R$3,O75&gt;0),MIN(BE75,$BI$1)+BF75*(MIN(BE75,$BI$1)/BE75),MIN(SUM(BE75),$BI$1)+BF75)))</f>
        <v/>
      </c>
      <c r="BI75" s="116">
        <f>IF(BD75="","",SUM($O75:$P75)-BG75)</f>
        <v/>
      </c>
      <c r="BJ75" s="118">
        <f>IF(BD75="","",SUM($BE75:$BF75)-BH75)</f>
        <v/>
      </c>
      <c r="BK75" s="119">
        <f>IF(BD75="","",IF($BF$1=[1]Lists!$R$2,MIN(SUM(O75:P75),$BL$1),IF(AND($BF$1=[1]Lists!$R$3,O75&gt;0),MIN(O75,$BL$1)+P75*(MIN(O75,$BL$1)/O75),MIN(SUM(O75),$BL$1)+P75)))</f>
        <v/>
      </c>
      <c r="BL75" s="118">
        <f>IF(BD75="","",IF($BF$1=[1]Lists!$R$2,MIN(SUM(BE75:BF75),$BL$1),IF(AND($BF$1=[1]Lists!$R$3,O75&gt;0),MIN(BE75,$BL$1)+BF75*(MIN(BE75,$BL$1)/BE75),MIN(SUM(BE75),$BL$1)+BF75)))</f>
        <v/>
      </c>
      <c r="BM75" s="116">
        <f>IF(BK75="","",SUM($O75:$P75)-BK75)</f>
        <v/>
      </c>
      <c r="BN75" s="118">
        <f>IF(BL75="","",SUM($BE75:$BF75)-BL75)</f>
        <v/>
      </c>
      <c r="BP75" s="103">
        <f>IF(X75="","",_xlfn.RANK.EQ(X75,$X$9:$X$108,1))</f>
        <v/>
      </c>
      <c r="BQ75" s="3">
        <f>IF(M75&gt;MAX([1]GL_LossExperience_Input!$BP$9:$BP$108),"",INDEX([1]GL_LossExperience_Input!$X$9:$X$108,MATCH(M75,$BP$9:$BP$108,0)))</f>
        <v/>
      </c>
      <c r="BR75" s="107">
        <f>IF(BQ75="","",BR74*(1+BS75))</f>
        <v/>
      </c>
      <c r="BS75" s="123">
        <f>IF(M75&gt;MAX([1]GL_LossExperience_Input!$BP$9:$BP$108),"",INDEX([1]GL_LossExperience_Input!$Y$9:$Y$108,MATCH(M75,$BP$9:$BP$108,0)))</f>
        <v/>
      </c>
      <c r="DM75">
        <f>M75</f>
        <v/>
      </c>
      <c r="DN75">
        <f>IF(OR(Q75="",$N75=""),0,IF(Q75&gt;O75,1,0))</f>
        <v/>
      </c>
      <c r="DO75">
        <f>IF(OR(R75="",$N75=""),0,IF(R75&gt;P75,1,0))</f>
        <v/>
      </c>
      <c r="DQ75">
        <f>DM75</f>
        <v/>
      </c>
      <c r="DR75">
        <f>IF(X75="","",IF(COUNTIFS($X$9:$X$108,X75)&gt;1,1,0))</f>
        <v/>
      </c>
      <c r="DW75" s="27" t="n"/>
      <c r="DX75" s="1" t="n"/>
    </row>
    <row r="76" ht="14.4" customHeight="1">
      <c r="A76" s="1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>
        <f>M75+1</f>
        <v/>
      </c>
      <c r="N76" s="98" t="n"/>
      <c r="O76" s="99" t="n"/>
      <c r="P76" s="99" t="n"/>
      <c r="Q76" s="99" t="n"/>
      <c r="R76" s="99" t="n"/>
      <c r="S76" s="99" t="n"/>
      <c r="T76" s="100" t="n"/>
      <c r="U76" s="100" t="n"/>
      <c r="V76" s="27" t="n"/>
      <c r="W76" s="27" t="n"/>
      <c r="X76" s="101" t="n"/>
      <c r="Y76" s="102" t="n"/>
      <c r="Z76" s="27" t="n"/>
      <c r="AA76" s="27" t="n"/>
      <c r="AB76" s="27" t="n"/>
      <c r="AC76" s="27" t="n"/>
      <c r="BC76" s="114">
        <f>IF(N76="","",SUMIFS($B$9:$B$28,$C$9:$C$28,"&lt;="&amp;N76,$D$9:$D$28,"&gt;="&amp;N76))</f>
        <v/>
      </c>
      <c r="BD76" s="115">
        <f t="array" ref="BD76">IF(OR(BC76="",BC76=0),"",INDEX($AD$9:$AD$28,BC76))</f>
        <v/>
      </c>
      <c r="BE76" s="116">
        <f t="array" ref="BE76">IF(BD76="","",O76*INDEX($AP$9:$AP$28,BC76))</f>
        <v/>
      </c>
      <c r="BF76" s="119">
        <f t="array" ref="BF76">IF(BD76="","",P76*INDEX($AP$9:$AP$28,BC76))</f>
        <v/>
      </c>
      <c r="BG76" s="119">
        <f>IF(BD76="","",IF($BF$1=[1]Lists!$R$2,MIN(SUM(O76:P76),$BI$1),IF(AND($BF$1=[1]Lists!$R$3,O76&gt;0),MIN(O76,$BI$1)+P76*(MIN(O76,$BI$1)/O76),MIN(SUM(O76),$BI$1)+P76)))</f>
        <v/>
      </c>
      <c r="BH76" s="118">
        <f>IF(BD76="","",IF($BF$1=[1]Lists!$R$2,MIN(SUM(BE76:BF76),$BI$1),IF(AND($BF$1=[1]Lists!$R$3,O76&gt;0),MIN(BE76,$BI$1)+BF76*(MIN(BE76,$BI$1)/BE76),MIN(SUM(BE76),$BI$1)+BF76)))</f>
        <v/>
      </c>
      <c r="BI76" s="116">
        <f>IF(BD76="","",SUM($O76:$P76)-BG76)</f>
        <v/>
      </c>
      <c r="BJ76" s="118">
        <f>IF(BD76="","",SUM($BE76:$BF76)-BH76)</f>
        <v/>
      </c>
      <c r="BK76" s="119">
        <f>IF(BD76="","",IF($BF$1=[1]Lists!$R$2,MIN(SUM(O76:P76),$BL$1),IF(AND($BF$1=[1]Lists!$R$3,O76&gt;0),MIN(O76,$BL$1)+P76*(MIN(O76,$BL$1)/O76),MIN(SUM(O76),$BL$1)+P76)))</f>
        <v/>
      </c>
      <c r="BL76" s="118">
        <f>IF(BD76="","",IF($BF$1=[1]Lists!$R$2,MIN(SUM(BE76:BF76),$BL$1),IF(AND($BF$1=[1]Lists!$R$3,O76&gt;0),MIN(BE76,$BL$1)+BF76*(MIN(BE76,$BL$1)/BE76),MIN(SUM(BE76),$BL$1)+BF76)))</f>
        <v/>
      </c>
      <c r="BM76" s="116">
        <f>IF(BK76="","",SUM($O76:$P76)-BK76)</f>
        <v/>
      </c>
      <c r="BN76" s="118">
        <f>IF(BL76="","",SUM($BE76:$BF76)-BL76)</f>
        <v/>
      </c>
      <c r="BP76" s="103">
        <f>IF(X76="","",_xlfn.RANK.EQ(X76,$X$9:$X$108,1))</f>
        <v/>
      </c>
      <c r="BQ76" s="3">
        <f>IF(M76&gt;MAX([1]GL_LossExperience_Input!$BP$9:$BP$108),"",INDEX([1]GL_LossExperience_Input!$X$9:$X$108,MATCH(M76,$BP$9:$BP$108,0)))</f>
        <v/>
      </c>
      <c r="BR76" s="107">
        <f>IF(BQ76="","",BR75*(1+BS76))</f>
        <v/>
      </c>
      <c r="BS76" s="123">
        <f>IF(M76&gt;MAX([1]GL_LossExperience_Input!$BP$9:$BP$108),"",INDEX([1]GL_LossExperience_Input!$Y$9:$Y$108,MATCH(M76,$BP$9:$BP$108,0)))</f>
        <v/>
      </c>
      <c r="DM76">
        <f>M76</f>
        <v/>
      </c>
      <c r="DN76">
        <f>IF(OR(Q76="",$N76=""),0,IF(Q76&gt;O76,1,0))</f>
        <v/>
      </c>
      <c r="DO76">
        <f>IF(OR(R76="",$N76=""),0,IF(R76&gt;P76,1,0))</f>
        <v/>
      </c>
      <c r="DQ76">
        <f>DM76</f>
        <v/>
      </c>
      <c r="DR76">
        <f>IF(X76="","",IF(COUNTIFS($X$9:$X$108,X76)&gt;1,1,0))</f>
        <v/>
      </c>
      <c r="DW76" s="27" t="n"/>
      <c r="DX76" s="1" t="n"/>
    </row>
    <row r="77" ht="14.4" customHeight="1">
      <c r="A77" s="1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>
        <f>M76+1</f>
        <v/>
      </c>
      <c r="N77" s="98" t="n"/>
      <c r="O77" s="99" t="n"/>
      <c r="P77" s="99" t="n"/>
      <c r="Q77" s="99" t="n"/>
      <c r="R77" s="99" t="n"/>
      <c r="S77" s="99" t="n"/>
      <c r="T77" s="100" t="n"/>
      <c r="U77" s="100" t="n"/>
      <c r="V77" s="27" t="n"/>
      <c r="W77" s="27" t="n"/>
      <c r="X77" s="101" t="n"/>
      <c r="Y77" s="102" t="n"/>
      <c r="Z77" s="27" t="n"/>
      <c r="AA77" s="27" t="n"/>
      <c r="AB77" s="27" t="n"/>
      <c r="AC77" s="27" t="n"/>
      <c r="BC77" s="114">
        <f>IF(N77="","",SUMIFS($B$9:$B$28,$C$9:$C$28,"&lt;="&amp;N77,$D$9:$D$28,"&gt;="&amp;N77))</f>
        <v/>
      </c>
      <c r="BD77" s="115">
        <f t="array" ref="BD77">IF(OR(BC77="",BC77=0),"",INDEX($AD$9:$AD$28,BC77))</f>
        <v/>
      </c>
      <c r="BE77" s="116">
        <f t="array" ref="BE77">IF(BD77="","",O77*INDEX($AP$9:$AP$28,BC77))</f>
        <v/>
      </c>
      <c r="BF77" s="119">
        <f t="array" ref="BF77">IF(BD77="","",P77*INDEX($AP$9:$AP$28,BC77))</f>
        <v/>
      </c>
      <c r="BG77" s="119">
        <f>IF(BD77="","",IF($BF$1=[1]Lists!$R$2,MIN(SUM(O77:P77),$BI$1),IF(AND($BF$1=[1]Lists!$R$3,O77&gt;0),MIN(O77,$BI$1)+P77*(MIN(O77,$BI$1)/O77),MIN(SUM(O77),$BI$1)+P77)))</f>
        <v/>
      </c>
      <c r="BH77" s="118">
        <f>IF(BD77="","",IF($BF$1=[1]Lists!$R$2,MIN(SUM(BE77:BF77),$BI$1),IF(AND($BF$1=[1]Lists!$R$3,O77&gt;0),MIN(BE77,$BI$1)+BF77*(MIN(BE77,$BI$1)/BE77),MIN(SUM(BE77),$BI$1)+BF77)))</f>
        <v/>
      </c>
      <c r="BI77" s="116">
        <f>IF(BD77="","",SUM($O77:$P77)-BG77)</f>
        <v/>
      </c>
      <c r="BJ77" s="118">
        <f>IF(BD77="","",SUM($BE77:$BF77)-BH77)</f>
        <v/>
      </c>
      <c r="BK77" s="119">
        <f>IF(BD77="","",IF($BF$1=[1]Lists!$R$2,MIN(SUM(O77:P77),$BL$1),IF(AND($BF$1=[1]Lists!$R$3,O77&gt;0),MIN(O77,$BL$1)+P77*(MIN(O77,$BL$1)/O77),MIN(SUM(O77),$BL$1)+P77)))</f>
        <v/>
      </c>
      <c r="BL77" s="118">
        <f>IF(BD77="","",IF($BF$1=[1]Lists!$R$2,MIN(SUM(BE77:BF77),$BL$1),IF(AND($BF$1=[1]Lists!$R$3,O77&gt;0),MIN(BE77,$BL$1)+BF77*(MIN(BE77,$BL$1)/BE77),MIN(SUM(BE77),$BL$1)+BF77)))</f>
        <v/>
      </c>
      <c r="BM77" s="116">
        <f>IF(BK77="","",SUM($O77:$P77)-BK77)</f>
        <v/>
      </c>
      <c r="BN77" s="118">
        <f>IF(BL77="","",SUM($BE77:$BF77)-BL77)</f>
        <v/>
      </c>
      <c r="BP77" s="103">
        <f>IF(X77="","",_xlfn.RANK.EQ(X77,$X$9:$X$108,1))</f>
        <v/>
      </c>
      <c r="BQ77" s="3">
        <f>IF(M77&gt;MAX([1]GL_LossExperience_Input!$BP$9:$BP$108),"",INDEX([1]GL_LossExperience_Input!$X$9:$X$108,MATCH(M77,$BP$9:$BP$108,0)))</f>
        <v/>
      </c>
      <c r="BR77" s="107">
        <f>IF(BQ77="","",BR76*(1+BS77))</f>
        <v/>
      </c>
      <c r="BS77" s="123">
        <f>IF(M77&gt;MAX([1]GL_LossExperience_Input!$BP$9:$BP$108),"",INDEX([1]GL_LossExperience_Input!$Y$9:$Y$108,MATCH(M77,$BP$9:$BP$108,0)))</f>
        <v/>
      </c>
      <c r="DM77">
        <f>M77</f>
        <v/>
      </c>
      <c r="DN77">
        <f>IF(OR(Q77="",$N77=""),0,IF(Q77&gt;O77,1,0))</f>
        <v/>
      </c>
      <c r="DO77">
        <f>IF(OR(R77="",$N77=""),0,IF(R77&gt;P77,1,0))</f>
        <v/>
      </c>
      <c r="DQ77">
        <f>DM77</f>
        <v/>
      </c>
      <c r="DR77">
        <f>IF(X77="","",IF(COUNTIFS($X$9:$X$108,X77)&gt;1,1,0))</f>
        <v/>
      </c>
      <c r="DW77" s="27" t="n"/>
      <c r="DX77" s="1" t="n"/>
    </row>
    <row r="78" ht="14.4" customHeight="1">
      <c r="A78" s="1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>
        <f>M77+1</f>
        <v/>
      </c>
      <c r="N78" s="98" t="n"/>
      <c r="O78" s="99" t="n"/>
      <c r="P78" s="99" t="n"/>
      <c r="Q78" s="99" t="n"/>
      <c r="R78" s="99" t="n"/>
      <c r="S78" s="99" t="n"/>
      <c r="T78" s="100" t="n"/>
      <c r="U78" s="100" t="n"/>
      <c r="V78" s="27" t="n"/>
      <c r="W78" s="27" t="n"/>
      <c r="X78" s="101" t="n"/>
      <c r="Y78" s="102" t="n"/>
      <c r="Z78" s="27" t="n"/>
      <c r="AA78" s="27" t="n"/>
      <c r="AB78" s="27" t="n"/>
      <c r="AC78" s="27" t="n"/>
      <c r="BC78" s="114">
        <f>IF(N78="","",SUMIFS($B$9:$B$28,$C$9:$C$28,"&lt;="&amp;N78,$D$9:$D$28,"&gt;="&amp;N78))</f>
        <v/>
      </c>
      <c r="BD78" s="115">
        <f t="array" ref="BD78">IF(OR(BC78="",BC78=0),"",INDEX($AD$9:$AD$28,BC78))</f>
        <v/>
      </c>
      <c r="BE78" s="116">
        <f t="array" ref="BE78">IF(BD78="","",O78*INDEX($AP$9:$AP$28,BC78))</f>
        <v/>
      </c>
      <c r="BF78" s="119">
        <f t="array" ref="BF78">IF(BD78="","",P78*INDEX($AP$9:$AP$28,BC78))</f>
        <v/>
      </c>
      <c r="BG78" s="119">
        <f>IF(BD78="","",IF($BF$1=[1]Lists!$R$2,MIN(SUM(O78:P78),$BI$1),IF(AND($BF$1=[1]Lists!$R$3,O78&gt;0),MIN(O78,$BI$1)+P78*(MIN(O78,$BI$1)/O78),MIN(SUM(O78),$BI$1)+P78)))</f>
        <v/>
      </c>
      <c r="BH78" s="118">
        <f>IF(BD78="","",IF($BF$1=[1]Lists!$R$2,MIN(SUM(BE78:BF78),$BI$1),IF(AND($BF$1=[1]Lists!$R$3,O78&gt;0),MIN(BE78,$BI$1)+BF78*(MIN(BE78,$BI$1)/BE78),MIN(SUM(BE78),$BI$1)+BF78)))</f>
        <v/>
      </c>
      <c r="BI78" s="116">
        <f>IF(BD78="","",SUM($O78:$P78)-BG78)</f>
        <v/>
      </c>
      <c r="BJ78" s="118">
        <f>IF(BD78="","",SUM($BE78:$BF78)-BH78)</f>
        <v/>
      </c>
      <c r="BK78" s="119">
        <f>IF(BD78="","",IF($BF$1=[1]Lists!$R$2,MIN(SUM(O78:P78),$BL$1),IF(AND($BF$1=[1]Lists!$R$3,O78&gt;0),MIN(O78,$BL$1)+P78*(MIN(O78,$BL$1)/O78),MIN(SUM(O78),$BL$1)+P78)))</f>
        <v/>
      </c>
      <c r="BL78" s="118">
        <f>IF(BD78="","",IF($BF$1=[1]Lists!$R$2,MIN(SUM(BE78:BF78),$BL$1),IF(AND($BF$1=[1]Lists!$R$3,O78&gt;0),MIN(BE78,$BL$1)+BF78*(MIN(BE78,$BL$1)/BE78),MIN(SUM(BE78),$BL$1)+BF78)))</f>
        <v/>
      </c>
      <c r="BM78" s="116">
        <f>IF(BK78="","",SUM($O78:$P78)-BK78)</f>
        <v/>
      </c>
      <c r="BN78" s="118">
        <f>IF(BL78="","",SUM($BE78:$BF78)-BL78)</f>
        <v/>
      </c>
      <c r="BP78" s="103">
        <f>IF(X78="","",_xlfn.RANK.EQ(X78,$X$9:$X$108,1))</f>
        <v/>
      </c>
      <c r="BQ78" s="3">
        <f>IF(M78&gt;MAX([1]GL_LossExperience_Input!$BP$9:$BP$108),"",INDEX([1]GL_LossExperience_Input!$X$9:$X$108,MATCH(M78,$BP$9:$BP$108,0)))</f>
        <v/>
      </c>
      <c r="BR78" s="107">
        <f>IF(BQ78="","",BR77*(1+BS78))</f>
        <v/>
      </c>
      <c r="BS78" s="123">
        <f>IF(M78&gt;MAX([1]GL_LossExperience_Input!$BP$9:$BP$108),"",INDEX([1]GL_LossExperience_Input!$Y$9:$Y$108,MATCH(M78,$BP$9:$BP$108,0)))</f>
        <v/>
      </c>
      <c r="DM78">
        <f>M78</f>
        <v/>
      </c>
      <c r="DN78">
        <f>IF(OR(Q78="",$N78=""),0,IF(Q78&gt;O78,1,0))</f>
        <v/>
      </c>
      <c r="DO78">
        <f>IF(OR(R78="",$N78=""),0,IF(R78&gt;P78,1,0))</f>
        <v/>
      </c>
      <c r="DQ78">
        <f>DM78</f>
        <v/>
      </c>
      <c r="DR78">
        <f>IF(X78="","",IF(COUNTIFS($X$9:$X$108,X78)&gt;1,1,0))</f>
        <v/>
      </c>
      <c r="DW78" s="27" t="n"/>
      <c r="DX78" s="1" t="n"/>
    </row>
    <row r="79" ht="14.4" customHeight="1">
      <c r="A79" s="1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>
        <f>M78+1</f>
        <v/>
      </c>
      <c r="N79" s="98" t="n"/>
      <c r="O79" s="99" t="n"/>
      <c r="P79" s="99" t="n"/>
      <c r="Q79" s="99" t="n"/>
      <c r="R79" s="99" t="n"/>
      <c r="S79" s="99" t="n"/>
      <c r="T79" s="100" t="n"/>
      <c r="U79" s="100" t="n"/>
      <c r="V79" s="27" t="n"/>
      <c r="W79" s="27" t="n"/>
      <c r="X79" s="101" t="n"/>
      <c r="Y79" s="102" t="n"/>
      <c r="Z79" s="27" t="n"/>
      <c r="AA79" s="27" t="n"/>
      <c r="AB79" s="27" t="n"/>
      <c r="AC79" s="27" t="n"/>
      <c r="BC79" s="114">
        <f>IF(N79="","",SUMIFS($B$9:$B$28,$C$9:$C$28,"&lt;="&amp;N79,$D$9:$D$28,"&gt;="&amp;N79))</f>
        <v/>
      </c>
      <c r="BD79" s="115">
        <f t="array" ref="BD79">IF(OR(BC79="",BC79=0),"",INDEX($AD$9:$AD$28,BC79))</f>
        <v/>
      </c>
      <c r="BE79" s="116">
        <f t="array" ref="BE79">IF(BD79="","",O79*INDEX($AP$9:$AP$28,BC79))</f>
        <v/>
      </c>
      <c r="BF79" s="119">
        <f t="array" ref="BF79">IF(BD79="","",P79*INDEX($AP$9:$AP$28,BC79))</f>
        <v/>
      </c>
      <c r="BG79" s="119">
        <f>IF(BD79="","",IF($BF$1=[1]Lists!$R$2,MIN(SUM(O79:P79),$BI$1),IF(AND($BF$1=[1]Lists!$R$3,O79&gt;0),MIN(O79,$BI$1)+P79*(MIN(O79,$BI$1)/O79),MIN(SUM(O79),$BI$1)+P79)))</f>
        <v/>
      </c>
      <c r="BH79" s="118">
        <f>IF(BD79="","",IF($BF$1=[1]Lists!$R$2,MIN(SUM(BE79:BF79),$BI$1),IF(AND($BF$1=[1]Lists!$R$3,O79&gt;0),MIN(BE79,$BI$1)+BF79*(MIN(BE79,$BI$1)/BE79),MIN(SUM(BE79),$BI$1)+BF79)))</f>
        <v/>
      </c>
      <c r="BI79" s="116">
        <f>IF(BD79="","",SUM($O79:$P79)-BG79)</f>
        <v/>
      </c>
      <c r="BJ79" s="118">
        <f>IF(BD79="","",SUM($BE79:$BF79)-BH79)</f>
        <v/>
      </c>
      <c r="BK79" s="119">
        <f>IF(BD79="","",IF($BF$1=[1]Lists!$R$2,MIN(SUM(O79:P79),$BL$1),IF(AND($BF$1=[1]Lists!$R$3,O79&gt;0),MIN(O79,$BL$1)+P79*(MIN(O79,$BL$1)/O79),MIN(SUM(O79),$BL$1)+P79)))</f>
        <v/>
      </c>
      <c r="BL79" s="118">
        <f>IF(BD79="","",IF($BF$1=[1]Lists!$R$2,MIN(SUM(BE79:BF79),$BL$1),IF(AND($BF$1=[1]Lists!$R$3,O79&gt;0),MIN(BE79,$BL$1)+BF79*(MIN(BE79,$BL$1)/BE79),MIN(SUM(BE79),$BL$1)+BF79)))</f>
        <v/>
      </c>
      <c r="BM79" s="116">
        <f>IF(BK79="","",SUM($O79:$P79)-BK79)</f>
        <v/>
      </c>
      <c r="BN79" s="118">
        <f>IF(BL79="","",SUM($BE79:$BF79)-BL79)</f>
        <v/>
      </c>
      <c r="BP79" s="103">
        <f>IF(X79="","",_xlfn.RANK.EQ(X79,$X$9:$X$108,1))</f>
        <v/>
      </c>
      <c r="BQ79" s="3">
        <f>IF(M79&gt;MAX([1]GL_LossExperience_Input!$BP$9:$BP$108),"",INDEX([1]GL_LossExperience_Input!$X$9:$X$108,MATCH(M79,$BP$9:$BP$108,0)))</f>
        <v/>
      </c>
      <c r="BR79" s="107">
        <f>IF(BQ79="","",BR78*(1+BS79))</f>
        <v/>
      </c>
      <c r="BS79" s="123">
        <f>IF(M79&gt;MAX([1]GL_LossExperience_Input!$BP$9:$BP$108),"",INDEX([1]GL_LossExperience_Input!$Y$9:$Y$108,MATCH(M79,$BP$9:$BP$108,0)))</f>
        <v/>
      </c>
      <c r="DM79">
        <f>M79</f>
        <v/>
      </c>
      <c r="DN79">
        <f>IF(OR(Q79="",$N79=""),0,IF(Q79&gt;O79,1,0))</f>
        <v/>
      </c>
      <c r="DO79">
        <f>IF(OR(R79="",$N79=""),0,IF(R79&gt;P79,1,0))</f>
        <v/>
      </c>
      <c r="DQ79">
        <f>DM79</f>
        <v/>
      </c>
      <c r="DR79">
        <f>IF(X79="","",IF(COUNTIFS($X$9:$X$108,X79)&gt;1,1,0))</f>
        <v/>
      </c>
      <c r="DW79" s="27" t="n"/>
      <c r="DX79" s="1" t="n"/>
    </row>
    <row r="80" ht="14.4" customHeight="1">
      <c r="A80" s="1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>
        <f>M79+1</f>
        <v/>
      </c>
      <c r="N80" s="98" t="n"/>
      <c r="O80" s="99" t="n"/>
      <c r="P80" s="99" t="n"/>
      <c r="Q80" s="99" t="n"/>
      <c r="R80" s="99" t="n"/>
      <c r="S80" s="99" t="n"/>
      <c r="T80" s="100" t="n"/>
      <c r="U80" s="100" t="n"/>
      <c r="V80" s="27" t="n"/>
      <c r="W80" s="27" t="n"/>
      <c r="X80" s="101" t="n"/>
      <c r="Y80" s="102" t="n"/>
      <c r="Z80" s="27" t="n"/>
      <c r="AA80" s="27" t="n"/>
      <c r="AB80" s="27" t="n"/>
      <c r="AC80" s="27" t="n"/>
      <c r="BC80" s="114">
        <f>IF(N80="","",SUMIFS($B$9:$B$28,$C$9:$C$28,"&lt;="&amp;N80,$D$9:$D$28,"&gt;="&amp;N80))</f>
        <v/>
      </c>
      <c r="BD80" s="115">
        <f t="array" ref="BD80">IF(OR(BC80="",BC80=0),"",INDEX($AD$9:$AD$28,BC80))</f>
        <v/>
      </c>
      <c r="BE80" s="116">
        <f t="array" ref="BE80">IF(BD80="","",O80*INDEX($AP$9:$AP$28,BC80))</f>
        <v/>
      </c>
      <c r="BF80" s="119">
        <f t="array" ref="BF80">IF(BD80="","",P80*INDEX($AP$9:$AP$28,BC80))</f>
        <v/>
      </c>
      <c r="BG80" s="119">
        <f>IF(BD80="","",IF($BF$1=[1]Lists!$R$2,MIN(SUM(O80:P80),$BI$1),IF(AND($BF$1=[1]Lists!$R$3,O80&gt;0),MIN(O80,$BI$1)+P80*(MIN(O80,$BI$1)/O80),MIN(SUM(O80),$BI$1)+P80)))</f>
        <v/>
      </c>
      <c r="BH80" s="118">
        <f>IF(BD80="","",IF($BF$1=[1]Lists!$R$2,MIN(SUM(BE80:BF80),$BI$1),IF(AND($BF$1=[1]Lists!$R$3,O80&gt;0),MIN(BE80,$BI$1)+BF80*(MIN(BE80,$BI$1)/BE80),MIN(SUM(BE80),$BI$1)+BF80)))</f>
        <v/>
      </c>
      <c r="BI80" s="116">
        <f>IF(BD80="","",SUM($O80:$P80)-BG80)</f>
        <v/>
      </c>
      <c r="BJ80" s="118">
        <f>IF(BD80="","",SUM($BE80:$BF80)-BH80)</f>
        <v/>
      </c>
      <c r="BK80" s="119">
        <f>IF(BD80="","",IF($BF$1=[1]Lists!$R$2,MIN(SUM(O80:P80),$BL$1),IF(AND($BF$1=[1]Lists!$R$3,O80&gt;0),MIN(O80,$BL$1)+P80*(MIN(O80,$BL$1)/O80),MIN(SUM(O80),$BL$1)+P80)))</f>
        <v/>
      </c>
      <c r="BL80" s="118">
        <f>IF(BD80="","",IF($BF$1=[1]Lists!$R$2,MIN(SUM(BE80:BF80),$BL$1),IF(AND($BF$1=[1]Lists!$R$3,O80&gt;0),MIN(BE80,$BL$1)+BF80*(MIN(BE80,$BL$1)/BE80),MIN(SUM(BE80),$BL$1)+BF80)))</f>
        <v/>
      </c>
      <c r="BM80" s="116">
        <f>IF(BK80="","",SUM($O80:$P80)-BK80)</f>
        <v/>
      </c>
      <c r="BN80" s="118">
        <f>IF(BL80="","",SUM($BE80:$BF80)-BL80)</f>
        <v/>
      </c>
      <c r="BP80" s="103">
        <f>IF(X80="","",_xlfn.RANK.EQ(X80,$X$9:$X$108,1))</f>
        <v/>
      </c>
      <c r="BQ80" s="3">
        <f>IF(M80&gt;MAX([1]GL_LossExperience_Input!$BP$9:$BP$108),"",INDEX([1]GL_LossExperience_Input!$X$9:$X$108,MATCH(M80,$BP$9:$BP$108,0)))</f>
        <v/>
      </c>
      <c r="BR80" s="107">
        <f>IF(BQ80="","",BR79*(1+BS80))</f>
        <v/>
      </c>
      <c r="BS80" s="123">
        <f>IF(M80&gt;MAX([1]GL_LossExperience_Input!$BP$9:$BP$108),"",INDEX([1]GL_LossExperience_Input!$Y$9:$Y$108,MATCH(M80,$BP$9:$BP$108,0)))</f>
        <v/>
      </c>
      <c r="DM80">
        <f>M80</f>
        <v/>
      </c>
      <c r="DN80">
        <f>IF(OR(Q80="",$N80=""),0,IF(Q80&gt;O80,1,0))</f>
        <v/>
      </c>
      <c r="DO80">
        <f>IF(OR(R80="",$N80=""),0,IF(R80&gt;P80,1,0))</f>
        <v/>
      </c>
      <c r="DQ80">
        <f>DM80</f>
        <v/>
      </c>
      <c r="DR80">
        <f>IF(X80="","",IF(COUNTIFS($X$9:$X$108,X80)&gt;1,1,0))</f>
        <v/>
      </c>
      <c r="DW80" s="27" t="n"/>
      <c r="DX80" s="1" t="n"/>
    </row>
    <row r="81" ht="14.4" customHeight="1">
      <c r="A81" s="1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>
        <f>M80+1</f>
        <v/>
      </c>
      <c r="N81" s="98" t="n"/>
      <c r="O81" s="99" t="n"/>
      <c r="P81" s="99" t="n"/>
      <c r="Q81" s="99" t="n"/>
      <c r="R81" s="99" t="n"/>
      <c r="S81" s="99" t="n"/>
      <c r="T81" s="100" t="n"/>
      <c r="U81" s="100" t="n"/>
      <c r="V81" s="27" t="n"/>
      <c r="W81" s="27" t="n"/>
      <c r="X81" s="101" t="n"/>
      <c r="Y81" s="102" t="n"/>
      <c r="Z81" s="27" t="n"/>
      <c r="AA81" s="27" t="n"/>
      <c r="AB81" s="27" t="n"/>
      <c r="AC81" s="27" t="n"/>
      <c r="BC81" s="114">
        <f>IF(N81="","",SUMIFS($B$9:$B$28,$C$9:$C$28,"&lt;="&amp;N81,$D$9:$D$28,"&gt;="&amp;N81))</f>
        <v/>
      </c>
      <c r="BD81" s="115">
        <f t="array" ref="BD81">IF(OR(BC81="",BC81=0),"",INDEX($AD$9:$AD$28,BC81))</f>
        <v/>
      </c>
      <c r="BE81" s="116">
        <f t="array" ref="BE81">IF(BD81="","",O81*INDEX($AP$9:$AP$28,BC81))</f>
        <v/>
      </c>
      <c r="BF81" s="119">
        <f t="array" ref="BF81">IF(BD81="","",P81*INDEX($AP$9:$AP$28,BC81))</f>
        <v/>
      </c>
      <c r="BG81" s="119">
        <f>IF(BD81="","",IF($BF$1=[1]Lists!$R$2,MIN(SUM(O81:P81),$BI$1),IF(AND($BF$1=[1]Lists!$R$3,O81&gt;0),MIN(O81,$BI$1)+P81*(MIN(O81,$BI$1)/O81),MIN(SUM(O81),$BI$1)+P81)))</f>
        <v/>
      </c>
      <c r="BH81" s="118">
        <f>IF(BD81="","",IF($BF$1=[1]Lists!$R$2,MIN(SUM(BE81:BF81),$BI$1),IF(AND($BF$1=[1]Lists!$R$3,O81&gt;0),MIN(BE81,$BI$1)+BF81*(MIN(BE81,$BI$1)/BE81),MIN(SUM(BE81),$BI$1)+BF81)))</f>
        <v/>
      </c>
      <c r="BI81" s="116">
        <f>IF(BD81="","",SUM($O81:$P81)-BG81)</f>
        <v/>
      </c>
      <c r="BJ81" s="118">
        <f>IF(BD81="","",SUM($BE81:$BF81)-BH81)</f>
        <v/>
      </c>
      <c r="BK81" s="119">
        <f>IF(BD81="","",IF($BF$1=[1]Lists!$R$2,MIN(SUM(O81:P81),$BL$1),IF(AND($BF$1=[1]Lists!$R$3,O81&gt;0),MIN(O81,$BL$1)+P81*(MIN(O81,$BL$1)/O81),MIN(SUM(O81),$BL$1)+P81)))</f>
        <v/>
      </c>
      <c r="BL81" s="118">
        <f>IF(BD81="","",IF($BF$1=[1]Lists!$R$2,MIN(SUM(BE81:BF81),$BL$1),IF(AND($BF$1=[1]Lists!$R$3,O81&gt;0),MIN(BE81,$BL$1)+BF81*(MIN(BE81,$BL$1)/BE81),MIN(SUM(BE81),$BL$1)+BF81)))</f>
        <v/>
      </c>
      <c r="BM81" s="116">
        <f>IF(BK81="","",SUM($O81:$P81)-BK81)</f>
        <v/>
      </c>
      <c r="BN81" s="118">
        <f>IF(BL81="","",SUM($BE81:$BF81)-BL81)</f>
        <v/>
      </c>
      <c r="BP81" s="103">
        <f>IF(X81="","",_xlfn.RANK.EQ(X81,$X$9:$X$108,1))</f>
        <v/>
      </c>
      <c r="BQ81" s="3">
        <f>IF(M81&gt;MAX([1]GL_LossExperience_Input!$BP$9:$BP$108),"",INDEX([1]GL_LossExperience_Input!$X$9:$X$108,MATCH(M81,$BP$9:$BP$108,0)))</f>
        <v/>
      </c>
      <c r="BR81" s="107">
        <f>IF(BQ81="","",BR80*(1+BS81))</f>
        <v/>
      </c>
      <c r="BS81" s="123">
        <f>IF(M81&gt;MAX([1]GL_LossExperience_Input!$BP$9:$BP$108),"",INDEX([1]GL_LossExperience_Input!$Y$9:$Y$108,MATCH(M81,$BP$9:$BP$108,0)))</f>
        <v/>
      </c>
      <c r="DM81">
        <f>M81</f>
        <v/>
      </c>
      <c r="DN81">
        <f>IF(OR(Q81="",$N81=""),0,IF(Q81&gt;O81,1,0))</f>
        <v/>
      </c>
      <c r="DO81">
        <f>IF(OR(R81="",$N81=""),0,IF(R81&gt;P81,1,0))</f>
        <v/>
      </c>
      <c r="DQ81">
        <f>DM81</f>
        <v/>
      </c>
      <c r="DR81">
        <f>IF(X81="","",IF(COUNTIFS($X$9:$X$108,X81)&gt;1,1,0))</f>
        <v/>
      </c>
      <c r="DW81" s="27" t="n"/>
      <c r="DX81" s="1" t="n"/>
    </row>
    <row r="82" ht="14.4" customHeight="1">
      <c r="A82" s="1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>
        <f>M81+1</f>
        <v/>
      </c>
      <c r="N82" s="98" t="n"/>
      <c r="O82" s="99" t="n"/>
      <c r="P82" s="99" t="n"/>
      <c r="Q82" s="99" t="n"/>
      <c r="R82" s="99" t="n"/>
      <c r="S82" s="99" t="n"/>
      <c r="T82" s="100" t="n"/>
      <c r="U82" s="100" t="n"/>
      <c r="V82" s="27" t="n"/>
      <c r="W82" s="27" t="n"/>
      <c r="X82" s="101" t="n"/>
      <c r="Y82" s="102" t="n"/>
      <c r="Z82" s="27" t="n"/>
      <c r="AA82" s="27" t="n"/>
      <c r="AB82" s="27" t="n"/>
      <c r="AC82" s="27" t="n"/>
      <c r="BC82" s="114">
        <f>IF(N82="","",SUMIFS($B$9:$B$28,$C$9:$C$28,"&lt;="&amp;N82,$D$9:$D$28,"&gt;="&amp;N82))</f>
        <v/>
      </c>
      <c r="BD82" s="115">
        <f t="array" ref="BD82">IF(OR(BC82="",BC82=0),"",INDEX($AD$9:$AD$28,BC82))</f>
        <v/>
      </c>
      <c r="BE82" s="116">
        <f t="array" ref="BE82">IF(BD82="","",O82*INDEX($AP$9:$AP$28,BC82))</f>
        <v/>
      </c>
      <c r="BF82" s="119">
        <f t="array" ref="BF82">IF(BD82="","",P82*INDEX($AP$9:$AP$28,BC82))</f>
        <v/>
      </c>
      <c r="BG82" s="119">
        <f>IF(BD82="","",IF($BF$1=[1]Lists!$R$2,MIN(SUM(O82:P82),$BI$1),IF(AND($BF$1=[1]Lists!$R$3,O82&gt;0),MIN(O82,$BI$1)+P82*(MIN(O82,$BI$1)/O82),MIN(SUM(O82),$BI$1)+P82)))</f>
        <v/>
      </c>
      <c r="BH82" s="118">
        <f>IF(BD82="","",IF($BF$1=[1]Lists!$R$2,MIN(SUM(BE82:BF82),$BI$1),IF(AND($BF$1=[1]Lists!$R$3,O82&gt;0),MIN(BE82,$BI$1)+BF82*(MIN(BE82,$BI$1)/BE82),MIN(SUM(BE82),$BI$1)+BF82)))</f>
        <v/>
      </c>
      <c r="BI82" s="116">
        <f>IF(BD82="","",SUM($O82:$P82)-BG82)</f>
        <v/>
      </c>
      <c r="BJ82" s="118">
        <f>IF(BD82="","",SUM($BE82:$BF82)-BH82)</f>
        <v/>
      </c>
      <c r="BK82" s="119">
        <f>IF(BD82="","",IF($BF$1=[1]Lists!$R$2,MIN(SUM(O82:P82),$BL$1),IF(AND($BF$1=[1]Lists!$R$3,O82&gt;0),MIN(O82,$BL$1)+P82*(MIN(O82,$BL$1)/O82),MIN(SUM(O82),$BL$1)+P82)))</f>
        <v/>
      </c>
      <c r="BL82" s="118">
        <f>IF(BD82="","",IF($BF$1=[1]Lists!$R$2,MIN(SUM(BE82:BF82),$BL$1),IF(AND($BF$1=[1]Lists!$R$3,O82&gt;0),MIN(BE82,$BL$1)+BF82*(MIN(BE82,$BL$1)/BE82),MIN(SUM(BE82),$BL$1)+BF82)))</f>
        <v/>
      </c>
      <c r="BM82" s="116">
        <f>IF(BK82="","",SUM($O82:$P82)-BK82)</f>
        <v/>
      </c>
      <c r="BN82" s="118">
        <f>IF(BL82="","",SUM($BE82:$BF82)-BL82)</f>
        <v/>
      </c>
      <c r="BP82" s="103">
        <f>IF(X82="","",_xlfn.RANK.EQ(X82,$X$9:$X$108,1))</f>
        <v/>
      </c>
      <c r="BQ82" s="3">
        <f>IF(M82&gt;MAX([1]GL_LossExperience_Input!$BP$9:$BP$108),"",INDEX([1]GL_LossExperience_Input!$X$9:$X$108,MATCH(M82,$BP$9:$BP$108,0)))</f>
        <v/>
      </c>
      <c r="BR82" s="107">
        <f>IF(BQ82="","",BR81*(1+BS82))</f>
        <v/>
      </c>
      <c r="BS82" s="123">
        <f>IF(M82&gt;MAX([1]GL_LossExperience_Input!$BP$9:$BP$108),"",INDEX([1]GL_LossExperience_Input!$Y$9:$Y$108,MATCH(M82,$BP$9:$BP$108,0)))</f>
        <v/>
      </c>
      <c r="DM82">
        <f>M82</f>
        <v/>
      </c>
      <c r="DN82">
        <f>IF(OR(Q82="",$N82=""),0,IF(Q82&gt;O82,1,0))</f>
        <v/>
      </c>
      <c r="DO82">
        <f>IF(OR(R82="",$N82=""),0,IF(R82&gt;P82,1,0))</f>
        <v/>
      </c>
      <c r="DQ82">
        <f>DM82</f>
        <v/>
      </c>
      <c r="DR82">
        <f>IF(X82="","",IF(COUNTIFS($X$9:$X$108,X82)&gt;1,1,0))</f>
        <v/>
      </c>
      <c r="DW82" s="27" t="n"/>
      <c r="DX82" s="1" t="n"/>
    </row>
    <row r="83" ht="14.4" customHeight="1">
      <c r="A83" s="1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>
        <f>M82+1</f>
        <v/>
      </c>
      <c r="N83" s="98" t="n"/>
      <c r="O83" s="99" t="n"/>
      <c r="P83" s="99" t="n"/>
      <c r="Q83" s="99" t="n"/>
      <c r="R83" s="99" t="n"/>
      <c r="S83" s="99" t="n"/>
      <c r="T83" s="100" t="n"/>
      <c r="U83" s="100" t="n"/>
      <c r="V83" s="27" t="n"/>
      <c r="W83" s="27" t="n"/>
      <c r="X83" s="101" t="n"/>
      <c r="Y83" s="102" t="n"/>
      <c r="Z83" s="27" t="n"/>
      <c r="AA83" s="27" t="n"/>
      <c r="AB83" s="27" t="n"/>
      <c r="AC83" s="27" t="n"/>
      <c r="BC83" s="114">
        <f>IF(N83="","",SUMIFS($B$9:$B$28,$C$9:$C$28,"&lt;="&amp;N83,$D$9:$D$28,"&gt;="&amp;N83))</f>
        <v/>
      </c>
      <c r="BD83" s="115">
        <f t="array" ref="BD83">IF(OR(BC83="",BC83=0),"",INDEX($AD$9:$AD$28,BC83))</f>
        <v/>
      </c>
      <c r="BE83" s="116">
        <f t="array" ref="BE83">IF(BD83="","",O83*INDEX($AP$9:$AP$28,BC83))</f>
        <v/>
      </c>
      <c r="BF83" s="119">
        <f t="array" ref="BF83">IF(BD83="","",P83*INDEX($AP$9:$AP$28,BC83))</f>
        <v/>
      </c>
      <c r="BG83" s="119">
        <f>IF(BD83="","",IF($BF$1=[1]Lists!$R$2,MIN(SUM(O83:P83),$BI$1),IF(AND($BF$1=[1]Lists!$R$3,O83&gt;0),MIN(O83,$BI$1)+P83*(MIN(O83,$BI$1)/O83),MIN(SUM(O83),$BI$1)+P83)))</f>
        <v/>
      </c>
      <c r="BH83" s="118">
        <f>IF(BD83="","",IF($BF$1=[1]Lists!$R$2,MIN(SUM(BE83:BF83),$BI$1),IF(AND($BF$1=[1]Lists!$R$3,O83&gt;0),MIN(BE83,$BI$1)+BF83*(MIN(BE83,$BI$1)/BE83),MIN(SUM(BE83),$BI$1)+BF83)))</f>
        <v/>
      </c>
      <c r="BI83" s="116">
        <f>IF(BD83="","",SUM($O83:$P83)-BG83)</f>
        <v/>
      </c>
      <c r="BJ83" s="118">
        <f>IF(BD83="","",SUM($BE83:$BF83)-BH83)</f>
        <v/>
      </c>
      <c r="BK83" s="119">
        <f>IF(BD83="","",IF($BF$1=[1]Lists!$R$2,MIN(SUM(O83:P83),$BL$1),IF(AND($BF$1=[1]Lists!$R$3,O83&gt;0),MIN(O83,$BL$1)+P83*(MIN(O83,$BL$1)/O83),MIN(SUM(O83),$BL$1)+P83)))</f>
        <v/>
      </c>
      <c r="BL83" s="118">
        <f>IF(BD83="","",IF($BF$1=[1]Lists!$R$2,MIN(SUM(BE83:BF83),$BL$1),IF(AND($BF$1=[1]Lists!$R$3,O83&gt;0),MIN(BE83,$BL$1)+BF83*(MIN(BE83,$BL$1)/BE83),MIN(SUM(BE83),$BL$1)+BF83)))</f>
        <v/>
      </c>
      <c r="BM83" s="116">
        <f>IF(BK83="","",SUM($O83:$P83)-BK83)</f>
        <v/>
      </c>
      <c r="BN83" s="118">
        <f>IF(BL83="","",SUM($BE83:$BF83)-BL83)</f>
        <v/>
      </c>
      <c r="BP83" s="103">
        <f>IF(X83="","",_xlfn.RANK.EQ(X83,$X$9:$X$108,1))</f>
        <v/>
      </c>
      <c r="BQ83" s="3">
        <f>IF(M83&gt;MAX([1]GL_LossExperience_Input!$BP$9:$BP$108),"",INDEX([1]GL_LossExperience_Input!$X$9:$X$108,MATCH(M83,$BP$9:$BP$108,0)))</f>
        <v/>
      </c>
      <c r="BR83" s="107">
        <f>IF(BQ83="","",BR82*(1+BS83))</f>
        <v/>
      </c>
      <c r="BS83" s="123">
        <f>IF(M83&gt;MAX([1]GL_LossExperience_Input!$BP$9:$BP$108),"",INDEX([1]GL_LossExperience_Input!$Y$9:$Y$108,MATCH(M83,$BP$9:$BP$108,0)))</f>
        <v/>
      </c>
      <c r="DM83">
        <f>M83</f>
        <v/>
      </c>
      <c r="DN83">
        <f>IF(OR(Q83="",$N83=""),0,IF(Q83&gt;O83,1,0))</f>
        <v/>
      </c>
      <c r="DO83">
        <f>IF(OR(R83="",$N83=""),0,IF(R83&gt;P83,1,0))</f>
        <v/>
      </c>
      <c r="DQ83">
        <f>DM83</f>
        <v/>
      </c>
      <c r="DR83">
        <f>IF(X83="","",IF(COUNTIFS($X$9:$X$108,X83)&gt;1,1,0))</f>
        <v/>
      </c>
      <c r="DW83" s="27" t="n"/>
      <c r="DX83" s="1" t="n"/>
    </row>
    <row r="84" ht="14.4" customHeight="1">
      <c r="A84" s="1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>
        <f>M83+1</f>
        <v/>
      </c>
      <c r="N84" s="98" t="n"/>
      <c r="O84" s="99" t="n"/>
      <c r="P84" s="99" t="n"/>
      <c r="Q84" s="99" t="n"/>
      <c r="R84" s="99" t="n"/>
      <c r="S84" s="99" t="n"/>
      <c r="T84" s="100" t="n"/>
      <c r="U84" s="100" t="n"/>
      <c r="V84" s="27" t="n"/>
      <c r="W84" s="27" t="n"/>
      <c r="X84" s="101" t="n"/>
      <c r="Y84" s="102" t="n"/>
      <c r="Z84" s="27" t="n"/>
      <c r="AA84" s="27" t="n"/>
      <c r="AB84" s="27" t="n"/>
      <c r="AC84" s="27" t="n"/>
      <c r="BC84" s="114">
        <f>IF(N84="","",SUMIFS($B$9:$B$28,$C$9:$C$28,"&lt;="&amp;N84,$D$9:$D$28,"&gt;="&amp;N84))</f>
        <v/>
      </c>
      <c r="BD84" s="115">
        <f t="array" ref="BD84">IF(OR(BC84="",BC84=0),"",INDEX($AD$9:$AD$28,BC84))</f>
        <v/>
      </c>
      <c r="BE84" s="116">
        <f t="array" ref="BE84">IF(BD84="","",O84*INDEX($AP$9:$AP$28,BC84))</f>
        <v/>
      </c>
      <c r="BF84" s="119">
        <f t="array" ref="BF84">IF(BD84="","",P84*INDEX($AP$9:$AP$28,BC84))</f>
        <v/>
      </c>
      <c r="BG84" s="119">
        <f>IF(BD84="","",IF($BF$1=[1]Lists!$R$2,MIN(SUM(O84:P84),$BI$1),IF(AND($BF$1=[1]Lists!$R$3,O84&gt;0),MIN(O84,$BI$1)+P84*(MIN(O84,$BI$1)/O84),MIN(SUM(O84),$BI$1)+P84)))</f>
        <v/>
      </c>
      <c r="BH84" s="118">
        <f>IF(BD84="","",IF($BF$1=[1]Lists!$R$2,MIN(SUM(BE84:BF84),$BI$1),IF(AND($BF$1=[1]Lists!$R$3,O84&gt;0),MIN(BE84,$BI$1)+BF84*(MIN(BE84,$BI$1)/BE84),MIN(SUM(BE84),$BI$1)+BF84)))</f>
        <v/>
      </c>
      <c r="BI84" s="116">
        <f>IF(BD84="","",SUM($O84:$P84)-BG84)</f>
        <v/>
      </c>
      <c r="BJ84" s="118">
        <f>IF(BD84="","",SUM($BE84:$BF84)-BH84)</f>
        <v/>
      </c>
      <c r="BK84" s="119">
        <f>IF(BD84="","",IF($BF$1=[1]Lists!$R$2,MIN(SUM(O84:P84),$BL$1),IF(AND($BF$1=[1]Lists!$R$3,O84&gt;0),MIN(O84,$BL$1)+P84*(MIN(O84,$BL$1)/O84),MIN(SUM(O84),$BL$1)+P84)))</f>
        <v/>
      </c>
      <c r="BL84" s="118">
        <f>IF(BD84="","",IF($BF$1=[1]Lists!$R$2,MIN(SUM(BE84:BF84),$BL$1),IF(AND($BF$1=[1]Lists!$R$3,O84&gt;0),MIN(BE84,$BL$1)+BF84*(MIN(BE84,$BL$1)/BE84),MIN(SUM(BE84),$BL$1)+BF84)))</f>
        <v/>
      </c>
      <c r="BM84" s="116">
        <f>IF(BK84="","",SUM($O84:$P84)-BK84)</f>
        <v/>
      </c>
      <c r="BN84" s="118">
        <f>IF(BL84="","",SUM($BE84:$BF84)-BL84)</f>
        <v/>
      </c>
      <c r="BP84" s="103">
        <f>IF(X84="","",_xlfn.RANK.EQ(X84,$X$9:$X$108,1))</f>
        <v/>
      </c>
      <c r="BQ84" s="3">
        <f>IF(M84&gt;MAX([1]GL_LossExperience_Input!$BP$9:$BP$108),"",INDEX([1]GL_LossExperience_Input!$X$9:$X$108,MATCH(M84,$BP$9:$BP$108,0)))</f>
        <v/>
      </c>
      <c r="BR84" s="107">
        <f>IF(BQ84="","",BR83*(1+BS84))</f>
        <v/>
      </c>
      <c r="BS84" s="123">
        <f>IF(M84&gt;MAX([1]GL_LossExperience_Input!$BP$9:$BP$108),"",INDEX([1]GL_LossExperience_Input!$Y$9:$Y$108,MATCH(M84,$BP$9:$BP$108,0)))</f>
        <v/>
      </c>
      <c r="DM84">
        <f>M84</f>
        <v/>
      </c>
      <c r="DN84">
        <f>IF(OR(Q84="",$N84=""),0,IF(Q84&gt;O84,1,0))</f>
        <v/>
      </c>
      <c r="DO84">
        <f>IF(OR(R84="",$N84=""),0,IF(R84&gt;P84,1,0))</f>
        <v/>
      </c>
      <c r="DQ84">
        <f>DM84</f>
        <v/>
      </c>
      <c r="DR84">
        <f>IF(X84="","",IF(COUNTIFS($X$9:$X$108,X84)&gt;1,1,0))</f>
        <v/>
      </c>
      <c r="DW84" s="27" t="n"/>
      <c r="DX84" s="1" t="n"/>
    </row>
    <row r="85" ht="14.4" customHeight="1">
      <c r="A85" s="1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>
        <f>M84+1</f>
        <v/>
      </c>
      <c r="N85" s="98" t="n"/>
      <c r="O85" s="99" t="n"/>
      <c r="P85" s="99" t="n"/>
      <c r="Q85" s="99" t="n"/>
      <c r="R85" s="99" t="n"/>
      <c r="S85" s="99" t="n"/>
      <c r="T85" s="100" t="n"/>
      <c r="U85" s="100" t="n"/>
      <c r="V85" s="27" t="n"/>
      <c r="W85" s="27" t="n"/>
      <c r="X85" s="101" t="n"/>
      <c r="Y85" s="102" t="n"/>
      <c r="Z85" s="27" t="n"/>
      <c r="AA85" s="27" t="n"/>
      <c r="AB85" s="27" t="n"/>
      <c r="AC85" s="27" t="n"/>
      <c r="BC85" s="114">
        <f>IF(N85="","",SUMIFS($B$9:$B$28,$C$9:$C$28,"&lt;="&amp;N85,$D$9:$D$28,"&gt;="&amp;N85))</f>
        <v/>
      </c>
      <c r="BD85" s="115">
        <f t="array" ref="BD85">IF(OR(BC85="",BC85=0),"",INDEX($AD$9:$AD$28,BC85))</f>
        <v/>
      </c>
      <c r="BE85" s="116">
        <f t="array" ref="BE85">IF(BD85="","",O85*INDEX($AP$9:$AP$28,BC85))</f>
        <v/>
      </c>
      <c r="BF85" s="119">
        <f t="array" ref="BF85">IF(BD85="","",P85*INDEX($AP$9:$AP$28,BC85))</f>
        <v/>
      </c>
      <c r="BG85" s="119">
        <f>IF(BD85="","",IF($BF$1=[1]Lists!$R$2,MIN(SUM(O85:P85),$BI$1),IF(AND($BF$1=[1]Lists!$R$3,O85&gt;0),MIN(O85,$BI$1)+P85*(MIN(O85,$BI$1)/O85),MIN(SUM(O85),$BI$1)+P85)))</f>
        <v/>
      </c>
      <c r="BH85" s="118">
        <f>IF(BD85="","",IF($BF$1=[1]Lists!$R$2,MIN(SUM(BE85:BF85),$BI$1),IF(AND($BF$1=[1]Lists!$R$3,O85&gt;0),MIN(BE85,$BI$1)+BF85*(MIN(BE85,$BI$1)/BE85),MIN(SUM(BE85),$BI$1)+BF85)))</f>
        <v/>
      </c>
      <c r="BI85" s="116">
        <f>IF(BD85="","",SUM($O85:$P85)-BG85)</f>
        <v/>
      </c>
      <c r="BJ85" s="118">
        <f>IF(BD85="","",SUM($BE85:$BF85)-BH85)</f>
        <v/>
      </c>
      <c r="BK85" s="119">
        <f>IF(BD85="","",IF($BF$1=[1]Lists!$R$2,MIN(SUM(O85:P85),$BL$1),IF(AND($BF$1=[1]Lists!$R$3,O85&gt;0),MIN(O85,$BL$1)+P85*(MIN(O85,$BL$1)/O85),MIN(SUM(O85),$BL$1)+P85)))</f>
        <v/>
      </c>
      <c r="BL85" s="118">
        <f>IF(BD85="","",IF($BF$1=[1]Lists!$R$2,MIN(SUM(BE85:BF85),$BL$1),IF(AND($BF$1=[1]Lists!$R$3,O85&gt;0),MIN(BE85,$BL$1)+BF85*(MIN(BE85,$BL$1)/BE85),MIN(SUM(BE85),$BL$1)+BF85)))</f>
        <v/>
      </c>
      <c r="BM85" s="116">
        <f>IF(BK85="","",SUM($O85:$P85)-BK85)</f>
        <v/>
      </c>
      <c r="BN85" s="118">
        <f>IF(BL85="","",SUM($BE85:$BF85)-BL85)</f>
        <v/>
      </c>
      <c r="BP85" s="103">
        <f>IF(X85="","",_xlfn.RANK.EQ(X85,$X$9:$X$108,1))</f>
        <v/>
      </c>
      <c r="BQ85" s="3">
        <f>IF(M85&gt;MAX([1]GL_LossExperience_Input!$BP$9:$BP$108),"",INDEX([1]GL_LossExperience_Input!$X$9:$X$108,MATCH(M85,$BP$9:$BP$108,0)))</f>
        <v/>
      </c>
      <c r="BR85" s="107">
        <f>IF(BQ85="","",BR84*(1+BS85))</f>
        <v/>
      </c>
      <c r="BS85" s="123">
        <f>IF(M85&gt;MAX([1]GL_LossExperience_Input!$BP$9:$BP$108),"",INDEX([1]GL_LossExperience_Input!$Y$9:$Y$108,MATCH(M85,$BP$9:$BP$108,0)))</f>
        <v/>
      </c>
      <c r="DM85">
        <f>M85</f>
        <v/>
      </c>
      <c r="DN85">
        <f>IF(OR(Q85="",$N85=""),0,IF(Q85&gt;O85,1,0))</f>
        <v/>
      </c>
      <c r="DO85">
        <f>IF(OR(R85="",$N85=""),0,IF(R85&gt;P85,1,0))</f>
        <v/>
      </c>
      <c r="DQ85">
        <f>DM85</f>
        <v/>
      </c>
      <c r="DR85">
        <f>IF(X85="","",IF(COUNTIFS($X$9:$X$108,X85)&gt;1,1,0))</f>
        <v/>
      </c>
      <c r="DW85" s="27" t="n"/>
      <c r="DX85" s="1" t="n"/>
    </row>
    <row r="86" ht="14.4" customHeight="1">
      <c r="A86" s="1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>
        <f>M85+1</f>
        <v/>
      </c>
      <c r="N86" s="98" t="n"/>
      <c r="O86" s="99" t="n"/>
      <c r="P86" s="99" t="n"/>
      <c r="Q86" s="99" t="n"/>
      <c r="R86" s="99" t="n"/>
      <c r="S86" s="99" t="n"/>
      <c r="T86" s="100" t="n"/>
      <c r="U86" s="100" t="n"/>
      <c r="V86" s="27" t="n"/>
      <c r="W86" s="27" t="n"/>
      <c r="X86" s="101" t="n"/>
      <c r="Y86" s="102" t="n"/>
      <c r="Z86" s="27" t="n"/>
      <c r="AA86" s="27" t="n"/>
      <c r="AB86" s="27" t="n"/>
      <c r="AC86" s="27" t="n"/>
      <c r="BC86" s="114">
        <f>IF(N86="","",SUMIFS($B$9:$B$28,$C$9:$C$28,"&lt;="&amp;N86,$D$9:$D$28,"&gt;="&amp;N86))</f>
        <v/>
      </c>
      <c r="BD86" s="115">
        <f t="array" ref="BD86">IF(OR(BC86="",BC86=0),"",INDEX($AD$9:$AD$28,BC86))</f>
        <v/>
      </c>
      <c r="BE86" s="116">
        <f t="array" ref="BE86">IF(BD86="","",O86*INDEX($AP$9:$AP$28,BC86))</f>
        <v/>
      </c>
      <c r="BF86" s="119">
        <f t="array" ref="BF86">IF(BD86="","",P86*INDEX($AP$9:$AP$28,BC86))</f>
        <v/>
      </c>
      <c r="BG86" s="119">
        <f>IF(BD86="","",IF($BF$1=[1]Lists!$R$2,MIN(SUM(O86:P86),$BI$1),IF(AND($BF$1=[1]Lists!$R$3,O86&gt;0),MIN(O86,$BI$1)+P86*(MIN(O86,$BI$1)/O86),MIN(SUM(O86),$BI$1)+P86)))</f>
        <v/>
      </c>
      <c r="BH86" s="118">
        <f>IF(BD86="","",IF($BF$1=[1]Lists!$R$2,MIN(SUM(BE86:BF86),$BI$1),IF(AND($BF$1=[1]Lists!$R$3,O86&gt;0),MIN(BE86,$BI$1)+BF86*(MIN(BE86,$BI$1)/BE86),MIN(SUM(BE86),$BI$1)+BF86)))</f>
        <v/>
      </c>
      <c r="BI86" s="116">
        <f>IF(BD86="","",SUM($O86:$P86)-BG86)</f>
        <v/>
      </c>
      <c r="BJ86" s="118">
        <f>IF(BD86="","",SUM($BE86:$BF86)-BH86)</f>
        <v/>
      </c>
      <c r="BK86" s="119">
        <f>IF(BD86="","",IF($BF$1=[1]Lists!$R$2,MIN(SUM(O86:P86),$BL$1),IF(AND($BF$1=[1]Lists!$R$3,O86&gt;0),MIN(O86,$BL$1)+P86*(MIN(O86,$BL$1)/O86),MIN(SUM(O86),$BL$1)+P86)))</f>
        <v/>
      </c>
      <c r="BL86" s="118">
        <f>IF(BD86="","",IF($BF$1=[1]Lists!$R$2,MIN(SUM(BE86:BF86),$BL$1),IF(AND($BF$1=[1]Lists!$R$3,O86&gt;0),MIN(BE86,$BL$1)+BF86*(MIN(BE86,$BL$1)/BE86),MIN(SUM(BE86),$BL$1)+BF86)))</f>
        <v/>
      </c>
      <c r="BM86" s="116">
        <f>IF(BK86="","",SUM($O86:$P86)-BK86)</f>
        <v/>
      </c>
      <c r="BN86" s="118">
        <f>IF(BL86="","",SUM($BE86:$BF86)-BL86)</f>
        <v/>
      </c>
      <c r="BP86" s="103">
        <f>IF(X86="","",_xlfn.RANK.EQ(X86,$X$9:$X$108,1))</f>
        <v/>
      </c>
      <c r="BQ86" s="3">
        <f>IF(M86&gt;MAX([1]GL_LossExperience_Input!$BP$9:$BP$108),"",INDEX([1]GL_LossExperience_Input!$X$9:$X$108,MATCH(M86,$BP$9:$BP$108,0)))</f>
        <v/>
      </c>
      <c r="BR86" s="107">
        <f>IF(BQ86="","",BR85*(1+BS86))</f>
        <v/>
      </c>
      <c r="BS86" s="123">
        <f>IF(M86&gt;MAX([1]GL_LossExperience_Input!$BP$9:$BP$108),"",INDEX([1]GL_LossExperience_Input!$Y$9:$Y$108,MATCH(M86,$BP$9:$BP$108,0)))</f>
        <v/>
      </c>
      <c r="DM86">
        <f>M86</f>
        <v/>
      </c>
      <c r="DN86">
        <f>IF(OR(Q86="",$N86=""),0,IF(Q86&gt;O86,1,0))</f>
        <v/>
      </c>
      <c r="DO86">
        <f>IF(OR(R86="",$N86=""),0,IF(R86&gt;P86,1,0))</f>
        <v/>
      </c>
      <c r="DQ86">
        <f>DM86</f>
        <v/>
      </c>
      <c r="DR86">
        <f>IF(X86="","",IF(COUNTIFS($X$9:$X$108,X86)&gt;1,1,0))</f>
        <v/>
      </c>
      <c r="DW86" s="27" t="n"/>
      <c r="DX86" s="1" t="n"/>
    </row>
    <row r="87" ht="14.4" customHeight="1">
      <c r="A87" s="1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>
        <f>M86+1</f>
        <v/>
      </c>
      <c r="N87" s="98" t="n"/>
      <c r="O87" s="99" t="n"/>
      <c r="P87" s="99" t="n"/>
      <c r="Q87" s="99" t="n"/>
      <c r="R87" s="99" t="n"/>
      <c r="S87" s="99" t="n"/>
      <c r="T87" s="100" t="n"/>
      <c r="U87" s="100" t="n"/>
      <c r="V87" s="27" t="n"/>
      <c r="W87" s="27" t="n"/>
      <c r="X87" s="101" t="n"/>
      <c r="Y87" s="102" t="n"/>
      <c r="Z87" s="27" t="n"/>
      <c r="AA87" s="27" t="n"/>
      <c r="AB87" s="27" t="n"/>
      <c r="AC87" s="27" t="n"/>
      <c r="BC87" s="114">
        <f>IF(N87="","",SUMIFS($B$9:$B$28,$C$9:$C$28,"&lt;="&amp;N87,$D$9:$D$28,"&gt;="&amp;N87))</f>
        <v/>
      </c>
      <c r="BD87" s="115">
        <f t="array" ref="BD87">IF(OR(BC87="",BC87=0),"",INDEX($AD$9:$AD$28,BC87))</f>
        <v/>
      </c>
      <c r="BE87" s="116">
        <f t="array" ref="BE87">IF(BD87="","",O87*INDEX($AP$9:$AP$28,BC87))</f>
        <v/>
      </c>
      <c r="BF87" s="119">
        <f t="array" ref="BF87">IF(BD87="","",P87*INDEX($AP$9:$AP$28,BC87))</f>
        <v/>
      </c>
      <c r="BG87" s="119">
        <f>IF(BD87="","",IF($BF$1=[1]Lists!$R$2,MIN(SUM(O87:P87),$BI$1),IF(AND($BF$1=[1]Lists!$R$3,O87&gt;0),MIN(O87,$BI$1)+P87*(MIN(O87,$BI$1)/O87),MIN(SUM(O87),$BI$1)+P87)))</f>
        <v/>
      </c>
      <c r="BH87" s="118">
        <f>IF(BD87="","",IF($BF$1=[1]Lists!$R$2,MIN(SUM(BE87:BF87),$BI$1),IF(AND($BF$1=[1]Lists!$R$3,O87&gt;0),MIN(BE87,$BI$1)+BF87*(MIN(BE87,$BI$1)/BE87),MIN(SUM(BE87),$BI$1)+BF87)))</f>
        <v/>
      </c>
      <c r="BI87" s="116">
        <f>IF(BD87="","",SUM($O87:$P87)-BG87)</f>
        <v/>
      </c>
      <c r="BJ87" s="118">
        <f>IF(BD87="","",SUM($BE87:$BF87)-BH87)</f>
        <v/>
      </c>
      <c r="BK87" s="119">
        <f>IF(BD87="","",IF($BF$1=[1]Lists!$R$2,MIN(SUM(O87:P87),$BL$1),IF(AND($BF$1=[1]Lists!$R$3,O87&gt;0),MIN(O87,$BL$1)+P87*(MIN(O87,$BL$1)/O87),MIN(SUM(O87),$BL$1)+P87)))</f>
        <v/>
      </c>
      <c r="BL87" s="118">
        <f>IF(BD87="","",IF($BF$1=[1]Lists!$R$2,MIN(SUM(BE87:BF87),$BL$1),IF(AND($BF$1=[1]Lists!$R$3,O87&gt;0),MIN(BE87,$BL$1)+BF87*(MIN(BE87,$BL$1)/BE87),MIN(SUM(BE87),$BL$1)+BF87)))</f>
        <v/>
      </c>
      <c r="BM87" s="116">
        <f>IF(BK87="","",SUM($O87:$P87)-BK87)</f>
        <v/>
      </c>
      <c r="BN87" s="118">
        <f>IF(BL87="","",SUM($BE87:$BF87)-BL87)</f>
        <v/>
      </c>
      <c r="BP87" s="103">
        <f>IF(X87="","",_xlfn.RANK.EQ(X87,$X$9:$X$108,1))</f>
        <v/>
      </c>
      <c r="BQ87" s="3">
        <f>IF(M87&gt;MAX([1]GL_LossExperience_Input!$BP$9:$BP$108),"",INDEX([1]GL_LossExperience_Input!$X$9:$X$108,MATCH(M87,$BP$9:$BP$108,0)))</f>
        <v/>
      </c>
      <c r="BR87" s="107">
        <f>IF(BQ87="","",BR86*(1+BS87))</f>
        <v/>
      </c>
      <c r="BS87" s="123">
        <f>IF(M87&gt;MAX([1]GL_LossExperience_Input!$BP$9:$BP$108),"",INDEX([1]GL_LossExperience_Input!$Y$9:$Y$108,MATCH(M87,$BP$9:$BP$108,0)))</f>
        <v/>
      </c>
      <c r="DM87">
        <f>M87</f>
        <v/>
      </c>
      <c r="DN87">
        <f>IF(OR(Q87="",$N87=""),0,IF(Q87&gt;O87,1,0))</f>
        <v/>
      </c>
      <c r="DO87">
        <f>IF(OR(R87="",$N87=""),0,IF(R87&gt;P87,1,0))</f>
        <v/>
      </c>
      <c r="DQ87">
        <f>DM87</f>
        <v/>
      </c>
      <c r="DR87">
        <f>IF(X87="","",IF(COUNTIFS($X$9:$X$108,X87)&gt;1,1,0))</f>
        <v/>
      </c>
      <c r="DW87" s="27" t="n"/>
      <c r="DX87" s="1" t="n"/>
    </row>
    <row r="88" ht="14.4" customHeight="1">
      <c r="A88" s="1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>
        <f>M87+1</f>
        <v/>
      </c>
      <c r="N88" s="98" t="n"/>
      <c r="O88" s="99" t="n"/>
      <c r="P88" s="99" t="n"/>
      <c r="Q88" s="99" t="n"/>
      <c r="R88" s="99" t="n"/>
      <c r="S88" s="99" t="n"/>
      <c r="T88" s="100" t="n"/>
      <c r="U88" s="100" t="n"/>
      <c r="V88" s="27" t="n"/>
      <c r="W88" s="27" t="n"/>
      <c r="X88" s="101" t="n"/>
      <c r="Y88" s="102" t="n"/>
      <c r="Z88" s="27" t="n"/>
      <c r="AA88" s="27" t="n"/>
      <c r="AB88" s="27" t="n"/>
      <c r="AC88" s="27" t="n"/>
      <c r="BC88" s="114">
        <f>IF(N88="","",SUMIFS($B$9:$B$28,$C$9:$C$28,"&lt;="&amp;N88,$D$9:$D$28,"&gt;="&amp;N88))</f>
        <v/>
      </c>
      <c r="BD88" s="115">
        <f t="array" ref="BD88">IF(OR(BC88="",BC88=0),"",INDEX($AD$9:$AD$28,BC88))</f>
        <v/>
      </c>
      <c r="BE88" s="116">
        <f t="array" ref="BE88">IF(BD88="","",O88*INDEX($AP$9:$AP$28,BC88))</f>
        <v/>
      </c>
      <c r="BF88" s="119">
        <f t="array" ref="BF88">IF(BD88="","",P88*INDEX($AP$9:$AP$28,BC88))</f>
        <v/>
      </c>
      <c r="BG88" s="119">
        <f>IF(BD88="","",IF($BF$1=[1]Lists!$R$2,MIN(SUM(O88:P88),$BI$1),IF(AND($BF$1=[1]Lists!$R$3,O88&gt;0),MIN(O88,$BI$1)+P88*(MIN(O88,$BI$1)/O88),MIN(SUM(O88),$BI$1)+P88)))</f>
        <v/>
      </c>
      <c r="BH88" s="118">
        <f>IF(BD88="","",IF($BF$1=[1]Lists!$R$2,MIN(SUM(BE88:BF88),$BI$1),IF(AND($BF$1=[1]Lists!$R$3,O88&gt;0),MIN(BE88,$BI$1)+BF88*(MIN(BE88,$BI$1)/BE88),MIN(SUM(BE88),$BI$1)+BF88)))</f>
        <v/>
      </c>
      <c r="BI88" s="116">
        <f>IF(BD88="","",SUM($O88:$P88)-BG88)</f>
        <v/>
      </c>
      <c r="BJ88" s="118">
        <f>IF(BD88="","",SUM($BE88:$BF88)-BH88)</f>
        <v/>
      </c>
      <c r="BK88" s="119">
        <f>IF(BD88="","",IF($BF$1=[1]Lists!$R$2,MIN(SUM(O88:P88),$BL$1),IF(AND($BF$1=[1]Lists!$R$3,O88&gt;0),MIN(O88,$BL$1)+P88*(MIN(O88,$BL$1)/O88),MIN(SUM(O88),$BL$1)+P88)))</f>
        <v/>
      </c>
      <c r="BL88" s="118">
        <f>IF(BD88="","",IF($BF$1=[1]Lists!$R$2,MIN(SUM(BE88:BF88),$BL$1),IF(AND($BF$1=[1]Lists!$R$3,O88&gt;0),MIN(BE88,$BL$1)+BF88*(MIN(BE88,$BL$1)/BE88),MIN(SUM(BE88),$BL$1)+BF88)))</f>
        <v/>
      </c>
      <c r="BM88" s="116">
        <f>IF(BK88="","",SUM($O88:$P88)-BK88)</f>
        <v/>
      </c>
      <c r="BN88" s="118">
        <f>IF(BL88="","",SUM($BE88:$BF88)-BL88)</f>
        <v/>
      </c>
      <c r="BP88" s="103">
        <f>IF(X88="","",_xlfn.RANK.EQ(X88,$X$9:$X$108,1))</f>
        <v/>
      </c>
      <c r="BQ88" s="3">
        <f>IF(M88&gt;MAX([1]GL_LossExperience_Input!$BP$9:$BP$108),"",INDEX([1]GL_LossExperience_Input!$X$9:$X$108,MATCH(M88,$BP$9:$BP$108,0)))</f>
        <v/>
      </c>
      <c r="BR88" s="107">
        <f>IF(BQ88="","",BR87*(1+BS88))</f>
        <v/>
      </c>
      <c r="BS88" s="123">
        <f>IF(M88&gt;MAX([1]GL_LossExperience_Input!$BP$9:$BP$108),"",INDEX([1]GL_LossExperience_Input!$Y$9:$Y$108,MATCH(M88,$BP$9:$BP$108,0)))</f>
        <v/>
      </c>
      <c r="DM88">
        <f>M88</f>
        <v/>
      </c>
      <c r="DN88">
        <f>IF(OR(Q88="",$N88=""),0,IF(Q88&gt;O88,1,0))</f>
        <v/>
      </c>
      <c r="DO88">
        <f>IF(OR(R88="",$N88=""),0,IF(R88&gt;P88,1,0))</f>
        <v/>
      </c>
      <c r="DQ88">
        <f>DM88</f>
        <v/>
      </c>
      <c r="DR88">
        <f>IF(X88="","",IF(COUNTIFS($X$9:$X$108,X88)&gt;1,1,0))</f>
        <v/>
      </c>
      <c r="DW88" s="27" t="n"/>
      <c r="DX88" s="1" t="n"/>
    </row>
    <row r="89" ht="14.4" customHeight="1">
      <c r="A89" s="1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>
        <f>M88+1</f>
        <v/>
      </c>
      <c r="N89" s="98" t="n"/>
      <c r="O89" s="99" t="n"/>
      <c r="P89" s="99" t="n"/>
      <c r="Q89" s="99" t="n"/>
      <c r="R89" s="99" t="n"/>
      <c r="S89" s="99" t="n"/>
      <c r="T89" s="100" t="n"/>
      <c r="U89" s="100" t="n"/>
      <c r="V89" s="27" t="n"/>
      <c r="W89" s="27" t="n"/>
      <c r="X89" s="101" t="n"/>
      <c r="Y89" s="102" t="n"/>
      <c r="Z89" s="27" t="n"/>
      <c r="AA89" s="27" t="n"/>
      <c r="AB89" s="27" t="n"/>
      <c r="AC89" s="27" t="n"/>
      <c r="BC89" s="114">
        <f>IF(N89="","",SUMIFS($B$9:$B$28,$C$9:$C$28,"&lt;="&amp;N89,$D$9:$D$28,"&gt;="&amp;N89))</f>
        <v/>
      </c>
      <c r="BD89" s="115">
        <f t="array" ref="BD89">IF(OR(BC89="",BC89=0),"",INDEX($AD$9:$AD$28,BC89))</f>
        <v/>
      </c>
      <c r="BE89" s="116">
        <f t="array" ref="BE89">IF(BD89="","",O89*INDEX($AP$9:$AP$28,BC89))</f>
        <v/>
      </c>
      <c r="BF89" s="119">
        <f t="array" ref="BF89">IF(BD89="","",P89*INDEX($AP$9:$AP$28,BC89))</f>
        <v/>
      </c>
      <c r="BG89" s="119">
        <f>IF(BD89="","",IF($BF$1=[1]Lists!$R$2,MIN(SUM(O89:P89),$BI$1),IF(AND($BF$1=[1]Lists!$R$3,O89&gt;0),MIN(O89,$BI$1)+P89*(MIN(O89,$BI$1)/O89),MIN(SUM(O89),$BI$1)+P89)))</f>
        <v/>
      </c>
      <c r="BH89" s="118">
        <f>IF(BD89="","",IF($BF$1=[1]Lists!$R$2,MIN(SUM(BE89:BF89),$BI$1),IF(AND($BF$1=[1]Lists!$R$3,O89&gt;0),MIN(BE89,$BI$1)+BF89*(MIN(BE89,$BI$1)/BE89),MIN(SUM(BE89),$BI$1)+BF89)))</f>
        <v/>
      </c>
      <c r="BI89" s="116">
        <f>IF(BD89="","",SUM($O89:$P89)-BG89)</f>
        <v/>
      </c>
      <c r="BJ89" s="118">
        <f>IF(BD89="","",SUM($BE89:$BF89)-BH89)</f>
        <v/>
      </c>
      <c r="BK89" s="119">
        <f>IF(BD89="","",IF($BF$1=[1]Lists!$R$2,MIN(SUM(O89:P89),$BL$1),IF(AND($BF$1=[1]Lists!$R$3,O89&gt;0),MIN(O89,$BL$1)+P89*(MIN(O89,$BL$1)/O89),MIN(SUM(O89),$BL$1)+P89)))</f>
        <v/>
      </c>
      <c r="BL89" s="118">
        <f>IF(BD89="","",IF($BF$1=[1]Lists!$R$2,MIN(SUM(BE89:BF89),$BL$1),IF(AND($BF$1=[1]Lists!$R$3,O89&gt;0),MIN(BE89,$BL$1)+BF89*(MIN(BE89,$BL$1)/BE89),MIN(SUM(BE89),$BL$1)+BF89)))</f>
        <v/>
      </c>
      <c r="BM89" s="116">
        <f>IF(BK89="","",SUM($O89:$P89)-BK89)</f>
        <v/>
      </c>
      <c r="BN89" s="118">
        <f>IF(BL89="","",SUM($BE89:$BF89)-BL89)</f>
        <v/>
      </c>
      <c r="BP89" s="103">
        <f>IF(X89="","",_xlfn.RANK.EQ(X89,$X$9:$X$108,1))</f>
        <v/>
      </c>
      <c r="BQ89" s="3">
        <f>IF(M89&gt;MAX([1]GL_LossExperience_Input!$BP$9:$BP$108),"",INDEX([1]GL_LossExperience_Input!$X$9:$X$108,MATCH(M89,$BP$9:$BP$108,0)))</f>
        <v/>
      </c>
      <c r="BR89" s="107">
        <f>IF(BQ89="","",BR88*(1+BS89))</f>
        <v/>
      </c>
      <c r="BS89" s="123">
        <f>IF(M89&gt;MAX([1]GL_LossExperience_Input!$BP$9:$BP$108),"",INDEX([1]GL_LossExperience_Input!$Y$9:$Y$108,MATCH(M89,$BP$9:$BP$108,0)))</f>
        <v/>
      </c>
      <c r="DM89">
        <f>M89</f>
        <v/>
      </c>
      <c r="DN89">
        <f>IF(OR(Q89="",$N89=""),0,IF(Q89&gt;O89,1,0))</f>
        <v/>
      </c>
      <c r="DO89">
        <f>IF(OR(R89="",$N89=""),0,IF(R89&gt;P89,1,0))</f>
        <v/>
      </c>
      <c r="DQ89">
        <f>DM89</f>
        <v/>
      </c>
      <c r="DR89">
        <f>IF(X89="","",IF(COUNTIFS($X$9:$X$108,X89)&gt;1,1,0))</f>
        <v/>
      </c>
      <c r="DW89" s="27" t="n"/>
      <c r="DX89" s="1" t="n"/>
    </row>
    <row r="90" ht="14.4" customHeight="1">
      <c r="A90" s="1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>
        <f>M89+1</f>
        <v/>
      </c>
      <c r="N90" s="98" t="n"/>
      <c r="O90" s="99" t="n"/>
      <c r="P90" s="99" t="n"/>
      <c r="Q90" s="99" t="n"/>
      <c r="R90" s="99" t="n"/>
      <c r="S90" s="99" t="n"/>
      <c r="T90" s="100" t="n"/>
      <c r="U90" s="100" t="n"/>
      <c r="V90" s="27" t="n"/>
      <c r="W90" s="27" t="n"/>
      <c r="X90" s="101" t="n"/>
      <c r="Y90" s="102" t="n"/>
      <c r="Z90" s="27" t="n"/>
      <c r="AA90" s="27" t="n"/>
      <c r="AB90" s="27" t="n"/>
      <c r="AC90" s="27" t="n"/>
      <c r="BC90" s="114">
        <f>IF(N90="","",SUMIFS($B$9:$B$28,$C$9:$C$28,"&lt;="&amp;N90,$D$9:$D$28,"&gt;="&amp;N90))</f>
        <v/>
      </c>
      <c r="BD90" s="115">
        <f t="array" ref="BD90">IF(OR(BC90="",BC90=0),"",INDEX($AD$9:$AD$28,BC90))</f>
        <v/>
      </c>
      <c r="BE90" s="116">
        <f t="array" ref="BE90">IF(BD90="","",O90*INDEX($AP$9:$AP$28,BC90))</f>
        <v/>
      </c>
      <c r="BF90" s="119">
        <f t="array" ref="BF90">IF(BD90="","",P90*INDEX($AP$9:$AP$28,BC90))</f>
        <v/>
      </c>
      <c r="BG90" s="119">
        <f>IF(BD90="","",IF($BF$1=[1]Lists!$R$2,MIN(SUM(O90:P90),$BI$1),IF(AND($BF$1=[1]Lists!$R$3,O90&gt;0),MIN(O90,$BI$1)+P90*(MIN(O90,$BI$1)/O90),MIN(SUM(O90),$BI$1)+P90)))</f>
        <v/>
      </c>
      <c r="BH90" s="118">
        <f>IF(BD90="","",IF($BF$1=[1]Lists!$R$2,MIN(SUM(BE90:BF90),$BI$1),IF(AND($BF$1=[1]Lists!$R$3,O90&gt;0),MIN(BE90,$BI$1)+BF90*(MIN(BE90,$BI$1)/BE90),MIN(SUM(BE90),$BI$1)+BF90)))</f>
        <v/>
      </c>
      <c r="BI90" s="116">
        <f>IF(BD90="","",SUM($O90:$P90)-BG90)</f>
        <v/>
      </c>
      <c r="BJ90" s="118">
        <f>IF(BD90="","",SUM($BE90:$BF90)-BH90)</f>
        <v/>
      </c>
      <c r="BK90" s="119">
        <f>IF(BD90="","",IF($BF$1=[1]Lists!$R$2,MIN(SUM(O90:P90),$BL$1),IF(AND($BF$1=[1]Lists!$R$3,O90&gt;0),MIN(O90,$BL$1)+P90*(MIN(O90,$BL$1)/O90),MIN(SUM(O90),$BL$1)+P90)))</f>
        <v/>
      </c>
      <c r="BL90" s="118">
        <f>IF(BD90="","",IF($BF$1=[1]Lists!$R$2,MIN(SUM(BE90:BF90),$BL$1),IF(AND($BF$1=[1]Lists!$R$3,O90&gt;0),MIN(BE90,$BL$1)+BF90*(MIN(BE90,$BL$1)/BE90),MIN(SUM(BE90),$BL$1)+BF90)))</f>
        <v/>
      </c>
      <c r="BM90" s="116">
        <f>IF(BK90="","",SUM($O90:$P90)-BK90)</f>
        <v/>
      </c>
      <c r="BN90" s="118">
        <f>IF(BL90="","",SUM($BE90:$BF90)-BL90)</f>
        <v/>
      </c>
      <c r="BP90" s="103">
        <f>IF(X90="","",_xlfn.RANK.EQ(X90,$X$9:$X$108,1))</f>
        <v/>
      </c>
      <c r="BQ90" s="3">
        <f>IF(M90&gt;MAX([1]GL_LossExperience_Input!$BP$9:$BP$108),"",INDEX([1]GL_LossExperience_Input!$X$9:$X$108,MATCH(M90,$BP$9:$BP$108,0)))</f>
        <v/>
      </c>
      <c r="BR90" s="107">
        <f>IF(BQ90="","",BR89*(1+BS90))</f>
        <v/>
      </c>
      <c r="BS90" s="123">
        <f>IF(M90&gt;MAX([1]GL_LossExperience_Input!$BP$9:$BP$108),"",INDEX([1]GL_LossExperience_Input!$Y$9:$Y$108,MATCH(M90,$BP$9:$BP$108,0)))</f>
        <v/>
      </c>
      <c r="DM90">
        <f>M90</f>
        <v/>
      </c>
      <c r="DN90">
        <f>IF(OR(Q90="",$N90=""),0,IF(Q90&gt;O90,1,0))</f>
        <v/>
      </c>
      <c r="DO90">
        <f>IF(OR(R90="",$N90=""),0,IF(R90&gt;P90,1,0))</f>
        <v/>
      </c>
      <c r="DQ90">
        <f>DM90</f>
        <v/>
      </c>
      <c r="DR90">
        <f>IF(X90="","",IF(COUNTIFS($X$9:$X$108,X90)&gt;1,1,0))</f>
        <v/>
      </c>
      <c r="DW90" s="27" t="n"/>
      <c r="DX90" s="1" t="n"/>
    </row>
    <row r="91" ht="14.4" customHeight="1">
      <c r="A91" s="1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>
        <f>M90+1</f>
        <v/>
      </c>
      <c r="N91" s="98" t="n"/>
      <c r="O91" s="99" t="n"/>
      <c r="P91" s="99" t="n"/>
      <c r="Q91" s="99" t="n"/>
      <c r="R91" s="99" t="n"/>
      <c r="S91" s="99" t="n"/>
      <c r="T91" s="100" t="n"/>
      <c r="U91" s="100" t="n"/>
      <c r="V91" s="27" t="n"/>
      <c r="W91" s="27" t="n"/>
      <c r="X91" s="101" t="n"/>
      <c r="Y91" s="102" t="n"/>
      <c r="Z91" s="27" t="n"/>
      <c r="AA91" s="27" t="n"/>
      <c r="AB91" s="27" t="n"/>
      <c r="AC91" s="27" t="n"/>
      <c r="BC91" s="114">
        <f>IF(N91="","",SUMIFS($B$9:$B$28,$C$9:$C$28,"&lt;="&amp;N91,$D$9:$D$28,"&gt;="&amp;N91))</f>
        <v/>
      </c>
      <c r="BD91" s="115">
        <f t="array" ref="BD91">IF(OR(BC91="",BC91=0),"",INDEX($AD$9:$AD$28,BC91))</f>
        <v/>
      </c>
      <c r="BE91" s="116">
        <f t="array" ref="BE91">IF(BD91="","",O91*INDEX($AP$9:$AP$28,BC91))</f>
        <v/>
      </c>
      <c r="BF91" s="119">
        <f t="array" ref="BF91">IF(BD91="","",P91*INDEX($AP$9:$AP$28,BC91))</f>
        <v/>
      </c>
      <c r="BG91" s="119">
        <f>IF(BD91="","",IF($BF$1=[1]Lists!$R$2,MIN(SUM(O91:P91),$BI$1),IF(AND($BF$1=[1]Lists!$R$3,O91&gt;0),MIN(O91,$BI$1)+P91*(MIN(O91,$BI$1)/O91),MIN(SUM(O91),$BI$1)+P91)))</f>
        <v/>
      </c>
      <c r="BH91" s="118">
        <f>IF(BD91="","",IF($BF$1=[1]Lists!$R$2,MIN(SUM(BE91:BF91),$BI$1),IF(AND($BF$1=[1]Lists!$R$3,O91&gt;0),MIN(BE91,$BI$1)+BF91*(MIN(BE91,$BI$1)/BE91),MIN(SUM(BE91),$BI$1)+BF91)))</f>
        <v/>
      </c>
      <c r="BI91" s="116">
        <f>IF(BD91="","",SUM($O91:$P91)-BG91)</f>
        <v/>
      </c>
      <c r="BJ91" s="118">
        <f>IF(BD91="","",SUM($BE91:$BF91)-BH91)</f>
        <v/>
      </c>
      <c r="BK91" s="119">
        <f>IF(BD91="","",IF($BF$1=[1]Lists!$R$2,MIN(SUM(O91:P91),$BL$1),IF(AND($BF$1=[1]Lists!$R$3,O91&gt;0),MIN(O91,$BL$1)+P91*(MIN(O91,$BL$1)/O91),MIN(SUM(O91),$BL$1)+P91)))</f>
        <v/>
      </c>
      <c r="BL91" s="118">
        <f>IF(BD91="","",IF($BF$1=[1]Lists!$R$2,MIN(SUM(BE91:BF91),$BL$1),IF(AND($BF$1=[1]Lists!$R$3,O91&gt;0),MIN(BE91,$BL$1)+BF91*(MIN(BE91,$BL$1)/BE91),MIN(SUM(BE91),$BL$1)+BF91)))</f>
        <v/>
      </c>
      <c r="BM91" s="116">
        <f>IF(BK91="","",SUM($O91:$P91)-BK91)</f>
        <v/>
      </c>
      <c r="BN91" s="118">
        <f>IF(BL91="","",SUM($BE91:$BF91)-BL91)</f>
        <v/>
      </c>
      <c r="BP91" s="103">
        <f>IF(X91="","",_xlfn.RANK.EQ(X91,$X$9:$X$108,1))</f>
        <v/>
      </c>
      <c r="BQ91" s="3">
        <f>IF(M91&gt;MAX([1]GL_LossExperience_Input!$BP$9:$BP$108),"",INDEX([1]GL_LossExperience_Input!$X$9:$X$108,MATCH(M91,$BP$9:$BP$108,0)))</f>
        <v/>
      </c>
      <c r="BR91" s="107">
        <f>IF(BQ91="","",BR90*(1+BS91))</f>
        <v/>
      </c>
      <c r="BS91" s="123">
        <f>IF(M91&gt;MAX([1]GL_LossExperience_Input!$BP$9:$BP$108),"",INDEX([1]GL_LossExperience_Input!$Y$9:$Y$108,MATCH(M91,$BP$9:$BP$108,0)))</f>
        <v/>
      </c>
      <c r="DM91">
        <f>M91</f>
        <v/>
      </c>
      <c r="DN91">
        <f>IF(OR(Q91="",$N91=""),0,IF(Q91&gt;O91,1,0))</f>
        <v/>
      </c>
      <c r="DO91">
        <f>IF(OR(R91="",$N91=""),0,IF(R91&gt;P91,1,0))</f>
        <v/>
      </c>
      <c r="DQ91">
        <f>DM91</f>
        <v/>
      </c>
      <c r="DR91">
        <f>IF(X91="","",IF(COUNTIFS($X$9:$X$108,X91)&gt;1,1,0))</f>
        <v/>
      </c>
      <c r="DW91" s="27" t="n"/>
      <c r="DX91" s="1" t="n"/>
    </row>
    <row r="92" ht="14.4" customHeight="1">
      <c r="A92" s="1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>
        <f>M91+1</f>
        <v/>
      </c>
      <c r="N92" s="98" t="n"/>
      <c r="O92" s="99" t="n"/>
      <c r="P92" s="99" t="n"/>
      <c r="Q92" s="99" t="n"/>
      <c r="R92" s="99" t="n"/>
      <c r="S92" s="99" t="n"/>
      <c r="T92" s="100" t="n"/>
      <c r="U92" s="100" t="n"/>
      <c r="V92" s="27" t="n"/>
      <c r="W92" s="27" t="n"/>
      <c r="X92" s="101" t="n"/>
      <c r="Y92" s="102" t="n"/>
      <c r="Z92" s="27" t="n"/>
      <c r="AA92" s="27" t="n"/>
      <c r="AB92" s="27" t="n"/>
      <c r="AC92" s="27" t="n"/>
      <c r="BC92" s="114">
        <f>IF(N92="","",SUMIFS($B$9:$B$28,$C$9:$C$28,"&lt;="&amp;N92,$D$9:$D$28,"&gt;="&amp;N92))</f>
        <v/>
      </c>
      <c r="BD92" s="115">
        <f t="array" ref="BD92">IF(OR(BC92="",BC92=0),"",INDEX($AD$9:$AD$28,BC92))</f>
        <v/>
      </c>
      <c r="BE92" s="116">
        <f t="array" ref="BE92">IF(BD92="","",O92*INDEX($AP$9:$AP$28,BC92))</f>
        <v/>
      </c>
      <c r="BF92" s="119">
        <f t="array" ref="BF92">IF(BD92="","",P92*INDEX($AP$9:$AP$28,BC92))</f>
        <v/>
      </c>
      <c r="BG92" s="119">
        <f>IF(BD92="","",IF($BF$1=[1]Lists!$R$2,MIN(SUM(O92:P92),$BI$1),IF(AND($BF$1=[1]Lists!$R$3,O92&gt;0),MIN(O92,$BI$1)+P92*(MIN(O92,$BI$1)/O92),MIN(SUM(O92),$BI$1)+P92)))</f>
        <v/>
      </c>
      <c r="BH92" s="118">
        <f>IF(BD92="","",IF($BF$1=[1]Lists!$R$2,MIN(SUM(BE92:BF92),$BI$1),IF(AND($BF$1=[1]Lists!$R$3,O92&gt;0),MIN(BE92,$BI$1)+BF92*(MIN(BE92,$BI$1)/BE92),MIN(SUM(BE92),$BI$1)+BF92)))</f>
        <v/>
      </c>
      <c r="BI92" s="116">
        <f>IF(BD92="","",SUM($O92:$P92)-BG92)</f>
        <v/>
      </c>
      <c r="BJ92" s="118">
        <f>IF(BD92="","",SUM($BE92:$BF92)-BH92)</f>
        <v/>
      </c>
      <c r="BK92" s="119">
        <f>IF(BD92="","",IF($BF$1=[1]Lists!$R$2,MIN(SUM(O92:P92),$BL$1),IF(AND($BF$1=[1]Lists!$R$3,O92&gt;0),MIN(O92,$BL$1)+P92*(MIN(O92,$BL$1)/O92),MIN(SUM(O92),$BL$1)+P92)))</f>
        <v/>
      </c>
      <c r="BL92" s="118">
        <f>IF(BD92="","",IF($BF$1=[1]Lists!$R$2,MIN(SUM(BE92:BF92),$BL$1),IF(AND($BF$1=[1]Lists!$R$3,O92&gt;0),MIN(BE92,$BL$1)+BF92*(MIN(BE92,$BL$1)/BE92),MIN(SUM(BE92),$BL$1)+BF92)))</f>
        <v/>
      </c>
      <c r="BM92" s="116">
        <f>IF(BK92="","",SUM($O92:$P92)-BK92)</f>
        <v/>
      </c>
      <c r="BN92" s="118">
        <f>IF(BL92="","",SUM($BE92:$BF92)-BL92)</f>
        <v/>
      </c>
      <c r="BP92" s="103">
        <f>IF(X92="","",_xlfn.RANK.EQ(X92,$X$9:$X$108,1))</f>
        <v/>
      </c>
      <c r="BQ92" s="3">
        <f>IF(M92&gt;MAX([1]GL_LossExperience_Input!$BP$9:$BP$108),"",INDEX([1]GL_LossExperience_Input!$X$9:$X$108,MATCH(M92,$BP$9:$BP$108,0)))</f>
        <v/>
      </c>
      <c r="BR92" s="107">
        <f>IF(BQ92="","",BR91*(1+BS92))</f>
        <v/>
      </c>
      <c r="BS92" s="123">
        <f>IF(M92&gt;MAX([1]GL_LossExperience_Input!$BP$9:$BP$108),"",INDEX([1]GL_LossExperience_Input!$Y$9:$Y$108,MATCH(M92,$BP$9:$BP$108,0)))</f>
        <v/>
      </c>
      <c r="DM92">
        <f>M92</f>
        <v/>
      </c>
      <c r="DN92">
        <f>IF(OR(Q92="",$N92=""),0,IF(Q92&gt;O92,1,0))</f>
        <v/>
      </c>
      <c r="DO92">
        <f>IF(OR(R92="",$N92=""),0,IF(R92&gt;P92,1,0))</f>
        <v/>
      </c>
      <c r="DQ92">
        <f>DM92</f>
        <v/>
      </c>
      <c r="DR92">
        <f>IF(X92="","",IF(COUNTIFS($X$9:$X$108,X92)&gt;1,1,0))</f>
        <v/>
      </c>
      <c r="DW92" s="27" t="n"/>
      <c r="DX92" s="1" t="n"/>
    </row>
    <row r="93" ht="14.4" customHeight="1">
      <c r="A93" s="1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>
        <f>M92+1</f>
        <v/>
      </c>
      <c r="N93" s="98" t="n"/>
      <c r="O93" s="99" t="n"/>
      <c r="P93" s="99" t="n"/>
      <c r="Q93" s="99" t="n"/>
      <c r="R93" s="99" t="n"/>
      <c r="S93" s="99" t="n"/>
      <c r="T93" s="100" t="n"/>
      <c r="U93" s="100" t="n"/>
      <c r="V93" s="27" t="n"/>
      <c r="W93" s="27" t="n"/>
      <c r="X93" s="101" t="n"/>
      <c r="Y93" s="102" t="n"/>
      <c r="Z93" s="27" t="n"/>
      <c r="AA93" s="27" t="n"/>
      <c r="AB93" s="27" t="n"/>
      <c r="AC93" s="27" t="n"/>
      <c r="BC93" s="114">
        <f>IF(N93="","",SUMIFS($B$9:$B$28,$C$9:$C$28,"&lt;="&amp;N93,$D$9:$D$28,"&gt;="&amp;N93))</f>
        <v/>
      </c>
      <c r="BD93" s="115">
        <f t="array" ref="BD93">IF(OR(BC93="",BC93=0),"",INDEX($AD$9:$AD$28,BC93))</f>
        <v/>
      </c>
      <c r="BE93" s="116">
        <f t="array" ref="BE93">IF(BD93="","",O93*INDEX($AP$9:$AP$28,BC93))</f>
        <v/>
      </c>
      <c r="BF93" s="119">
        <f t="array" ref="BF93">IF(BD93="","",P93*INDEX($AP$9:$AP$28,BC93))</f>
        <v/>
      </c>
      <c r="BG93" s="119">
        <f>IF(BD93="","",IF($BF$1=[1]Lists!$R$2,MIN(SUM(O93:P93),$BI$1),IF(AND($BF$1=[1]Lists!$R$3,O93&gt;0),MIN(O93,$BI$1)+P93*(MIN(O93,$BI$1)/O93),MIN(SUM(O93),$BI$1)+P93)))</f>
        <v/>
      </c>
      <c r="BH93" s="118">
        <f>IF(BD93="","",IF($BF$1=[1]Lists!$R$2,MIN(SUM(BE93:BF93),$BI$1),IF(AND($BF$1=[1]Lists!$R$3,O93&gt;0),MIN(BE93,$BI$1)+BF93*(MIN(BE93,$BI$1)/BE93),MIN(SUM(BE93),$BI$1)+BF93)))</f>
        <v/>
      </c>
      <c r="BI93" s="116">
        <f>IF(BD93="","",SUM($O93:$P93)-BG93)</f>
        <v/>
      </c>
      <c r="BJ93" s="118">
        <f>IF(BD93="","",SUM($BE93:$BF93)-BH93)</f>
        <v/>
      </c>
      <c r="BK93" s="119">
        <f>IF(BD93="","",IF($BF$1=[1]Lists!$R$2,MIN(SUM(O93:P93),$BL$1),IF(AND($BF$1=[1]Lists!$R$3,O93&gt;0),MIN(O93,$BL$1)+P93*(MIN(O93,$BL$1)/O93),MIN(SUM(O93),$BL$1)+P93)))</f>
        <v/>
      </c>
      <c r="BL93" s="118">
        <f>IF(BD93="","",IF($BF$1=[1]Lists!$R$2,MIN(SUM(BE93:BF93),$BL$1),IF(AND($BF$1=[1]Lists!$R$3,O93&gt;0),MIN(BE93,$BL$1)+BF93*(MIN(BE93,$BL$1)/BE93),MIN(SUM(BE93),$BL$1)+BF93)))</f>
        <v/>
      </c>
      <c r="BM93" s="116">
        <f>IF(BK93="","",SUM($O93:$P93)-BK93)</f>
        <v/>
      </c>
      <c r="BN93" s="118">
        <f>IF(BL93="","",SUM($BE93:$BF93)-BL93)</f>
        <v/>
      </c>
      <c r="BP93" s="103">
        <f>IF(X93="","",_xlfn.RANK.EQ(X93,$X$9:$X$108,1))</f>
        <v/>
      </c>
      <c r="BQ93" s="3">
        <f>IF(M93&gt;MAX([1]GL_LossExperience_Input!$BP$9:$BP$108),"",INDEX([1]GL_LossExperience_Input!$X$9:$X$108,MATCH(M93,$BP$9:$BP$108,0)))</f>
        <v/>
      </c>
      <c r="BR93" s="107">
        <f>IF(BQ93="","",BR92*(1+BS93))</f>
        <v/>
      </c>
      <c r="BS93" s="123">
        <f>IF(M93&gt;MAX([1]GL_LossExperience_Input!$BP$9:$BP$108),"",INDEX([1]GL_LossExperience_Input!$Y$9:$Y$108,MATCH(M93,$BP$9:$BP$108,0)))</f>
        <v/>
      </c>
      <c r="DM93">
        <f>M93</f>
        <v/>
      </c>
      <c r="DN93">
        <f>IF(OR(Q93="",$N93=""),0,IF(Q93&gt;O93,1,0))</f>
        <v/>
      </c>
      <c r="DO93">
        <f>IF(OR(R93="",$N93=""),0,IF(R93&gt;P93,1,0))</f>
        <v/>
      </c>
      <c r="DQ93">
        <f>DM93</f>
        <v/>
      </c>
      <c r="DR93">
        <f>IF(X93="","",IF(COUNTIFS($X$9:$X$108,X93)&gt;1,1,0))</f>
        <v/>
      </c>
      <c r="DW93" s="27" t="n"/>
      <c r="DX93" s="1" t="n"/>
    </row>
    <row r="94" ht="14.4" customHeight="1">
      <c r="A94" s="1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>
        <f>M93+1</f>
        <v/>
      </c>
      <c r="N94" s="98" t="n"/>
      <c r="O94" s="99" t="n"/>
      <c r="P94" s="99" t="n"/>
      <c r="Q94" s="99" t="n"/>
      <c r="R94" s="99" t="n"/>
      <c r="S94" s="99" t="n"/>
      <c r="T94" s="100" t="n"/>
      <c r="U94" s="100" t="n"/>
      <c r="V94" s="27" t="n"/>
      <c r="W94" s="27" t="n"/>
      <c r="X94" s="101" t="n"/>
      <c r="Y94" s="102" t="n"/>
      <c r="Z94" s="27" t="n"/>
      <c r="AA94" s="27" t="n"/>
      <c r="AB94" s="27" t="n"/>
      <c r="AC94" s="27" t="n"/>
      <c r="BC94" s="114">
        <f>IF(N94="","",SUMIFS($B$9:$B$28,$C$9:$C$28,"&lt;="&amp;N94,$D$9:$D$28,"&gt;="&amp;N94))</f>
        <v/>
      </c>
      <c r="BD94" s="115">
        <f t="array" ref="BD94">IF(OR(BC94="",BC94=0),"",INDEX($AD$9:$AD$28,BC94))</f>
        <v/>
      </c>
      <c r="BE94" s="116">
        <f t="array" ref="BE94">IF(BD94="","",O94*INDEX($AP$9:$AP$28,BC94))</f>
        <v/>
      </c>
      <c r="BF94" s="119">
        <f t="array" ref="BF94">IF(BD94="","",P94*INDEX($AP$9:$AP$28,BC94))</f>
        <v/>
      </c>
      <c r="BG94" s="119">
        <f>IF(BD94="","",IF($BF$1=[1]Lists!$R$2,MIN(SUM(O94:P94),$BI$1),IF(AND($BF$1=[1]Lists!$R$3,O94&gt;0),MIN(O94,$BI$1)+P94*(MIN(O94,$BI$1)/O94),MIN(SUM(O94),$BI$1)+P94)))</f>
        <v/>
      </c>
      <c r="BH94" s="118">
        <f>IF(BD94="","",IF($BF$1=[1]Lists!$R$2,MIN(SUM(BE94:BF94),$BI$1),IF(AND($BF$1=[1]Lists!$R$3,O94&gt;0),MIN(BE94,$BI$1)+BF94*(MIN(BE94,$BI$1)/BE94),MIN(SUM(BE94),$BI$1)+BF94)))</f>
        <v/>
      </c>
      <c r="BI94" s="116">
        <f>IF(BD94="","",SUM($O94:$P94)-BG94)</f>
        <v/>
      </c>
      <c r="BJ94" s="118">
        <f>IF(BD94="","",SUM($BE94:$BF94)-BH94)</f>
        <v/>
      </c>
      <c r="BK94" s="119">
        <f>IF(BD94="","",IF($BF$1=[1]Lists!$R$2,MIN(SUM(O94:P94),$BL$1),IF(AND($BF$1=[1]Lists!$R$3,O94&gt;0),MIN(O94,$BL$1)+P94*(MIN(O94,$BL$1)/O94),MIN(SUM(O94),$BL$1)+P94)))</f>
        <v/>
      </c>
      <c r="BL94" s="118">
        <f>IF(BD94="","",IF($BF$1=[1]Lists!$R$2,MIN(SUM(BE94:BF94),$BL$1),IF(AND($BF$1=[1]Lists!$R$3,O94&gt;0),MIN(BE94,$BL$1)+BF94*(MIN(BE94,$BL$1)/BE94),MIN(SUM(BE94),$BL$1)+BF94)))</f>
        <v/>
      </c>
      <c r="BM94" s="116">
        <f>IF(BK94="","",SUM($O94:$P94)-BK94)</f>
        <v/>
      </c>
      <c r="BN94" s="118">
        <f>IF(BL94="","",SUM($BE94:$BF94)-BL94)</f>
        <v/>
      </c>
      <c r="BP94" s="103">
        <f>IF(X94="","",_xlfn.RANK.EQ(X94,$X$9:$X$108,1))</f>
        <v/>
      </c>
      <c r="BQ94" s="3">
        <f>IF(M94&gt;MAX([1]GL_LossExperience_Input!$BP$9:$BP$108),"",INDEX([1]GL_LossExperience_Input!$X$9:$X$108,MATCH(M94,$BP$9:$BP$108,0)))</f>
        <v/>
      </c>
      <c r="BR94" s="107">
        <f>IF(BQ94="","",BR93*(1+BS94))</f>
        <v/>
      </c>
      <c r="BS94" s="123">
        <f>IF(M94&gt;MAX([1]GL_LossExperience_Input!$BP$9:$BP$108),"",INDEX([1]GL_LossExperience_Input!$Y$9:$Y$108,MATCH(M94,$BP$9:$BP$108,0)))</f>
        <v/>
      </c>
      <c r="DM94">
        <f>M94</f>
        <v/>
      </c>
      <c r="DN94">
        <f>IF(OR(Q94="",$N94=""),0,IF(Q94&gt;O94,1,0))</f>
        <v/>
      </c>
      <c r="DO94">
        <f>IF(OR(R94="",$N94=""),0,IF(R94&gt;P94,1,0))</f>
        <v/>
      </c>
      <c r="DQ94">
        <f>DM94</f>
        <v/>
      </c>
      <c r="DR94">
        <f>IF(X94="","",IF(COUNTIFS($X$9:$X$108,X94)&gt;1,1,0))</f>
        <v/>
      </c>
      <c r="DW94" s="27" t="n"/>
      <c r="DX94" s="1" t="n"/>
    </row>
    <row r="95" ht="14.4" customHeight="1">
      <c r="A95" s="1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>
        <f>M94+1</f>
        <v/>
      </c>
      <c r="N95" s="98" t="n"/>
      <c r="O95" s="99" t="n"/>
      <c r="P95" s="99" t="n"/>
      <c r="Q95" s="99" t="n"/>
      <c r="R95" s="99" t="n"/>
      <c r="S95" s="99" t="n"/>
      <c r="T95" s="100" t="n"/>
      <c r="U95" s="100" t="n"/>
      <c r="V95" s="27" t="n"/>
      <c r="W95" s="27" t="n"/>
      <c r="X95" s="101" t="n"/>
      <c r="Y95" s="102" t="n"/>
      <c r="Z95" s="27" t="n"/>
      <c r="AA95" s="27" t="n"/>
      <c r="AB95" s="27" t="n"/>
      <c r="AC95" s="27" t="n"/>
      <c r="BC95" s="114">
        <f>IF(N95="","",SUMIFS($B$9:$B$28,$C$9:$C$28,"&lt;="&amp;N95,$D$9:$D$28,"&gt;="&amp;N95))</f>
        <v/>
      </c>
      <c r="BD95" s="115">
        <f t="array" ref="BD95">IF(OR(BC95="",BC95=0),"",INDEX($AD$9:$AD$28,BC95))</f>
        <v/>
      </c>
      <c r="BE95" s="116">
        <f t="array" ref="BE95">IF(BD95="","",O95*INDEX($AP$9:$AP$28,BC95))</f>
        <v/>
      </c>
      <c r="BF95" s="119">
        <f t="array" ref="BF95">IF(BD95="","",P95*INDEX($AP$9:$AP$28,BC95))</f>
        <v/>
      </c>
      <c r="BG95" s="119">
        <f>IF(BD95="","",IF($BF$1=[1]Lists!$R$2,MIN(SUM(O95:P95),$BI$1),IF(AND($BF$1=[1]Lists!$R$3,O95&gt;0),MIN(O95,$BI$1)+P95*(MIN(O95,$BI$1)/O95),MIN(SUM(O95),$BI$1)+P95)))</f>
        <v/>
      </c>
      <c r="BH95" s="118">
        <f>IF(BD95="","",IF($BF$1=[1]Lists!$R$2,MIN(SUM(BE95:BF95),$BI$1),IF(AND($BF$1=[1]Lists!$R$3,O95&gt;0),MIN(BE95,$BI$1)+BF95*(MIN(BE95,$BI$1)/BE95),MIN(SUM(BE95),$BI$1)+BF95)))</f>
        <v/>
      </c>
      <c r="BI95" s="116">
        <f>IF(BD95="","",SUM($O95:$P95)-BG95)</f>
        <v/>
      </c>
      <c r="BJ95" s="118">
        <f>IF(BD95="","",SUM($BE95:$BF95)-BH95)</f>
        <v/>
      </c>
      <c r="BK95" s="119">
        <f>IF(BD95="","",IF($BF$1=[1]Lists!$R$2,MIN(SUM(O95:P95),$BL$1),IF(AND($BF$1=[1]Lists!$R$3,O95&gt;0),MIN(O95,$BL$1)+P95*(MIN(O95,$BL$1)/O95),MIN(SUM(O95),$BL$1)+P95)))</f>
        <v/>
      </c>
      <c r="BL95" s="118">
        <f>IF(BD95="","",IF($BF$1=[1]Lists!$R$2,MIN(SUM(BE95:BF95),$BL$1),IF(AND($BF$1=[1]Lists!$R$3,O95&gt;0),MIN(BE95,$BL$1)+BF95*(MIN(BE95,$BL$1)/BE95),MIN(SUM(BE95),$BL$1)+BF95)))</f>
        <v/>
      </c>
      <c r="BM95" s="116">
        <f>IF(BK95="","",SUM($O95:$P95)-BK95)</f>
        <v/>
      </c>
      <c r="BN95" s="118">
        <f>IF(BL95="","",SUM($BE95:$BF95)-BL95)</f>
        <v/>
      </c>
      <c r="BP95" s="103">
        <f>IF(X95="","",_xlfn.RANK.EQ(X95,$X$9:$X$108,1))</f>
        <v/>
      </c>
      <c r="BQ95" s="3">
        <f>IF(M95&gt;MAX([1]GL_LossExperience_Input!$BP$9:$BP$108),"",INDEX([1]GL_LossExperience_Input!$X$9:$X$108,MATCH(M95,$BP$9:$BP$108,0)))</f>
        <v/>
      </c>
      <c r="BR95" s="107">
        <f>IF(BQ95="","",BR94*(1+BS95))</f>
        <v/>
      </c>
      <c r="BS95" s="123">
        <f>IF(M95&gt;MAX([1]GL_LossExperience_Input!$BP$9:$BP$108),"",INDEX([1]GL_LossExperience_Input!$Y$9:$Y$108,MATCH(M95,$BP$9:$BP$108,0)))</f>
        <v/>
      </c>
      <c r="DM95">
        <f>M95</f>
        <v/>
      </c>
      <c r="DN95">
        <f>IF(OR(Q95="",$N95=""),0,IF(Q95&gt;O95,1,0))</f>
        <v/>
      </c>
      <c r="DO95">
        <f>IF(OR(R95="",$N95=""),0,IF(R95&gt;P95,1,0))</f>
        <v/>
      </c>
      <c r="DQ95">
        <f>DM95</f>
        <v/>
      </c>
      <c r="DR95">
        <f>IF(X95="","",IF(COUNTIFS($X$9:$X$108,X95)&gt;1,1,0))</f>
        <v/>
      </c>
      <c r="DW95" s="27" t="n"/>
      <c r="DX95" s="1" t="n"/>
    </row>
    <row r="96" ht="14.4" customHeight="1">
      <c r="A96" s="1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>
        <f>M95+1</f>
        <v/>
      </c>
      <c r="N96" s="98" t="n"/>
      <c r="O96" s="99" t="n"/>
      <c r="P96" s="99" t="n"/>
      <c r="Q96" s="99" t="n"/>
      <c r="R96" s="99" t="n"/>
      <c r="S96" s="99" t="n"/>
      <c r="T96" s="100" t="n"/>
      <c r="U96" s="100" t="n"/>
      <c r="V96" s="27" t="n"/>
      <c r="W96" s="27" t="n"/>
      <c r="X96" s="101" t="n"/>
      <c r="Y96" s="102" t="n"/>
      <c r="Z96" s="27" t="n"/>
      <c r="AA96" s="27" t="n"/>
      <c r="AB96" s="27" t="n"/>
      <c r="AC96" s="27" t="n"/>
      <c r="BC96" s="114">
        <f>IF(N96="","",SUMIFS($B$9:$B$28,$C$9:$C$28,"&lt;="&amp;N96,$D$9:$D$28,"&gt;="&amp;N96))</f>
        <v/>
      </c>
      <c r="BD96" s="115">
        <f t="array" ref="BD96">IF(OR(BC96="",BC96=0),"",INDEX($AD$9:$AD$28,BC96))</f>
        <v/>
      </c>
      <c r="BE96" s="116">
        <f t="array" ref="BE96">IF(BD96="","",O96*INDEX($AP$9:$AP$28,BC96))</f>
        <v/>
      </c>
      <c r="BF96" s="119">
        <f t="array" ref="BF96">IF(BD96="","",P96*INDEX($AP$9:$AP$28,BC96))</f>
        <v/>
      </c>
      <c r="BG96" s="119">
        <f>IF(BD96="","",IF($BF$1=[1]Lists!$R$2,MIN(SUM(O96:P96),$BI$1),IF(AND($BF$1=[1]Lists!$R$3,O96&gt;0),MIN(O96,$BI$1)+P96*(MIN(O96,$BI$1)/O96),MIN(SUM(O96),$BI$1)+P96)))</f>
        <v/>
      </c>
      <c r="BH96" s="118">
        <f>IF(BD96="","",IF($BF$1=[1]Lists!$R$2,MIN(SUM(BE96:BF96),$BI$1),IF(AND($BF$1=[1]Lists!$R$3,O96&gt;0),MIN(BE96,$BI$1)+BF96*(MIN(BE96,$BI$1)/BE96),MIN(SUM(BE96),$BI$1)+BF96)))</f>
        <v/>
      </c>
      <c r="BI96" s="116">
        <f>IF(BD96="","",SUM($O96:$P96)-BG96)</f>
        <v/>
      </c>
      <c r="BJ96" s="118">
        <f>IF(BD96="","",SUM($BE96:$BF96)-BH96)</f>
        <v/>
      </c>
      <c r="BK96" s="119">
        <f>IF(BD96="","",IF($BF$1=[1]Lists!$R$2,MIN(SUM(O96:P96),$BL$1),IF(AND($BF$1=[1]Lists!$R$3,O96&gt;0),MIN(O96,$BL$1)+P96*(MIN(O96,$BL$1)/O96),MIN(SUM(O96),$BL$1)+P96)))</f>
        <v/>
      </c>
      <c r="BL96" s="118">
        <f>IF(BD96="","",IF($BF$1=[1]Lists!$R$2,MIN(SUM(BE96:BF96),$BL$1),IF(AND($BF$1=[1]Lists!$R$3,O96&gt;0),MIN(BE96,$BL$1)+BF96*(MIN(BE96,$BL$1)/BE96),MIN(SUM(BE96),$BL$1)+BF96)))</f>
        <v/>
      </c>
      <c r="BM96" s="116">
        <f>IF(BK96="","",SUM($O96:$P96)-BK96)</f>
        <v/>
      </c>
      <c r="BN96" s="118">
        <f>IF(BL96="","",SUM($BE96:$BF96)-BL96)</f>
        <v/>
      </c>
      <c r="BP96" s="103">
        <f>IF(X96="","",_xlfn.RANK.EQ(X96,$X$9:$X$108,1))</f>
        <v/>
      </c>
      <c r="BQ96" s="3">
        <f>IF(M96&gt;MAX([1]GL_LossExperience_Input!$BP$9:$BP$108),"",INDEX([1]GL_LossExperience_Input!$X$9:$X$108,MATCH(M96,$BP$9:$BP$108,0)))</f>
        <v/>
      </c>
      <c r="BR96" s="107">
        <f>IF(BQ96="","",BR95*(1+BS96))</f>
        <v/>
      </c>
      <c r="BS96" s="123">
        <f>IF(M96&gt;MAX([1]GL_LossExperience_Input!$BP$9:$BP$108),"",INDEX([1]GL_LossExperience_Input!$Y$9:$Y$108,MATCH(M96,$BP$9:$BP$108,0)))</f>
        <v/>
      </c>
      <c r="DM96">
        <f>M96</f>
        <v/>
      </c>
      <c r="DN96">
        <f>IF(OR(Q96="",$N96=""),0,IF(Q96&gt;O96,1,0))</f>
        <v/>
      </c>
      <c r="DO96">
        <f>IF(OR(R96="",$N96=""),0,IF(R96&gt;P96,1,0))</f>
        <v/>
      </c>
      <c r="DQ96">
        <f>DM96</f>
        <v/>
      </c>
      <c r="DR96">
        <f>IF(X96="","",IF(COUNTIFS($X$9:$X$108,X96)&gt;1,1,0))</f>
        <v/>
      </c>
      <c r="DW96" s="27" t="n"/>
      <c r="DX96" s="1" t="n"/>
    </row>
    <row r="97" ht="14.4" customHeight="1">
      <c r="A97" s="1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>
        <f>M96+1</f>
        <v/>
      </c>
      <c r="N97" s="98" t="n"/>
      <c r="O97" s="99" t="n"/>
      <c r="P97" s="99" t="n"/>
      <c r="Q97" s="99" t="n"/>
      <c r="R97" s="99" t="n"/>
      <c r="S97" s="99" t="n"/>
      <c r="T97" s="100" t="n"/>
      <c r="U97" s="100" t="n"/>
      <c r="V97" s="27" t="n"/>
      <c r="W97" s="27" t="n"/>
      <c r="X97" s="101" t="n"/>
      <c r="Y97" s="102" t="n"/>
      <c r="Z97" s="27" t="n"/>
      <c r="AA97" s="27" t="n"/>
      <c r="AB97" s="27" t="n"/>
      <c r="AC97" s="27" t="n"/>
      <c r="BC97" s="114">
        <f>IF(N97="","",SUMIFS($B$9:$B$28,$C$9:$C$28,"&lt;="&amp;N97,$D$9:$D$28,"&gt;="&amp;N97))</f>
        <v/>
      </c>
      <c r="BD97" s="115">
        <f t="array" ref="BD97">IF(OR(BC97="",BC97=0),"",INDEX($AD$9:$AD$28,BC97))</f>
        <v/>
      </c>
      <c r="BE97" s="116">
        <f t="array" ref="BE97">IF(BD97="","",O97*INDEX($AP$9:$AP$28,BC97))</f>
        <v/>
      </c>
      <c r="BF97" s="119">
        <f t="array" ref="BF97">IF(BD97="","",P97*INDEX($AP$9:$AP$28,BC97))</f>
        <v/>
      </c>
      <c r="BG97" s="119">
        <f>IF(BD97="","",IF($BF$1=[1]Lists!$R$2,MIN(SUM(O97:P97),$BI$1),IF(AND($BF$1=[1]Lists!$R$3,O97&gt;0),MIN(O97,$BI$1)+P97*(MIN(O97,$BI$1)/O97),MIN(SUM(O97),$BI$1)+P97)))</f>
        <v/>
      </c>
      <c r="BH97" s="118">
        <f>IF(BD97="","",IF($BF$1=[1]Lists!$R$2,MIN(SUM(BE97:BF97),$BI$1),IF(AND($BF$1=[1]Lists!$R$3,O97&gt;0),MIN(BE97,$BI$1)+BF97*(MIN(BE97,$BI$1)/BE97),MIN(SUM(BE97),$BI$1)+BF97)))</f>
        <v/>
      </c>
      <c r="BI97" s="116">
        <f>IF(BD97="","",SUM($O97:$P97)-BG97)</f>
        <v/>
      </c>
      <c r="BJ97" s="118">
        <f>IF(BD97="","",SUM($BE97:$BF97)-BH97)</f>
        <v/>
      </c>
      <c r="BK97" s="119">
        <f>IF(BD97="","",IF($BF$1=[1]Lists!$R$2,MIN(SUM(O97:P97),$BL$1),IF(AND($BF$1=[1]Lists!$R$3,O97&gt;0),MIN(O97,$BL$1)+P97*(MIN(O97,$BL$1)/O97),MIN(SUM(O97),$BL$1)+P97)))</f>
        <v/>
      </c>
      <c r="BL97" s="118">
        <f>IF(BD97="","",IF($BF$1=[1]Lists!$R$2,MIN(SUM(BE97:BF97),$BL$1),IF(AND($BF$1=[1]Lists!$R$3,O97&gt;0),MIN(BE97,$BL$1)+BF97*(MIN(BE97,$BL$1)/BE97),MIN(SUM(BE97),$BL$1)+BF97)))</f>
        <v/>
      </c>
      <c r="BM97" s="116">
        <f>IF(BK97="","",SUM($O97:$P97)-BK97)</f>
        <v/>
      </c>
      <c r="BN97" s="118">
        <f>IF(BL97="","",SUM($BE97:$BF97)-BL97)</f>
        <v/>
      </c>
      <c r="BP97" s="103">
        <f>IF(X97="","",_xlfn.RANK.EQ(X97,$X$9:$X$108,1))</f>
        <v/>
      </c>
      <c r="BQ97" s="3">
        <f>IF(M97&gt;MAX([1]GL_LossExperience_Input!$BP$9:$BP$108),"",INDEX([1]GL_LossExperience_Input!$X$9:$X$108,MATCH(M97,$BP$9:$BP$108,0)))</f>
        <v/>
      </c>
      <c r="BR97" s="107">
        <f>IF(BQ97="","",BR96*(1+BS97))</f>
        <v/>
      </c>
      <c r="BS97" s="123">
        <f>IF(M97&gt;MAX([1]GL_LossExperience_Input!$BP$9:$BP$108),"",INDEX([1]GL_LossExperience_Input!$Y$9:$Y$108,MATCH(M97,$BP$9:$BP$108,0)))</f>
        <v/>
      </c>
      <c r="DM97">
        <f>M97</f>
        <v/>
      </c>
      <c r="DN97">
        <f>IF(OR(Q97="",$N97=""),0,IF(Q97&gt;O97,1,0))</f>
        <v/>
      </c>
      <c r="DO97">
        <f>IF(OR(R97="",$N97=""),0,IF(R97&gt;P97,1,0))</f>
        <v/>
      </c>
      <c r="DQ97">
        <f>DM97</f>
        <v/>
      </c>
      <c r="DR97">
        <f>IF(X97="","",IF(COUNTIFS($X$9:$X$108,X97)&gt;1,1,0))</f>
        <v/>
      </c>
      <c r="DW97" s="27" t="n"/>
      <c r="DX97" s="1" t="n"/>
    </row>
    <row r="98" ht="14.4" customHeight="1">
      <c r="A98" s="1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>
        <f>M97+1</f>
        <v/>
      </c>
      <c r="N98" s="98" t="n"/>
      <c r="O98" s="99" t="n"/>
      <c r="P98" s="99" t="n"/>
      <c r="Q98" s="99" t="n"/>
      <c r="R98" s="99" t="n"/>
      <c r="S98" s="99" t="n"/>
      <c r="T98" s="100" t="n"/>
      <c r="U98" s="100" t="n"/>
      <c r="V98" s="27" t="n"/>
      <c r="W98" s="27" t="n"/>
      <c r="X98" s="101" t="n"/>
      <c r="Y98" s="102" t="n"/>
      <c r="Z98" s="27" t="n"/>
      <c r="AA98" s="27" t="n"/>
      <c r="AB98" s="27" t="n"/>
      <c r="AC98" s="27" t="n"/>
      <c r="BC98" s="114">
        <f>IF(N98="","",SUMIFS($B$9:$B$28,$C$9:$C$28,"&lt;="&amp;N98,$D$9:$D$28,"&gt;="&amp;N98))</f>
        <v/>
      </c>
      <c r="BD98" s="115">
        <f t="array" ref="BD98">IF(OR(BC98="",BC98=0),"",INDEX($AD$9:$AD$28,BC98))</f>
        <v/>
      </c>
      <c r="BE98" s="116">
        <f t="array" ref="BE98">IF(BD98="","",O98*INDEX($AP$9:$AP$28,BC98))</f>
        <v/>
      </c>
      <c r="BF98" s="119">
        <f t="array" ref="BF98">IF(BD98="","",P98*INDEX($AP$9:$AP$28,BC98))</f>
        <v/>
      </c>
      <c r="BG98" s="119">
        <f>IF(BD98="","",IF($BF$1=[1]Lists!$R$2,MIN(SUM(O98:P98),$BI$1),IF(AND($BF$1=[1]Lists!$R$3,O98&gt;0),MIN(O98,$BI$1)+P98*(MIN(O98,$BI$1)/O98),MIN(SUM(O98),$BI$1)+P98)))</f>
        <v/>
      </c>
      <c r="BH98" s="118">
        <f>IF(BD98="","",IF($BF$1=[1]Lists!$R$2,MIN(SUM(BE98:BF98),$BI$1),IF(AND($BF$1=[1]Lists!$R$3,O98&gt;0),MIN(BE98,$BI$1)+BF98*(MIN(BE98,$BI$1)/BE98),MIN(SUM(BE98),$BI$1)+BF98)))</f>
        <v/>
      </c>
      <c r="BI98" s="116">
        <f>IF(BD98="","",SUM($O98:$P98)-BG98)</f>
        <v/>
      </c>
      <c r="BJ98" s="118">
        <f>IF(BD98="","",SUM($BE98:$BF98)-BH98)</f>
        <v/>
      </c>
      <c r="BK98" s="119">
        <f>IF(BD98="","",IF($BF$1=[1]Lists!$R$2,MIN(SUM(O98:P98),$BL$1),IF(AND($BF$1=[1]Lists!$R$3,O98&gt;0),MIN(O98,$BL$1)+P98*(MIN(O98,$BL$1)/O98),MIN(SUM(O98),$BL$1)+P98)))</f>
        <v/>
      </c>
      <c r="BL98" s="118">
        <f>IF(BD98="","",IF($BF$1=[1]Lists!$R$2,MIN(SUM(BE98:BF98),$BL$1),IF(AND($BF$1=[1]Lists!$R$3,O98&gt;0),MIN(BE98,$BL$1)+BF98*(MIN(BE98,$BL$1)/BE98),MIN(SUM(BE98),$BL$1)+BF98)))</f>
        <v/>
      </c>
      <c r="BM98" s="116">
        <f>IF(BK98="","",SUM($O98:$P98)-BK98)</f>
        <v/>
      </c>
      <c r="BN98" s="118">
        <f>IF(BL98="","",SUM($BE98:$BF98)-BL98)</f>
        <v/>
      </c>
      <c r="BP98" s="103">
        <f>IF(X98="","",_xlfn.RANK.EQ(X98,$X$9:$X$108,1))</f>
        <v/>
      </c>
      <c r="BQ98" s="3">
        <f>IF(M98&gt;MAX([1]GL_LossExperience_Input!$BP$9:$BP$108),"",INDEX([1]GL_LossExperience_Input!$X$9:$X$108,MATCH(M98,$BP$9:$BP$108,0)))</f>
        <v/>
      </c>
      <c r="BR98" s="107">
        <f>IF(BQ98="","",BR97*(1+BS98))</f>
        <v/>
      </c>
      <c r="BS98" s="123">
        <f>IF(M98&gt;MAX([1]GL_LossExperience_Input!$BP$9:$BP$108),"",INDEX([1]GL_LossExperience_Input!$Y$9:$Y$108,MATCH(M98,$BP$9:$BP$108,0)))</f>
        <v/>
      </c>
      <c r="DM98">
        <f>M98</f>
        <v/>
      </c>
      <c r="DN98">
        <f>IF(OR(Q98="",$N98=""),0,IF(Q98&gt;O98,1,0))</f>
        <v/>
      </c>
      <c r="DO98">
        <f>IF(OR(R98="",$N98=""),0,IF(R98&gt;P98,1,0))</f>
        <v/>
      </c>
      <c r="DQ98">
        <f>DM98</f>
        <v/>
      </c>
      <c r="DR98">
        <f>IF(X98="","",IF(COUNTIFS($X$9:$X$108,X98)&gt;1,1,0))</f>
        <v/>
      </c>
      <c r="DW98" s="27" t="n"/>
      <c r="DX98" s="1" t="n"/>
    </row>
    <row r="99" ht="14.4" customHeight="1">
      <c r="A99" s="1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>
        <f>M98+1</f>
        <v/>
      </c>
      <c r="N99" s="98" t="n"/>
      <c r="O99" s="99" t="n"/>
      <c r="P99" s="99" t="n"/>
      <c r="Q99" s="99" t="n"/>
      <c r="R99" s="99" t="n"/>
      <c r="S99" s="99" t="n"/>
      <c r="T99" s="100" t="n"/>
      <c r="U99" s="100" t="n"/>
      <c r="V99" s="27" t="n"/>
      <c r="W99" s="27" t="n"/>
      <c r="X99" s="101" t="n"/>
      <c r="Y99" s="102" t="n"/>
      <c r="Z99" s="27" t="n"/>
      <c r="AA99" s="27" t="n"/>
      <c r="AB99" s="27" t="n"/>
      <c r="AC99" s="27" t="n"/>
      <c r="BC99" s="114">
        <f>IF(N99="","",SUMIFS($B$9:$B$28,$C$9:$C$28,"&lt;="&amp;N99,$D$9:$D$28,"&gt;="&amp;N99))</f>
        <v/>
      </c>
      <c r="BD99" s="115">
        <f t="array" ref="BD99">IF(OR(BC99="",BC99=0),"",INDEX($AD$9:$AD$28,BC99))</f>
        <v/>
      </c>
      <c r="BE99" s="116">
        <f t="array" ref="BE99">IF(BD99="","",O99*INDEX($AP$9:$AP$28,BC99))</f>
        <v/>
      </c>
      <c r="BF99" s="119">
        <f t="array" ref="BF99">IF(BD99="","",P99*INDEX($AP$9:$AP$28,BC99))</f>
        <v/>
      </c>
      <c r="BG99" s="119">
        <f>IF(BD99="","",IF($BF$1=[1]Lists!$R$2,MIN(SUM(O99:P99),$BI$1),IF(AND($BF$1=[1]Lists!$R$3,O99&gt;0),MIN(O99,$BI$1)+P99*(MIN(O99,$BI$1)/O99),MIN(SUM(O99),$BI$1)+P99)))</f>
        <v/>
      </c>
      <c r="BH99" s="118">
        <f>IF(BD99="","",IF($BF$1=[1]Lists!$R$2,MIN(SUM(BE99:BF99),$BI$1),IF(AND($BF$1=[1]Lists!$R$3,O99&gt;0),MIN(BE99,$BI$1)+BF99*(MIN(BE99,$BI$1)/BE99),MIN(SUM(BE99),$BI$1)+BF99)))</f>
        <v/>
      </c>
      <c r="BI99" s="116">
        <f>IF(BD99="","",SUM($O99:$P99)-BG99)</f>
        <v/>
      </c>
      <c r="BJ99" s="118">
        <f>IF(BD99="","",SUM($BE99:$BF99)-BH99)</f>
        <v/>
      </c>
      <c r="BK99" s="119">
        <f>IF(BD99="","",IF($BF$1=[1]Lists!$R$2,MIN(SUM(O99:P99),$BL$1),IF(AND($BF$1=[1]Lists!$R$3,O99&gt;0),MIN(O99,$BL$1)+P99*(MIN(O99,$BL$1)/O99),MIN(SUM(O99),$BL$1)+P99)))</f>
        <v/>
      </c>
      <c r="BL99" s="118">
        <f>IF(BD99="","",IF($BF$1=[1]Lists!$R$2,MIN(SUM(BE99:BF99),$BL$1),IF(AND($BF$1=[1]Lists!$R$3,O99&gt;0),MIN(BE99,$BL$1)+BF99*(MIN(BE99,$BL$1)/BE99),MIN(SUM(BE99),$BL$1)+BF99)))</f>
        <v/>
      </c>
      <c r="BM99" s="116">
        <f>IF(BK99="","",SUM($O99:$P99)-BK99)</f>
        <v/>
      </c>
      <c r="BN99" s="118">
        <f>IF(BL99="","",SUM($BE99:$BF99)-BL99)</f>
        <v/>
      </c>
      <c r="BP99" s="103">
        <f>IF(X99="","",_xlfn.RANK.EQ(X99,$X$9:$X$108,1))</f>
        <v/>
      </c>
      <c r="BQ99" s="3">
        <f>IF(M99&gt;MAX([1]GL_LossExperience_Input!$BP$9:$BP$108),"",INDEX([1]GL_LossExperience_Input!$X$9:$X$108,MATCH(M99,$BP$9:$BP$108,0)))</f>
        <v/>
      </c>
      <c r="BR99" s="107">
        <f>IF(BQ99="","",BR98*(1+BS99))</f>
        <v/>
      </c>
      <c r="BS99" s="123">
        <f>IF(M99&gt;MAX([1]GL_LossExperience_Input!$BP$9:$BP$108),"",INDEX([1]GL_LossExperience_Input!$Y$9:$Y$108,MATCH(M99,$BP$9:$BP$108,0)))</f>
        <v/>
      </c>
      <c r="DM99">
        <f>M99</f>
        <v/>
      </c>
      <c r="DN99">
        <f>IF(OR(Q99="",$N99=""),0,IF(Q99&gt;O99,1,0))</f>
        <v/>
      </c>
      <c r="DO99">
        <f>IF(OR(R99="",$N99=""),0,IF(R99&gt;P99,1,0))</f>
        <v/>
      </c>
      <c r="DQ99">
        <f>DM99</f>
        <v/>
      </c>
      <c r="DR99">
        <f>IF(X99="","",IF(COUNTIFS($X$9:$X$108,X99)&gt;1,1,0))</f>
        <v/>
      </c>
      <c r="DW99" s="27" t="n"/>
      <c r="DX99" s="1" t="n"/>
    </row>
    <row r="100" ht="14.4" customHeight="1">
      <c r="A100" s="1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>
        <f>M99+1</f>
        <v/>
      </c>
      <c r="N100" s="98" t="n"/>
      <c r="O100" s="99" t="n"/>
      <c r="P100" s="99" t="n"/>
      <c r="Q100" s="99" t="n"/>
      <c r="R100" s="99" t="n"/>
      <c r="S100" s="99" t="n"/>
      <c r="T100" s="100" t="n"/>
      <c r="U100" s="100" t="n"/>
      <c r="V100" s="27" t="n"/>
      <c r="W100" s="27" t="n"/>
      <c r="X100" s="101" t="n"/>
      <c r="Y100" s="102" t="n"/>
      <c r="Z100" s="27" t="n"/>
      <c r="AA100" s="27" t="n"/>
      <c r="AB100" s="27" t="n"/>
      <c r="AC100" s="27" t="n"/>
      <c r="BC100" s="114">
        <f>IF(N100="","",SUMIFS($B$9:$B$28,$C$9:$C$28,"&lt;="&amp;N100,$D$9:$D$28,"&gt;="&amp;N100))</f>
        <v/>
      </c>
      <c r="BD100" s="115">
        <f t="array" ref="BD100">IF(OR(BC100="",BC100=0),"",INDEX($AD$9:$AD$28,BC100))</f>
        <v/>
      </c>
      <c r="BE100" s="116">
        <f t="array" ref="BE100">IF(BD100="","",O100*INDEX($AP$9:$AP$28,BC100))</f>
        <v/>
      </c>
      <c r="BF100" s="119">
        <f t="array" ref="BF100">IF(BD100="","",P100*INDEX($AP$9:$AP$28,BC100))</f>
        <v/>
      </c>
      <c r="BG100" s="119">
        <f>IF(BD100="","",IF($BF$1=[1]Lists!$R$2,MIN(SUM(O100:P100),$BI$1),IF(AND($BF$1=[1]Lists!$R$3,O100&gt;0),MIN(O100,$BI$1)+P100*(MIN(O100,$BI$1)/O100),MIN(SUM(O100),$BI$1)+P100)))</f>
        <v/>
      </c>
      <c r="BH100" s="118">
        <f>IF(BD100="","",IF($BF$1=[1]Lists!$R$2,MIN(SUM(BE100:BF100),$BI$1),IF(AND($BF$1=[1]Lists!$R$3,O100&gt;0),MIN(BE100,$BI$1)+BF100*(MIN(BE100,$BI$1)/BE100),MIN(SUM(BE100),$BI$1)+BF100)))</f>
        <v/>
      </c>
      <c r="BI100" s="116">
        <f>IF(BD100="","",SUM($O100:$P100)-BG100)</f>
        <v/>
      </c>
      <c r="BJ100" s="118">
        <f>IF(BD100="","",SUM($BE100:$BF100)-BH100)</f>
        <v/>
      </c>
      <c r="BK100" s="119">
        <f>IF(BD100="","",IF($BF$1=[1]Lists!$R$2,MIN(SUM(O100:P100),$BL$1),IF(AND($BF$1=[1]Lists!$R$3,O100&gt;0),MIN(O100,$BL$1)+P100*(MIN(O100,$BL$1)/O100),MIN(SUM(O100),$BL$1)+P100)))</f>
        <v/>
      </c>
      <c r="BL100" s="118">
        <f>IF(BD100="","",IF($BF$1=[1]Lists!$R$2,MIN(SUM(BE100:BF100),$BL$1),IF(AND($BF$1=[1]Lists!$R$3,O100&gt;0),MIN(BE100,$BL$1)+BF100*(MIN(BE100,$BL$1)/BE100),MIN(SUM(BE100),$BL$1)+BF100)))</f>
        <v/>
      </c>
      <c r="BM100" s="116">
        <f>IF(BK100="","",SUM($O100:$P100)-BK100)</f>
        <v/>
      </c>
      <c r="BN100" s="118">
        <f>IF(BL100="","",SUM($BE100:$BF100)-BL100)</f>
        <v/>
      </c>
      <c r="BP100" s="103">
        <f>IF(X100="","",_xlfn.RANK.EQ(X100,$X$9:$X$108,1))</f>
        <v/>
      </c>
      <c r="BQ100" s="3">
        <f>IF(M100&gt;MAX([1]GL_LossExperience_Input!$BP$9:$BP$108),"",INDEX([1]GL_LossExperience_Input!$X$9:$X$108,MATCH(M100,$BP$9:$BP$108,0)))</f>
        <v/>
      </c>
      <c r="BR100" s="107">
        <f>IF(BQ100="","",BR99*(1+BS100))</f>
        <v/>
      </c>
      <c r="BS100" s="123">
        <f>IF(M100&gt;MAX([1]GL_LossExperience_Input!$BP$9:$BP$108),"",INDEX([1]GL_LossExperience_Input!$Y$9:$Y$108,MATCH(M100,$BP$9:$BP$108,0)))</f>
        <v/>
      </c>
      <c r="DM100">
        <f>M100</f>
        <v/>
      </c>
      <c r="DN100">
        <f>IF(OR(Q100="",$N100=""),0,IF(Q100&gt;O100,1,0))</f>
        <v/>
      </c>
      <c r="DO100">
        <f>IF(OR(R100="",$N100=""),0,IF(R100&gt;P100,1,0))</f>
        <v/>
      </c>
      <c r="DQ100">
        <f>DM100</f>
        <v/>
      </c>
      <c r="DR100">
        <f>IF(X100="","",IF(COUNTIFS($X$9:$X$108,X100)&gt;1,1,0))</f>
        <v/>
      </c>
      <c r="DW100" s="27" t="n"/>
      <c r="DX100" s="1" t="n"/>
    </row>
    <row r="101" ht="14.4" customHeight="1">
      <c r="A101" s="1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>
        <f>M100+1</f>
        <v/>
      </c>
      <c r="N101" s="98" t="n"/>
      <c r="O101" s="99" t="n"/>
      <c r="P101" s="99" t="n"/>
      <c r="Q101" s="99" t="n"/>
      <c r="R101" s="99" t="n"/>
      <c r="S101" s="99" t="n"/>
      <c r="T101" s="100" t="n"/>
      <c r="U101" s="100" t="n"/>
      <c r="V101" s="27" t="n"/>
      <c r="W101" s="27" t="n"/>
      <c r="X101" s="101" t="n"/>
      <c r="Y101" s="102" t="n"/>
      <c r="Z101" s="27" t="n"/>
      <c r="AA101" s="27" t="n"/>
      <c r="AB101" s="27" t="n"/>
      <c r="AC101" s="27" t="n"/>
      <c r="BC101" s="114">
        <f>IF(N101="","",SUMIFS($B$9:$B$28,$C$9:$C$28,"&lt;="&amp;N101,$D$9:$D$28,"&gt;="&amp;N101))</f>
        <v/>
      </c>
      <c r="BD101" s="115">
        <f t="array" ref="BD101">IF(OR(BC101="",BC101=0),"",INDEX($AD$9:$AD$28,BC101))</f>
        <v/>
      </c>
      <c r="BE101" s="116">
        <f t="array" ref="BE101">IF(BD101="","",O101*INDEX($AP$9:$AP$28,BC101))</f>
        <v/>
      </c>
      <c r="BF101" s="119">
        <f t="array" ref="BF101">IF(BD101="","",P101*INDEX($AP$9:$AP$28,BC101))</f>
        <v/>
      </c>
      <c r="BG101" s="119">
        <f>IF(BD101="","",IF($BF$1=[1]Lists!$R$2,MIN(SUM(O101:P101),$BI$1),IF(AND($BF$1=[1]Lists!$R$3,O101&gt;0),MIN(O101,$BI$1)+P101*(MIN(O101,$BI$1)/O101),MIN(SUM(O101),$BI$1)+P101)))</f>
        <v/>
      </c>
      <c r="BH101" s="118">
        <f>IF(BD101="","",IF($BF$1=[1]Lists!$R$2,MIN(SUM(BE101:BF101),$BI$1),IF(AND($BF$1=[1]Lists!$R$3,O101&gt;0),MIN(BE101,$BI$1)+BF101*(MIN(BE101,$BI$1)/BE101),MIN(SUM(BE101),$BI$1)+BF101)))</f>
        <v/>
      </c>
      <c r="BI101" s="116">
        <f>IF(BD101="","",SUM($O101:$P101)-BG101)</f>
        <v/>
      </c>
      <c r="BJ101" s="118">
        <f>IF(BD101="","",SUM($BE101:$BF101)-BH101)</f>
        <v/>
      </c>
      <c r="BK101" s="119">
        <f>IF(BD101="","",IF($BF$1=[1]Lists!$R$2,MIN(SUM(O101:P101),$BL$1),IF(AND($BF$1=[1]Lists!$R$3,O101&gt;0),MIN(O101,$BL$1)+P101*(MIN(O101,$BL$1)/O101),MIN(SUM(O101),$BL$1)+P101)))</f>
        <v/>
      </c>
      <c r="BL101" s="118">
        <f>IF(BD101="","",IF($BF$1=[1]Lists!$R$2,MIN(SUM(BE101:BF101),$BL$1),IF(AND($BF$1=[1]Lists!$R$3,O101&gt;0),MIN(BE101,$BL$1)+BF101*(MIN(BE101,$BL$1)/BE101),MIN(SUM(BE101),$BL$1)+BF101)))</f>
        <v/>
      </c>
      <c r="BM101" s="116">
        <f>IF(BK101="","",SUM($O101:$P101)-BK101)</f>
        <v/>
      </c>
      <c r="BN101" s="118">
        <f>IF(BL101="","",SUM($BE101:$BF101)-BL101)</f>
        <v/>
      </c>
      <c r="BP101" s="103">
        <f>IF(X101="","",_xlfn.RANK.EQ(X101,$X$9:$X$108,1))</f>
        <v/>
      </c>
      <c r="BQ101" s="3">
        <f>IF(M101&gt;MAX([1]GL_LossExperience_Input!$BP$9:$BP$108),"",INDEX([1]GL_LossExperience_Input!$X$9:$X$108,MATCH(M101,$BP$9:$BP$108,0)))</f>
        <v/>
      </c>
      <c r="BR101" s="107">
        <f>IF(BQ101="","",BR100*(1+BS101))</f>
        <v/>
      </c>
      <c r="BS101" s="123">
        <f>IF(M101&gt;MAX([1]GL_LossExperience_Input!$BP$9:$BP$108),"",INDEX([1]GL_LossExperience_Input!$Y$9:$Y$108,MATCH(M101,$BP$9:$BP$108,0)))</f>
        <v/>
      </c>
      <c r="DM101">
        <f>M101</f>
        <v/>
      </c>
      <c r="DN101">
        <f>IF(OR(Q101="",$N101=""),0,IF(Q101&gt;O101,1,0))</f>
        <v/>
      </c>
      <c r="DO101">
        <f>IF(OR(R101="",$N101=""),0,IF(R101&gt;P101,1,0))</f>
        <v/>
      </c>
      <c r="DQ101">
        <f>DM101</f>
        <v/>
      </c>
      <c r="DR101">
        <f>IF(X101="","",IF(COUNTIFS($X$9:$X$108,X101)&gt;1,1,0))</f>
        <v/>
      </c>
      <c r="DW101" s="27" t="n"/>
      <c r="DX101" s="1" t="n"/>
    </row>
    <row r="102" ht="14.4" customHeight="1">
      <c r="A102" s="1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>
        <f>M101+1</f>
        <v/>
      </c>
      <c r="N102" s="98" t="n"/>
      <c r="O102" s="99" t="n"/>
      <c r="P102" s="99" t="n"/>
      <c r="Q102" s="99" t="n"/>
      <c r="R102" s="99" t="n"/>
      <c r="S102" s="99" t="n"/>
      <c r="T102" s="100" t="n"/>
      <c r="U102" s="100" t="n"/>
      <c r="V102" s="27" t="n"/>
      <c r="W102" s="27" t="n"/>
      <c r="X102" s="101" t="n"/>
      <c r="Y102" s="102" t="n"/>
      <c r="Z102" s="27" t="n"/>
      <c r="AA102" s="27" t="n"/>
      <c r="AB102" s="27" t="n"/>
      <c r="AC102" s="27" t="n"/>
      <c r="BC102" s="114">
        <f>IF(N102="","",SUMIFS($B$9:$B$28,$C$9:$C$28,"&lt;="&amp;N102,$D$9:$D$28,"&gt;="&amp;N102))</f>
        <v/>
      </c>
      <c r="BD102" s="115">
        <f t="array" ref="BD102">IF(OR(BC102="",BC102=0),"",INDEX($AD$9:$AD$28,BC102))</f>
        <v/>
      </c>
      <c r="BE102" s="116">
        <f t="array" ref="BE102">IF(BD102="","",O102*INDEX($AP$9:$AP$28,BC102))</f>
        <v/>
      </c>
      <c r="BF102" s="119">
        <f t="array" ref="BF102">IF(BD102="","",P102*INDEX($AP$9:$AP$28,BC102))</f>
        <v/>
      </c>
      <c r="BG102" s="119">
        <f>IF(BD102="","",IF($BF$1=[1]Lists!$R$2,MIN(SUM(O102:P102),$BI$1),IF(AND($BF$1=[1]Lists!$R$3,O102&gt;0),MIN(O102,$BI$1)+P102*(MIN(O102,$BI$1)/O102),MIN(SUM(O102),$BI$1)+P102)))</f>
        <v/>
      </c>
      <c r="BH102" s="118">
        <f>IF(BD102="","",IF($BF$1=[1]Lists!$R$2,MIN(SUM(BE102:BF102),$BI$1),IF(AND($BF$1=[1]Lists!$R$3,O102&gt;0),MIN(BE102,$BI$1)+BF102*(MIN(BE102,$BI$1)/BE102),MIN(SUM(BE102),$BI$1)+BF102)))</f>
        <v/>
      </c>
      <c r="BI102" s="116">
        <f>IF(BD102="","",SUM($O102:$P102)-BG102)</f>
        <v/>
      </c>
      <c r="BJ102" s="118">
        <f>IF(BD102="","",SUM($BE102:$BF102)-BH102)</f>
        <v/>
      </c>
      <c r="BK102" s="119">
        <f>IF(BD102="","",IF($BF$1=[1]Lists!$R$2,MIN(SUM(O102:P102),$BL$1),IF(AND($BF$1=[1]Lists!$R$3,O102&gt;0),MIN(O102,$BL$1)+P102*(MIN(O102,$BL$1)/O102),MIN(SUM(O102),$BL$1)+P102)))</f>
        <v/>
      </c>
      <c r="BL102" s="118">
        <f>IF(BD102="","",IF($BF$1=[1]Lists!$R$2,MIN(SUM(BE102:BF102),$BL$1),IF(AND($BF$1=[1]Lists!$R$3,O102&gt;0),MIN(BE102,$BL$1)+BF102*(MIN(BE102,$BL$1)/BE102),MIN(SUM(BE102),$BL$1)+BF102)))</f>
        <v/>
      </c>
      <c r="BM102" s="116">
        <f>IF(BK102="","",SUM($O102:$P102)-BK102)</f>
        <v/>
      </c>
      <c r="BN102" s="118">
        <f>IF(BL102="","",SUM($BE102:$BF102)-BL102)</f>
        <v/>
      </c>
      <c r="BP102" s="103">
        <f>IF(X102="","",_xlfn.RANK.EQ(X102,$X$9:$X$108,1))</f>
        <v/>
      </c>
      <c r="BQ102" s="3">
        <f>IF(M102&gt;MAX([1]GL_LossExperience_Input!$BP$9:$BP$108),"",INDEX([1]GL_LossExperience_Input!$X$9:$X$108,MATCH(M102,$BP$9:$BP$108,0)))</f>
        <v/>
      </c>
      <c r="BR102" s="107">
        <f>IF(BQ102="","",BR101*(1+BS102))</f>
        <v/>
      </c>
      <c r="BS102" s="123">
        <f>IF(M102&gt;MAX([1]GL_LossExperience_Input!$BP$9:$BP$108),"",INDEX([1]GL_LossExperience_Input!$Y$9:$Y$108,MATCH(M102,$BP$9:$BP$108,0)))</f>
        <v/>
      </c>
      <c r="DM102">
        <f>M102</f>
        <v/>
      </c>
      <c r="DN102">
        <f>IF(OR(Q102="",$N102=""),0,IF(Q102&gt;O102,1,0))</f>
        <v/>
      </c>
      <c r="DO102">
        <f>IF(OR(R102="",$N102=""),0,IF(R102&gt;P102,1,0))</f>
        <v/>
      </c>
      <c r="DQ102">
        <f>DM102</f>
        <v/>
      </c>
      <c r="DR102">
        <f>IF(X102="","",IF(COUNTIFS($X$9:$X$108,X102)&gt;1,1,0))</f>
        <v/>
      </c>
      <c r="DW102" s="27" t="n"/>
      <c r="DX102" s="1" t="n"/>
    </row>
    <row r="103" ht="14.4" customHeight="1">
      <c r="A103" s="1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>
        <f>M102+1</f>
        <v/>
      </c>
      <c r="N103" s="98" t="n"/>
      <c r="O103" s="99" t="n"/>
      <c r="P103" s="99" t="n"/>
      <c r="Q103" s="99" t="n"/>
      <c r="R103" s="99" t="n"/>
      <c r="S103" s="99" t="n"/>
      <c r="T103" s="100" t="n"/>
      <c r="U103" s="100" t="n"/>
      <c r="V103" s="27" t="n"/>
      <c r="W103" s="27" t="n"/>
      <c r="X103" s="101" t="n"/>
      <c r="Y103" s="102" t="n"/>
      <c r="Z103" s="27" t="n"/>
      <c r="AA103" s="27" t="n"/>
      <c r="AB103" s="27" t="n"/>
      <c r="AC103" s="27" t="n"/>
      <c r="BC103" s="114">
        <f>IF(N103="","",SUMIFS($B$9:$B$28,$C$9:$C$28,"&lt;="&amp;N103,$D$9:$D$28,"&gt;="&amp;N103))</f>
        <v/>
      </c>
      <c r="BD103" s="115">
        <f t="array" ref="BD103">IF(OR(BC103="",BC103=0),"",INDEX($AD$9:$AD$28,BC103))</f>
        <v/>
      </c>
      <c r="BE103" s="116">
        <f t="array" ref="BE103">IF(BD103="","",O103*INDEX($AP$9:$AP$28,BC103))</f>
        <v/>
      </c>
      <c r="BF103" s="119">
        <f t="array" ref="BF103">IF(BD103="","",P103*INDEX($AP$9:$AP$28,BC103))</f>
        <v/>
      </c>
      <c r="BG103" s="119">
        <f>IF(BD103="","",IF($BF$1=[1]Lists!$R$2,MIN(SUM(O103:P103),$BI$1),IF(AND($BF$1=[1]Lists!$R$3,O103&gt;0),MIN(O103,$BI$1)+P103*(MIN(O103,$BI$1)/O103),MIN(SUM(O103),$BI$1)+P103)))</f>
        <v/>
      </c>
      <c r="BH103" s="118">
        <f>IF(BD103="","",IF($BF$1=[1]Lists!$R$2,MIN(SUM(BE103:BF103),$BI$1),IF(AND($BF$1=[1]Lists!$R$3,O103&gt;0),MIN(BE103,$BI$1)+BF103*(MIN(BE103,$BI$1)/BE103),MIN(SUM(BE103),$BI$1)+BF103)))</f>
        <v/>
      </c>
      <c r="BI103" s="116">
        <f>IF(BD103="","",SUM($O103:$P103)-BG103)</f>
        <v/>
      </c>
      <c r="BJ103" s="118">
        <f>IF(BD103="","",SUM($BE103:$BF103)-BH103)</f>
        <v/>
      </c>
      <c r="BK103" s="119">
        <f>IF(BD103="","",IF($BF$1=[1]Lists!$R$2,MIN(SUM(O103:P103),$BL$1),IF(AND($BF$1=[1]Lists!$R$3,O103&gt;0),MIN(O103,$BL$1)+P103*(MIN(O103,$BL$1)/O103),MIN(SUM(O103),$BL$1)+P103)))</f>
        <v/>
      </c>
      <c r="BL103" s="118">
        <f>IF(BD103="","",IF($BF$1=[1]Lists!$R$2,MIN(SUM(BE103:BF103),$BL$1),IF(AND($BF$1=[1]Lists!$R$3,O103&gt;0),MIN(BE103,$BL$1)+BF103*(MIN(BE103,$BL$1)/BE103),MIN(SUM(BE103),$BL$1)+BF103)))</f>
        <v/>
      </c>
      <c r="BM103" s="116">
        <f>IF(BK103="","",SUM($O103:$P103)-BK103)</f>
        <v/>
      </c>
      <c r="BN103" s="118">
        <f>IF(BL103="","",SUM($BE103:$BF103)-BL103)</f>
        <v/>
      </c>
      <c r="BP103" s="103">
        <f>IF(X103="","",_xlfn.RANK.EQ(X103,$X$9:$X$108,1))</f>
        <v/>
      </c>
      <c r="BQ103" s="3">
        <f>IF(M103&gt;MAX([1]GL_LossExperience_Input!$BP$9:$BP$108),"",INDEX([1]GL_LossExperience_Input!$X$9:$X$108,MATCH(M103,$BP$9:$BP$108,0)))</f>
        <v/>
      </c>
      <c r="BR103" s="107">
        <f>IF(BQ103="","",BR102*(1+BS103))</f>
        <v/>
      </c>
      <c r="BS103" s="123">
        <f>IF(M103&gt;MAX([1]GL_LossExperience_Input!$BP$9:$BP$108),"",INDEX([1]GL_LossExperience_Input!$Y$9:$Y$108,MATCH(M103,$BP$9:$BP$108,0)))</f>
        <v/>
      </c>
      <c r="DM103">
        <f>M103</f>
        <v/>
      </c>
      <c r="DN103">
        <f>IF(OR(Q103="",$N103=""),0,IF(Q103&gt;O103,1,0))</f>
        <v/>
      </c>
      <c r="DO103">
        <f>IF(OR(R103="",$N103=""),0,IF(R103&gt;P103,1,0))</f>
        <v/>
      </c>
      <c r="DQ103">
        <f>DM103</f>
        <v/>
      </c>
      <c r="DR103">
        <f>IF(X103="","",IF(COUNTIFS($X$9:$X$108,X103)&gt;1,1,0))</f>
        <v/>
      </c>
      <c r="DW103" s="27" t="n"/>
      <c r="DX103" s="1" t="n"/>
    </row>
    <row r="104" ht="14.4" customHeight="1">
      <c r="A104" s="1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>
        <f>M103+1</f>
        <v/>
      </c>
      <c r="N104" s="98" t="n"/>
      <c r="O104" s="99" t="n"/>
      <c r="P104" s="99" t="n"/>
      <c r="Q104" s="99" t="n"/>
      <c r="R104" s="99" t="n"/>
      <c r="S104" s="99" t="n"/>
      <c r="T104" s="100" t="n"/>
      <c r="U104" s="100" t="n"/>
      <c r="V104" s="27" t="n"/>
      <c r="W104" s="27" t="n"/>
      <c r="X104" s="101" t="n"/>
      <c r="Y104" s="102" t="n"/>
      <c r="Z104" s="27" t="n"/>
      <c r="AA104" s="27" t="n"/>
      <c r="AB104" s="27" t="n"/>
      <c r="AC104" s="27" t="n"/>
      <c r="BC104" s="114">
        <f>IF(N104="","",SUMIFS($B$9:$B$28,$C$9:$C$28,"&lt;="&amp;N104,$D$9:$D$28,"&gt;="&amp;N104))</f>
        <v/>
      </c>
      <c r="BD104" s="115">
        <f t="array" ref="BD104">IF(OR(BC104="",BC104=0),"",INDEX($AD$9:$AD$28,BC104))</f>
        <v/>
      </c>
      <c r="BE104" s="116">
        <f t="array" ref="BE104">IF(BD104="","",O104*INDEX($AP$9:$AP$28,BC104))</f>
        <v/>
      </c>
      <c r="BF104" s="119">
        <f t="array" ref="BF104">IF(BD104="","",P104*INDEX($AP$9:$AP$28,BC104))</f>
        <v/>
      </c>
      <c r="BG104" s="119">
        <f>IF(BD104="","",IF($BF$1=[1]Lists!$R$2,MIN(SUM(O104:P104),$BI$1),IF(AND($BF$1=[1]Lists!$R$3,O104&gt;0),MIN(O104,$BI$1)+P104*(MIN(O104,$BI$1)/O104),MIN(SUM(O104),$BI$1)+P104)))</f>
        <v/>
      </c>
      <c r="BH104" s="118">
        <f>IF(BD104="","",IF($BF$1=[1]Lists!$R$2,MIN(SUM(BE104:BF104),$BI$1),IF(AND($BF$1=[1]Lists!$R$3,O104&gt;0),MIN(BE104,$BI$1)+BF104*(MIN(BE104,$BI$1)/BE104),MIN(SUM(BE104),$BI$1)+BF104)))</f>
        <v/>
      </c>
      <c r="BI104" s="116">
        <f>IF(BD104="","",SUM($O104:$P104)-BG104)</f>
        <v/>
      </c>
      <c r="BJ104" s="118">
        <f>IF(BD104="","",SUM($BE104:$BF104)-BH104)</f>
        <v/>
      </c>
      <c r="BK104" s="119">
        <f>IF(BD104="","",IF($BF$1=[1]Lists!$R$2,MIN(SUM(O104:P104),$BL$1),IF(AND($BF$1=[1]Lists!$R$3,O104&gt;0),MIN(O104,$BL$1)+P104*(MIN(O104,$BL$1)/O104),MIN(SUM(O104),$BL$1)+P104)))</f>
        <v/>
      </c>
      <c r="BL104" s="118">
        <f>IF(BD104="","",IF($BF$1=[1]Lists!$R$2,MIN(SUM(BE104:BF104),$BL$1),IF(AND($BF$1=[1]Lists!$R$3,O104&gt;0),MIN(BE104,$BL$1)+BF104*(MIN(BE104,$BL$1)/BE104),MIN(SUM(BE104),$BL$1)+BF104)))</f>
        <v/>
      </c>
      <c r="BM104" s="116">
        <f>IF(BK104="","",SUM($O104:$P104)-BK104)</f>
        <v/>
      </c>
      <c r="BN104" s="118">
        <f>IF(BL104="","",SUM($BE104:$BF104)-BL104)</f>
        <v/>
      </c>
      <c r="BP104" s="103">
        <f>IF(X104="","",_xlfn.RANK.EQ(X104,$X$9:$X$108,1))</f>
        <v/>
      </c>
      <c r="BQ104" s="3">
        <f>IF(M104&gt;MAX([1]GL_LossExperience_Input!$BP$9:$BP$108),"",INDEX([1]GL_LossExperience_Input!$X$9:$X$108,MATCH(M104,$BP$9:$BP$108,0)))</f>
        <v/>
      </c>
      <c r="BR104" s="107">
        <f>IF(BQ104="","",BR103*(1+BS104))</f>
        <v/>
      </c>
      <c r="BS104" s="123">
        <f>IF(M104&gt;MAX([1]GL_LossExperience_Input!$BP$9:$BP$108),"",INDEX([1]GL_LossExperience_Input!$Y$9:$Y$108,MATCH(M104,$BP$9:$BP$108,0)))</f>
        <v/>
      </c>
      <c r="DM104">
        <f>M104</f>
        <v/>
      </c>
      <c r="DN104">
        <f>IF(OR(Q104="",$N104=""),0,IF(Q104&gt;O104,1,0))</f>
        <v/>
      </c>
      <c r="DO104">
        <f>IF(OR(R104="",$N104=""),0,IF(R104&gt;P104,1,0))</f>
        <v/>
      </c>
      <c r="DQ104">
        <f>DM104</f>
        <v/>
      </c>
      <c r="DR104">
        <f>IF(X104="","",IF(COUNTIFS($X$9:$X$108,X104)&gt;1,1,0))</f>
        <v/>
      </c>
      <c r="DW104" s="27" t="n"/>
      <c r="DX104" s="1" t="n"/>
    </row>
    <row r="105" ht="14.4" customHeight="1">
      <c r="A105" s="1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>
        <f>M104+1</f>
        <v/>
      </c>
      <c r="N105" s="98" t="n"/>
      <c r="O105" s="99" t="n"/>
      <c r="P105" s="99" t="n"/>
      <c r="Q105" s="99" t="n"/>
      <c r="R105" s="99" t="n"/>
      <c r="S105" s="99" t="n"/>
      <c r="T105" s="100" t="n"/>
      <c r="U105" s="100" t="n"/>
      <c r="V105" s="27" t="n"/>
      <c r="W105" s="27" t="n"/>
      <c r="X105" s="101" t="n"/>
      <c r="Y105" s="102" t="n"/>
      <c r="Z105" s="27" t="n"/>
      <c r="AA105" s="27" t="n"/>
      <c r="AB105" s="27" t="n"/>
      <c r="AC105" s="27" t="n"/>
      <c r="BC105" s="114">
        <f>IF(N105="","",SUMIFS($B$9:$B$28,$C$9:$C$28,"&lt;="&amp;N105,$D$9:$D$28,"&gt;="&amp;N105))</f>
        <v/>
      </c>
      <c r="BD105" s="115">
        <f t="array" ref="BD105">IF(OR(BC105="",BC105=0),"",INDEX($AD$9:$AD$28,BC105))</f>
        <v/>
      </c>
      <c r="BE105" s="116">
        <f t="array" ref="BE105">IF(BD105="","",O105*INDEX($AP$9:$AP$28,BC105))</f>
        <v/>
      </c>
      <c r="BF105" s="119">
        <f t="array" ref="BF105">IF(BD105="","",P105*INDEX($AP$9:$AP$28,BC105))</f>
        <v/>
      </c>
      <c r="BG105" s="119">
        <f>IF(BD105="","",IF($BF$1=[1]Lists!$R$2,MIN(SUM(O105:P105),$BI$1),IF(AND($BF$1=[1]Lists!$R$3,O105&gt;0),MIN(O105,$BI$1)+P105*(MIN(O105,$BI$1)/O105),MIN(SUM(O105),$BI$1)+P105)))</f>
        <v/>
      </c>
      <c r="BH105" s="118">
        <f>IF(BD105="","",IF($BF$1=[1]Lists!$R$2,MIN(SUM(BE105:BF105),$BI$1),IF(AND($BF$1=[1]Lists!$R$3,O105&gt;0),MIN(BE105,$BI$1)+BF105*(MIN(BE105,$BI$1)/BE105),MIN(SUM(BE105),$BI$1)+BF105)))</f>
        <v/>
      </c>
      <c r="BI105" s="116">
        <f>IF(BD105="","",SUM($O105:$P105)-BG105)</f>
        <v/>
      </c>
      <c r="BJ105" s="118">
        <f>IF(BD105="","",SUM($BE105:$BF105)-BH105)</f>
        <v/>
      </c>
      <c r="BK105" s="119">
        <f>IF(BD105="","",IF($BF$1=[1]Lists!$R$2,MIN(SUM(O105:P105),$BL$1),IF(AND($BF$1=[1]Lists!$R$3,O105&gt;0),MIN(O105,$BL$1)+P105*(MIN(O105,$BL$1)/O105),MIN(SUM(O105),$BL$1)+P105)))</f>
        <v/>
      </c>
      <c r="BL105" s="118">
        <f>IF(BD105="","",IF($BF$1=[1]Lists!$R$2,MIN(SUM(BE105:BF105),$BL$1),IF(AND($BF$1=[1]Lists!$R$3,O105&gt;0),MIN(BE105,$BL$1)+BF105*(MIN(BE105,$BL$1)/BE105),MIN(SUM(BE105),$BL$1)+BF105)))</f>
        <v/>
      </c>
      <c r="BM105" s="116">
        <f>IF(BK105="","",SUM($O105:$P105)-BK105)</f>
        <v/>
      </c>
      <c r="BN105" s="118">
        <f>IF(BL105="","",SUM($BE105:$BF105)-BL105)</f>
        <v/>
      </c>
      <c r="BP105" s="103">
        <f>IF(X105="","",_xlfn.RANK.EQ(X105,$X$9:$X$108,1))</f>
        <v/>
      </c>
      <c r="BQ105" s="3">
        <f>IF(M105&gt;MAX([1]GL_LossExperience_Input!$BP$9:$BP$108),"",INDEX([1]GL_LossExperience_Input!$X$9:$X$108,MATCH(M105,$BP$9:$BP$108,0)))</f>
        <v/>
      </c>
      <c r="BR105" s="107">
        <f>IF(BQ105="","",BR104*(1+BS105))</f>
        <v/>
      </c>
      <c r="BS105" s="123">
        <f>IF(M105&gt;MAX([1]GL_LossExperience_Input!$BP$9:$BP$108),"",INDEX([1]GL_LossExperience_Input!$Y$9:$Y$108,MATCH(M105,$BP$9:$BP$108,0)))</f>
        <v/>
      </c>
      <c r="DM105">
        <f>M105</f>
        <v/>
      </c>
      <c r="DN105">
        <f>IF(OR(Q105="",$N105=""),0,IF(Q105&gt;O105,1,0))</f>
        <v/>
      </c>
      <c r="DO105">
        <f>IF(OR(R105="",$N105=""),0,IF(R105&gt;P105,1,0))</f>
        <v/>
      </c>
      <c r="DQ105">
        <f>DM105</f>
        <v/>
      </c>
      <c r="DR105">
        <f>IF(X105="","",IF(COUNTIFS($X$9:$X$108,X105)&gt;1,1,0))</f>
        <v/>
      </c>
      <c r="DW105" s="27" t="n"/>
      <c r="DX105" s="1" t="n"/>
    </row>
    <row r="106" ht="14.4" customHeight="1">
      <c r="A106" s="1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>
        <f>M105+1</f>
        <v/>
      </c>
      <c r="N106" s="98" t="n"/>
      <c r="O106" s="99" t="n"/>
      <c r="P106" s="99" t="n"/>
      <c r="Q106" s="99" t="n"/>
      <c r="R106" s="99" t="n"/>
      <c r="S106" s="99" t="n"/>
      <c r="T106" s="100" t="n"/>
      <c r="U106" s="100" t="n"/>
      <c r="V106" s="27" t="n"/>
      <c r="W106" s="27" t="n"/>
      <c r="X106" s="101" t="n"/>
      <c r="Y106" s="102" t="n"/>
      <c r="Z106" s="27" t="n"/>
      <c r="AA106" s="27" t="n"/>
      <c r="AB106" s="27" t="n"/>
      <c r="AC106" s="27" t="n"/>
      <c r="BC106" s="114">
        <f>IF(N106="","",SUMIFS($B$9:$B$28,$C$9:$C$28,"&lt;="&amp;N106,$D$9:$D$28,"&gt;="&amp;N106))</f>
        <v/>
      </c>
      <c r="BD106" s="115">
        <f t="array" ref="BD106">IF(OR(BC106="",BC106=0),"",INDEX($AD$9:$AD$28,BC106))</f>
        <v/>
      </c>
      <c r="BE106" s="116">
        <f t="array" ref="BE106">IF(BD106="","",O106*INDEX($AP$9:$AP$28,BC106))</f>
        <v/>
      </c>
      <c r="BF106" s="119">
        <f t="array" ref="BF106">IF(BD106="","",P106*INDEX($AP$9:$AP$28,BC106))</f>
        <v/>
      </c>
      <c r="BG106" s="119">
        <f>IF(BD106="","",IF($BF$1=[1]Lists!$R$2,MIN(SUM(O106:P106),$BI$1),IF(AND($BF$1=[1]Lists!$R$3,O106&gt;0),MIN(O106,$BI$1)+P106*(MIN(O106,$BI$1)/O106),MIN(SUM(O106),$BI$1)+P106)))</f>
        <v/>
      </c>
      <c r="BH106" s="118">
        <f>IF(BD106="","",IF($BF$1=[1]Lists!$R$2,MIN(SUM(BE106:BF106),$BI$1),IF(AND($BF$1=[1]Lists!$R$3,O106&gt;0),MIN(BE106,$BI$1)+BF106*(MIN(BE106,$BI$1)/BE106),MIN(SUM(BE106),$BI$1)+BF106)))</f>
        <v/>
      </c>
      <c r="BI106" s="116">
        <f>IF(BD106="","",SUM($O106:$P106)-BG106)</f>
        <v/>
      </c>
      <c r="BJ106" s="118">
        <f>IF(BD106="","",SUM($BE106:$BF106)-BH106)</f>
        <v/>
      </c>
      <c r="BK106" s="119">
        <f>IF(BD106="","",IF($BF$1=[1]Lists!$R$2,MIN(SUM(O106:P106),$BL$1),IF(AND($BF$1=[1]Lists!$R$3,O106&gt;0),MIN(O106,$BL$1)+P106*(MIN(O106,$BL$1)/O106),MIN(SUM(O106),$BL$1)+P106)))</f>
        <v/>
      </c>
      <c r="BL106" s="118">
        <f>IF(BD106="","",IF($BF$1=[1]Lists!$R$2,MIN(SUM(BE106:BF106),$BL$1),IF(AND($BF$1=[1]Lists!$R$3,O106&gt;0),MIN(BE106,$BL$1)+BF106*(MIN(BE106,$BL$1)/BE106),MIN(SUM(BE106),$BL$1)+BF106)))</f>
        <v/>
      </c>
      <c r="BM106" s="116">
        <f>IF(BK106="","",SUM($O106:$P106)-BK106)</f>
        <v/>
      </c>
      <c r="BN106" s="118">
        <f>IF(BL106="","",SUM($BE106:$BF106)-BL106)</f>
        <v/>
      </c>
      <c r="BP106" s="103">
        <f>IF(X106="","",_xlfn.RANK.EQ(X106,$X$9:$X$108,1))</f>
        <v/>
      </c>
      <c r="BQ106" s="3">
        <f>IF(M106&gt;MAX([1]GL_LossExperience_Input!$BP$9:$BP$108),"",INDEX([1]GL_LossExperience_Input!$X$9:$X$108,MATCH(M106,$BP$9:$BP$108,0)))</f>
        <v/>
      </c>
      <c r="BR106" s="107">
        <f>IF(BQ106="","",BR105*(1+BS106))</f>
        <v/>
      </c>
      <c r="BS106" s="123">
        <f>IF(M106&gt;MAX([1]GL_LossExperience_Input!$BP$9:$BP$108),"",INDEX([1]GL_LossExperience_Input!$Y$9:$Y$108,MATCH(M106,$BP$9:$BP$108,0)))</f>
        <v/>
      </c>
      <c r="DM106">
        <f>M106</f>
        <v/>
      </c>
      <c r="DN106">
        <f>IF(OR(Q106="",$N106=""),0,IF(Q106&gt;O106,1,0))</f>
        <v/>
      </c>
      <c r="DO106">
        <f>IF(OR(R106="",$N106=""),0,IF(R106&gt;P106,1,0))</f>
        <v/>
      </c>
      <c r="DQ106">
        <f>DM106</f>
        <v/>
      </c>
      <c r="DR106">
        <f>IF(X106="","",IF(COUNTIFS($X$9:$X$108,X106)&gt;1,1,0))</f>
        <v/>
      </c>
      <c r="DW106" s="27" t="n"/>
      <c r="DX106" s="1" t="n"/>
    </row>
    <row r="107" ht="14.4" customHeight="1">
      <c r="A107" s="1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>
        <f>M106+1</f>
        <v/>
      </c>
      <c r="N107" s="98" t="n"/>
      <c r="O107" s="99" t="n"/>
      <c r="P107" s="99" t="n"/>
      <c r="Q107" s="99" t="n"/>
      <c r="R107" s="99" t="n"/>
      <c r="S107" s="99" t="n"/>
      <c r="T107" s="100" t="n"/>
      <c r="U107" s="100" t="n"/>
      <c r="V107" s="27" t="n"/>
      <c r="W107" s="27" t="n"/>
      <c r="X107" s="101" t="n"/>
      <c r="Y107" s="102" t="n"/>
      <c r="Z107" s="27" t="n"/>
      <c r="AA107" s="27" t="n"/>
      <c r="AB107" s="27" t="n"/>
      <c r="AC107" s="27" t="n"/>
      <c r="BC107" s="114">
        <f>IF(N107="","",SUMIFS($B$9:$B$28,$C$9:$C$28,"&lt;="&amp;N107,$D$9:$D$28,"&gt;="&amp;N107))</f>
        <v/>
      </c>
      <c r="BD107" s="115">
        <f t="array" ref="BD107">IF(OR(BC107="",BC107=0),"",INDEX($AD$9:$AD$28,BC107))</f>
        <v/>
      </c>
      <c r="BE107" s="116">
        <f t="array" ref="BE107">IF(BD107="","",O107*INDEX($AP$9:$AP$28,BC107))</f>
        <v/>
      </c>
      <c r="BF107" s="119">
        <f t="array" ref="BF107">IF(BD107="","",P107*INDEX($AP$9:$AP$28,BC107))</f>
        <v/>
      </c>
      <c r="BG107" s="119">
        <f>IF(BD107="","",IF($BF$1=[1]Lists!$R$2,MIN(SUM(O107:P107),$BI$1),IF(AND($BF$1=[1]Lists!$R$3,O107&gt;0),MIN(O107,$BI$1)+P107*(MIN(O107,$BI$1)/O107),MIN(SUM(O107),$BI$1)+P107)))</f>
        <v/>
      </c>
      <c r="BH107" s="118">
        <f>IF(BD107="","",IF($BF$1=[1]Lists!$R$2,MIN(SUM(BE107:BF107),$BI$1),IF(AND($BF$1=[1]Lists!$R$3,O107&gt;0),MIN(BE107,$BI$1)+BF107*(MIN(BE107,$BI$1)/BE107),MIN(SUM(BE107),$BI$1)+BF107)))</f>
        <v/>
      </c>
      <c r="BI107" s="116">
        <f>IF(BD107="","",SUM($O107:$P107)-BG107)</f>
        <v/>
      </c>
      <c r="BJ107" s="118">
        <f>IF(BD107="","",SUM($BE107:$BF107)-BH107)</f>
        <v/>
      </c>
      <c r="BK107" s="119">
        <f>IF(BD107="","",IF($BF$1=[1]Lists!$R$2,MIN(SUM(O107:P107),$BL$1),IF(AND($BF$1=[1]Lists!$R$3,O107&gt;0),MIN(O107,$BL$1)+P107*(MIN(O107,$BL$1)/O107),MIN(SUM(O107),$BL$1)+P107)))</f>
        <v/>
      </c>
      <c r="BL107" s="118">
        <f>IF(BD107="","",IF($BF$1=[1]Lists!$R$2,MIN(SUM(BE107:BF107),$BL$1),IF(AND($BF$1=[1]Lists!$R$3,O107&gt;0),MIN(BE107,$BL$1)+BF107*(MIN(BE107,$BL$1)/BE107),MIN(SUM(BE107),$BL$1)+BF107)))</f>
        <v/>
      </c>
      <c r="BM107" s="116">
        <f>IF(BK107="","",SUM($O107:$P107)-BK107)</f>
        <v/>
      </c>
      <c r="BN107" s="118">
        <f>IF(BL107="","",SUM($BE107:$BF107)-BL107)</f>
        <v/>
      </c>
      <c r="BP107" s="103">
        <f>IF(X107="","",_xlfn.RANK.EQ(X107,$X$9:$X$108,1))</f>
        <v/>
      </c>
      <c r="BQ107" s="3">
        <f>IF(M107&gt;MAX([1]GL_LossExperience_Input!$BP$9:$BP$108),"",INDEX([1]GL_LossExperience_Input!$X$9:$X$108,MATCH(M107,$BP$9:$BP$108,0)))</f>
        <v/>
      </c>
      <c r="BR107" s="107">
        <f>IF(BQ107="","",BR106*(1+BS107))</f>
        <v/>
      </c>
      <c r="BS107" s="123">
        <f>IF(M107&gt;MAX([1]GL_LossExperience_Input!$BP$9:$BP$108),"",INDEX([1]GL_LossExperience_Input!$Y$9:$Y$108,MATCH(M107,$BP$9:$BP$108,0)))</f>
        <v/>
      </c>
      <c r="DM107">
        <f>M107</f>
        <v/>
      </c>
      <c r="DN107">
        <f>IF(OR(Q107="",$N107=""),0,IF(Q107&gt;O107,1,0))</f>
        <v/>
      </c>
      <c r="DO107">
        <f>IF(OR(R107="",$N107=""),0,IF(R107&gt;P107,1,0))</f>
        <v/>
      </c>
      <c r="DQ107">
        <f>DM107</f>
        <v/>
      </c>
      <c r="DR107">
        <f>IF(X107="","",IF(COUNTIFS($X$9:$X$108,X107)&gt;1,1,0))</f>
        <v/>
      </c>
      <c r="DW107" s="27" t="n"/>
      <c r="DX107" s="1" t="n"/>
    </row>
    <row r="108" ht="15" customHeight="1" thickBot="1">
      <c r="A108" s="1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>
        <f>M107+1</f>
        <v/>
      </c>
      <c r="N108" s="98" t="n"/>
      <c r="O108" s="99" t="n"/>
      <c r="P108" s="99" t="n"/>
      <c r="Q108" s="99" t="n"/>
      <c r="R108" s="99" t="n"/>
      <c r="S108" s="99" t="n"/>
      <c r="T108" s="100" t="n"/>
      <c r="U108" s="100" t="n"/>
      <c r="V108" s="27" t="n"/>
      <c r="W108" s="27" t="n"/>
      <c r="X108" s="101" t="n"/>
      <c r="Y108" s="102" t="n"/>
      <c r="Z108" s="27" t="n"/>
      <c r="AA108" s="27" t="n"/>
      <c r="AB108" s="27" t="n"/>
      <c r="AC108" s="27" t="n"/>
      <c r="BC108" s="151">
        <f>IF(N108="","",SUMIFS($B$9:$B$28,$C$9:$C$28,"&lt;="&amp;N108,$D$9:$D$28,"&gt;="&amp;N108))</f>
        <v/>
      </c>
      <c r="BD108" s="152">
        <f t="array" ref="BD108">IF(OR(BC108="",BC108=0),"",INDEX($AD$9:$AD$28,BC108))</f>
        <v/>
      </c>
      <c r="BE108" s="140">
        <f t="array" ref="BE108">IF(BD108="","",O108*INDEX($AP$9:$AP$28,BC108))</f>
        <v/>
      </c>
      <c r="BF108" s="153">
        <f t="array" ref="BF108">IF(BD108="","",P108*INDEX($AP$9:$AP$28,BC108))</f>
        <v/>
      </c>
      <c r="BG108" s="119">
        <f>IF(BD108="","",IF($BF$1=[1]Lists!$R$2,MIN(SUM(O108:P108),$BI$1),IF(AND($BF$1=[1]Lists!$R$3,O108&gt;0),MIN(O108,$BI$1)+P108*(MIN(O108,$BI$1)/O108),MIN(SUM(O108),$BI$1)+P108)))</f>
        <v/>
      </c>
      <c r="BH108" s="118">
        <f>IF(BD108="","",IF($BF$1=[1]Lists!$R$2,MIN(SUM(BE108:BF108),$BI$1),IF(AND($BF$1=[1]Lists!$R$3,O108&gt;0),MIN(BE108,$BI$1)+BF108*(MIN(BE108,$BI$1)/BE108),MIN(SUM(BE108),$BI$1)+BF108)))</f>
        <v/>
      </c>
      <c r="BI108" s="140">
        <f>IF(BD108="","",SUM($O108:$P108)-BG108)</f>
        <v/>
      </c>
      <c r="BJ108" s="141">
        <f>IF(BD108="","",SUM($BE108:$BF108)-BH108)</f>
        <v/>
      </c>
      <c r="BK108" s="119">
        <f>IF(BD108="","",IF($BF$1=[1]Lists!$R$2,MIN(SUM(O108:P108),$BL$1),IF(AND($BF$1=[1]Lists!$R$3,O108&gt;0),MIN(O108,$BL$1)+P108*(MIN(O108,$BL$1)/O108),MIN(SUM(O108),$BL$1)+P108)))</f>
        <v/>
      </c>
      <c r="BL108" s="118">
        <f>IF(BD108="","",IF($BF$1=[1]Lists!$R$2,MIN(SUM(BE108:BF108),$BL$1),IF(AND($BF$1=[1]Lists!$R$3,O108&gt;0),MIN(BE108,$BL$1)+BF108*(MIN(BE108,$BL$1)/BE108),MIN(SUM(BE108),$BL$1)+BF108)))</f>
        <v/>
      </c>
      <c r="BM108" s="140">
        <f>IF(BK108="","",SUM($O108:$P108)-BK108)</f>
        <v/>
      </c>
      <c r="BN108" s="141">
        <f>IF(BL108="","",SUM($BE108:$BF108)-BL108)</f>
        <v/>
      </c>
      <c r="BP108" s="129">
        <f>IF(X108="","",_xlfn.RANK.EQ(X108,$X$9:$X$108,1))</f>
        <v/>
      </c>
      <c r="BQ108" s="3">
        <f>IF(M108&gt;MAX([1]GL_LossExperience_Input!$BP$9:$BP$108),"",INDEX([1]GL_LossExperience_Input!$X$9:$X$108,MATCH(M108,$BP$9:$BP$108,0)))</f>
        <v/>
      </c>
      <c r="BR108" s="107">
        <f>IF(BQ108="","",BR107*(1+BS108))</f>
        <v/>
      </c>
      <c r="BS108" s="123">
        <f>IF(M108&gt;MAX([1]GL_LossExperience_Input!$BP$9:$BP$108),"",INDEX([1]GL_LossExperience_Input!$Y$9:$Y$108,MATCH(M108,$BP$9:$BP$108,0)))</f>
        <v/>
      </c>
      <c r="DM108">
        <f>M108</f>
        <v/>
      </c>
      <c r="DN108">
        <f>IF(OR(Q108="",$N108=""),0,IF(Q108&gt;O108,1,0))</f>
        <v/>
      </c>
      <c r="DO108">
        <f>IF(OR(R108="",$N108=""),0,IF(R108&gt;P108,1,0))</f>
        <v/>
      </c>
      <c r="DQ108">
        <f>DM108</f>
        <v/>
      </c>
      <c r="DR108">
        <f>IF(X108="","",IF(COUNTIFS($X$9:$X$108,X108)&gt;1,1,0))</f>
        <v/>
      </c>
      <c r="DW108" s="27" t="n"/>
      <c r="DX108" s="1" t="n"/>
    </row>
    <row r="109" ht="14.4" customHeight="1">
      <c r="A109" s="1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DW109" s="27" t="n"/>
      <c r="DX109" s="1" t="n"/>
    </row>
    <row r="110" ht="14.4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DW110" s="1" t="n"/>
      <c r="DX110" s="1" t="n"/>
    </row>
    <row r="111" hidden="1" ht="14.4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</row>
    <row r="112" hidden="1" ht="14.4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  <c r="AA112" s="27" t="n"/>
      <c r="AB112" s="27" t="n"/>
    </row>
    <row r="113" hidden="1" ht="14.4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  <c r="AA113" s="27" t="n"/>
      <c r="AB113" s="27" t="n"/>
    </row>
    <row r="114" hidden="1" ht="14.4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</row>
    <row r="115" hidden="1" ht="14.4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</row>
    <row r="116" hidden="1" ht="14.4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</row>
    <row r="117" hidden="1" ht="14.4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</row>
    <row r="118" hidden="1" ht="14.4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  <c r="AA118" s="27" t="n"/>
      <c r="AB118" s="27" t="n"/>
    </row>
    <row r="119" hidden="1" ht="14.4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  <c r="AA119" s="27" t="n"/>
      <c r="AB119" s="27" t="n"/>
    </row>
    <row r="120" hidden="1" ht="14.4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</row>
    <row r="121" hidden="1" ht="14.4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</row>
    <row r="122" hidden="1" ht="14.4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  <c r="AA122" s="27" t="n"/>
      <c r="AB122" s="27" t="n"/>
    </row>
    <row r="123" hidden="1" ht="14.4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  <c r="AA123" s="27" t="n"/>
      <c r="AB123" s="27" t="n"/>
    </row>
    <row r="124" hidden="1" ht="14.4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  <c r="AA124" s="27" t="n"/>
      <c r="AB124" s="27" t="n"/>
    </row>
    <row r="125" hidden="1" ht="14.4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  <c r="AA125" s="27" t="n"/>
      <c r="AB125" s="27" t="n"/>
    </row>
    <row r="126" hidden="1" ht="14.4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  <c r="AA126" s="27" t="n"/>
      <c r="AB126" s="27" t="n"/>
    </row>
    <row r="127" hidden="1" ht="14.4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  <c r="AA127" s="27" t="n"/>
      <c r="AB127" s="27" t="n"/>
    </row>
    <row r="128" hidden="1" ht="14.4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  <c r="AA128" s="27" t="n"/>
      <c r="AB128" s="27" t="n"/>
    </row>
    <row r="129" hidden="1" ht="14.4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  <c r="AA129" s="27" t="n"/>
      <c r="AB129" s="27" t="n"/>
    </row>
    <row r="130" hidden="1" ht="14.4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  <c r="AA130" s="27" t="n"/>
      <c r="AB130" s="27" t="n"/>
    </row>
    <row r="131" hidden="1" ht="14.4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  <c r="AA131" s="27" t="n"/>
      <c r="AB131" s="27" t="n"/>
    </row>
    <row r="132" hidden="1" ht="14.4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  <c r="AA132" s="27" t="n"/>
      <c r="AB132" s="27" t="n"/>
    </row>
    <row r="133" hidden="1" ht="14.4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  <c r="AA133" s="27" t="n"/>
      <c r="AB133" s="27" t="n"/>
    </row>
    <row r="134" hidden="1" ht="14.4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  <c r="AA134" s="27" t="n"/>
      <c r="AB134" s="27" t="n"/>
    </row>
    <row r="135" hidden="1" ht="14.4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  <c r="AA135" s="27" t="n"/>
      <c r="AB135" s="27" t="n"/>
    </row>
    <row r="136" hidden="1" ht="14.4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  <c r="AA136" s="27" t="n"/>
      <c r="AB136" s="27" t="n"/>
    </row>
    <row r="137" hidden="1" ht="14.4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  <c r="AA137" s="27" t="n"/>
      <c r="AB137" s="27" t="n"/>
    </row>
    <row r="138" hidden="1" ht="14.4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  <c r="AA138" s="27" t="n"/>
      <c r="AB138" s="27" t="n"/>
    </row>
    <row r="139" hidden="1" ht="14.4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  <c r="AA139" s="27" t="n"/>
      <c r="AB139" s="27" t="n"/>
    </row>
    <row r="140" hidden="1" ht="14.4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  <c r="AA140" s="27" t="n"/>
      <c r="AB140" s="27" t="n"/>
    </row>
    <row r="141" hidden="1" ht="14.4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  <c r="AA141" s="27" t="n"/>
      <c r="AB141" s="27" t="n"/>
    </row>
    <row r="142" hidden="1" ht="14.4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  <c r="AA142" s="27" t="n"/>
      <c r="AB142" s="27" t="n"/>
    </row>
    <row r="143" hidden="1" ht="14.4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  <c r="AA143" s="27" t="n"/>
      <c r="AB143" s="27" t="n"/>
    </row>
    <row r="144" hidden="1" ht="14.4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  <c r="AA144" s="27" t="n"/>
      <c r="AB144" s="27" t="n"/>
    </row>
    <row r="145" hidden="1" ht="14.4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  <c r="AA145" s="27" t="n"/>
      <c r="AB145" s="27" t="n"/>
    </row>
    <row r="146" hidden="1" ht="14.4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  <c r="AA146" s="27" t="n"/>
      <c r="AB146" s="27" t="n"/>
    </row>
    <row r="147" hidden="1" ht="14.4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  <c r="AA147" s="27" t="n"/>
      <c r="AB147" s="27" t="n"/>
    </row>
    <row r="148" hidden="1" ht="14.4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  <c r="AA148" s="27" t="n"/>
      <c r="AB148" s="27" t="n"/>
    </row>
    <row r="149" hidden="1" ht="14.4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  <c r="AA149" s="27" t="n"/>
      <c r="AB149" s="27" t="n"/>
    </row>
    <row r="150" hidden="1" ht="14.4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  <c r="AA150" s="27" t="n"/>
      <c r="AB150" s="27" t="n"/>
    </row>
  </sheetData>
  <mergeCells count="3">
    <mergeCell ref="N6:S6"/>
    <mergeCell ref="C6:K6"/>
    <mergeCell ref="X6:Y6"/>
  </mergeCells>
  <conditionalFormatting sqref="C9:C28">
    <cfRule type="expression" priority="12" dxfId="0">
      <formula>IF(OR(CO9=1,CP9=1,CQ9=1), TRUE, FALSE)</formula>
    </cfRule>
  </conditionalFormatting>
  <conditionalFormatting sqref="D9:D28">
    <cfRule type="expression" priority="11" dxfId="0">
      <formula>IF(OR(CR9=1,CS9=1),TRUE, FALSE)</formula>
    </cfRule>
  </conditionalFormatting>
  <conditionalFormatting sqref="E9:E28">
    <cfRule type="expression" priority="10" dxfId="0">
      <formula>IF(OR(CT9=1,CU9=1,DI9=1,DJ9=1),TRUE, FALSE)</formula>
    </cfRule>
  </conditionalFormatting>
  <conditionalFormatting sqref="H9:H28">
    <cfRule type="expression" priority="9" dxfId="0">
      <formula>IF(OR(CX9=1,DC9=1),1,0)</formula>
    </cfRule>
  </conditionalFormatting>
  <conditionalFormatting sqref="I9:I28">
    <cfRule type="expression" priority="8" dxfId="0">
      <formula>IF(OR(CY9=1,DD9=1,DG9=1),1,0)</formula>
    </cfRule>
  </conditionalFormatting>
  <conditionalFormatting sqref="J9:J28">
    <cfRule type="expression" priority="7" dxfId="0">
      <formula>IF(OR(CZ9=1,DE9=1,DH9=1),1,0)</formula>
    </cfRule>
  </conditionalFormatting>
  <conditionalFormatting sqref="K9:K28">
    <cfRule type="expression" priority="6" dxfId="0">
      <formula>IF(OR(DA9=1,DF9=1),1,0)</formula>
    </cfRule>
  </conditionalFormatting>
  <conditionalFormatting sqref="Q9:Q108">
    <cfRule type="expression" priority="5" dxfId="0">
      <formula>IF(DN9=1,TRUE, FALSE)</formula>
    </cfRule>
  </conditionalFormatting>
  <conditionalFormatting sqref="R9:R108">
    <cfRule type="expression" priority="4" dxfId="0">
      <formula>IF(DO9=1,TRUE, FALSE)</formula>
    </cfRule>
  </conditionalFormatting>
  <conditionalFormatting sqref="X9:X108">
    <cfRule type="expression" priority="3" dxfId="0">
      <formula>IF(DR9=1,TRUE,FALSE)</formula>
    </cfRule>
  </conditionalFormatting>
  <conditionalFormatting sqref="F9:F28">
    <cfRule type="expression" priority="2" dxfId="1">
      <formula>IF(CV9=1,TRUE,FALSE)</formula>
    </cfRule>
  </conditionalFormatting>
  <conditionalFormatting sqref="G9:G28">
    <cfRule type="expression" priority="1" dxfId="0">
      <formula>IF(OR(CW9=1,DB9=1),1,0)</formula>
    </cfRule>
  </conditionalFormatting>
  <dataValidations count="4">
    <dataValidation sqref="N9:N108" showDropDown="0" showInputMessage="1" showErrorMessage="1" allowBlank="1" type="date">
      <formula1>MIN($C$9:$C$28)</formula1>
      <formula2>MAX($D$9:$D$28)</formula2>
    </dataValidation>
    <dataValidation sqref="AV2:AV5 AW2:AX3" showDropDown="0" showInputMessage="1" showErrorMessage="1" allowBlank="1" type="decimal">
      <formula1>0</formula1>
      <formula2>1</formula2>
    </dataValidation>
    <dataValidation sqref="K4 P3" showDropDown="0" showInputMessage="1" showErrorMessage="1" allowBlank="1" type="whole" operator="greaterThan">
      <formula1>0</formula1>
    </dataValidation>
    <dataValidation sqref="Y9:Y108" showDropDown="0" showInputMessage="1" showErrorMessage="1" allowBlank="1" type="decimal">
      <formula1>-100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 Robinson</dc:creator>
  <dcterms:created xsi:type="dcterms:W3CDTF">2024-06-04T00:20:01Z</dcterms:created>
  <dcterms:modified xsi:type="dcterms:W3CDTF">2024-06-20T20:39:35Z</dcterms:modified>
  <cp:lastModifiedBy>Steve Robinson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{CDCA4C17-4A6F-4AFB-9531-E6B45F75B844}</vt:lpwstr>
  </property>
</Properties>
</file>