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cotgroup0us-my.sharepoint.com/personal/steve_robinson_ascotgroup_com/Documents/Desktop/"/>
    </mc:Choice>
  </mc:AlternateContent>
  <xr:revisionPtr revIDLastSave="0" documentId="8_{0B516C57-40BF-46A0-887D-DF8BD0E19A4C}" xr6:coauthVersionLast="47" xr6:coauthVersionMax="47" xr10:uidLastSave="{00000000-0000-0000-0000-000000000000}"/>
  <bookViews>
    <workbookView xWindow="-108" yWindow="-108" windowWidth="23256" windowHeight="12576" xr2:uid="{9F6D4A82-4E9B-43FC-8197-DF765A520396}"/>
  </bookViews>
  <sheets>
    <sheet name="Sheet1" sheetId="1" r:id="rId1"/>
  </sheets>
  <externalReferences>
    <externalReference r:id="rId2"/>
  </externalReferences>
  <definedNames>
    <definedName name="Effective_Date">[1]Setup!$G$8</definedName>
    <definedName name="Expiration_Date">[1]Setup!$G$9</definedName>
    <definedName name="GL">[1]Setup!$G$12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ss_Rating_Limit_GL">[1]GL_LossRating_Analysis!$D$4</definedName>
    <definedName name="Program_Type">[1]Setup!$G$10</definedName>
    <definedName name="Underlying_Policy_Length">[1]Setup!$K$10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R108" i="1" l="1"/>
  <c r="DO108" i="1"/>
  <c r="DN108" i="1"/>
  <c r="BP108" i="1"/>
  <c r="BC108" i="1"/>
  <c r="BD108" i="1" s="1" a="1"/>
  <c r="BD108" i="1" s="1"/>
  <c r="DR107" i="1"/>
  <c r="DO107" i="1"/>
  <c r="DN107" i="1"/>
  <c r="BP107" i="1"/>
  <c r="BC107" i="1"/>
  <c r="BD107" i="1" s="1" a="1"/>
  <c r="BD107" i="1" s="1"/>
  <c r="DR106" i="1"/>
  <c r="DO106" i="1"/>
  <c r="DN106" i="1"/>
  <c r="BP106" i="1"/>
  <c r="BC106" i="1"/>
  <c r="BD106" i="1" s="1" a="1"/>
  <c r="BD106" i="1" s="1"/>
  <c r="DR105" i="1"/>
  <c r="DO105" i="1"/>
  <c r="DN105" i="1"/>
  <c r="BP105" i="1"/>
  <c r="BD105" i="1" a="1"/>
  <c r="BD105" i="1" s="1"/>
  <c r="BC105" i="1"/>
  <c r="DR104" i="1"/>
  <c r="DO104" i="1"/>
  <c r="DN104" i="1"/>
  <c r="BP104" i="1"/>
  <c r="BD104" i="1"/>
  <c r="BK104" i="1" s="1"/>
  <c r="BM104" i="1" s="1"/>
  <c r="BD104" i="1" a="1"/>
  <c r="BC104" i="1"/>
  <c r="DR103" i="1"/>
  <c r="DO103" i="1"/>
  <c r="DN103" i="1"/>
  <c r="BP103" i="1"/>
  <c r="BL103" i="1"/>
  <c r="BN103" i="1" s="1"/>
  <c r="BK103" i="1"/>
  <c r="BM103" i="1" s="1"/>
  <c r="BG103" i="1"/>
  <c r="BE103" i="1" a="1"/>
  <c r="BE103" i="1" s="1"/>
  <c r="BD103" i="1"/>
  <c r="BJ103" i="1" s="1"/>
  <c r="BD103" i="1" a="1"/>
  <c r="BC103" i="1"/>
  <c r="DR102" i="1"/>
  <c r="DO102" i="1"/>
  <c r="DN102" i="1"/>
  <c r="BP102" i="1"/>
  <c r="BC102" i="1"/>
  <c r="BD102" i="1" s="1" a="1"/>
  <c r="BD102" i="1" s="1"/>
  <c r="DR101" i="1"/>
  <c r="DO101" i="1"/>
  <c r="DN101" i="1"/>
  <c r="BP101" i="1"/>
  <c r="BD101" i="1" a="1"/>
  <c r="BD101" i="1" s="1"/>
  <c r="BC101" i="1"/>
  <c r="DR100" i="1"/>
  <c r="DO100" i="1"/>
  <c r="DN100" i="1"/>
  <c r="BP100" i="1"/>
  <c r="BC100" i="1"/>
  <c r="BD100" i="1" s="1" a="1"/>
  <c r="BD100" i="1" s="1"/>
  <c r="DR99" i="1"/>
  <c r="DO99" i="1"/>
  <c r="DN99" i="1"/>
  <c r="BP99" i="1"/>
  <c r="BC99" i="1"/>
  <c r="BD99" i="1" s="1" a="1"/>
  <c r="BD99" i="1" s="1"/>
  <c r="DR98" i="1"/>
  <c r="DO98" i="1"/>
  <c r="DN98" i="1"/>
  <c r="BP98" i="1"/>
  <c r="BC98" i="1"/>
  <c r="BD98" i="1" s="1" a="1"/>
  <c r="BD98" i="1" s="1"/>
  <c r="DR97" i="1"/>
  <c r="DO97" i="1"/>
  <c r="DN97" i="1"/>
  <c r="BP97" i="1"/>
  <c r="BD97" i="1" a="1"/>
  <c r="BD97" i="1" s="1"/>
  <c r="BC97" i="1"/>
  <c r="DR96" i="1"/>
  <c r="DO96" i="1"/>
  <c r="DN96" i="1"/>
  <c r="BP96" i="1"/>
  <c r="BD96" i="1"/>
  <c r="BK96" i="1" s="1"/>
  <c r="BM96" i="1" s="1"/>
  <c r="BD96" i="1" a="1"/>
  <c r="BC96" i="1"/>
  <c r="DR95" i="1"/>
  <c r="DO95" i="1"/>
  <c r="DN95" i="1"/>
  <c r="BP95" i="1"/>
  <c r="BC95" i="1"/>
  <c r="BD95" i="1" s="1" a="1"/>
  <c r="BD95" i="1" s="1"/>
  <c r="DR94" i="1"/>
  <c r="DO94" i="1"/>
  <c r="DN94" i="1"/>
  <c r="BP94" i="1"/>
  <c r="BC94" i="1"/>
  <c r="BD94" i="1" s="1" a="1"/>
  <c r="BD94" i="1" s="1"/>
  <c r="DR93" i="1"/>
  <c r="DO93" i="1"/>
  <c r="DN93" i="1"/>
  <c r="BP93" i="1"/>
  <c r="BD93" i="1" a="1"/>
  <c r="BD93" i="1" s="1"/>
  <c r="BC93" i="1"/>
  <c r="DR92" i="1"/>
  <c r="DO92" i="1"/>
  <c r="DN92" i="1"/>
  <c r="BP92" i="1"/>
  <c r="BC92" i="1"/>
  <c r="BD92" i="1" s="1" a="1"/>
  <c r="BD92" i="1" s="1"/>
  <c r="DR91" i="1"/>
  <c r="DO91" i="1"/>
  <c r="DN91" i="1"/>
  <c r="BP91" i="1"/>
  <c r="BC91" i="1"/>
  <c r="BD91" i="1" s="1" a="1"/>
  <c r="BD91" i="1" s="1"/>
  <c r="DR90" i="1"/>
  <c r="DO90" i="1"/>
  <c r="DN90" i="1"/>
  <c r="BP90" i="1"/>
  <c r="BL90" i="1"/>
  <c r="BN90" i="1" s="1"/>
  <c r="BC90" i="1"/>
  <c r="BD90" i="1" s="1" a="1"/>
  <c r="BD90" i="1" s="1"/>
  <c r="DR89" i="1"/>
  <c r="DO89" i="1"/>
  <c r="DN89" i="1"/>
  <c r="BP89" i="1"/>
  <c r="BF89" i="1" a="1"/>
  <c r="BF89" i="1" s="1"/>
  <c r="BD89" i="1" a="1"/>
  <c r="BD89" i="1" s="1"/>
  <c r="BC89" i="1"/>
  <c r="DR88" i="1"/>
  <c r="DO88" i="1"/>
  <c r="DN88" i="1"/>
  <c r="BP88" i="1"/>
  <c r="BD88" i="1"/>
  <c r="BD88" i="1" a="1"/>
  <c r="BC88" i="1"/>
  <c r="DR87" i="1"/>
  <c r="DO87" i="1"/>
  <c r="DN87" i="1"/>
  <c r="BP87" i="1"/>
  <c r="BK87" i="1"/>
  <c r="BM87" i="1" s="1"/>
  <c r="BG87" i="1"/>
  <c r="BC87" i="1"/>
  <c r="BD87" i="1" s="1" a="1"/>
  <c r="BD87" i="1" s="1"/>
  <c r="DR86" i="1"/>
  <c r="DO86" i="1"/>
  <c r="DN86" i="1"/>
  <c r="BP86" i="1"/>
  <c r="BC86" i="1"/>
  <c r="BD86" i="1" s="1" a="1"/>
  <c r="BD86" i="1" s="1"/>
  <c r="DR85" i="1"/>
  <c r="DO85" i="1"/>
  <c r="DN85" i="1"/>
  <c r="BP85" i="1"/>
  <c r="BD85" i="1" a="1"/>
  <c r="BD85" i="1" s="1"/>
  <c r="BC85" i="1"/>
  <c r="DR84" i="1"/>
  <c r="DO84" i="1"/>
  <c r="DN84" i="1"/>
  <c r="BP84" i="1"/>
  <c r="BC84" i="1"/>
  <c r="BD84" i="1" s="1" a="1"/>
  <c r="BD84" i="1" s="1"/>
  <c r="DR83" i="1"/>
  <c r="DO83" i="1"/>
  <c r="DN83" i="1"/>
  <c r="BP83" i="1"/>
  <c r="BI83" i="1"/>
  <c r="BE83" i="1" a="1"/>
  <c r="BE83" i="1" s="1"/>
  <c r="BD83" i="1" a="1"/>
  <c r="BD83" i="1" s="1"/>
  <c r="BK83" i="1" s="1"/>
  <c r="BM83" i="1" s="1"/>
  <c r="BC83" i="1"/>
  <c r="DR82" i="1"/>
  <c r="DO82" i="1"/>
  <c r="DN82" i="1"/>
  <c r="BP82" i="1"/>
  <c r="BL82" i="1"/>
  <c r="BN82" i="1" s="1"/>
  <c r="BI82" i="1"/>
  <c r="BD82" i="1"/>
  <c r="BJ82" i="1" s="1"/>
  <c r="BD82" i="1" a="1"/>
  <c r="BC82" i="1"/>
  <c r="DR81" i="1"/>
  <c r="DO81" i="1"/>
  <c r="DN81" i="1"/>
  <c r="BP81" i="1"/>
  <c r="BK81" i="1"/>
  <c r="BM81" i="1" s="1"/>
  <c r="BI81" i="1"/>
  <c r="BD81" i="1"/>
  <c r="BJ81" i="1" s="1"/>
  <c r="BD81" i="1" a="1"/>
  <c r="BC81" i="1"/>
  <c r="DR80" i="1"/>
  <c r="DO80" i="1"/>
  <c r="DN80" i="1"/>
  <c r="BP80" i="1"/>
  <c r="BL80" i="1"/>
  <c r="BN80" i="1" s="1"/>
  <c r="BJ80" i="1"/>
  <c r="BE80" i="1" a="1"/>
  <c r="BE80" i="1" s="1"/>
  <c r="BD80" i="1"/>
  <c r="BK80" i="1" s="1"/>
  <c r="BM80" i="1" s="1"/>
  <c r="BC80" i="1"/>
  <c r="BD80" i="1" s="1" a="1"/>
  <c r="DR79" i="1"/>
  <c r="DO79" i="1"/>
  <c r="DN79" i="1"/>
  <c r="BP79" i="1"/>
  <c r="BK79" i="1"/>
  <c r="BM79" i="1" s="1"/>
  <c r="BG79" i="1"/>
  <c r="BE79" i="1" a="1"/>
  <c r="BE79" i="1" s="1"/>
  <c r="BD79" i="1"/>
  <c r="BL79" i="1" s="1"/>
  <c r="BN79" i="1" s="1"/>
  <c r="BC79" i="1"/>
  <c r="BD79" i="1" s="1" a="1"/>
  <c r="DR78" i="1"/>
  <c r="DO78" i="1"/>
  <c r="DN78" i="1"/>
  <c r="BP78" i="1"/>
  <c r="BL78" i="1"/>
  <c r="BN78" i="1" s="1"/>
  <c r="BF78" i="1"/>
  <c r="BF78" i="1" a="1"/>
  <c r="BE78" i="1" a="1"/>
  <c r="BE78" i="1" s="1"/>
  <c r="BC78" i="1"/>
  <c r="BD78" i="1" s="1" a="1"/>
  <c r="BD78" i="1" s="1"/>
  <c r="DR77" i="1"/>
  <c r="DO77" i="1"/>
  <c r="DN77" i="1"/>
  <c r="BP77" i="1"/>
  <c r="BL77" i="1"/>
  <c r="BN77" i="1" s="1"/>
  <c r="BD77" i="1" a="1"/>
  <c r="BD77" i="1" s="1"/>
  <c r="BC77" i="1"/>
  <c r="DR76" i="1"/>
  <c r="DO76" i="1"/>
  <c r="DN76" i="1"/>
  <c r="BP76" i="1"/>
  <c r="BC76" i="1"/>
  <c r="BD76" i="1" s="1" a="1"/>
  <c r="BD76" i="1" s="1"/>
  <c r="DR75" i="1"/>
  <c r="DO75" i="1"/>
  <c r="DN75" i="1"/>
  <c r="BP75" i="1"/>
  <c r="BC75" i="1"/>
  <c r="BD75" i="1" s="1" a="1"/>
  <c r="BD75" i="1" s="1"/>
  <c r="DR74" i="1"/>
  <c r="DO74" i="1"/>
  <c r="DN74" i="1"/>
  <c r="BP74" i="1"/>
  <c r="BC74" i="1"/>
  <c r="BD74" i="1" s="1" a="1"/>
  <c r="BD74" i="1" s="1"/>
  <c r="DR73" i="1"/>
  <c r="DO73" i="1"/>
  <c r="DN73" i="1"/>
  <c r="BP73" i="1"/>
  <c r="BC73" i="1"/>
  <c r="BD73" i="1" s="1" a="1"/>
  <c r="BD73" i="1" s="1"/>
  <c r="DR72" i="1"/>
  <c r="DO72" i="1"/>
  <c r="DN72" i="1"/>
  <c r="BP72" i="1"/>
  <c r="BL72" i="1"/>
  <c r="BN72" i="1" s="1"/>
  <c r="BD72" i="1" a="1"/>
  <c r="BD72" i="1" s="1"/>
  <c r="BC72" i="1"/>
  <c r="DR71" i="1"/>
  <c r="DO71" i="1"/>
  <c r="DN71" i="1"/>
  <c r="BP71" i="1"/>
  <c r="BG71" i="1"/>
  <c r="BF71" i="1" a="1"/>
  <c r="BF71" i="1" s="1"/>
  <c r="BD71" i="1"/>
  <c r="BL71" i="1" s="1"/>
  <c r="BN71" i="1" s="1"/>
  <c r="BD71" i="1" a="1"/>
  <c r="BC71" i="1"/>
  <c r="DR70" i="1"/>
  <c r="DO70" i="1"/>
  <c r="DN70" i="1"/>
  <c r="BP70" i="1"/>
  <c r="BC70" i="1"/>
  <c r="BD70" i="1" s="1" a="1"/>
  <c r="BD70" i="1" s="1"/>
  <c r="DR69" i="1"/>
  <c r="DO69" i="1"/>
  <c r="DN69" i="1"/>
  <c r="BP69" i="1"/>
  <c r="BD69" i="1" a="1"/>
  <c r="BD69" i="1" s="1"/>
  <c r="BC69" i="1"/>
  <c r="DR68" i="1"/>
  <c r="DO68" i="1"/>
  <c r="DN68" i="1"/>
  <c r="BP68" i="1"/>
  <c r="BC68" i="1"/>
  <c r="BD68" i="1" s="1" a="1"/>
  <c r="BD68" i="1" s="1"/>
  <c r="DR67" i="1"/>
  <c r="DO67" i="1"/>
  <c r="DN67" i="1"/>
  <c r="BP67" i="1"/>
  <c r="BK67" i="1"/>
  <c r="BM67" i="1" s="1"/>
  <c r="BI67" i="1"/>
  <c r="BD67" i="1" a="1"/>
  <c r="BD67" i="1" s="1"/>
  <c r="BC67" i="1"/>
  <c r="DR66" i="1"/>
  <c r="DO66" i="1"/>
  <c r="DN66" i="1"/>
  <c r="BP66" i="1"/>
  <c r="BD66" i="1"/>
  <c r="BC66" i="1"/>
  <c r="BD66" i="1" s="1" a="1"/>
  <c r="DR65" i="1"/>
  <c r="DO65" i="1"/>
  <c r="DN65" i="1"/>
  <c r="BP65" i="1"/>
  <c r="BC65" i="1"/>
  <c r="BD65" i="1" s="1" a="1"/>
  <c r="BD65" i="1" s="1"/>
  <c r="DR64" i="1"/>
  <c r="DO64" i="1"/>
  <c r="DN64" i="1"/>
  <c r="BP64" i="1"/>
  <c r="BD64" i="1" a="1"/>
  <c r="BD64" i="1" s="1"/>
  <c r="BL64" i="1" s="1"/>
  <c r="BN64" i="1" s="1"/>
  <c r="BC64" i="1"/>
  <c r="DR63" i="1"/>
  <c r="DO63" i="1"/>
  <c r="DN63" i="1"/>
  <c r="BP63" i="1"/>
  <c r="BD63" i="1"/>
  <c r="BD63" i="1" a="1"/>
  <c r="BC63" i="1"/>
  <c r="DR62" i="1"/>
  <c r="DO62" i="1"/>
  <c r="DN62" i="1"/>
  <c r="BP62" i="1"/>
  <c r="BK62" i="1"/>
  <c r="BM62" i="1" s="1"/>
  <c r="BC62" i="1"/>
  <c r="BD62" i="1" s="1" a="1"/>
  <c r="BD62" i="1" s="1"/>
  <c r="DR61" i="1"/>
  <c r="DO61" i="1"/>
  <c r="DN61" i="1"/>
  <c r="BP61" i="1"/>
  <c r="BG61" i="1"/>
  <c r="BD61" i="1" a="1"/>
  <c r="BD61" i="1" s="1"/>
  <c r="BC61" i="1"/>
  <c r="DR60" i="1"/>
  <c r="DO60" i="1"/>
  <c r="DN60" i="1"/>
  <c r="BP60" i="1"/>
  <c r="BC60" i="1"/>
  <c r="BD60" i="1" s="1" a="1"/>
  <c r="BD60" i="1" s="1"/>
  <c r="DR59" i="1"/>
  <c r="DO59" i="1"/>
  <c r="DN59" i="1"/>
  <c r="BP59" i="1"/>
  <c r="BI59" i="1"/>
  <c r="BD59" i="1" a="1"/>
  <c r="BD59" i="1" s="1"/>
  <c r="BK59" i="1" s="1"/>
  <c r="BM59" i="1" s="1"/>
  <c r="BC59" i="1"/>
  <c r="DR58" i="1"/>
  <c r="DO58" i="1"/>
  <c r="DN58" i="1"/>
  <c r="BP58" i="1"/>
  <c r="BL58" i="1"/>
  <c r="BN58" i="1" s="1"/>
  <c r="BG58" i="1"/>
  <c r="BD58" i="1"/>
  <c r="BJ58" i="1" s="1"/>
  <c r="BD58" i="1" a="1"/>
  <c r="BC58" i="1"/>
  <c r="DR57" i="1"/>
  <c r="DO57" i="1"/>
  <c r="DN57" i="1"/>
  <c r="BP57" i="1"/>
  <c r="BK57" i="1"/>
  <c r="BM57" i="1" s="1"/>
  <c r="BF57" i="1" a="1"/>
  <c r="BF57" i="1" s="1"/>
  <c r="BE57" i="1" a="1"/>
  <c r="BE57" i="1" s="1"/>
  <c r="BC57" i="1"/>
  <c r="BD57" i="1" s="1" a="1"/>
  <c r="BD57" i="1" s="1"/>
  <c r="BH57" i="1" s="1"/>
  <c r="DR56" i="1"/>
  <c r="DO56" i="1"/>
  <c r="DN56" i="1"/>
  <c r="BP56" i="1"/>
  <c r="BI56" i="1"/>
  <c r="BE56" i="1" a="1"/>
  <c r="BE56" i="1" s="1"/>
  <c r="BD56" i="1" a="1"/>
  <c r="BD56" i="1" s="1"/>
  <c r="BL56" i="1" s="1"/>
  <c r="BN56" i="1" s="1"/>
  <c r="BC56" i="1"/>
  <c r="DR55" i="1"/>
  <c r="DO55" i="1"/>
  <c r="DN55" i="1"/>
  <c r="BP55" i="1"/>
  <c r="BD55" i="1"/>
  <c r="BD55" i="1" a="1"/>
  <c r="BC55" i="1"/>
  <c r="DR54" i="1"/>
  <c r="DO54" i="1"/>
  <c r="DN54" i="1"/>
  <c r="BP54" i="1"/>
  <c r="BJ54" i="1"/>
  <c r="BH54" i="1"/>
  <c r="BD54" i="1"/>
  <c r="BK54" i="1" s="1"/>
  <c r="BM54" i="1" s="1"/>
  <c r="BC54" i="1"/>
  <c r="BD54" i="1" s="1" a="1"/>
  <c r="DR53" i="1"/>
  <c r="DO53" i="1"/>
  <c r="DN53" i="1"/>
  <c r="BP53" i="1"/>
  <c r="BK53" i="1"/>
  <c r="BM53" i="1" s="1"/>
  <c r="BI53" i="1"/>
  <c r="BG53" i="1"/>
  <c r="BE53" i="1" a="1"/>
  <c r="BE53" i="1" s="1"/>
  <c r="BD53" i="1" a="1"/>
  <c r="BD53" i="1" s="1"/>
  <c r="BL53" i="1" s="1"/>
  <c r="BN53" i="1" s="1"/>
  <c r="BC53" i="1"/>
  <c r="DR52" i="1"/>
  <c r="DO52" i="1"/>
  <c r="DN52" i="1"/>
  <c r="BP52" i="1"/>
  <c r="BD52" i="1" a="1"/>
  <c r="BD52" i="1" s="1"/>
  <c r="BC52" i="1"/>
  <c r="DR51" i="1"/>
  <c r="DO51" i="1"/>
  <c r="DN51" i="1"/>
  <c r="BP51" i="1"/>
  <c r="BC51" i="1"/>
  <c r="BD51" i="1" s="1" a="1"/>
  <c r="BD51" i="1" s="1"/>
  <c r="DR50" i="1"/>
  <c r="DO50" i="1"/>
  <c r="DN50" i="1"/>
  <c r="BP50" i="1"/>
  <c r="BC50" i="1"/>
  <c r="BD50" i="1" s="1" a="1"/>
  <c r="BD50" i="1" s="1"/>
  <c r="DR49" i="1"/>
  <c r="DO49" i="1"/>
  <c r="DN49" i="1"/>
  <c r="BP49" i="1"/>
  <c r="BI49" i="1"/>
  <c r="BD49" i="1" a="1"/>
  <c r="BD49" i="1" s="1"/>
  <c r="BC49" i="1"/>
  <c r="DR48" i="1"/>
  <c r="DO48" i="1"/>
  <c r="DN48" i="1"/>
  <c r="BP48" i="1"/>
  <c r="BD48" i="1" a="1"/>
  <c r="BD48" i="1" s="1"/>
  <c r="BC48" i="1"/>
  <c r="DR47" i="1"/>
  <c r="DO47" i="1"/>
  <c r="DN47" i="1"/>
  <c r="BP47" i="1"/>
  <c r="BD47" i="1"/>
  <c r="BD47" i="1" a="1"/>
  <c r="BC47" i="1"/>
  <c r="DR46" i="1"/>
  <c r="DO46" i="1"/>
  <c r="DN46" i="1"/>
  <c r="BP46" i="1"/>
  <c r="BL46" i="1"/>
  <c r="BN46" i="1" s="1"/>
  <c r="BC46" i="1"/>
  <c r="BD46" i="1" s="1" a="1"/>
  <c r="BD46" i="1" s="1"/>
  <c r="DR45" i="1"/>
  <c r="DO45" i="1"/>
  <c r="DN45" i="1"/>
  <c r="BP45" i="1"/>
  <c r="BC45" i="1"/>
  <c r="BD45" i="1" s="1" a="1"/>
  <c r="BD45" i="1" s="1"/>
  <c r="DR44" i="1"/>
  <c r="DO44" i="1"/>
  <c r="DO4" i="1" s="1"/>
  <c r="DN44" i="1"/>
  <c r="BP44" i="1"/>
  <c r="BF44" i="1" a="1"/>
  <c r="BF44" i="1" s="1"/>
  <c r="BD44" i="1" a="1"/>
  <c r="BD44" i="1" s="1"/>
  <c r="BC44" i="1"/>
  <c r="DR43" i="1"/>
  <c r="DO43" i="1"/>
  <c r="DN43" i="1"/>
  <c r="BP43" i="1"/>
  <c r="BG43" i="1"/>
  <c r="BF43" i="1"/>
  <c r="BD43" i="1"/>
  <c r="BF43" i="1" s="1" a="1"/>
  <c r="BD43" i="1" a="1"/>
  <c r="BC43" i="1"/>
  <c r="DR42" i="1"/>
  <c r="DO42" i="1"/>
  <c r="DN42" i="1"/>
  <c r="BP42" i="1"/>
  <c r="BH42" i="1"/>
  <c r="BC42" i="1"/>
  <c r="BD42" i="1" s="1" a="1"/>
  <c r="BD42" i="1" s="1"/>
  <c r="DR41" i="1"/>
  <c r="DO41" i="1"/>
  <c r="DN41" i="1"/>
  <c r="BP41" i="1"/>
  <c r="BD41" i="1" a="1"/>
  <c r="BD41" i="1" s="1"/>
  <c r="BC41" i="1"/>
  <c r="DR40" i="1"/>
  <c r="DO40" i="1"/>
  <c r="DN40" i="1"/>
  <c r="BP40" i="1"/>
  <c r="BD40" i="1"/>
  <c r="BD40" i="1" a="1"/>
  <c r="BC40" i="1"/>
  <c r="DR39" i="1"/>
  <c r="DO39" i="1"/>
  <c r="DN39" i="1"/>
  <c r="BP39" i="1"/>
  <c r="BC39" i="1"/>
  <c r="BD39" i="1" s="1" a="1"/>
  <c r="BD39" i="1" s="1"/>
  <c r="DR38" i="1"/>
  <c r="DO38" i="1"/>
  <c r="DN38" i="1"/>
  <c r="BP38" i="1"/>
  <c r="BE38" i="1" a="1"/>
  <c r="BE38" i="1" s="1"/>
  <c r="BC38" i="1"/>
  <c r="BD38" i="1" s="1" a="1"/>
  <c r="BD38" i="1" s="1"/>
  <c r="DR37" i="1"/>
  <c r="DO37" i="1"/>
  <c r="DN37" i="1"/>
  <c r="BP37" i="1"/>
  <c r="BC37" i="1"/>
  <c r="BD37" i="1" s="1" a="1"/>
  <c r="BD37" i="1" s="1"/>
  <c r="DR36" i="1"/>
  <c r="DO36" i="1"/>
  <c r="DN36" i="1"/>
  <c r="BP36" i="1"/>
  <c r="BD36" i="1" a="1"/>
  <c r="BD36" i="1" s="1"/>
  <c r="BC36" i="1"/>
  <c r="DR35" i="1"/>
  <c r="DO35" i="1"/>
  <c r="DN35" i="1"/>
  <c r="BP35" i="1"/>
  <c r="BC35" i="1"/>
  <c r="BD35" i="1" s="1" a="1"/>
  <c r="BD35" i="1" s="1"/>
  <c r="DR34" i="1"/>
  <c r="DO34" i="1"/>
  <c r="DN34" i="1"/>
  <c r="BP34" i="1"/>
  <c r="BC34" i="1"/>
  <c r="BD34" i="1" s="1" a="1"/>
  <c r="BD34" i="1" s="1"/>
  <c r="DR33" i="1"/>
  <c r="DO33" i="1"/>
  <c r="DN33" i="1"/>
  <c r="BP33" i="1"/>
  <c r="BH33" i="1"/>
  <c r="BC33" i="1"/>
  <c r="BD33" i="1" s="1" a="1"/>
  <c r="BD33" i="1" s="1"/>
  <c r="DR32" i="1"/>
  <c r="DO32" i="1"/>
  <c r="DN32" i="1"/>
  <c r="BP32" i="1"/>
  <c r="BD32" i="1" a="1"/>
  <c r="BD32" i="1" s="1"/>
  <c r="BC32" i="1"/>
  <c r="DR31" i="1"/>
  <c r="DO31" i="1"/>
  <c r="DN31" i="1"/>
  <c r="BP31" i="1"/>
  <c r="BC31" i="1"/>
  <c r="BD31" i="1" s="1" a="1"/>
  <c r="BD31" i="1" s="1"/>
  <c r="C31" i="1"/>
  <c r="DR30" i="1"/>
  <c r="DO30" i="1"/>
  <c r="DN30" i="1"/>
  <c r="BP30" i="1"/>
  <c r="BC30" i="1"/>
  <c r="BD30" i="1" s="1" a="1"/>
  <c r="BD30" i="1" s="1"/>
  <c r="DR29" i="1"/>
  <c r="DO29" i="1"/>
  <c r="DN29" i="1"/>
  <c r="BP29" i="1"/>
  <c r="BD29" i="1" a="1"/>
  <c r="BD29" i="1" s="1"/>
  <c r="BC29" i="1"/>
  <c r="DR28" i="1"/>
  <c r="DO28" i="1"/>
  <c r="DN28" i="1"/>
  <c r="DG28" i="1"/>
  <c r="DA28" i="1"/>
  <c r="CZ28" i="1"/>
  <c r="CY28" i="1"/>
  <c r="CX28" i="1"/>
  <c r="CW28" i="1"/>
  <c r="CV28" i="1"/>
  <c r="CT28" i="1"/>
  <c r="CQ28" i="1"/>
  <c r="CP28" i="1"/>
  <c r="CO28" i="1"/>
  <c r="CC28" i="1"/>
  <c r="BP28" i="1"/>
  <c r="BH28" i="1"/>
  <c r="BC28" i="1"/>
  <c r="BD28" i="1" s="1" a="1"/>
  <c r="BD28" i="1" s="1"/>
  <c r="AD28" i="1"/>
  <c r="BW28" i="1" s="1"/>
  <c r="E28" i="1"/>
  <c r="D28" i="1"/>
  <c r="B28" i="1"/>
  <c r="CN28" i="1" s="1"/>
  <c r="DR27" i="1"/>
  <c r="DO27" i="1"/>
  <c r="DN27" i="1"/>
  <c r="DI27" i="1"/>
  <c r="DH27" i="1"/>
  <c r="DF27" i="1"/>
  <c r="DA27" i="1"/>
  <c r="CZ27" i="1"/>
  <c r="CY27" i="1"/>
  <c r="CX27" i="1"/>
  <c r="CW27" i="1"/>
  <c r="CV27" i="1"/>
  <c r="CT27" i="1"/>
  <c r="CR27" i="1"/>
  <c r="CQ27" i="1"/>
  <c r="CP27" i="1"/>
  <c r="CO27" i="1"/>
  <c r="CH27" i="1"/>
  <c r="CB27" i="1" a="1"/>
  <c r="CB27" i="1" s="1"/>
  <c r="BW27" i="1"/>
  <c r="CG27" i="1" s="1"/>
  <c r="CJ27" i="1" s="1"/>
  <c r="BP27" i="1"/>
  <c r="BD27" i="1" a="1"/>
  <c r="BD27" i="1" s="1"/>
  <c r="BC27" i="1"/>
  <c r="AZ27" i="1"/>
  <c r="AE27" i="1"/>
  <c r="AD27" i="1"/>
  <c r="E27" i="1"/>
  <c r="CU27" i="1" s="1"/>
  <c r="D27" i="1"/>
  <c r="DE27" i="1" s="1"/>
  <c r="B27" i="1"/>
  <c r="CN27" i="1" s="1"/>
  <c r="DR26" i="1"/>
  <c r="DO26" i="1"/>
  <c r="DN26" i="1"/>
  <c r="DH26" i="1"/>
  <c r="DG26" i="1"/>
  <c r="DE26" i="1"/>
  <c r="DA26" i="1"/>
  <c r="CZ26" i="1"/>
  <c r="CY26" i="1"/>
  <c r="CX26" i="1"/>
  <c r="CW26" i="1"/>
  <c r="CV26" i="1"/>
  <c r="CS26" i="1"/>
  <c r="CR26" i="1"/>
  <c r="CQ26" i="1"/>
  <c r="CP26" i="1"/>
  <c r="CO26" i="1"/>
  <c r="CA26" i="1"/>
  <c r="BP26" i="1"/>
  <c r="BC26" i="1"/>
  <c r="BD26" i="1" s="1" a="1"/>
  <c r="BD26" i="1" s="1"/>
  <c r="AY26" i="1"/>
  <c r="AD26" i="1"/>
  <c r="BW26" i="1" s="1"/>
  <c r="CG26" i="1" s="1"/>
  <c r="E26" i="1"/>
  <c r="CU26" i="1" s="1"/>
  <c r="D26" i="1"/>
  <c r="DD26" i="1" s="1"/>
  <c r="B26" i="1"/>
  <c r="CN26" i="1" s="1"/>
  <c r="DR25" i="1"/>
  <c r="DO25" i="1"/>
  <c r="DN25" i="1"/>
  <c r="DF25" i="1"/>
  <c r="DD25" i="1"/>
  <c r="DA25" i="1"/>
  <c r="CZ25" i="1"/>
  <c r="CY25" i="1"/>
  <c r="CX25" i="1"/>
  <c r="CW25" i="1"/>
  <c r="CV25" i="1"/>
  <c r="CT25" i="1"/>
  <c r="CQ25" i="1"/>
  <c r="CP25" i="1"/>
  <c r="CO25" i="1"/>
  <c r="CN25" i="1"/>
  <c r="CB25" i="1" a="1"/>
  <c r="CB25" i="1" s="1"/>
  <c r="CA25" i="1"/>
  <c r="BY25" i="1"/>
  <c r="BW25" i="1"/>
  <c r="CD25" i="1" s="1"/>
  <c r="BP25" i="1"/>
  <c r="BC25" i="1"/>
  <c r="BD25" i="1" s="1" a="1"/>
  <c r="BD25" i="1" s="1"/>
  <c r="AZ25" i="1"/>
  <c r="AL25" i="1"/>
  <c r="AJ25" i="1"/>
  <c r="AE25" i="1"/>
  <c r="AD25" i="1"/>
  <c r="E25" i="1"/>
  <c r="CU25" i="1" s="1"/>
  <c r="D25" i="1"/>
  <c r="DC25" i="1" s="1"/>
  <c r="B25" i="1"/>
  <c r="DR24" i="1"/>
  <c r="DO24" i="1"/>
  <c r="DN24" i="1"/>
  <c r="DG24" i="1"/>
  <c r="DF24" i="1"/>
  <c r="DE24" i="1"/>
  <c r="DC24" i="1"/>
  <c r="DA24" i="1"/>
  <c r="CZ24" i="1"/>
  <c r="CY24" i="1"/>
  <c r="CX24" i="1"/>
  <c r="CW24" i="1"/>
  <c r="CV24" i="1"/>
  <c r="CS24" i="1"/>
  <c r="CQ24" i="1"/>
  <c r="CP24" i="1"/>
  <c r="CO24" i="1"/>
  <c r="CG24" i="1"/>
  <c r="CD24" i="1"/>
  <c r="BX24" i="1"/>
  <c r="BP24" i="1"/>
  <c r="BC24" i="1"/>
  <c r="BD24" i="1" s="1" a="1"/>
  <c r="BD24" i="1" s="1"/>
  <c r="AZ24" i="1"/>
  <c r="AY24" i="1"/>
  <c r="AK24" i="1"/>
  <c r="AI24" i="1"/>
  <c r="AE24" i="1"/>
  <c r="AO24" i="1" s="1"/>
  <c r="AD24" i="1"/>
  <c r="BW24" i="1" s="1"/>
  <c r="E24" i="1"/>
  <c r="AQ24" i="1" s="1"/>
  <c r="D24" i="1"/>
  <c r="DJ24" i="1" s="1"/>
  <c r="B24" i="1"/>
  <c r="CN24" i="1" s="1"/>
  <c r="DR23" i="1"/>
  <c r="DO23" i="1"/>
  <c r="DN23" i="1"/>
  <c r="DJ23" i="1"/>
  <c r="DB23" i="1"/>
  <c r="DA23" i="1"/>
  <c r="CZ23" i="1"/>
  <c r="CY23" i="1"/>
  <c r="CX23" i="1"/>
  <c r="CW23" i="1"/>
  <c r="CV23" i="1"/>
  <c r="CT23" i="1"/>
  <c r="CQ23" i="1"/>
  <c r="CP23" i="1"/>
  <c r="CO23" i="1"/>
  <c r="CN23" i="1"/>
  <c r="CC23" i="1"/>
  <c r="BP23" i="1"/>
  <c r="BK23" i="1"/>
  <c r="BM23" i="1" s="1"/>
  <c r="BF23" i="1" a="1"/>
  <c r="BF23" i="1" s="1"/>
  <c r="BD23" i="1" a="1"/>
  <c r="BD23" i="1" s="1"/>
  <c r="BC23" i="1"/>
  <c r="AY23" i="1"/>
  <c r="AH23" i="1"/>
  <c r="AD23" i="1"/>
  <c r="BW23" i="1" s="1"/>
  <c r="E23" i="1"/>
  <c r="DI23" i="1" s="1"/>
  <c r="D23" i="1"/>
  <c r="AE23" i="1" s="1"/>
  <c r="B23" i="1"/>
  <c r="DR22" i="1"/>
  <c r="DO22" i="1"/>
  <c r="DN22" i="1"/>
  <c r="DI22" i="1"/>
  <c r="DG22" i="1"/>
  <c r="DE22" i="1"/>
  <c r="DD22" i="1"/>
  <c r="DC22" i="1"/>
  <c r="DA22" i="1"/>
  <c r="CZ22" i="1"/>
  <c r="CY22" i="1"/>
  <c r="CX22" i="1"/>
  <c r="CW22" i="1"/>
  <c r="CV22" i="1"/>
  <c r="CU22" i="1"/>
  <c r="CS22" i="1"/>
  <c r="CQ22" i="1"/>
  <c r="CP22" i="1"/>
  <c r="CO22" i="1"/>
  <c r="BZ22" i="1" a="1"/>
  <c r="BZ22" i="1" s="1"/>
  <c r="BX22" i="1"/>
  <c r="BP22" i="1"/>
  <c r="BJ22" i="1"/>
  <c r="BD22" i="1"/>
  <c r="BL22" i="1" s="1"/>
  <c r="BN22" i="1" s="1"/>
  <c r="BC22" i="1"/>
  <c r="BD22" i="1" s="1" a="1"/>
  <c r="AZ22" i="1"/>
  <c r="AY22" i="1"/>
  <c r="AL22" i="1"/>
  <c r="AE22" i="1"/>
  <c r="AG22" i="1" s="1" a="1"/>
  <c r="AG22" i="1" s="1"/>
  <c r="AD22" i="1"/>
  <c r="BW22" i="1" s="1"/>
  <c r="E22" i="1"/>
  <c r="CT22" i="1" s="1"/>
  <c r="D22" i="1"/>
  <c r="DH22" i="1" s="1"/>
  <c r="B22" i="1"/>
  <c r="CN22" i="1" s="1"/>
  <c r="DR21" i="1"/>
  <c r="DO21" i="1"/>
  <c r="DN21" i="1"/>
  <c r="DH21" i="1"/>
  <c r="DF21" i="1"/>
  <c r="DE21" i="1"/>
  <c r="DC21" i="1"/>
  <c r="DB21" i="1"/>
  <c r="DA21" i="1"/>
  <c r="CZ21" i="1"/>
  <c r="CY21" i="1"/>
  <c r="CX21" i="1"/>
  <c r="CW21" i="1"/>
  <c r="CV21" i="1"/>
  <c r="CR21" i="1"/>
  <c r="CQ21" i="1"/>
  <c r="CP21" i="1"/>
  <c r="CO21" i="1"/>
  <c r="BP21" i="1"/>
  <c r="BL21" i="1"/>
  <c r="BN21" i="1" s="1"/>
  <c r="BD21" i="1" a="1"/>
  <c r="BD21" i="1" s="1"/>
  <c r="BC21" i="1"/>
  <c r="AY21" i="1"/>
  <c r="AD21" i="1"/>
  <c r="BW21" i="1" s="1"/>
  <c r="E21" i="1"/>
  <c r="D21" i="1"/>
  <c r="DD21" i="1" s="1"/>
  <c r="B21" i="1"/>
  <c r="CN21" i="1" s="1"/>
  <c r="DR20" i="1"/>
  <c r="DO20" i="1"/>
  <c r="DN20" i="1"/>
  <c r="DA20" i="1"/>
  <c r="CZ20" i="1"/>
  <c r="CY20" i="1"/>
  <c r="CX20" i="1"/>
  <c r="CW20" i="1"/>
  <c r="CV20" i="1"/>
  <c r="CT20" i="1"/>
  <c r="CQ20" i="1"/>
  <c r="CP20" i="1"/>
  <c r="CO20" i="1"/>
  <c r="CN20" i="1"/>
  <c r="CC20" i="1"/>
  <c r="BW20" i="1"/>
  <c r="BP20" i="1"/>
  <c r="BK20" i="1"/>
  <c r="BM20" i="1" s="1"/>
  <c r="BC20" i="1"/>
  <c r="BD20" i="1" s="1" a="1"/>
  <c r="BD20" i="1" s="1"/>
  <c r="AD20" i="1"/>
  <c r="E20" i="1"/>
  <c r="DI20" i="1" s="1"/>
  <c r="D20" i="1"/>
  <c r="B20" i="1"/>
  <c r="DR19" i="1"/>
  <c r="DO19" i="1"/>
  <c r="DN19" i="1"/>
  <c r="DI19" i="1"/>
  <c r="DF19" i="1"/>
  <c r="DC19" i="1"/>
  <c r="DA19" i="1"/>
  <c r="CZ19" i="1"/>
  <c r="CY19" i="1"/>
  <c r="CX19" i="1"/>
  <c r="CW19" i="1"/>
  <c r="CV19" i="1"/>
  <c r="CS19" i="1"/>
  <c r="CQ19" i="1"/>
  <c r="CP19" i="1"/>
  <c r="CO19" i="1"/>
  <c r="BP19" i="1"/>
  <c r="BC19" i="1"/>
  <c r="BD19" i="1" s="1" a="1"/>
  <c r="BD19" i="1" s="1"/>
  <c r="AZ19" i="1"/>
  <c r="AO19" i="1"/>
  <c r="AI19" i="1"/>
  <c r="AG19" i="1"/>
  <c r="AE19" i="1"/>
  <c r="AG19" i="1" s="1" a="1"/>
  <c r="AD19" i="1"/>
  <c r="BW19" i="1" s="1"/>
  <c r="E19" i="1"/>
  <c r="CU19" i="1" s="1"/>
  <c r="D19" i="1"/>
  <c r="DH19" i="1" s="1"/>
  <c r="B19" i="1"/>
  <c r="CN19" i="1" s="1"/>
  <c r="DR18" i="1"/>
  <c r="DO18" i="1"/>
  <c r="DN18" i="1"/>
  <c r="DH18" i="1"/>
  <c r="DA18" i="1"/>
  <c r="CZ18" i="1"/>
  <c r="CY18" i="1"/>
  <c r="CX18" i="1"/>
  <c r="CW18" i="1"/>
  <c r="CV18" i="1"/>
  <c r="CT18" i="1"/>
  <c r="CR18" i="1"/>
  <c r="CQ18" i="1"/>
  <c r="CP18" i="1"/>
  <c r="CO18" i="1"/>
  <c r="CB18" i="1" a="1"/>
  <c r="CB18" i="1" s="1"/>
  <c r="BW18" i="1"/>
  <c r="CA18" i="1" s="1"/>
  <c r="BP18" i="1"/>
  <c r="BD18" i="1" a="1"/>
  <c r="BD18" i="1" s="1"/>
  <c r="BC18" i="1"/>
  <c r="AD18" i="1"/>
  <c r="E18" i="1"/>
  <c r="CU18" i="1" s="1"/>
  <c r="D18" i="1"/>
  <c r="DG18" i="1" s="1"/>
  <c r="B18" i="1"/>
  <c r="CN18" i="1" s="1"/>
  <c r="DR17" i="1"/>
  <c r="DO17" i="1"/>
  <c r="DN17" i="1"/>
  <c r="DI17" i="1"/>
  <c r="DG17" i="1"/>
  <c r="DE17" i="1"/>
  <c r="DD17" i="1"/>
  <c r="DA17" i="1"/>
  <c r="CZ17" i="1"/>
  <c r="CY17" i="1"/>
  <c r="CX17" i="1"/>
  <c r="CW17" i="1"/>
  <c r="CV17" i="1"/>
  <c r="CS17" i="1"/>
  <c r="CQ17" i="1"/>
  <c r="CP17" i="1"/>
  <c r="CO17" i="1"/>
  <c r="BP17" i="1"/>
  <c r="BC17" i="1"/>
  <c r="BD17" i="1" s="1" a="1"/>
  <c r="BD17" i="1" s="1"/>
  <c r="AY17" i="1"/>
  <c r="AO17" i="1"/>
  <c r="AM17" i="1"/>
  <c r="AK17" i="1"/>
  <c r="AJ17" i="1"/>
  <c r="AI17" i="1"/>
  <c r="AG17" i="1"/>
  <c r="AG17" i="1" a="1"/>
  <c r="AF17" i="1"/>
  <c r="AE17" i="1"/>
  <c r="AL17" i="1" s="1"/>
  <c r="AD17" i="1"/>
  <c r="BW17" i="1" s="1"/>
  <c r="E17" i="1"/>
  <c r="CU17" i="1" s="1"/>
  <c r="D17" i="1"/>
  <c r="DF17" i="1" s="1"/>
  <c r="B17" i="1"/>
  <c r="CN17" i="1" s="1"/>
  <c r="DR16" i="1"/>
  <c r="DO16" i="1"/>
  <c r="DN16" i="1"/>
  <c r="DH16" i="1"/>
  <c r="DF16" i="1"/>
  <c r="DD16" i="1"/>
  <c r="DC16" i="1"/>
  <c r="DA16" i="1"/>
  <c r="CZ16" i="1"/>
  <c r="CY16" i="1"/>
  <c r="CX16" i="1"/>
  <c r="CW16" i="1"/>
  <c r="CV16" i="1"/>
  <c r="CR16" i="1"/>
  <c r="CQ16" i="1"/>
  <c r="CP16" i="1"/>
  <c r="CO16" i="1"/>
  <c r="BP16" i="1"/>
  <c r="BG16" i="1"/>
  <c r="BD16" i="1" a="1"/>
  <c r="BD16" i="1" s="1"/>
  <c r="BC16" i="1"/>
  <c r="AZ16" i="1"/>
  <c r="AE16" i="1"/>
  <c r="AD16" i="1"/>
  <c r="BW16" i="1" s="1"/>
  <c r="E16" i="1"/>
  <c r="CU16" i="1" s="1"/>
  <c r="D16" i="1"/>
  <c r="DE16" i="1" s="1"/>
  <c r="B16" i="1"/>
  <c r="CN16" i="1" s="1"/>
  <c r="DR15" i="1"/>
  <c r="DO15" i="1"/>
  <c r="DN15" i="1"/>
  <c r="DH15" i="1"/>
  <c r="DG15" i="1"/>
  <c r="DE15" i="1"/>
  <c r="DA15" i="1"/>
  <c r="CZ15" i="1"/>
  <c r="CY15" i="1"/>
  <c r="CX15" i="1"/>
  <c r="CW15" i="1"/>
  <c r="CV15" i="1"/>
  <c r="CT15" i="1"/>
  <c r="CR15" i="1"/>
  <c r="CQ15" i="1"/>
  <c r="CP15" i="1"/>
  <c r="CO15" i="1"/>
  <c r="CG15" i="1"/>
  <c r="BP15" i="1"/>
  <c r="BC15" i="1"/>
  <c r="BD15" i="1" s="1" a="1"/>
  <c r="BD15" i="1" s="1"/>
  <c r="AY15" i="1"/>
  <c r="AD15" i="1"/>
  <c r="BW15" i="1" s="1"/>
  <c r="E15" i="1"/>
  <c r="CU15" i="1" s="1"/>
  <c r="D15" i="1"/>
  <c r="DD15" i="1" s="1"/>
  <c r="B15" i="1"/>
  <c r="CN15" i="1" s="1"/>
  <c r="DR14" i="1"/>
  <c r="DO14" i="1"/>
  <c r="DN14" i="1"/>
  <c r="DI14" i="1"/>
  <c r="DG14" i="1"/>
  <c r="DF14" i="1"/>
  <c r="DD14" i="1"/>
  <c r="DA14" i="1"/>
  <c r="CZ14" i="1"/>
  <c r="CY14" i="1"/>
  <c r="CX14" i="1"/>
  <c r="CW14" i="1"/>
  <c r="CV14" i="1"/>
  <c r="CT14" i="1"/>
  <c r="CS14" i="1"/>
  <c r="CQ14" i="1"/>
  <c r="CP14" i="1"/>
  <c r="CO14" i="1"/>
  <c r="CN14" i="1"/>
  <c r="CE14" i="1"/>
  <c r="CA14" i="1"/>
  <c r="BY14" i="1"/>
  <c r="BW14" i="1"/>
  <c r="CD14" i="1" s="1"/>
  <c r="BP14" i="1"/>
  <c r="BC14" i="1"/>
  <c r="BD14" i="1" s="1" a="1"/>
  <c r="BD14" i="1" s="1"/>
  <c r="AZ14" i="1"/>
  <c r="AJ14" i="1"/>
  <c r="AE14" i="1"/>
  <c r="AI14" i="1" s="1"/>
  <c r="AD14" i="1"/>
  <c r="E14" i="1"/>
  <c r="CU14" i="1" s="1"/>
  <c r="D14" i="1"/>
  <c r="DC14" i="1" s="1"/>
  <c r="B14" i="1"/>
  <c r="DR13" i="1"/>
  <c r="DO13" i="1"/>
  <c r="DN13" i="1"/>
  <c r="DH13" i="1"/>
  <c r="DF13" i="1"/>
  <c r="DE13" i="1"/>
  <c r="DC13" i="1"/>
  <c r="DA13" i="1"/>
  <c r="CZ13" i="1"/>
  <c r="CY13" i="1"/>
  <c r="CX13" i="1"/>
  <c r="CW13" i="1"/>
  <c r="CV13" i="1"/>
  <c r="CU13" i="1"/>
  <c r="CS13" i="1"/>
  <c r="CR13" i="1"/>
  <c r="CQ13" i="1"/>
  <c r="CP13" i="1"/>
  <c r="CO13" i="1"/>
  <c r="CD13" i="1"/>
  <c r="BX13" i="1"/>
  <c r="BP13" i="1"/>
  <c r="BD13" i="1" a="1"/>
  <c r="BD13" i="1" s="1"/>
  <c r="BC13" i="1"/>
  <c r="AZ13" i="1"/>
  <c r="AY13" i="1"/>
  <c r="AW13" i="1"/>
  <c r="AQ13" i="1"/>
  <c r="AK13" i="1"/>
  <c r="AI13" i="1"/>
  <c r="AE13" i="1"/>
  <c r="AO13" i="1" s="1"/>
  <c r="AD13" i="1"/>
  <c r="BW13" i="1" s="1"/>
  <c r="E13" i="1"/>
  <c r="D13" i="1"/>
  <c r="DJ13" i="1" s="1"/>
  <c r="B13" i="1"/>
  <c r="CN13" i="1" s="1"/>
  <c r="DR12" i="1"/>
  <c r="DO12" i="1"/>
  <c r="DN12" i="1"/>
  <c r="DJ12" i="1"/>
  <c r="DA12" i="1"/>
  <c r="CZ12" i="1"/>
  <c r="CY12" i="1"/>
  <c r="CX12" i="1"/>
  <c r="CW12" i="1"/>
  <c r="CV12" i="1"/>
  <c r="CT12" i="1"/>
  <c r="CQ12" i="1"/>
  <c r="CP12" i="1"/>
  <c r="CO12" i="1"/>
  <c r="CN12" i="1"/>
  <c r="CC12" i="1"/>
  <c r="BW12" i="1"/>
  <c r="BP12" i="1"/>
  <c r="BE12" i="1" a="1"/>
  <c r="BE12" i="1" s="1"/>
  <c r="BC12" i="1"/>
  <c r="BD12" i="1" s="1" a="1"/>
  <c r="BD12" i="1" s="1"/>
  <c r="AD12" i="1"/>
  <c r="M12" i="1"/>
  <c r="E12" i="1"/>
  <c r="DI12" i="1" s="1"/>
  <c r="D12" i="1"/>
  <c r="B12" i="1"/>
  <c r="DR11" i="1"/>
  <c r="DO11" i="1"/>
  <c r="DN11" i="1"/>
  <c r="DM11" i="1"/>
  <c r="DQ11" i="1" s="1"/>
  <c r="DG11" i="1"/>
  <c r="DF11" i="1"/>
  <c r="DD11" i="1"/>
  <c r="DC11" i="1"/>
  <c r="DA11" i="1"/>
  <c r="CZ11" i="1"/>
  <c r="CY11" i="1"/>
  <c r="CX11" i="1"/>
  <c r="CW11" i="1"/>
  <c r="CV11" i="1"/>
  <c r="CS11" i="1"/>
  <c r="CQ11" i="1"/>
  <c r="CP11" i="1"/>
  <c r="CO11" i="1"/>
  <c r="BX11" i="1"/>
  <c r="BS11" i="1"/>
  <c r="BP11" i="1"/>
  <c r="BL11" i="1"/>
  <c r="BN11" i="1" s="1"/>
  <c r="BJ11" i="1"/>
  <c r="BD11" i="1"/>
  <c r="BC11" i="1"/>
  <c r="BD11" i="1" s="1" a="1"/>
  <c r="AZ11" i="1"/>
  <c r="AO11" i="1"/>
  <c r="AJ11" i="1"/>
  <c r="AI11" i="1"/>
  <c r="AE11" i="1"/>
  <c r="AG11" i="1" s="1" a="1"/>
  <c r="AG11" i="1" s="1"/>
  <c r="AD11" i="1"/>
  <c r="BW11" i="1" s="1"/>
  <c r="CD11" i="1" s="1"/>
  <c r="M11" i="1"/>
  <c r="BQ11" i="1" s="1"/>
  <c r="BR11" i="1" s="1"/>
  <c r="E11" i="1"/>
  <c r="CT11" i="1" s="1"/>
  <c r="D11" i="1"/>
  <c r="DH11" i="1" s="1"/>
  <c r="B11" i="1"/>
  <c r="CN11" i="1" s="1"/>
  <c r="DR10" i="1"/>
  <c r="DO10" i="1"/>
  <c r="DN10" i="1"/>
  <c r="DM10" i="1"/>
  <c r="DQ10" i="1" s="1"/>
  <c r="DJ10" i="1"/>
  <c r="DH10" i="1"/>
  <c r="DB10" i="1"/>
  <c r="DA10" i="1"/>
  <c r="CZ10" i="1"/>
  <c r="CZ4" i="1" s="1"/>
  <c r="CY10" i="1"/>
  <c r="CX10" i="1"/>
  <c r="CW10" i="1"/>
  <c r="CV10" i="1"/>
  <c r="CT10" i="1"/>
  <c r="CR10" i="1"/>
  <c r="CQ10" i="1"/>
  <c r="CP10" i="1"/>
  <c r="CO10" i="1"/>
  <c r="CB10" i="1" a="1"/>
  <c r="CB10" i="1" s="1"/>
  <c r="BW10" i="1"/>
  <c r="BP10" i="1"/>
  <c r="BI10" i="1"/>
  <c r="BE10" i="1" a="1"/>
  <c r="BE10" i="1" s="1"/>
  <c r="BD10" i="1" a="1"/>
  <c r="BD10" i="1" s="1"/>
  <c r="BK10" i="1" s="1"/>
  <c r="BM10" i="1" s="1"/>
  <c r="BC10" i="1"/>
  <c r="AH10" i="1"/>
  <c r="AD10" i="1"/>
  <c r="M10" i="1"/>
  <c r="BQ10" i="1" s="1"/>
  <c r="BR10" i="1" s="1"/>
  <c r="E10" i="1"/>
  <c r="CU10" i="1" s="1"/>
  <c r="D10" i="1"/>
  <c r="B10" i="1"/>
  <c r="CN10" i="1" s="1"/>
  <c r="DR9" i="1"/>
  <c r="DR4" i="1" s="1"/>
  <c r="W5" i="1" s="1"/>
  <c r="DQ9" i="1"/>
  <c r="DO9" i="1"/>
  <c r="DN9" i="1"/>
  <c r="DM9" i="1"/>
  <c r="DJ9" i="1"/>
  <c r="DI9" i="1"/>
  <c r="DG9" i="1"/>
  <c r="DE9" i="1"/>
  <c r="DD9" i="1"/>
  <c r="DB9" i="1"/>
  <c r="DA9" i="1"/>
  <c r="DA4" i="1" s="1"/>
  <c r="CZ9" i="1"/>
  <c r="CY9" i="1"/>
  <c r="CY4" i="1" s="1"/>
  <c r="CX9" i="1"/>
  <c r="CW9" i="1"/>
  <c r="CV9" i="1"/>
  <c r="CT9" i="1"/>
  <c r="CS9" i="1"/>
  <c r="CQ9" i="1"/>
  <c r="CQ4" i="1" s="1"/>
  <c r="CP9" i="1"/>
  <c r="CO9" i="1"/>
  <c r="CA9" i="1"/>
  <c r="BW9" i="1"/>
  <c r="CG9" i="1" s="1"/>
  <c r="CK9" i="1" s="1" a="1"/>
  <c r="CK9" i="1" s="1"/>
  <c r="BS9" i="1"/>
  <c r="BQ9" i="1"/>
  <c r="BP9" i="1"/>
  <c r="BC9" i="1"/>
  <c r="BD9" i="1" s="1" a="1"/>
  <c r="BD9" i="1" s="1"/>
  <c r="AZ9" i="1"/>
  <c r="AY9" i="1"/>
  <c r="AO9" i="1"/>
  <c r="AM9" i="1"/>
  <c r="AK9" i="1"/>
  <c r="AJ9" i="1"/>
  <c r="AH9" i="1"/>
  <c r="AF9" i="1"/>
  <c r="AE9" i="1"/>
  <c r="AL9" i="1" s="1"/>
  <c r="AD9" i="1"/>
  <c r="E9" i="1"/>
  <c r="CU9" i="1" s="1"/>
  <c r="D9" i="1"/>
  <c r="DF9" i="1" s="1"/>
  <c r="B9" i="1"/>
  <c r="CN9" i="1" s="1"/>
  <c r="DO8" i="1"/>
  <c r="DN8" i="1"/>
  <c r="DA8" i="1"/>
  <c r="CX8" i="1"/>
  <c r="CY8" i="1" s="1"/>
  <c r="CZ8" i="1" s="1"/>
  <c r="CW8" i="1"/>
  <c r="CB8" i="1"/>
  <c r="BZ8" i="1"/>
  <c r="BN8" i="1"/>
  <c r="BM8" i="1"/>
  <c r="BJ8" i="1"/>
  <c r="BI8" i="1"/>
  <c r="AP8" i="1"/>
  <c r="AO8" i="1"/>
  <c r="R8" i="1"/>
  <c r="Q8" i="1"/>
  <c r="P8" i="1"/>
  <c r="O8" i="1"/>
  <c r="N8" i="1"/>
  <c r="J8" i="1"/>
  <c r="I8" i="1"/>
  <c r="F8" i="1"/>
  <c r="DV7" i="1"/>
  <c r="DH7" i="1"/>
  <c r="DO7" i="1" s="1"/>
  <c r="DF7" i="1"/>
  <c r="DC7" i="1"/>
  <c r="DB7" i="1"/>
  <c r="DA7" i="1"/>
  <c r="CZ7" i="1"/>
  <c r="DE7" i="1" s="1"/>
  <c r="CY7" i="1"/>
  <c r="DD7" i="1" s="1"/>
  <c r="DG7" i="1" s="1"/>
  <c r="DN7" i="1" s="1"/>
  <c r="CX7" i="1"/>
  <c r="CW7" i="1"/>
  <c r="CV7" i="1"/>
  <c r="CJ7" i="1"/>
  <c r="CB7" i="1"/>
  <c r="CA7" i="1"/>
  <c r="BU7" i="1"/>
  <c r="BQ7" i="1"/>
  <c r="BN7" i="1"/>
  <c r="BM7" i="1"/>
  <c r="BJ7" i="1"/>
  <c r="BI7" i="1"/>
  <c r="AZ7" i="1"/>
  <c r="Q7" i="1"/>
  <c r="P7" i="1"/>
  <c r="O7" i="1"/>
  <c r="J7" i="1"/>
  <c r="R7" i="1" s="1"/>
  <c r="H7" i="1"/>
  <c r="F7" i="1"/>
  <c r="CV6" i="1" s="1"/>
  <c r="CV3" i="1" s="1"/>
  <c r="DF6" i="1"/>
  <c r="DC6" i="1"/>
  <c r="DB6" i="1"/>
  <c r="DA6" i="1"/>
  <c r="CZ6" i="1"/>
  <c r="CY6" i="1"/>
  <c r="CY3" i="1" s="1"/>
  <c r="CX6" i="1"/>
  <c r="CW6" i="1"/>
  <c r="CW3" i="1" s="1"/>
  <c r="CJ6" i="1"/>
  <c r="BQ6" i="1"/>
  <c r="BN6" i="1"/>
  <c r="BM6" i="1"/>
  <c r="BJ6" i="1"/>
  <c r="BI6" i="1"/>
  <c r="AZ6" i="1"/>
  <c r="CX4" i="1"/>
  <c r="CV4" i="1"/>
  <c r="CP4" i="1"/>
  <c r="BN4" i="1"/>
  <c r="BJ4" i="1"/>
  <c r="K4" i="1"/>
  <c r="DF3" i="1"/>
  <c r="DC3" i="1"/>
  <c r="DA3" i="1"/>
  <c r="CX3" i="1"/>
  <c r="D3" i="1"/>
  <c r="BZ2" i="1" a="1"/>
  <c r="BZ2" i="1" s="1"/>
  <c r="BX2" i="1"/>
  <c r="BI2" i="1"/>
  <c r="AX2" i="1"/>
  <c r="B2" i="1"/>
  <c r="CH1" i="1"/>
  <c r="CC1" i="1"/>
  <c r="CB1" i="1" a="1"/>
  <c r="CB1" i="1" s="1"/>
  <c r="BX1" i="1"/>
  <c r="CA1" i="1" s="1"/>
  <c r="BI1" i="1"/>
  <c r="BF1" i="1"/>
  <c r="AL1" i="1"/>
  <c r="AG1" i="1" a="1"/>
  <c r="AG1" i="1" s="1"/>
  <c r="AE1" i="1"/>
  <c r="BG9" i="1" l="1"/>
  <c r="BF9" i="1" a="1"/>
  <c r="BF9" i="1" s="1"/>
  <c r="BL9" i="1"/>
  <c r="BN9" i="1" s="1"/>
  <c r="BK9" i="1"/>
  <c r="BM9" i="1" s="1"/>
  <c r="BE9" i="1" a="1"/>
  <c r="BE9" i="1" s="1"/>
  <c r="BI9" i="1"/>
  <c r="BJ9" i="1"/>
  <c r="BH9" i="1"/>
  <c r="BI19" i="1"/>
  <c r="BH19" i="1"/>
  <c r="BG19" i="1"/>
  <c r="BF19" i="1" a="1"/>
  <c r="BF19" i="1" s="1"/>
  <c r="BL19" i="1"/>
  <c r="BN19" i="1" s="1"/>
  <c r="BK19" i="1"/>
  <c r="BM19" i="1" s="1"/>
  <c r="BE19" i="1" a="1"/>
  <c r="BE19" i="1" s="1"/>
  <c r="BJ19" i="1"/>
  <c r="BK13" i="1"/>
  <c r="BM13" i="1" s="1"/>
  <c r="BE13" i="1" a="1"/>
  <c r="BE13" i="1" s="1"/>
  <c r="BJ13" i="1"/>
  <c r="BI13" i="1"/>
  <c r="BH13" i="1"/>
  <c r="BG13" i="1"/>
  <c r="BF13" i="1" a="1"/>
  <c r="BF13" i="1" s="1"/>
  <c r="AK27" i="1"/>
  <c r="AJ27" i="1"/>
  <c r="AI27" i="1"/>
  <c r="AO27" i="1"/>
  <c r="AM27" i="1"/>
  <c r="AF27" i="1"/>
  <c r="AL27" i="1"/>
  <c r="AG27" i="1" a="1"/>
  <c r="AG27" i="1" s="1"/>
  <c r="CU11" i="1"/>
  <c r="CB12" i="1" a="1"/>
  <c r="CB12" i="1" s="1"/>
  <c r="CA12" i="1"/>
  <c r="CG12" i="1"/>
  <c r="BZ12" i="1" a="1"/>
  <c r="BZ12" i="1" s="1"/>
  <c r="CE12" i="1"/>
  <c r="BY12" i="1"/>
  <c r="CD12" i="1"/>
  <c r="BX12" i="1"/>
  <c r="DN4" i="1"/>
  <c r="N5" i="1" s="1"/>
  <c r="CG16" i="1"/>
  <c r="BZ16" i="1" a="1"/>
  <c r="BZ16" i="1" s="1"/>
  <c r="CE16" i="1"/>
  <c r="BY16" i="1"/>
  <c r="CD16" i="1"/>
  <c r="BX16" i="1"/>
  <c r="CC16" i="1"/>
  <c r="CB16" i="1" a="1"/>
  <c r="CB16" i="1" s="1"/>
  <c r="CA16" i="1"/>
  <c r="CG17" i="1"/>
  <c r="BZ17" i="1" a="1"/>
  <c r="BZ17" i="1" s="1"/>
  <c r="CE17" i="1"/>
  <c r="BY17" i="1"/>
  <c r="CD17" i="1"/>
  <c r="BX17" i="1"/>
  <c r="CC17" i="1"/>
  <c r="CB17" i="1" a="1"/>
  <c r="CB17" i="1" s="1"/>
  <c r="CA17" i="1"/>
  <c r="AO23" i="1"/>
  <c r="AG23" i="1" a="1"/>
  <c r="AG23" i="1" s="1"/>
  <c r="AM23" i="1"/>
  <c r="AF23" i="1"/>
  <c r="AL23" i="1"/>
  <c r="AI23" i="1"/>
  <c r="AK23" i="1"/>
  <c r="AJ23" i="1"/>
  <c r="DB3" i="1"/>
  <c r="CI9" i="1"/>
  <c r="BI11" i="1"/>
  <c r="BH11" i="1"/>
  <c r="BG11" i="1"/>
  <c r="BF11" i="1" a="1"/>
  <c r="BF11" i="1" s="1"/>
  <c r="BK11" i="1"/>
  <c r="BM11" i="1" s="1"/>
  <c r="BE11" i="1" a="1"/>
  <c r="BE11" i="1" s="1"/>
  <c r="CS12" i="1"/>
  <c r="DH12" i="1"/>
  <c r="CR12" i="1"/>
  <c r="DG12" i="1"/>
  <c r="DF12" i="1"/>
  <c r="AZ12" i="1"/>
  <c r="AE12" i="1"/>
  <c r="DE12" i="1"/>
  <c r="AY12" i="1"/>
  <c r="DD12" i="1"/>
  <c r="DC12" i="1"/>
  <c r="BL13" i="1"/>
  <c r="BN13" i="1" s="1"/>
  <c r="AK16" i="1"/>
  <c r="AJ16" i="1"/>
  <c r="AI16" i="1"/>
  <c r="AO16" i="1"/>
  <c r="AG16" i="1" a="1"/>
  <c r="AG16" i="1" s="1"/>
  <c r="AM16" i="1"/>
  <c r="AF16" i="1"/>
  <c r="BJ20" i="1"/>
  <c r="BI20" i="1"/>
  <c r="BH20" i="1"/>
  <c r="BG20" i="1"/>
  <c r="BF20" i="1" a="1"/>
  <c r="BF20" i="1" s="1"/>
  <c r="BL20" i="1"/>
  <c r="BN20" i="1" s="1"/>
  <c r="BK21" i="1"/>
  <c r="BM21" i="1" s="1"/>
  <c r="BE21" i="1" a="1"/>
  <c r="BE21" i="1" s="1"/>
  <c r="BJ21" i="1"/>
  <c r="BI21" i="1"/>
  <c r="BH21" i="1"/>
  <c r="BG21" i="1"/>
  <c r="BF21" i="1" a="1"/>
  <c r="BF21" i="1" s="1"/>
  <c r="AK1" i="1"/>
  <c r="AJ1" i="1"/>
  <c r="AI1" i="1"/>
  <c r="AH1" i="1"/>
  <c r="AO1" i="1"/>
  <c r="AE2" i="1"/>
  <c r="AM1" i="1"/>
  <c r="AF1" i="1"/>
  <c r="DG10" i="1"/>
  <c r="DG4" i="1" s="1"/>
  <c r="DF10" i="1"/>
  <c r="AZ10" i="1"/>
  <c r="AE10" i="1"/>
  <c r="DE10" i="1"/>
  <c r="AY10" i="1"/>
  <c r="DD10" i="1"/>
  <c r="DC10" i="1"/>
  <c r="CS10" i="1"/>
  <c r="CS4" i="1" s="1"/>
  <c r="AV13" i="1"/>
  <c r="AU13" i="1"/>
  <c r="AT13" i="1"/>
  <c r="AS13" i="1" a="1"/>
  <c r="AS13" i="1" s="1"/>
  <c r="AX13" i="1"/>
  <c r="AR13" i="1" a="1"/>
  <c r="AR13" i="1" s="1"/>
  <c r="CE15" i="1"/>
  <c r="BY15" i="1"/>
  <c r="CD15" i="1"/>
  <c r="BX15" i="1"/>
  <c r="CC15" i="1"/>
  <c r="CB15" i="1" a="1"/>
  <c r="CB15" i="1" s="1"/>
  <c r="CA15" i="1"/>
  <c r="BZ15" i="1" a="1"/>
  <c r="BZ15" i="1" s="1"/>
  <c r="AL16" i="1"/>
  <c r="AP17" i="1"/>
  <c r="AN17" i="1"/>
  <c r="BE20" i="1" a="1"/>
  <c r="BE20" i="1" s="1"/>
  <c r="DI21" i="1"/>
  <c r="CU21" i="1"/>
  <c r="CT21" i="1"/>
  <c r="CB23" i="1" a="1"/>
  <c r="CB23" i="1" s="1"/>
  <c r="CA23" i="1"/>
  <c r="CG23" i="1"/>
  <c r="BZ23" i="1" a="1"/>
  <c r="BZ23" i="1" s="1"/>
  <c r="CD23" i="1"/>
  <c r="BX23" i="1"/>
  <c r="BY23" i="1"/>
  <c r="CE23" i="1"/>
  <c r="BF27" i="1" a="1"/>
  <c r="BF27" i="1" s="1"/>
  <c r="BL27" i="1"/>
  <c r="BN27" i="1" s="1"/>
  <c r="BK27" i="1"/>
  <c r="BM27" i="1" s="1"/>
  <c r="BE27" i="1" a="1"/>
  <c r="BE27" i="1" s="1"/>
  <c r="BJ27" i="1"/>
  <c r="BH27" i="1"/>
  <c r="BI27" i="1"/>
  <c r="BG27" i="1"/>
  <c r="CZ3" i="1"/>
  <c r="DE6" i="1"/>
  <c r="CC2" i="1"/>
  <c r="CB2" i="1" a="1"/>
  <c r="CB2" i="1" s="1"/>
  <c r="CA2" i="1"/>
  <c r="BY2" i="1"/>
  <c r="CA10" i="1"/>
  <c r="CG10" i="1"/>
  <c r="BZ10" i="1" a="1"/>
  <c r="BZ10" i="1" s="1"/>
  <c r="CE10" i="1"/>
  <c r="BY10" i="1"/>
  <c r="CD10" i="1"/>
  <c r="BX10" i="1"/>
  <c r="DI11" i="1"/>
  <c r="BS12" i="1"/>
  <c r="BQ12" i="1"/>
  <c r="BR12" i="1" s="1"/>
  <c r="M13" i="1"/>
  <c r="DM12" i="1"/>
  <c r="DQ12" i="1" s="1"/>
  <c r="BJ12" i="1"/>
  <c r="BI12" i="1"/>
  <c r="BH12" i="1"/>
  <c r="BG12" i="1"/>
  <c r="BL12" i="1"/>
  <c r="BN12" i="1" s="1"/>
  <c r="CK15" i="1" a="1"/>
  <c r="CK15" i="1" s="1"/>
  <c r="CJ15" i="1"/>
  <c r="CI15" i="1"/>
  <c r="CH15" i="1"/>
  <c r="BH18" i="1"/>
  <c r="BG18" i="1"/>
  <c r="BF18" i="1" a="1"/>
  <c r="BF18" i="1" s="1"/>
  <c r="BL18" i="1"/>
  <c r="BN18" i="1" s="1"/>
  <c r="BK18" i="1"/>
  <c r="BM18" i="1" s="1"/>
  <c r="BE18" i="1" a="1"/>
  <c r="BE18" i="1" s="1"/>
  <c r="BL1" i="1" s="1" a="1"/>
  <c r="BL1" i="1" s="1"/>
  <c r="BJ18" i="1"/>
  <c r="CS20" i="1"/>
  <c r="DH20" i="1"/>
  <c r="CR20" i="1"/>
  <c r="DG20" i="1"/>
  <c r="DF20" i="1"/>
  <c r="AZ20" i="1"/>
  <c r="AE20" i="1"/>
  <c r="DE20" i="1"/>
  <c r="AY20" i="1"/>
  <c r="DD20" i="1"/>
  <c r="DC20" i="1"/>
  <c r="DB20" i="1"/>
  <c r="CA21" i="1"/>
  <c r="CG21" i="1"/>
  <c r="BX21" i="1"/>
  <c r="CE21" i="1"/>
  <c r="CD21" i="1"/>
  <c r="CC21" i="1"/>
  <c r="CB21" i="1" a="1"/>
  <c r="CB21" i="1" s="1"/>
  <c r="BZ21" i="1" a="1"/>
  <c r="BZ21" i="1" s="1"/>
  <c r="AP9" i="1"/>
  <c r="AN9" i="1"/>
  <c r="BR9" i="1"/>
  <c r="AQ11" i="1"/>
  <c r="BL14" i="1"/>
  <c r="BN14" i="1" s="1"/>
  <c r="BK14" i="1"/>
  <c r="BM14" i="1" s="1"/>
  <c r="BE14" i="1" a="1"/>
  <c r="BE14" i="1" s="1"/>
  <c r="BJ14" i="1"/>
  <c r="BI14" i="1"/>
  <c r="BH14" i="1"/>
  <c r="BG14" i="1"/>
  <c r="BG17" i="1"/>
  <c r="BF17" i="1" a="1"/>
  <c r="BF17" i="1" s="1"/>
  <c r="BL17" i="1"/>
  <c r="BN17" i="1" s="1"/>
  <c r="BK17" i="1"/>
  <c r="BM17" i="1" s="1"/>
  <c r="BE17" i="1" a="1"/>
  <c r="BE17" i="1" s="1"/>
  <c r="BJ17" i="1"/>
  <c r="BI17" i="1"/>
  <c r="BI18" i="1"/>
  <c r="CB19" i="1" a="1"/>
  <c r="CB19" i="1" s="1"/>
  <c r="CA19" i="1"/>
  <c r="CG19" i="1"/>
  <c r="BZ19" i="1" a="1"/>
  <c r="BZ19" i="1" s="1"/>
  <c r="CE19" i="1"/>
  <c r="BY19" i="1"/>
  <c r="CD19" i="1"/>
  <c r="BX19" i="1"/>
  <c r="CC19" i="1"/>
  <c r="DJ20" i="1"/>
  <c r="CD2" i="1"/>
  <c r="BH10" i="1"/>
  <c r="BG10" i="1"/>
  <c r="BF10" i="1" a="1"/>
  <c r="BF10" i="1" s="1"/>
  <c r="BL10" i="1"/>
  <c r="BN10" i="1" s="1"/>
  <c r="BJ10" i="1"/>
  <c r="CC10" i="1"/>
  <c r="AH12" i="1"/>
  <c r="BF12" i="1" a="1"/>
  <c r="BF12" i="1" s="1"/>
  <c r="CT13" i="1"/>
  <c r="CT4" i="1" s="1"/>
  <c r="DI13" i="1"/>
  <c r="CW4" i="1"/>
  <c r="BF14" i="1" a="1"/>
  <c r="BF14" i="1" s="1"/>
  <c r="BH17" i="1"/>
  <c r="CB20" i="1" a="1"/>
  <c r="CB20" i="1" s="1"/>
  <c r="CA20" i="1"/>
  <c r="CG20" i="1"/>
  <c r="BZ20" i="1" a="1"/>
  <c r="BZ20" i="1" s="1"/>
  <c r="CE20" i="1"/>
  <c r="BY20" i="1"/>
  <c r="CD20" i="1"/>
  <c r="BX20" i="1"/>
  <c r="AQ21" i="1"/>
  <c r="BY21" i="1"/>
  <c r="BK24" i="1"/>
  <c r="BM24" i="1" s="1"/>
  <c r="BE24" i="1" a="1"/>
  <c r="BE24" i="1" s="1"/>
  <c r="BJ24" i="1"/>
  <c r="BI24" i="1"/>
  <c r="BH24" i="1"/>
  <c r="BG24" i="1"/>
  <c r="BF24" i="1" a="1"/>
  <c r="BF24" i="1" s="1"/>
  <c r="BL24" i="1"/>
  <c r="BN24" i="1" s="1"/>
  <c r="CK26" i="1" a="1"/>
  <c r="CK26" i="1" s="1"/>
  <c r="CJ26" i="1"/>
  <c r="CH26" i="1"/>
  <c r="CI26" i="1"/>
  <c r="BG28" i="1"/>
  <c r="BF28" i="1" a="1"/>
  <c r="BF28" i="1" s="1"/>
  <c r="BL28" i="1"/>
  <c r="BN28" i="1" s="1"/>
  <c r="BK28" i="1"/>
  <c r="BM28" i="1" s="1"/>
  <c r="BE28" i="1" a="1"/>
  <c r="BE28" i="1" s="1"/>
  <c r="BI28" i="1"/>
  <c r="BJ28" i="1"/>
  <c r="CH9" i="1"/>
  <c r="CJ9" i="1"/>
  <c r="CB11" i="1" a="1"/>
  <c r="CB11" i="1" s="1"/>
  <c r="CA11" i="1"/>
  <c r="CG11" i="1"/>
  <c r="BZ11" i="1" a="1"/>
  <c r="BZ11" i="1" s="1"/>
  <c r="CE11" i="1"/>
  <c r="BY11" i="1"/>
  <c r="CC11" i="1"/>
  <c r="BK12" i="1"/>
  <c r="BM12" i="1" s="1"/>
  <c r="DB12" i="1"/>
  <c r="CC13" i="1"/>
  <c r="CB13" i="1" a="1"/>
  <c r="CB13" i="1" s="1"/>
  <c r="CA13" i="1"/>
  <c r="CG13" i="1"/>
  <c r="BZ13" i="1" a="1"/>
  <c r="BZ13" i="1" s="1"/>
  <c r="CE13" i="1"/>
  <c r="BY13" i="1"/>
  <c r="CO4" i="1"/>
  <c r="BF15" i="1" a="1"/>
  <c r="BF15" i="1" s="1"/>
  <c r="BL15" i="1"/>
  <c r="BN15" i="1" s="1"/>
  <c r="BK15" i="1"/>
  <c r="BM15" i="1" s="1"/>
  <c r="BE15" i="1" a="1"/>
  <c r="BE15" i="1" s="1"/>
  <c r="BJ15" i="1"/>
  <c r="BI15" i="1"/>
  <c r="BH15" i="1"/>
  <c r="BG15" i="1"/>
  <c r="BF16" i="1" a="1"/>
  <c r="BF16" i="1" s="1"/>
  <c r="BL16" i="1"/>
  <c r="BN16" i="1" s="1"/>
  <c r="BK16" i="1"/>
  <c r="BM16" i="1" s="1"/>
  <c r="BE16" i="1" a="1"/>
  <c r="BE16" i="1" s="1"/>
  <c r="BJ16" i="1"/>
  <c r="BI16" i="1"/>
  <c r="BH16" i="1"/>
  <c r="AH20" i="1"/>
  <c r="AV24" i="1"/>
  <c r="AU24" i="1"/>
  <c r="AT24" i="1"/>
  <c r="AS24" i="1" a="1"/>
  <c r="AS24" i="1" s="1"/>
  <c r="AX24" i="1"/>
  <c r="AR24" i="1" a="1"/>
  <c r="AR24" i="1" s="1"/>
  <c r="AW24" i="1"/>
  <c r="BI47" i="1"/>
  <c r="BH47" i="1"/>
  <c r="BG47" i="1"/>
  <c r="BF47" i="1" a="1"/>
  <c r="BF47" i="1" s="1"/>
  <c r="BL47" i="1"/>
  <c r="BN47" i="1" s="1"/>
  <c r="BK47" i="1"/>
  <c r="BM47" i="1" s="1"/>
  <c r="BE47" i="1" a="1"/>
  <c r="BE47" i="1" s="1"/>
  <c r="BJ47" i="1"/>
  <c r="CE2" i="1"/>
  <c r="AG9" i="1" a="1"/>
  <c r="AG9" i="1" s="1"/>
  <c r="CB9" i="1" a="1"/>
  <c r="CB9" i="1" s="1"/>
  <c r="CR9" i="1"/>
  <c r="DH9" i="1"/>
  <c r="BS10" i="1"/>
  <c r="DI10" i="1"/>
  <c r="AH11" i="1"/>
  <c r="DB11" i="1"/>
  <c r="DB4" i="1" s="1"/>
  <c r="DJ11" i="1"/>
  <c r="DJ4" i="1" s="1"/>
  <c r="AQ12" i="1"/>
  <c r="CU12" i="1"/>
  <c r="CU4" i="1" s="1"/>
  <c r="AJ13" i="1"/>
  <c r="DD13" i="1"/>
  <c r="AK14" i="1"/>
  <c r="AY14" i="1"/>
  <c r="BZ14" i="1" a="1"/>
  <c r="BZ14" i="1" s="1"/>
  <c r="CG14" i="1"/>
  <c r="DE14" i="1"/>
  <c r="AE15" i="1"/>
  <c r="AZ15" i="1"/>
  <c r="DF15" i="1"/>
  <c r="DG16" i="1"/>
  <c r="CR17" i="1"/>
  <c r="DH17" i="1"/>
  <c r="CS18" i="1"/>
  <c r="DI18" i="1"/>
  <c r="AH19" i="1"/>
  <c r="CT19" i="1"/>
  <c r="DB19" i="1"/>
  <c r="DJ19" i="1"/>
  <c r="AQ20" i="1"/>
  <c r="CU20" i="1"/>
  <c r="CB22" i="1" a="1"/>
  <c r="CB22" i="1" s="1"/>
  <c r="CA22" i="1"/>
  <c r="CC22" i="1"/>
  <c r="AM22" i="1"/>
  <c r="BH22" i="1"/>
  <c r="BY22" i="1"/>
  <c r="CK24" i="1" a="1"/>
  <c r="CK24" i="1" s="1"/>
  <c r="CJ24" i="1"/>
  <c r="CI24" i="1"/>
  <c r="CH24" i="1"/>
  <c r="BF26" i="1" a="1"/>
  <c r="BF26" i="1" s="1"/>
  <c r="BL26" i="1"/>
  <c r="BN26" i="1" s="1"/>
  <c r="BK26" i="1"/>
  <c r="BM26" i="1" s="1"/>
  <c r="BE26" i="1" a="1"/>
  <c r="BE26" i="1" s="1"/>
  <c r="BJ26" i="1"/>
  <c r="BI26" i="1"/>
  <c r="BG26" i="1"/>
  <c r="BG33" i="1"/>
  <c r="BF33" i="1" a="1"/>
  <c r="BF33" i="1" s="1"/>
  <c r="BL33" i="1"/>
  <c r="BN33" i="1" s="1"/>
  <c r="BK33" i="1"/>
  <c r="BM33" i="1" s="1"/>
  <c r="BE33" i="1" a="1"/>
  <c r="BE33" i="1" s="1"/>
  <c r="BJ33" i="1"/>
  <c r="BI33" i="1"/>
  <c r="AL14" i="1"/>
  <c r="AH18" i="1"/>
  <c r="CC18" i="1"/>
  <c r="DB18" i="1"/>
  <c r="DJ18" i="1"/>
  <c r="AQ19" i="1"/>
  <c r="AO22" i="1"/>
  <c r="BL25" i="1"/>
  <c r="BN25" i="1" s="1"/>
  <c r="BK25" i="1"/>
  <c r="BM25" i="1" s="1"/>
  <c r="BE25" i="1" a="1"/>
  <c r="BE25" i="1" s="1"/>
  <c r="BJ25" i="1"/>
  <c r="BI25" i="1"/>
  <c r="BH25" i="1"/>
  <c r="CE26" i="1"/>
  <c r="BY26" i="1"/>
  <c r="CD26" i="1"/>
  <c r="BX26" i="1"/>
  <c r="CC26" i="1"/>
  <c r="CB26" i="1" a="1"/>
  <c r="CB26" i="1" s="1"/>
  <c r="BK37" i="1"/>
  <c r="BM37" i="1" s="1"/>
  <c r="BE37" i="1" a="1"/>
  <c r="BE37" i="1" s="1"/>
  <c r="BJ37" i="1"/>
  <c r="BI37" i="1"/>
  <c r="BH37" i="1"/>
  <c r="BG37" i="1"/>
  <c r="BL37" i="1"/>
  <c r="BN37" i="1" s="1"/>
  <c r="CD1" i="1"/>
  <c r="CC9" i="1"/>
  <c r="AQ10" i="1"/>
  <c r="AL13" i="1"/>
  <c r="AF14" i="1"/>
  <c r="AM14" i="1"/>
  <c r="CS16" i="1"/>
  <c r="DI16" i="1"/>
  <c r="DI4" i="1" s="1"/>
  <c r="AH17" i="1"/>
  <c r="CT17" i="1"/>
  <c r="DB17" i="1"/>
  <c r="DJ17" i="1"/>
  <c r="AQ18" i="1"/>
  <c r="BX18" i="1"/>
  <c r="CD18" i="1"/>
  <c r="DC18" i="1"/>
  <c r="AJ19" i="1"/>
  <c r="DD19" i="1"/>
  <c r="AE21" i="1"/>
  <c r="AZ21" i="1"/>
  <c r="AF22" i="1"/>
  <c r="AQ22" i="1"/>
  <c r="AI25" i="1"/>
  <c r="AO25" i="1"/>
  <c r="AG25" i="1" a="1"/>
  <c r="AG25" i="1" s="1"/>
  <c r="AM25" i="1"/>
  <c r="AF25" i="1"/>
  <c r="AK25" i="1"/>
  <c r="BF25" i="1" a="1"/>
  <c r="BF25" i="1" s="1"/>
  <c r="BH26" i="1"/>
  <c r="BH32" i="1"/>
  <c r="BG32" i="1"/>
  <c r="BF32" i="1" a="1"/>
  <c r="BF32" i="1" s="1"/>
  <c r="BL32" i="1"/>
  <c r="BN32" i="1" s="1"/>
  <c r="BK32" i="1"/>
  <c r="BM32" i="1" s="1"/>
  <c r="BE32" i="1" a="1"/>
  <c r="BE32" i="1" s="1"/>
  <c r="BJ32" i="1"/>
  <c r="BF37" i="1" a="1"/>
  <c r="BF37" i="1" s="1"/>
  <c r="BG68" i="1"/>
  <c r="BF68" i="1" a="1"/>
  <c r="BF68" i="1" s="1"/>
  <c r="BL68" i="1"/>
  <c r="BN68" i="1" s="1"/>
  <c r="BK68" i="1"/>
  <c r="BM68" i="1" s="1"/>
  <c r="BE68" i="1" a="1"/>
  <c r="BE68" i="1" s="1"/>
  <c r="BI68" i="1"/>
  <c r="BJ68" i="1"/>
  <c r="BH68" i="1"/>
  <c r="BY1" i="1"/>
  <c r="CE1" i="1"/>
  <c r="DD6" i="1"/>
  <c r="AI9" i="1"/>
  <c r="AQ9" i="1"/>
  <c r="BX9" i="1"/>
  <c r="CD9" i="1"/>
  <c r="DC9" i="1"/>
  <c r="AK11" i="1"/>
  <c r="AY11" i="1"/>
  <c r="DE11" i="1"/>
  <c r="AF13" i="1"/>
  <c r="AM13" i="1"/>
  <c r="DG13" i="1"/>
  <c r="AG14" i="1" a="1"/>
  <c r="AG14" i="1" s="1"/>
  <c r="CB14" i="1" a="1"/>
  <c r="CB14" i="1" s="1"/>
  <c r="CR14" i="1"/>
  <c r="DH14" i="1"/>
  <c r="CS15" i="1"/>
  <c r="DI15" i="1"/>
  <c r="AH16" i="1"/>
  <c r="CT16" i="1"/>
  <c r="DB16" i="1"/>
  <c r="DJ16" i="1"/>
  <c r="AQ17" i="1"/>
  <c r="DC17" i="1"/>
  <c r="BY18" i="1"/>
  <c r="CE18" i="1"/>
  <c r="DD18" i="1"/>
  <c r="AK19" i="1"/>
  <c r="AY19" i="1"/>
  <c r="DE19" i="1"/>
  <c r="CD22" i="1"/>
  <c r="BG25" i="1"/>
  <c r="CE25" i="1"/>
  <c r="BI31" i="1"/>
  <c r="BH31" i="1"/>
  <c r="BG31" i="1"/>
  <c r="BF31" i="1" a="1"/>
  <c r="BF31" i="1" s="1"/>
  <c r="BL31" i="1"/>
  <c r="BN31" i="1" s="1"/>
  <c r="BK31" i="1"/>
  <c r="BM31" i="1" s="1"/>
  <c r="BJ31" i="1"/>
  <c r="BE31" i="1" a="1"/>
  <c r="BE31" i="1" s="1"/>
  <c r="BI32" i="1"/>
  <c r="BZ1" i="1" a="1"/>
  <c r="BZ1" i="1" s="1"/>
  <c r="BY9" i="1"/>
  <c r="CE9" i="1"/>
  <c r="AL11" i="1"/>
  <c r="AG13" i="1" a="1"/>
  <c r="AG13" i="1" s="1"/>
  <c r="AO14" i="1"/>
  <c r="AH15" i="1"/>
  <c r="DB15" i="1"/>
  <c r="DJ15" i="1"/>
  <c r="AQ16" i="1"/>
  <c r="AY18" i="1"/>
  <c r="BZ18" i="1" a="1"/>
  <c r="BZ18" i="1" s="1"/>
  <c r="CG18" i="1"/>
  <c r="DE18" i="1"/>
  <c r="AL19" i="1"/>
  <c r="AI22" i="1"/>
  <c r="BI22" i="1"/>
  <c r="BG22" i="1"/>
  <c r="BK22" i="1"/>
  <c r="BM22" i="1" s="1"/>
  <c r="BE22" i="1" a="1"/>
  <c r="BE22" i="1" s="1"/>
  <c r="CE22" i="1"/>
  <c r="CK27" i="1" a="1"/>
  <c r="CK27" i="1" s="1"/>
  <c r="CI27" i="1"/>
  <c r="BK30" i="1"/>
  <c r="BM30" i="1" s="1"/>
  <c r="BE30" i="1" a="1"/>
  <c r="BE30" i="1" s="1"/>
  <c r="BJ30" i="1"/>
  <c r="BI30" i="1"/>
  <c r="BH30" i="1"/>
  <c r="BG30" i="1"/>
  <c r="BL30" i="1"/>
  <c r="BN30" i="1" s="1"/>
  <c r="BG41" i="1"/>
  <c r="BF41" i="1" a="1"/>
  <c r="BF41" i="1" s="1"/>
  <c r="BL41" i="1"/>
  <c r="BN41" i="1" s="1"/>
  <c r="BK41" i="1"/>
  <c r="BM41" i="1" s="1"/>
  <c r="BE41" i="1" a="1"/>
  <c r="BE41" i="1" s="1"/>
  <c r="BJ41" i="1"/>
  <c r="BI41" i="1"/>
  <c r="BH41" i="1"/>
  <c r="BF50" i="1" a="1"/>
  <c r="BF50" i="1" s="1"/>
  <c r="BL50" i="1"/>
  <c r="BN50" i="1" s="1"/>
  <c r="BK50" i="1"/>
  <c r="BM50" i="1" s="1"/>
  <c r="BE50" i="1" a="1"/>
  <c r="BE50" i="1" s="1"/>
  <c r="BJ50" i="1"/>
  <c r="BI50" i="1"/>
  <c r="BG50" i="1"/>
  <c r="BK55" i="1"/>
  <c r="BM55" i="1" s="1"/>
  <c r="BE55" i="1" a="1"/>
  <c r="BE55" i="1" s="1"/>
  <c r="BH55" i="1"/>
  <c r="BL55" i="1"/>
  <c r="BN55" i="1" s="1"/>
  <c r="BJ55" i="1"/>
  <c r="BI55" i="1"/>
  <c r="BG55" i="1"/>
  <c r="BF55" i="1" a="1"/>
  <c r="BF55" i="1" s="1"/>
  <c r="BG60" i="1"/>
  <c r="BL60" i="1"/>
  <c r="BN60" i="1" s="1"/>
  <c r="BK60" i="1"/>
  <c r="BM60" i="1" s="1"/>
  <c r="BE60" i="1" a="1"/>
  <c r="BE60" i="1" s="1"/>
  <c r="BI60" i="1"/>
  <c r="BH60" i="1"/>
  <c r="BF60" i="1" a="1"/>
  <c r="BF60" i="1" s="1"/>
  <c r="BJ60" i="1"/>
  <c r="BZ9" i="1" a="1"/>
  <c r="BZ9" i="1" s="1"/>
  <c r="AF11" i="1"/>
  <c r="AM11" i="1"/>
  <c r="AH14" i="1"/>
  <c r="CC14" i="1"/>
  <c r="DB14" i="1"/>
  <c r="DJ14" i="1"/>
  <c r="AQ15" i="1"/>
  <c r="DC15" i="1"/>
  <c r="AE18" i="1"/>
  <c r="AZ18" i="1"/>
  <c r="DF18" i="1"/>
  <c r="AF19" i="1"/>
  <c r="AM19" i="1"/>
  <c r="DG19" i="1"/>
  <c r="AJ22" i="1"/>
  <c r="CG22" i="1"/>
  <c r="BJ23" i="1"/>
  <c r="BI23" i="1"/>
  <c r="BH23" i="1"/>
  <c r="BG23" i="1"/>
  <c r="BL23" i="1"/>
  <c r="BN23" i="1" s="1"/>
  <c r="CT24" i="1"/>
  <c r="DI24" i="1"/>
  <c r="BF30" i="1" a="1"/>
  <c r="BF30" i="1" s="1"/>
  <c r="BI39" i="1"/>
  <c r="BH39" i="1"/>
  <c r="BG39" i="1"/>
  <c r="BF39" i="1" a="1"/>
  <c r="BF39" i="1" s="1"/>
  <c r="BL39" i="1"/>
  <c r="BN39" i="1" s="1"/>
  <c r="BK39" i="1"/>
  <c r="BM39" i="1" s="1"/>
  <c r="BJ39" i="1"/>
  <c r="BE39" i="1" a="1"/>
  <c r="BE39" i="1" s="1"/>
  <c r="BH40" i="1"/>
  <c r="BG40" i="1"/>
  <c r="BF40" i="1" a="1"/>
  <c r="BF40" i="1" s="1"/>
  <c r="BL40" i="1"/>
  <c r="BN40" i="1" s="1"/>
  <c r="BK40" i="1"/>
  <c r="BM40" i="1" s="1"/>
  <c r="BE40" i="1" a="1"/>
  <c r="BE40" i="1" s="1"/>
  <c r="BI40" i="1"/>
  <c r="BH50" i="1"/>
  <c r="CR11" i="1"/>
  <c r="AH13" i="1"/>
  <c r="DB13" i="1"/>
  <c r="AQ14" i="1"/>
  <c r="BX14" i="1"/>
  <c r="AY16" i="1"/>
  <c r="AZ17" i="1"/>
  <c r="CR19" i="1"/>
  <c r="DG21" i="1"/>
  <c r="CS21" i="1"/>
  <c r="AH21" i="1"/>
  <c r="DJ21" i="1"/>
  <c r="AK22" i="1"/>
  <c r="BF22" i="1" a="1"/>
  <c r="BF22" i="1" s="1"/>
  <c r="CS23" i="1"/>
  <c r="DH23" i="1"/>
  <c r="CR23" i="1"/>
  <c r="DG23" i="1"/>
  <c r="DF23" i="1"/>
  <c r="AZ23" i="1"/>
  <c r="DE23" i="1"/>
  <c r="DC23" i="1"/>
  <c r="BE23" i="1" a="1"/>
  <c r="BE23" i="1" s="1"/>
  <c r="DD23" i="1"/>
  <c r="CC24" i="1"/>
  <c r="CB24" i="1" a="1"/>
  <c r="CB24" i="1" s="1"/>
  <c r="CA24" i="1"/>
  <c r="CE24" i="1"/>
  <c r="BY24" i="1"/>
  <c r="BZ24" i="1" a="1"/>
  <c r="BZ24" i="1" s="1"/>
  <c r="CU24" i="1"/>
  <c r="BZ26" i="1" a="1"/>
  <c r="BZ26" i="1" s="1"/>
  <c r="CG28" i="1"/>
  <c r="CE28" i="1"/>
  <c r="BY28" i="1"/>
  <c r="CB28" i="1" a="1"/>
  <c r="CB28" i="1" s="1"/>
  <c r="CA28" i="1"/>
  <c r="BZ28" i="1" a="1"/>
  <c r="BZ28" i="1" s="1"/>
  <c r="BX28" i="1"/>
  <c r="CD28" i="1"/>
  <c r="BJ40" i="1"/>
  <c r="BH48" i="1"/>
  <c r="BG48" i="1"/>
  <c r="BF48" i="1" a="1"/>
  <c r="BF48" i="1" s="1"/>
  <c r="BL48" i="1"/>
  <c r="BN48" i="1" s="1"/>
  <c r="BK48" i="1"/>
  <c r="BM48" i="1" s="1"/>
  <c r="BE48" i="1" a="1"/>
  <c r="BE48" i="1" s="1"/>
  <c r="BJ48" i="1"/>
  <c r="BI48" i="1"/>
  <c r="BJ65" i="1"/>
  <c r="BI65" i="1"/>
  <c r="BH65" i="1"/>
  <c r="BG65" i="1"/>
  <c r="BL65" i="1"/>
  <c r="BN65" i="1" s="1"/>
  <c r="BK65" i="1"/>
  <c r="BM65" i="1" s="1"/>
  <c r="BF65" i="1" a="1"/>
  <c r="BF65" i="1" s="1"/>
  <c r="BE65" i="1" a="1"/>
  <c r="BE65" i="1" s="1"/>
  <c r="AH22" i="1"/>
  <c r="DB22" i="1"/>
  <c r="DJ22" i="1"/>
  <c r="AQ23" i="1"/>
  <c r="CU23" i="1"/>
  <c r="AJ24" i="1"/>
  <c r="DD24" i="1"/>
  <c r="AY25" i="1"/>
  <c r="BZ25" i="1" a="1"/>
  <c r="BZ25" i="1" s="1"/>
  <c r="CG25" i="1"/>
  <c r="DE25" i="1"/>
  <c r="AE26" i="1"/>
  <c r="AZ26" i="1"/>
  <c r="DF26" i="1"/>
  <c r="CA27" i="1"/>
  <c r="DG27" i="1"/>
  <c r="BJ38" i="1"/>
  <c r="BI38" i="1"/>
  <c r="BH38" i="1"/>
  <c r="BG38" i="1"/>
  <c r="BF38" i="1" a="1"/>
  <c r="BF38" i="1" s="1"/>
  <c r="BL44" i="1"/>
  <c r="BN44" i="1" s="1"/>
  <c r="BK44" i="1"/>
  <c r="BM44" i="1" s="1"/>
  <c r="BE44" i="1" a="1"/>
  <c r="BE44" i="1" s="1"/>
  <c r="BJ44" i="1"/>
  <c r="BI44" i="1"/>
  <c r="BH44" i="1"/>
  <c r="BG44" i="1"/>
  <c r="BF51" i="1" a="1"/>
  <c r="BF51" i="1" s="1"/>
  <c r="BL51" i="1"/>
  <c r="BN51" i="1" s="1"/>
  <c r="BK51" i="1"/>
  <c r="BM51" i="1" s="1"/>
  <c r="BE51" i="1" a="1"/>
  <c r="BE51" i="1" s="1"/>
  <c r="BJ51" i="1"/>
  <c r="BI51" i="1"/>
  <c r="BH51" i="1"/>
  <c r="AL24" i="1"/>
  <c r="DG25" i="1"/>
  <c r="CS27" i="1"/>
  <c r="DE28" i="1"/>
  <c r="DD28" i="1"/>
  <c r="DC28" i="1"/>
  <c r="DJ28" i="1"/>
  <c r="DB28" i="1"/>
  <c r="CS28" i="1"/>
  <c r="DH28" i="1"/>
  <c r="CR28" i="1"/>
  <c r="AH28" i="1"/>
  <c r="BF34" i="1" a="1"/>
  <c r="BF34" i="1" s="1"/>
  <c r="BL34" i="1"/>
  <c r="BN34" i="1" s="1"/>
  <c r="BK34" i="1"/>
  <c r="BM34" i="1" s="1"/>
  <c r="BE34" i="1" a="1"/>
  <c r="BE34" i="1" s="1"/>
  <c r="BJ34" i="1"/>
  <c r="BI34" i="1"/>
  <c r="BK45" i="1"/>
  <c r="BM45" i="1" s="1"/>
  <c r="BE45" i="1" a="1"/>
  <c r="BE45" i="1" s="1"/>
  <c r="BJ45" i="1"/>
  <c r="BI45" i="1"/>
  <c r="BH45" i="1"/>
  <c r="BG45" i="1"/>
  <c r="BG51" i="1"/>
  <c r="BK52" i="1"/>
  <c r="BM52" i="1" s="1"/>
  <c r="BL52" i="1"/>
  <c r="BN52" i="1" s="1"/>
  <c r="BE52" i="1" a="1"/>
  <c r="BE52" i="1" s="1"/>
  <c r="BJ52" i="1"/>
  <c r="BI52" i="1"/>
  <c r="BH52" i="1"/>
  <c r="BG52" i="1"/>
  <c r="BG92" i="1"/>
  <c r="BF92" i="1" a="1"/>
  <c r="BF92" i="1" s="1"/>
  <c r="BL92" i="1"/>
  <c r="BN92" i="1" s="1"/>
  <c r="BK92" i="1"/>
  <c r="BM92" i="1" s="1"/>
  <c r="BE92" i="1" a="1"/>
  <c r="BE92" i="1" s="1"/>
  <c r="BI92" i="1"/>
  <c r="BH92" i="1"/>
  <c r="BJ92" i="1"/>
  <c r="AF24" i="1"/>
  <c r="AM24" i="1"/>
  <c r="CR25" i="1"/>
  <c r="DH25" i="1"/>
  <c r="DI26" i="1"/>
  <c r="AH27" i="1"/>
  <c r="CC27" i="1"/>
  <c r="DB27" i="1"/>
  <c r="DJ27" i="1"/>
  <c r="CU28" i="1"/>
  <c r="DI28" i="1"/>
  <c r="AQ28" i="1"/>
  <c r="BG34" i="1"/>
  <c r="BF35" i="1" a="1"/>
  <c r="BF35" i="1" s="1"/>
  <c r="BL35" i="1"/>
  <c r="BN35" i="1" s="1"/>
  <c r="BK35" i="1"/>
  <c r="BM35" i="1" s="1"/>
  <c r="BE35" i="1" a="1"/>
  <c r="BE35" i="1" s="1"/>
  <c r="BJ35" i="1"/>
  <c r="BI35" i="1"/>
  <c r="BH35" i="1"/>
  <c r="BK38" i="1"/>
  <c r="BM38" i="1" s="1"/>
  <c r="BF42" i="1" a="1"/>
  <c r="BF42" i="1" s="1"/>
  <c r="BL42" i="1"/>
  <c r="BN42" i="1" s="1"/>
  <c r="BK42" i="1"/>
  <c r="BM42" i="1" s="1"/>
  <c r="BE42" i="1" a="1"/>
  <c r="BE42" i="1" s="1"/>
  <c r="BJ42" i="1"/>
  <c r="BI42" i="1"/>
  <c r="BJ46" i="1"/>
  <c r="BI46" i="1"/>
  <c r="BH46" i="1"/>
  <c r="BG46" i="1"/>
  <c r="BF46" i="1" a="1"/>
  <c r="BF46" i="1" s="1"/>
  <c r="BF52" i="1" a="1"/>
  <c r="BF52" i="1" s="1"/>
  <c r="BI74" i="1"/>
  <c r="BH74" i="1"/>
  <c r="BG74" i="1"/>
  <c r="BF74" i="1" a="1"/>
  <c r="BF74" i="1" s="1"/>
  <c r="BL74" i="1"/>
  <c r="BN74" i="1" s="1"/>
  <c r="BK74" i="1"/>
  <c r="BM74" i="1" s="1"/>
  <c r="BE74" i="1" a="1"/>
  <c r="BE74" i="1" s="1"/>
  <c r="BJ74" i="1"/>
  <c r="DF22" i="1"/>
  <c r="AG24" i="1" a="1"/>
  <c r="AG24" i="1" s="1"/>
  <c r="CR24" i="1"/>
  <c r="DH24" i="1"/>
  <c r="CS25" i="1"/>
  <c r="DI25" i="1"/>
  <c r="AH26" i="1"/>
  <c r="CT26" i="1"/>
  <c r="DB26" i="1"/>
  <c r="DJ26" i="1"/>
  <c r="AQ27" i="1"/>
  <c r="BX27" i="1"/>
  <c r="CD27" i="1"/>
  <c r="DC27" i="1"/>
  <c r="BH34" i="1"/>
  <c r="BL38" i="1"/>
  <c r="BN38" i="1" s="1"/>
  <c r="BG42" i="1"/>
  <c r="BF45" i="1" a="1"/>
  <c r="BF45" i="1" s="1"/>
  <c r="BE46" i="1" a="1"/>
  <c r="BE46" i="1" s="1"/>
  <c r="AH25" i="1"/>
  <c r="CC25" i="1"/>
  <c r="DB25" i="1"/>
  <c r="DJ25" i="1"/>
  <c r="AQ26" i="1"/>
  <c r="DC26" i="1"/>
  <c r="BY27" i="1"/>
  <c r="CE27" i="1"/>
  <c r="DD27" i="1"/>
  <c r="AY28" i="1"/>
  <c r="BL29" i="1"/>
  <c r="BN29" i="1" s="1"/>
  <c r="BK29" i="1"/>
  <c r="BM29" i="1" s="1"/>
  <c r="BE29" i="1" a="1"/>
  <c r="BE29" i="1" s="1"/>
  <c r="BJ29" i="1"/>
  <c r="BI29" i="1"/>
  <c r="BH29" i="1"/>
  <c r="BG29" i="1"/>
  <c r="BG35" i="1"/>
  <c r="BL36" i="1"/>
  <c r="BN36" i="1" s="1"/>
  <c r="BK36" i="1"/>
  <c r="BM36" i="1" s="1"/>
  <c r="BE36" i="1" a="1"/>
  <c r="BE36" i="1" s="1"/>
  <c r="BJ36" i="1"/>
  <c r="BI36" i="1"/>
  <c r="BH36" i="1"/>
  <c r="BG36" i="1"/>
  <c r="BL45" i="1"/>
  <c r="BN45" i="1" s="1"/>
  <c r="BG49" i="1"/>
  <c r="BF49" i="1" a="1"/>
  <c r="BF49" i="1" s="1"/>
  <c r="BL49" i="1"/>
  <c r="BN49" i="1" s="1"/>
  <c r="BK49" i="1"/>
  <c r="BM49" i="1" s="1"/>
  <c r="BE49" i="1" a="1"/>
  <c r="BE49" i="1" s="1"/>
  <c r="BJ49" i="1"/>
  <c r="CR22" i="1"/>
  <c r="AH24" i="1"/>
  <c r="DB24" i="1"/>
  <c r="AQ25" i="1"/>
  <c r="BX25" i="1"/>
  <c r="AY27" i="1"/>
  <c r="BZ27" i="1" a="1"/>
  <c r="BZ27" i="1" s="1"/>
  <c r="AE28" i="1"/>
  <c r="AZ28" i="1"/>
  <c r="DF28" i="1"/>
  <c r="BF29" i="1" a="1"/>
  <c r="BF29" i="1" s="1"/>
  <c r="BF36" i="1" a="1"/>
  <c r="BF36" i="1" s="1"/>
  <c r="BK46" i="1"/>
  <c r="BM46" i="1" s="1"/>
  <c r="BH49" i="1"/>
  <c r="BH43" i="1"/>
  <c r="BG57" i="1"/>
  <c r="BF61" i="1" a="1"/>
  <c r="BF61" i="1" s="1"/>
  <c r="BK61" i="1"/>
  <c r="BM61" i="1" s="1"/>
  <c r="BE61" i="1" a="1"/>
  <c r="BE61" i="1" s="1"/>
  <c r="BJ61" i="1"/>
  <c r="BH61" i="1"/>
  <c r="BF70" i="1" a="1"/>
  <c r="BF70" i="1" s="1"/>
  <c r="BL70" i="1"/>
  <c r="BN70" i="1" s="1"/>
  <c r="BK70" i="1"/>
  <c r="BM70" i="1" s="1"/>
  <c r="BE70" i="1" a="1"/>
  <c r="BE70" i="1" s="1"/>
  <c r="BJ70" i="1"/>
  <c r="BI70" i="1"/>
  <c r="BH70" i="1"/>
  <c r="BG70" i="1"/>
  <c r="BI43" i="1"/>
  <c r="BF53" i="1" a="1"/>
  <c r="BF53" i="1" s="1"/>
  <c r="BJ53" i="1"/>
  <c r="BH53" i="1"/>
  <c r="BH56" i="1"/>
  <c r="BL76" i="1"/>
  <c r="BN76" i="1" s="1"/>
  <c r="BK76" i="1"/>
  <c r="BM76" i="1" s="1"/>
  <c r="BE76" i="1" a="1"/>
  <c r="BE76" i="1" s="1"/>
  <c r="BI76" i="1"/>
  <c r="BJ76" i="1"/>
  <c r="BH76" i="1"/>
  <c r="BG76" i="1"/>
  <c r="BF76" i="1" a="1"/>
  <c r="BF76" i="1" s="1"/>
  <c r="BG108" i="1"/>
  <c r="BF108" i="1" a="1"/>
  <c r="BF108" i="1" s="1"/>
  <c r="BL108" i="1"/>
  <c r="BN108" i="1" s="1"/>
  <c r="BK108" i="1"/>
  <c r="BM108" i="1" s="1"/>
  <c r="BE108" i="1" a="1"/>
  <c r="BE108" i="1" s="1"/>
  <c r="BI108" i="1"/>
  <c r="BH108" i="1"/>
  <c r="BJ108" i="1"/>
  <c r="BJ43" i="1"/>
  <c r="BL54" i="1"/>
  <c r="BN54" i="1" s="1"/>
  <c r="BI54" i="1"/>
  <c r="BG54" i="1"/>
  <c r="BF62" i="1" a="1"/>
  <c r="BF62" i="1" s="1"/>
  <c r="BL62" i="1"/>
  <c r="BN62" i="1" s="1"/>
  <c r="BJ62" i="1"/>
  <c r="BI62" i="1"/>
  <c r="BG62" i="1"/>
  <c r="BL63" i="1"/>
  <c r="BN63" i="1" s="1"/>
  <c r="BK63" i="1"/>
  <c r="BM63" i="1" s="1"/>
  <c r="BE63" i="1" a="1"/>
  <c r="BE63" i="1" s="1"/>
  <c r="BI63" i="1"/>
  <c r="BH63" i="1"/>
  <c r="BI66" i="1"/>
  <c r="BH66" i="1"/>
  <c r="BG66" i="1"/>
  <c r="BF66" i="1" a="1"/>
  <c r="BF66" i="1" s="1"/>
  <c r="BK66" i="1"/>
  <c r="BM66" i="1" s="1"/>
  <c r="BE66" i="1" a="1"/>
  <c r="BE66" i="1" s="1"/>
  <c r="BF69" i="1" a="1"/>
  <c r="BF69" i="1" s="1"/>
  <c r="BL69" i="1"/>
  <c r="BN69" i="1" s="1"/>
  <c r="BK69" i="1"/>
  <c r="BM69" i="1" s="1"/>
  <c r="BE69" i="1" a="1"/>
  <c r="BE69" i="1" s="1"/>
  <c r="BJ69" i="1"/>
  <c r="BI69" i="1"/>
  <c r="BH69" i="1"/>
  <c r="BJ73" i="1"/>
  <c r="BI73" i="1"/>
  <c r="BH73" i="1"/>
  <c r="BG73" i="1"/>
  <c r="BF73" i="1" a="1"/>
  <c r="BF73" i="1" s="1"/>
  <c r="BL73" i="1"/>
  <c r="BN73" i="1" s="1"/>
  <c r="BF75" i="1" a="1"/>
  <c r="BF75" i="1" s="1"/>
  <c r="BL75" i="1"/>
  <c r="BN75" i="1" s="1"/>
  <c r="BJ75" i="1"/>
  <c r="BK75" i="1"/>
  <c r="BM75" i="1" s="1"/>
  <c r="BI75" i="1"/>
  <c r="BH75" i="1"/>
  <c r="BG75" i="1"/>
  <c r="BE43" i="1" a="1"/>
  <c r="BE43" i="1" s="1"/>
  <c r="BK43" i="1"/>
  <c r="BM43" i="1" s="1"/>
  <c r="BE54" i="1" a="1"/>
  <c r="BE54" i="1" s="1"/>
  <c r="BH59" i="1"/>
  <c r="BG59" i="1"/>
  <c r="BL59" i="1"/>
  <c r="BN59" i="1" s="1"/>
  <c r="BJ59" i="1"/>
  <c r="BI61" i="1"/>
  <c r="BE62" i="1" a="1"/>
  <c r="BE62" i="1" s="1"/>
  <c r="BF63" i="1" a="1"/>
  <c r="BF63" i="1" s="1"/>
  <c r="BG69" i="1"/>
  <c r="BK72" i="1"/>
  <c r="BM72" i="1" s="1"/>
  <c r="BE72" i="1" a="1"/>
  <c r="BE72" i="1" s="1"/>
  <c r="BJ72" i="1"/>
  <c r="BI72" i="1"/>
  <c r="BH72" i="1"/>
  <c r="BG72" i="1"/>
  <c r="BF72" i="1" a="1"/>
  <c r="BF72" i="1" s="1"/>
  <c r="BE73" i="1" a="1"/>
  <c r="BE73" i="1" s="1"/>
  <c r="BE75" i="1" a="1"/>
  <c r="BE75" i="1" s="1"/>
  <c r="BL43" i="1"/>
  <c r="BN43" i="1" s="1"/>
  <c r="BF54" i="1" a="1"/>
  <c r="BF54" i="1" s="1"/>
  <c r="BE59" i="1" a="1"/>
  <c r="BE59" i="1" s="1"/>
  <c r="BL61" i="1"/>
  <c r="BN61" i="1" s="1"/>
  <c r="BG63" i="1"/>
  <c r="BJ66" i="1"/>
  <c r="BH67" i="1"/>
  <c r="BG67" i="1"/>
  <c r="BF67" i="1" a="1"/>
  <c r="BF67" i="1" s="1"/>
  <c r="BL67" i="1"/>
  <c r="BN67" i="1" s="1"/>
  <c r="BJ67" i="1"/>
  <c r="BK73" i="1"/>
  <c r="BM73" i="1" s="1"/>
  <c r="BL85" i="1"/>
  <c r="BN85" i="1" s="1"/>
  <c r="BK85" i="1"/>
  <c r="BM85" i="1" s="1"/>
  <c r="BE85" i="1" a="1"/>
  <c r="BE85" i="1" s="1"/>
  <c r="BJ85" i="1"/>
  <c r="BH85" i="1"/>
  <c r="BG85" i="1"/>
  <c r="BI85" i="1"/>
  <c r="BF85" i="1" a="1"/>
  <c r="BF85" i="1" s="1"/>
  <c r="BH107" i="1"/>
  <c r="BG107" i="1"/>
  <c r="BF107" i="1" a="1"/>
  <c r="BF107" i="1" s="1"/>
  <c r="BL107" i="1"/>
  <c r="BN107" i="1" s="1"/>
  <c r="BJ107" i="1"/>
  <c r="BI107" i="1"/>
  <c r="BK107" i="1"/>
  <c r="BM107" i="1" s="1"/>
  <c r="BE107" i="1" a="1"/>
  <c r="BE107" i="1" s="1"/>
  <c r="BK56" i="1"/>
  <c r="BM56" i="1" s="1"/>
  <c r="BJ56" i="1"/>
  <c r="BG56" i="1"/>
  <c r="BF56" i="1" a="1"/>
  <c r="BF56" i="1" s="1"/>
  <c r="BJ57" i="1"/>
  <c r="BI57" i="1"/>
  <c r="BL57" i="1"/>
  <c r="BN57" i="1" s="1"/>
  <c r="BI58" i="1"/>
  <c r="BH58" i="1"/>
  <c r="BF58" i="1" a="1"/>
  <c r="BF58" i="1" s="1"/>
  <c r="BK58" i="1"/>
  <c r="BM58" i="1" s="1"/>
  <c r="BE58" i="1" a="1"/>
  <c r="BE58" i="1" s="1"/>
  <c r="BF59" i="1" a="1"/>
  <c r="BF59" i="1" s="1"/>
  <c r="BH62" i="1"/>
  <c r="BJ63" i="1"/>
  <c r="BK64" i="1"/>
  <c r="BM64" i="1" s="1"/>
  <c r="BE64" i="1" a="1"/>
  <c r="BE64" i="1" s="1"/>
  <c r="BJ64" i="1"/>
  <c r="BI64" i="1"/>
  <c r="BH64" i="1"/>
  <c r="BG64" i="1"/>
  <c r="BF64" i="1" a="1"/>
  <c r="BF64" i="1" s="1"/>
  <c r="BL66" i="1"/>
  <c r="BN66" i="1" s="1"/>
  <c r="BE67" i="1" a="1"/>
  <c r="BE67" i="1" s="1"/>
  <c r="BF84" i="1" a="1"/>
  <c r="BF84" i="1" s="1"/>
  <c r="BL84" i="1"/>
  <c r="BN84" i="1" s="1"/>
  <c r="BK84" i="1"/>
  <c r="BM84" i="1" s="1"/>
  <c r="BE84" i="1" a="1"/>
  <c r="BE84" i="1" s="1"/>
  <c r="BI84" i="1"/>
  <c r="BJ84" i="1"/>
  <c r="BH84" i="1"/>
  <c r="BG84" i="1"/>
  <c r="BG100" i="1"/>
  <c r="BF100" i="1" a="1"/>
  <c r="BF100" i="1" s="1"/>
  <c r="BL100" i="1"/>
  <c r="BN100" i="1" s="1"/>
  <c r="BK100" i="1"/>
  <c r="BM100" i="1" s="1"/>
  <c r="BE100" i="1" a="1"/>
  <c r="BE100" i="1" s="1"/>
  <c r="BI100" i="1"/>
  <c r="BH100" i="1"/>
  <c r="BJ100" i="1"/>
  <c r="BJ78" i="1"/>
  <c r="BI78" i="1"/>
  <c r="BG78" i="1"/>
  <c r="BJ79" i="1"/>
  <c r="BK88" i="1"/>
  <c r="BM88" i="1" s="1"/>
  <c r="BE88" i="1" a="1"/>
  <c r="BE88" i="1" s="1"/>
  <c r="BI88" i="1"/>
  <c r="BH88" i="1"/>
  <c r="BG88" i="1"/>
  <c r="BF88" i="1" a="1"/>
  <c r="BF88" i="1" s="1"/>
  <c r="BL88" i="1"/>
  <c r="BN88" i="1" s="1"/>
  <c r="BI106" i="1"/>
  <c r="BH106" i="1"/>
  <c r="BG106" i="1"/>
  <c r="BF106" i="1" a="1"/>
  <c r="BF106" i="1" s="1"/>
  <c r="BK106" i="1"/>
  <c r="BM106" i="1" s="1"/>
  <c r="BE106" i="1" a="1"/>
  <c r="BE106" i="1" s="1"/>
  <c r="BJ106" i="1"/>
  <c r="BK77" i="1"/>
  <c r="BM77" i="1" s="1"/>
  <c r="BE77" i="1" a="1"/>
  <c r="BE77" i="1" s="1"/>
  <c r="BJ77" i="1"/>
  <c r="BH77" i="1"/>
  <c r="BJ105" i="1"/>
  <c r="BI105" i="1"/>
  <c r="BH105" i="1"/>
  <c r="BG105" i="1"/>
  <c r="BL105" i="1"/>
  <c r="BN105" i="1" s="1"/>
  <c r="BK105" i="1"/>
  <c r="BM105" i="1" s="1"/>
  <c r="BE105" i="1" a="1"/>
  <c r="BE105" i="1" s="1"/>
  <c r="BH71" i="1"/>
  <c r="BJ88" i="1"/>
  <c r="BF105" i="1" a="1"/>
  <c r="BF105" i="1" s="1"/>
  <c r="BL106" i="1"/>
  <c r="BN106" i="1" s="1"/>
  <c r="BI71" i="1"/>
  <c r="BF77" i="1" a="1"/>
  <c r="BF77" i="1" s="1"/>
  <c r="BI79" i="1"/>
  <c r="BH79" i="1"/>
  <c r="BI80" i="1"/>
  <c r="BH80" i="1"/>
  <c r="BG80" i="1"/>
  <c r="BF80" i="1" a="1"/>
  <c r="BF80" i="1" s="1"/>
  <c r="BF83" i="1" a="1"/>
  <c r="BF83" i="1" s="1"/>
  <c r="BL83" i="1"/>
  <c r="BN83" i="1" s="1"/>
  <c r="BJ83" i="1"/>
  <c r="BF86" i="1" a="1"/>
  <c r="BF86" i="1" s="1"/>
  <c r="BK86" i="1"/>
  <c r="BM86" i="1" s="1"/>
  <c r="BE86" i="1" a="1"/>
  <c r="BE86" i="1" s="1"/>
  <c r="BJ86" i="1"/>
  <c r="BI86" i="1"/>
  <c r="BG86" i="1"/>
  <c r="BJ89" i="1"/>
  <c r="BH89" i="1"/>
  <c r="BG89" i="1"/>
  <c r="BL89" i="1"/>
  <c r="BN89" i="1" s="1"/>
  <c r="BK89" i="1"/>
  <c r="BM89" i="1" s="1"/>
  <c r="BE89" i="1" a="1"/>
  <c r="BE89" i="1" s="1"/>
  <c r="BH99" i="1"/>
  <c r="BG99" i="1"/>
  <c r="BF99" i="1" a="1"/>
  <c r="BF99" i="1" s="1"/>
  <c r="BL99" i="1"/>
  <c r="BN99" i="1" s="1"/>
  <c r="BJ99" i="1"/>
  <c r="BI99" i="1"/>
  <c r="BF102" i="1" a="1"/>
  <c r="BF102" i="1" s="1"/>
  <c r="BL102" i="1"/>
  <c r="BN102" i="1" s="1"/>
  <c r="BK102" i="1"/>
  <c r="BM102" i="1" s="1"/>
  <c r="BE102" i="1" a="1"/>
  <c r="BE102" i="1" s="1"/>
  <c r="BJ102" i="1"/>
  <c r="BI102" i="1"/>
  <c r="BG102" i="1"/>
  <c r="BJ71" i="1"/>
  <c r="BH81" i="1"/>
  <c r="BG81" i="1"/>
  <c r="BL81" i="1"/>
  <c r="BN81" i="1" s="1"/>
  <c r="BG82" i="1"/>
  <c r="BF82" i="1" a="1"/>
  <c r="BF82" i="1" s="1"/>
  <c r="BK82" i="1"/>
  <c r="BM82" i="1" s="1"/>
  <c r="BE82" i="1" a="1"/>
  <c r="BE82" i="1" s="1"/>
  <c r="BI90" i="1"/>
  <c r="BG90" i="1"/>
  <c r="BF90" i="1" a="1"/>
  <c r="BF90" i="1" s="1"/>
  <c r="BK90" i="1"/>
  <c r="BM90" i="1" s="1"/>
  <c r="BE90" i="1" a="1"/>
  <c r="BE90" i="1" s="1"/>
  <c r="BJ90" i="1"/>
  <c r="BH91" i="1"/>
  <c r="BG91" i="1"/>
  <c r="BF91" i="1" a="1"/>
  <c r="BF91" i="1" s="1"/>
  <c r="BL91" i="1"/>
  <c r="BN91" i="1" s="1"/>
  <c r="BJ91" i="1"/>
  <c r="BI91" i="1"/>
  <c r="BF94" i="1" a="1"/>
  <c r="BF94" i="1" s="1"/>
  <c r="BL94" i="1"/>
  <c r="BN94" i="1" s="1"/>
  <c r="BK94" i="1"/>
  <c r="BM94" i="1" s="1"/>
  <c r="BE94" i="1" a="1"/>
  <c r="BE94" i="1" s="1"/>
  <c r="BJ94" i="1"/>
  <c r="BI94" i="1"/>
  <c r="BG94" i="1"/>
  <c r="BL95" i="1"/>
  <c r="BN95" i="1" s="1"/>
  <c r="BK95" i="1"/>
  <c r="BM95" i="1" s="1"/>
  <c r="BE95" i="1" a="1"/>
  <c r="BE95" i="1" s="1"/>
  <c r="BJ95" i="1"/>
  <c r="BI95" i="1"/>
  <c r="BH95" i="1"/>
  <c r="BF95" i="1" a="1"/>
  <c r="BF95" i="1" s="1"/>
  <c r="BI98" i="1"/>
  <c r="BH98" i="1"/>
  <c r="BG98" i="1"/>
  <c r="BF98" i="1" a="1"/>
  <c r="BF98" i="1" s="1"/>
  <c r="BK98" i="1"/>
  <c r="BM98" i="1" s="1"/>
  <c r="BE98" i="1" a="1"/>
  <c r="BE98" i="1" s="1"/>
  <c r="BJ98" i="1"/>
  <c r="BE99" i="1" a="1"/>
  <c r="BE99" i="1" s="1"/>
  <c r="BF101" i="1" a="1"/>
  <c r="BF101" i="1" s="1"/>
  <c r="BL101" i="1"/>
  <c r="BN101" i="1" s="1"/>
  <c r="BK101" i="1"/>
  <c r="BM101" i="1" s="1"/>
  <c r="BE101" i="1" a="1"/>
  <c r="BE101" i="1" s="1"/>
  <c r="BJ101" i="1"/>
  <c r="BH101" i="1"/>
  <c r="BG101" i="1"/>
  <c r="BH102" i="1"/>
  <c r="BE71" i="1" a="1"/>
  <c r="BE71" i="1" s="1"/>
  <c r="BK71" i="1"/>
  <c r="BM71" i="1" s="1"/>
  <c r="BG77" i="1"/>
  <c r="BH78" i="1"/>
  <c r="BE81" i="1" a="1"/>
  <c r="BE81" i="1" s="1"/>
  <c r="BG83" i="1"/>
  <c r="BH86" i="1"/>
  <c r="BL87" i="1"/>
  <c r="BN87" i="1" s="1"/>
  <c r="BJ87" i="1"/>
  <c r="BI87" i="1"/>
  <c r="BH87" i="1"/>
  <c r="BF87" i="1" a="1"/>
  <c r="BF87" i="1" s="1"/>
  <c r="BI89" i="1"/>
  <c r="BE91" i="1" a="1"/>
  <c r="BE91" i="1" s="1"/>
  <c r="BF93" i="1" a="1"/>
  <c r="BF93" i="1" s="1"/>
  <c r="BL93" i="1"/>
  <c r="BN93" i="1" s="1"/>
  <c r="BK93" i="1"/>
  <c r="BM93" i="1" s="1"/>
  <c r="BE93" i="1" a="1"/>
  <c r="BE93" i="1" s="1"/>
  <c r="BJ93" i="1"/>
  <c r="BH93" i="1"/>
  <c r="BG93" i="1"/>
  <c r="BH94" i="1"/>
  <c r="BG95" i="1"/>
  <c r="BJ97" i="1"/>
  <c r="BI97" i="1"/>
  <c r="BH97" i="1"/>
  <c r="BG97" i="1"/>
  <c r="BL97" i="1"/>
  <c r="BN97" i="1" s="1"/>
  <c r="BK97" i="1"/>
  <c r="BM97" i="1" s="1"/>
  <c r="BE97" i="1" a="1"/>
  <c r="BE97" i="1" s="1"/>
  <c r="BK99" i="1"/>
  <c r="BM99" i="1" s="1"/>
  <c r="BI101" i="1"/>
  <c r="BI77" i="1"/>
  <c r="BK78" i="1"/>
  <c r="BM78" i="1" s="1"/>
  <c r="BF79" i="1" a="1"/>
  <c r="BF79" i="1" s="1"/>
  <c r="BF81" i="1" a="1"/>
  <c r="BF81" i="1" s="1"/>
  <c r="BH82" i="1"/>
  <c r="BH83" i="1"/>
  <c r="BL86" i="1"/>
  <c r="BN86" i="1" s="1"/>
  <c r="BE87" i="1" a="1"/>
  <c r="BE87" i="1" s="1"/>
  <c r="BH90" i="1"/>
  <c r="BK91" i="1"/>
  <c r="BM91" i="1" s="1"/>
  <c r="BI93" i="1"/>
  <c r="BF97" i="1" a="1"/>
  <c r="BF97" i="1" s="1"/>
  <c r="BL98" i="1"/>
  <c r="BN98" i="1" s="1"/>
  <c r="BL96" i="1"/>
  <c r="BN96" i="1" s="1"/>
  <c r="BF103" i="1" a="1"/>
  <c r="BF103" i="1" s="1"/>
  <c r="BL104" i="1"/>
  <c r="BN104" i="1" s="1"/>
  <c r="BF96" i="1" a="1"/>
  <c r="BF96" i="1" s="1"/>
  <c r="BF104" i="1" a="1"/>
  <c r="BF104" i="1" s="1"/>
  <c r="BG96" i="1"/>
  <c r="BH103" i="1"/>
  <c r="BG104" i="1"/>
  <c r="BH96" i="1"/>
  <c r="BI103" i="1"/>
  <c r="BH104" i="1"/>
  <c r="BI96" i="1"/>
  <c r="BI104" i="1"/>
  <c r="BJ96" i="1"/>
  <c r="BJ104" i="1"/>
  <c r="BE96" i="1" a="1"/>
  <c r="BE96" i="1" s="1"/>
  <c r="BE104" i="1" a="1"/>
  <c r="BE104" i="1" s="1"/>
  <c r="AN23" i="1" l="1"/>
  <c r="AP23" i="1"/>
  <c r="CI18" i="1"/>
  <c r="CH18" i="1"/>
  <c r="CK18" i="1" a="1"/>
  <c r="CK18" i="1" s="1"/>
  <c r="CJ18" i="1"/>
  <c r="AX26" i="1"/>
  <c r="AR26" i="1" a="1"/>
  <c r="AR26" i="1" s="1"/>
  <c r="AW26" i="1"/>
  <c r="AV26" i="1"/>
  <c r="AU26" i="1"/>
  <c r="AT26" i="1"/>
  <c r="AS26" i="1" a="1"/>
  <c r="AS26" i="1" s="1"/>
  <c r="AP24" i="1"/>
  <c r="AN24" i="1"/>
  <c r="AJ26" i="1"/>
  <c r="AI26" i="1"/>
  <c r="AO26" i="1"/>
  <c r="AG26" i="1" a="1"/>
  <c r="AG26" i="1" s="1"/>
  <c r="AL26" i="1"/>
  <c r="AM26" i="1"/>
  <c r="AK26" i="1"/>
  <c r="AF26" i="1"/>
  <c r="AU23" i="1"/>
  <c r="AT23" i="1"/>
  <c r="AS23" i="1" a="1"/>
  <c r="AS23" i="1" s="1"/>
  <c r="AW23" i="1"/>
  <c r="AX23" i="1"/>
  <c r="AV23" i="1"/>
  <c r="AR23" i="1" a="1"/>
  <c r="AR23" i="1" s="1"/>
  <c r="DC4" i="1"/>
  <c r="AT22" i="1"/>
  <c r="AS22" i="1" a="1"/>
  <c r="AS22" i="1" s="1"/>
  <c r="AV22" i="1"/>
  <c r="AU22" i="1"/>
  <c r="AR22" i="1" a="1"/>
  <c r="AR22" i="1" s="1"/>
  <c r="AX22" i="1"/>
  <c r="AW22" i="1"/>
  <c r="CI10" i="1"/>
  <c r="CH10" i="1"/>
  <c r="CK10" i="1" a="1"/>
  <c r="CK10" i="1" s="1"/>
  <c r="CJ10" i="1"/>
  <c r="DD4" i="1"/>
  <c r="AP1" i="1"/>
  <c r="AN1" i="1"/>
  <c r="AP27" i="1"/>
  <c r="AN27" i="1"/>
  <c r="AU12" i="1"/>
  <c r="AT12" i="1"/>
  <c r="AS12" i="1" a="1"/>
  <c r="AS12" i="1" s="1"/>
  <c r="AW12" i="1"/>
  <c r="AX12" i="1"/>
  <c r="AV12" i="1"/>
  <c r="AR12" i="1" a="1"/>
  <c r="AR12" i="1" s="1"/>
  <c r="BS13" i="1"/>
  <c r="BQ13" i="1"/>
  <c r="DM13" i="1"/>
  <c r="DQ13" i="1" s="1"/>
  <c r="M14" i="1"/>
  <c r="DE3" i="1"/>
  <c r="DH6" i="1"/>
  <c r="DO6" i="1" s="1"/>
  <c r="AW25" i="1"/>
  <c r="AV25" i="1"/>
  <c r="AU25" i="1"/>
  <c r="AT25" i="1"/>
  <c r="AS25" i="1" a="1"/>
  <c r="AS25" i="1" s="1"/>
  <c r="AR25" i="1" a="1"/>
  <c r="AR25" i="1" s="1"/>
  <c r="AX25" i="1"/>
  <c r="AW14" i="1"/>
  <c r="AV14" i="1"/>
  <c r="AU14" i="1"/>
  <c r="AT14" i="1"/>
  <c r="AS14" i="1" a="1"/>
  <c r="AS14" i="1" s="1"/>
  <c r="AX14" i="1"/>
  <c r="AR14" i="1" a="1"/>
  <c r="AR14" i="1" s="1"/>
  <c r="AN19" i="1"/>
  <c r="AP19" i="1"/>
  <c r="AN22" i="1"/>
  <c r="AP22" i="1"/>
  <c r="AS18" i="1" a="1"/>
  <c r="AS18" i="1" s="1"/>
  <c r="AX18" i="1"/>
  <c r="AR18" i="1" a="1"/>
  <c r="AR18" i="1" s="1"/>
  <c r="AW18" i="1"/>
  <c r="AV18" i="1"/>
  <c r="AU18" i="1"/>
  <c r="AT18" i="1"/>
  <c r="AP14" i="1"/>
  <c r="AN14" i="1"/>
  <c r="AU20" i="1"/>
  <c r="AT20" i="1"/>
  <c r="AS20" i="1" a="1"/>
  <c r="AS20" i="1" s="1"/>
  <c r="AX20" i="1"/>
  <c r="AR20" i="1" a="1"/>
  <c r="AR20" i="1" s="1"/>
  <c r="AW20" i="1"/>
  <c r="AV20" i="1"/>
  <c r="AO12" i="1"/>
  <c r="AG12" i="1" a="1"/>
  <c r="AG12" i="1" s="1"/>
  <c r="AM12" i="1"/>
  <c r="AF12" i="1"/>
  <c r="AL12" i="1"/>
  <c r="AK12" i="1"/>
  <c r="AI12" i="1"/>
  <c r="AJ12" i="1"/>
  <c r="CJ11" i="1"/>
  <c r="CI11" i="1"/>
  <c r="CH11" i="1"/>
  <c r="CK11" i="1" a="1"/>
  <c r="CK11" i="1" s="1"/>
  <c r="CK25" i="1" a="1"/>
  <c r="CK25" i="1" s="1"/>
  <c r="CJ25" i="1"/>
  <c r="CI25" i="1"/>
  <c r="CH25" i="1"/>
  <c r="AX16" i="1"/>
  <c r="AR16" i="1" a="1"/>
  <c r="AR16" i="1" s="1"/>
  <c r="AW16" i="1"/>
  <c r="AV16" i="1"/>
  <c r="AU16" i="1"/>
  <c r="AT16" i="1"/>
  <c r="AS16" i="1" a="1"/>
  <c r="AS16" i="1" s="1"/>
  <c r="AT19" i="1"/>
  <c r="AS19" i="1" a="1"/>
  <c r="AS19" i="1" s="1"/>
  <c r="AX19" i="1"/>
  <c r="AR19" i="1" a="1"/>
  <c r="AR19" i="1" s="1"/>
  <c r="AW19" i="1"/>
  <c r="AV19" i="1"/>
  <c r="AU19" i="1"/>
  <c r="CK20" i="1" a="1"/>
  <c r="CK20" i="1" s="1"/>
  <c r="CJ20" i="1"/>
  <c r="CI20" i="1"/>
  <c r="CH20" i="1"/>
  <c r="CJ19" i="1"/>
  <c r="CI19" i="1"/>
  <c r="CH19" i="1"/>
  <c r="CK19" i="1" a="1"/>
  <c r="CK19" i="1" s="1"/>
  <c r="DE4" i="1"/>
  <c r="AJ2" i="1"/>
  <c r="AI2" i="1"/>
  <c r="AH2" i="1"/>
  <c r="AO2" i="1"/>
  <c r="AG2" i="1" a="1"/>
  <c r="AG2" i="1" s="1"/>
  <c r="AL2" i="1"/>
  <c r="AF2" i="1"/>
  <c r="AM2" i="1"/>
  <c r="AK2" i="1"/>
  <c r="CH17" i="1"/>
  <c r="CK17" i="1" a="1"/>
  <c r="CK17" i="1" s="1"/>
  <c r="CJ17" i="1"/>
  <c r="CI17" i="1"/>
  <c r="CK12" i="1" a="1"/>
  <c r="CK12" i="1" s="1"/>
  <c r="CJ12" i="1"/>
  <c r="CI12" i="1"/>
  <c r="CH12" i="1"/>
  <c r="AS17" i="1" a="1"/>
  <c r="AS17" i="1" s="1"/>
  <c r="AX17" i="1"/>
  <c r="AR17" i="1" a="1"/>
  <c r="AR17" i="1" s="1"/>
  <c r="AW17" i="1"/>
  <c r="AV17" i="1"/>
  <c r="AU17" i="1"/>
  <c r="AT17" i="1"/>
  <c r="CK14" i="1" a="1"/>
  <c r="CK14" i="1" s="1"/>
  <c r="CJ14" i="1"/>
  <c r="CI14" i="1"/>
  <c r="CH14" i="1"/>
  <c r="AS9" i="1" a="1"/>
  <c r="AS9" i="1" s="1"/>
  <c r="AX9" i="1"/>
  <c r="AR9" i="1" a="1"/>
  <c r="AR9" i="1" s="1"/>
  <c r="AW9" i="1"/>
  <c r="AV9" i="1"/>
  <c r="AT9" i="1"/>
  <c r="AU9" i="1"/>
  <c r="AP25" i="1"/>
  <c r="AN25" i="1"/>
  <c r="AO21" i="1"/>
  <c r="AG21" i="1" a="1"/>
  <c r="AG21" i="1" s="1"/>
  <c r="AM21" i="1"/>
  <c r="AF21" i="1"/>
  <c r="AL21" i="1"/>
  <c r="AK21" i="1"/>
  <c r="AJ21" i="1"/>
  <c r="AI21" i="1"/>
  <c r="AS10" i="1" a="1"/>
  <c r="AS10" i="1" s="1"/>
  <c r="AX10" i="1"/>
  <c r="AR10" i="1" a="1"/>
  <c r="AR10" i="1" s="1"/>
  <c r="AW10" i="1"/>
  <c r="AU10" i="1"/>
  <c r="AV10" i="1"/>
  <c r="AT10" i="1"/>
  <c r="AM10" i="1"/>
  <c r="AF10" i="1"/>
  <c r="AL10" i="1"/>
  <c r="AK10" i="1"/>
  <c r="AJ10" i="1"/>
  <c r="AI10" i="1"/>
  <c r="AO10" i="1"/>
  <c r="AG10" i="1" a="1"/>
  <c r="AG10" i="1" s="1"/>
  <c r="CK16" i="1" a="1"/>
  <c r="CK16" i="1" s="1"/>
  <c r="CJ16" i="1"/>
  <c r="CI16" i="1"/>
  <c r="CH16" i="1"/>
  <c r="AX15" i="1"/>
  <c r="AR15" i="1" a="1"/>
  <c r="AR15" i="1" s="1"/>
  <c r="AW15" i="1"/>
  <c r="AV15" i="1"/>
  <c r="AU15" i="1"/>
  <c r="AT15" i="1"/>
  <c r="AS15" i="1" a="1"/>
  <c r="AS15" i="1" s="1"/>
  <c r="AO20" i="1"/>
  <c r="AG20" i="1" a="1"/>
  <c r="AG20" i="1" s="1"/>
  <c r="AM20" i="1"/>
  <c r="AF20" i="1"/>
  <c r="AL20" i="1"/>
  <c r="AK20" i="1"/>
  <c r="AJ20" i="1"/>
  <c r="AI20" i="1"/>
  <c r="CI21" i="1"/>
  <c r="CK21" i="1" a="1"/>
  <c r="CK21" i="1" s="1"/>
  <c r="CJ21" i="1"/>
  <c r="CH21" i="1"/>
  <c r="CK28" i="1" a="1"/>
  <c r="CK28" i="1" s="1"/>
  <c r="CJ28" i="1"/>
  <c r="CI28" i="1"/>
  <c r="CH28" i="1"/>
  <c r="AM18" i="1"/>
  <c r="AF18" i="1"/>
  <c r="AL18" i="1"/>
  <c r="AK18" i="1"/>
  <c r="AJ18" i="1"/>
  <c r="AI18" i="1"/>
  <c r="AO18" i="1"/>
  <c r="AG18" i="1" a="1"/>
  <c r="AG18" i="1" s="1"/>
  <c r="AN11" i="1"/>
  <c r="AP11" i="1"/>
  <c r="AP13" i="1"/>
  <c r="AN13" i="1"/>
  <c r="DH4" i="1"/>
  <c r="AV21" i="1"/>
  <c r="AU21" i="1"/>
  <c r="AT21" i="1"/>
  <c r="AS21" i="1" a="1"/>
  <c r="AS21" i="1" s="1"/>
  <c r="AX21" i="1"/>
  <c r="AR21" i="1" a="1"/>
  <c r="AR21" i="1" s="1"/>
  <c r="AW21" i="1"/>
  <c r="AT11" i="1"/>
  <c r="AS11" i="1" a="1"/>
  <c r="AS11" i="1" s="1"/>
  <c r="AX11" i="1"/>
  <c r="AR11" i="1" a="1"/>
  <c r="AR11" i="1" s="1"/>
  <c r="AV11" i="1"/>
  <c r="AW11" i="1"/>
  <c r="AU11" i="1"/>
  <c r="CK23" i="1" a="1"/>
  <c r="CK23" i="1" s="1"/>
  <c r="CJ23" i="1"/>
  <c r="CI23" i="1"/>
  <c r="CH23" i="1"/>
  <c r="AL28" i="1"/>
  <c r="AK28" i="1"/>
  <c r="AJ28" i="1"/>
  <c r="AI28" i="1"/>
  <c r="AG28" i="1" a="1"/>
  <c r="AG28" i="1" s="1"/>
  <c r="AO28" i="1"/>
  <c r="AM28" i="1"/>
  <c r="AF28" i="1"/>
  <c r="AX27" i="1"/>
  <c r="AR27" i="1" a="1"/>
  <c r="AR27" i="1" s="1"/>
  <c r="AW27" i="1"/>
  <c r="AV27" i="1"/>
  <c r="AU27" i="1"/>
  <c r="AT27" i="1"/>
  <c r="AS27" i="1" a="1"/>
  <c r="AS27" i="1" s="1"/>
  <c r="AS28" i="1" a="1"/>
  <c r="AS28" i="1" s="1"/>
  <c r="AX28" i="1"/>
  <c r="AR28" i="1" a="1"/>
  <c r="AR28" i="1" s="1"/>
  <c r="AW28" i="1"/>
  <c r="AV28" i="1"/>
  <c r="AT28" i="1"/>
  <c r="AU28" i="1"/>
  <c r="CJ22" i="1"/>
  <c r="CI22" i="1"/>
  <c r="CH22" i="1"/>
  <c r="CK22" i="1" a="1"/>
  <c r="CK22" i="1" s="1"/>
  <c r="DG6" i="1"/>
  <c r="DN6" i="1" s="1"/>
  <c r="DD3" i="1"/>
  <c r="AJ15" i="1"/>
  <c r="AI15" i="1"/>
  <c r="AO15" i="1"/>
  <c r="AG15" i="1" a="1"/>
  <c r="AG15" i="1" s="1"/>
  <c r="AM15" i="1"/>
  <c r="AF15" i="1"/>
  <c r="AL15" i="1"/>
  <c r="AK15" i="1"/>
  <c r="CR4" i="1"/>
  <c r="C5" i="1" s="1"/>
  <c r="CK13" i="1" a="1"/>
  <c r="CK13" i="1" s="1"/>
  <c r="CJ13" i="1"/>
  <c r="CI13" i="1"/>
  <c r="CH13" i="1"/>
  <c r="DF4" i="1"/>
  <c r="AP16" i="1"/>
  <c r="AN16" i="1"/>
  <c r="AP21" i="1" l="1"/>
  <c r="AN21" i="1"/>
  <c r="AP10" i="1"/>
  <c r="AN10" i="1"/>
  <c r="AN12" i="1"/>
  <c r="AP12" i="1"/>
  <c r="AP15" i="1"/>
  <c r="AN15" i="1"/>
  <c r="M15" i="1"/>
  <c r="DM14" i="1"/>
  <c r="DQ14" i="1" s="1"/>
  <c r="BS14" i="1"/>
  <c r="BQ14" i="1"/>
  <c r="BR14" i="1" s="1"/>
  <c r="AP26" i="1"/>
  <c r="AN26" i="1"/>
  <c r="AP18" i="1"/>
  <c r="AN18" i="1"/>
  <c r="AN20" i="1"/>
  <c r="AP20" i="1"/>
  <c r="AP2" i="1"/>
  <c r="AN2" i="1"/>
  <c r="BR13" i="1"/>
  <c r="AP28" i="1"/>
  <c r="AN28" i="1"/>
  <c r="M16" i="1" l="1"/>
  <c r="DM15" i="1"/>
  <c r="DQ15" i="1" s="1"/>
  <c r="BS15" i="1"/>
  <c r="BQ15" i="1"/>
  <c r="BR15" i="1" l="1"/>
  <c r="M17" i="1"/>
  <c r="DM16" i="1"/>
  <c r="DQ16" i="1" s="1"/>
  <c r="BS16" i="1"/>
  <c r="BQ16" i="1"/>
  <c r="BR16" i="1" s="1"/>
  <c r="M18" i="1" l="1"/>
  <c r="DM17" i="1"/>
  <c r="DQ17" i="1" s="1"/>
  <c r="BS17" i="1"/>
  <c r="BQ17" i="1"/>
  <c r="BR17" i="1" s="1"/>
  <c r="BQ18" i="1" l="1"/>
  <c r="BR18" i="1" s="1"/>
  <c r="M19" i="1"/>
  <c r="DM18" i="1"/>
  <c r="DQ18" i="1" s="1"/>
  <c r="BS18" i="1"/>
  <c r="BQ19" i="1" l="1"/>
  <c r="BR19" i="1" s="1"/>
  <c r="M20" i="1"/>
  <c r="DM19" i="1"/>
  <c r="DQ19" i="1" s="1"/>
  <c r="BS19" i="1"/>
  <c r="BS20" i="1" l="1"/>
  <c r="BQ20" i="1"/>
  <c r="BR20" i="1" s="1"/>
  <c r="M21" i="1"/>
  <c r="DM20" i="1"/>
  <c r="DQ20" i="1" s="1"/>
  <c r="BS21" i="1" l="1"/>
  <c r="BQ21" i="1"/>
  <c r="BR21" i="1" s="1"/>
  <c r="DM21" i="1"/>
  <c r="DQ21" i="1" s="1"/>
  <c r="M22" i="1"/>
  <c r="BQ22" i="1" l="1"/>
  <c r="BR22" i="1" s="1"/>
  <c r="BS22" i="1"/>
  <c r="DM22" i="1"/>
  <c r="DQ22" i="1" s="1"/>
  <c r="M23" i="1"/>
  <c r="BS23" i="1" l="1"/>
  <c r="BQ23" i="1"/>
  <c r="BR23" i="1" s="1"/>
  <c r="M24" i="1"/>
  <c r="DM23" i="1"/>
  <c r="DQ23" i="1" s="1"/>
  <c r="BS24" i="1" l="1"/>
  <c r="BQ24" i="1"/>
  <c r="BR24" i="1" s="1"/>
  <c r="DM24" i="1"/>
  <c r="DQ24" i="1" s="1"/>
  <c r="M25" i="1"/>
  <c r="M26" i="1" l="1"/>
  <c r="DM25" i="1"/>
  <c r="DQ25" i="1" s="1"/>
  <c r="BS25" i="1"/>
  <c r="BQ25" i="1"/>
  <c r="BR25" i="1" s="1"/>
  <c r="M27" i="1" l="1"/>
  <c r="DM26" i="1"/>
  <c r="DQ26" i="1" s="1"/>
  <c r="BS26" i="1"/>
  <c r="BQ26" i="1"/>
  <c r="BR26" i="1" s="1"/>
  <c r="M28" i="1" l="1"/>
  <c r="DM27" i="1"/>
  <c r="DQ27" i="1" s="1"/>
  <c r="BS27" i="1"/>
  <c r="BQ27" i="1"/>
  <c r="BR27" i="1" s="1"/>
  <c r="DM28" i="1" l="1"/>
  <c r="DQ28" i="1" s="1"/>
  <c r="M29" i="1"/>
  <c r="BS28" i="1"/>
  <c r="BQ28" i="1"/>
  <c r="BR28" i="1" s="1"/>
  <c r="DM29" i="1" l="1"/>
  <c r="DQ29" i="1" s="1"/>
  <c r="BS29" i="1"/>
  <c r="M30" i="1"/>
  <c r="BQ29" i="1"/>
  <c r="BR29" i="1" s="1"/>
  <c r="DM30" i="1" l="1"/>
  <c r="DQ30" i="1" s="1"/>
  <c r="BS30" i="1"/>
  <c r="M31" i="1"/>
  <c r="BQ30" i="1"/>
  <c r="BR30" i="1" s="1"/>
  <c r="M32" i="1" l="1"/>
  <c r="BQ31" i="1"/>
  <c r="BR31" i="1" s="1"/>
  <c r="DM31" i="1"/>
  <c r="DQ31" i="1" s="1"/>
  <c r="BS31" i="1"/>
  <c r="M33" i="1" l="1"/>
  <c r="BQ32" i="1"/>
  <c r="BR32" i="1" s="1"/>
  <c r="DM32" i="1"/>
  <c r="DQ32" i="1" s="1"/>
  <c r="BS32" i="1"/>
  <c r="DM33" i="1" l="1"/>
  <c r="DQ33" i="1" s="1"/>
  <c r="BS33" i="1"/>
  <c r="BQ33" i="1"/>
  <c r="BR33" i="1" s="1"/>
  <c r="M34" i="1"/>
  <c r="DM34" i="1" l="1"/>
  <c r="DQ34" i="1" s="1"/>
  <c r="BS34" i="1"/>
  <c r="BQ34" i="1"/>
  <c r="BR34" i="1" s="1"/>
  <c r="M35" i="1"/>
  <c r="DM35" i="1" l="1"/>
  <c r="DQ35" i="1" s="1"/>
  <c r="BS35" i="1"/>
  <c r="M36" i="1"/>
  <c r="BQ35" i="1"/>
  <c r="BR35" i="1" s="1"/>
  <c r="DM36" i="1" l="1"/>
  <c r="DQ36" i="1" s="1"/>
  <c r="BS36" i="1"/>
  <c r="M37" i="1"/>
  <c r="BQ36" i="1"/>
  <c r="BR36" i="1" s="1"/>
  <c r="DM37" i="1" l="1"/>
  <c r="DQ37" i="1" s="1"/>
  <c r="BS37" i="1"/>
  <c r="M38" i="1"/>
  <c r="BQ37" i="1"/>
  <c r="BR37" i="1" s="1"/>
  <c r="BS38" i="1" l="1"/>
  <c r="M39" i="1"/>
  <c r="BQ38" i="1"/>
  <c r="BR38" i="1" s="1"/>
  <c r="DM38" i="1"/>
  <c r="DQ38" i="1" s="1"/>
  <c r="M40" i="1" l="1"/>
  <c r="BQ39" i="1"/>
  <c r="BR39" i="1" s="1"/>
  <c r="BS39" i="1"/>
  <c r="DM39" i="1"/>
  <c r="DQ39" i="1" s="1"/>
  <c r="M41" i="1" l="1"/>
  <c r="BQ40" i="1"/>
  <c r="BR40" i="1" s="1"/>
  <c r="DM40" i="1"/>
  <c r="DQ40" i="1" s="1"/>
  <c r="BS40" i="1"/>
  <c r="DM41" i="1" l="1"/>
  <c r="DQ41" i="1" s="1"/>
  <c r="BS41" i="1"/>
  <c r="BQ41" i="1"/>
  <c r="BR41" i="1" s="1"/>
  <c r="M42" i="1"/>
  <c r="DM42" i="1" l="1"/>
  <c r="DQ42" i="1" s="1"/>
  <c r="BS42" i="1"/>
  <c r="M43" i="1"/>
  <c r="BQ42" i="1"/>
  <c r="BR42" i="1" s="1"/>
  <c r="DM43" i="1" l="1"/>
  <c r="DQ43" i="1" s="1"/>
  <c r="BS43" i="1"/>
  <c r="M44" i="1"/>
  <c r="BQ43" i="1"/>
  <c r="BR43" i="1" s="1"/>
  <c r="DM44" i="1" l="1"/>
  <c r="DQ44" i="1" s="1"/>
  <c r="BS44" i="1"/>
  <c r="M45" i="1"/>
  <c r="BQ44" i="1"/>
  <c r="BR44" i="1" s="1"/>
  <c r="DM45" i="1" l="1"/>
  <c r="DQ45" i="1" s="1"/>
  <c r="BS45" i="1"/>
  <c r="M46" i="1"/>
  <c r="BQ45" i="1"/>
  <c r="BR45" i="1" s="1"/>
  <c r="BS46" i="1" l="1"/>
  <c r="M47" i="1"/>
  <c r="BQ46" i="1"/>
  <c r="BR46" i="1" s="1"/>
  <c r="DM46" i="1"/>
  <c r="DQ46" i="1" s="1"/>
  <c r="M48" i="1" l="1"/>
  <c r="BQ47" i="1"/>
  <c r="BR47" i="1" s="1"/>
  <c r="DM47" i="1"/>
  <c r="DQ47" i="1" s="1"/>
  <c r="BS47" i="1"/>
  <c r="M49" i="1" l="1"/>
  <c r="BQ48" i="1"/>
  <c r="BR48" i="1" s="1"/>
  <c r="DM48" i="1"/>
  <c r="DQ48" i="1" s="1"/>
  <c r="BS48" i="1"/>
  <c r="DM49" i="1" l="1"/>
  <c r="DQ49" i="1" s="1"/>
  <c r="BS49" i="1"/>
  <c r="M50" i="1"/>
  <c r="BQ49" i="1"/>
  <c r="BR49" i="1" s="1"/>
  <c r="DM50" i="1" l="1"/>
  <c r="DQ50" i="1" s="1"/>
  <c r="BS50" i="1"/>
  <c r="BQ50" i="1"/>
  <c r="BR50" i="1" s="1"/>
  <c r="M51" i="1"/>
  <c r="DM51" i="1" l="1"/>
  <c r="DQ51" i="1" s="1"/>
  <c r="BS51" i="1"/>
  <c r="M52" i="1"/>
  <c r="BQ51" i="1"/>
  <c r="BR51" i="1" s="1"/>
  <c r="DM52" i="1" l="1"/>
  <c r="DQ52" i="1" s="1"/>
  <c r="BS52" i="1"/>
  <c r="BQ52" i="1"/>
  <c r="BR52" i="1" s="1"/>
  <c r="M53" i="1"/>
  <c r="BS53" i="1" l="1"/>
  <c r="M54" i="1"/>
  <c r="BQ53" i="1"/>
  <c r="BR53" i="1" s="1"/>
  <c r="DM53" i="1"/>
  <c r="DQ53" i="1" s="1"/>
  <c r="BS54" i="1" l="1"/>
  <c r="BQ54" i="1"/>
  <c r="BR54" i="1" s="1"/>
  <c r="M55" i="1"/>
  <c r="DM54" i="1"/>
  <c r="DQ54" i="1" s="1"/>
  <c r="DM55" i="1" l="1"/>
  <c r="DQ55" i="1" s="1"/>
  <c r="M56" i="1"/>
  <c r="BQ55" i="1"/>
  <c r="BR55" i="1" s="1"/>
  <c r="BS55" i="1"/>
  <c r="DM56" i="1" l="1"/>
  <c r="DQ56" i="1" s="1"/>
  <c r="BS56" i="1"/>
  <c r="M57" i="1"/>
  <c r="BQ56" i="1"/>
  <c r="BR56" i="1" s="1"/>
  <c r="BS57" i="1" l="1"/>
  <c r="BQ57" i="1"/>
  <c r="BR57" i="1" s="1"/>
  <c r="M58" i="1"/>
  <c r="DM57" i="1"/>
  <c r="DQ57" i="1" s="1"/>
  <c r="M59" i="1" l="1"/>
  <c r="BQ58" i="1"/>
  <c r="BR58" i="1" s="1"/>
  <c r="DM58" i="1"/>
  <c r="DQ58" i="1" s="1"/>
  <c r="BS58" i="1"/>
  <c r="M60" i="1" l="1"/>
  <c r="BQ59" i="1"/>
  <c r="BR59" i="1" s="1"/>
  <c r="BS59" i="1"/>
  <c r="DM59" i="1"/>
  <c r="DQ59" i="1" s="1"/>
  <c r="DM60" i="1" l="1"/>
  <c r="DQ60" i="1" s="1"/>
  <c r="BS60" i="1"/>
  <c r="BQ60" i="1"/>
  <c r="BR60" i="1" s="1"/>
  <c r="M61" i="1"/>
  <c r="DM61" i="1" l="1"/>
  <c r="DQ61" i="1" s="1"/>
  <c r="BS61" i="1"/>
  <c r="M62" i="1"/>
  <c r="BQ61" i="1"/>
  <c r="BR61" i="1" s="1"/>
  <c r="BS62" i="1" l="1"/>
  <c r="DM62" i="1"/>
  <c r="DQ62" i="1" s="1"/>
  <c r="BQ62" i="1"/>
  <c r="BR62" i="1" s="1"/>
  <c r="M63" i="1"/>
  <c r="DM63" i="1" l="1"/>
  <c r="DQ63" i="1" s="1"/>
  <c r="M64" i="1"/>
  <c r="BQ63" i="1"/>
  <c r="BR63" i="1" s="1"/>
  <c r="BS63" i="1"/>
  <c r="DM64" i="1" l="1"/>
  <c r="DQ64" i="1" s="1"/>
  <c r="BS64" i="1"/>
  <c r="M65" i="1"/>
  <c r="BQ64" i="1"/>
  <c r="BR64" i="1" s="1"/>
  <c r="BS65" i="1" l="1"/>
  <c r="M66" i="1"/>
  <c r="BQ65" i="1"/>
  <c r="BR65" i="1" s="1"/>
  <c r="DM65" i="1"/>
  <c r="DQ65" i="1" s="1"/>
  <c r="M67" i="1" l="1"/>
  <c r="BQ66" i="1"/>
  <c r="BR66" i="1" s="1"/>
  <c r="DM66" i="1"/>
  <c r="DQ66" i="1" s="1"/>
  <c r="BS66" i="1"/>
  <c r="M68" i="1" l="1"/>
  <c r="BQ67" i="1"/>
  <c r="BR67" i="1" s="1"/>
  <c r="BS67" i="1"/>
  <c r="DM67" i="1"/>
  <c r="DQ67" i="1" s="1"/>
  <c r="DM68" i="1" l="1"/>
  <c r="DQ68" i="1" s="1"/>
  <c r="BS68" i="1"/>
  <c r="BQ68" i="1"/>
  <c r="BR68" i="1" s="1"/>
  <c r="M69" i="1"/>
  <c r="DM69" i="1" l="1"/>
  <c r="DQ69" i="1" s="1"/>
  <c r="BS69" i="1"/>
  <c r="M70" i="1"/>
  <c r="BQ69" i="1"/>
  <c r="BR69" i="1" s="1"/>
  <c r="DM70" i="1" l="1"/>
  <c r="DQ70" i="1" s="1"/>
  <c r="BS70" i="1"/>
  <c r="M71" i="1"/>
  <c r="BQ70" i="1"/>
  <c r="BR70" i="1" s="1"/>
  <c r="DM71" i="1" l="1"/>
  <c r="DQ71" i="1" s="1"/>
  <c r="BS71" i="1"/>
  <c r="M72" i="1"/>
  <c r="BQ71" i="1"/>
  <c r="BR71" i="1" s="1"/>
  <c r="DM72" i="1" l="1"/>
  <c r="DQ72" i="1" s="1"/>
  <c r="BS72" i="1"/>
  <c r="M73" i="1"/>
  <c r="BQ72" i="1"/>
  <c r="BR72" i="1" s="1"/>
  <c r="BS73" i="1" l="1"/>
  <c r="M74" i="1"/>
  <c r="BQ73" i="1"/>
  <c r="BR73" i="1" s="1"/>
  <c r="DM73" i="1"/>
  <c r="DQ73" i="1" s="1"/>
  <c r="BS74" i="1" l="1"/>
  <c r="BQ74" i="1"/>
  <c r="BR74" i="1" s="1"/>
  <c r="M75" i="1"/>
  <c r="DM74" i="1"/>
  <c r="DQ74" i="1" s="1"/>
  <c r="BS75" i="1" l="1"/>
  <c r="M76" i="1"/>
  <c r="DM75" i="1"/>
  <c r="DQ75" i="1" s="1"/>
  <c r="BQ75" i="1"/>
  <c r="BR75" i="1" s="1"/>
  <c r="DM76" i="1" l="1"/>
  <c r="DQ76" i="1" s="1"/>
  <c r="BS76" i="1"/>
  <c r="BQ76" i="1"/>
  <c r="BR76" i="1" s="1"/>
  <c r="M77" i="1"/>
  <c r="DM77" i="1" l="1"/>
  <c r="DQ77" i="1" s="1"/>
  <c r="BS77" i="1"/>
  <c r="M78" i="1"/>
  <c r="BQ77" i="1"/>
  <c r="BR77" i="1" s="1"/>
  <c r="BS78" i="1" l="1"/>
  <c r="DM78" i="1"/>
  <c r="DQ78" i="1" s="1"/>
  <c r="BQ78" i="1"/>
  <c r="BR78" i="1" s="1"/>
  <c r="M79" i="1"/>
  <c r="M80" i="1" l="1"/>
  <c r="BQ79" i="1"/>
  <c r="BR79" i="1" s="1"/>
  <c r="DM79" i="1"/>
  <c r="DQ79" i="1" s="1"/>
  <c r="BS79" i="1"/>
  <c r="M81" i="1" l="1"/>
  <c r="BQ80" i="1"/>
  <c r="BR80" i="1" s="1"/>
  <c r="DM80" i="1"/>
  <c r="DQ80" i="1" s="1"/>
  <c r="BS80" i="1"/>
  <c r="M82" i="1" l="1"/>
  <c r="BQ81" i="1"/>
  <c r="BR81" i="1" s="1"/>
  <c r="DM81" i="1"/>
  <c r="DQ81" i="1" s="1"/>
  <c r="BS81" i="1"/>
  <c r="DM82" i="1" l="1"/>
  <c r="DQ82" i="1" s="1"/>
  <c r="BS82" i="1"/>
  <c r="BQ82" i="1"/>
  <c r="BR82" i="1" s="1"/>
  <c r="M83" i="1"/>
  <c r="BS83" i="1" l="1"/>
  <c r="DM83" i="1"/>
  <c r="DQ83" i="1" s="1"/>
  <c r="BQ83" i="1"/>
  <c r="BR83" i="1" s="1"/>
  <c r="M84" i="1"/>
  <c r="DM84" i="1" l="1"/>
  <c r="DQ84" i="1" s="1"/>
  <c r="M85" i="1"/>
  <c r="BQ84" i="1"/>
  <c r="BR84" i="1" s="1"/>
  <c r="BS84" i="1"/>
  <c r="DM85" i="1" l="1"/>
  <c r="DQ85" i="1" s="1"/>
  <c r="BS85" i="1"/>
  <c r="M86" i="1"/>
  <c r="BQ85" i="1"/>
  <c r="BR85" i="1" s="1"/>
  <c r="DM86" i="1" l="1"/>
  <c r="DQ86" i="1" s="1"/>
  <c r="BS86" i="1"/>
  <c r="M87" i="1"/>
  <c r="BQ86" i="1"/>
  <c r="BR86" i="1" s="1"/>
  <c r="BS87" i="1" l="1"/>
  <c r="M88" i="1"/>
  <c r="BQ87" i="1"/>
  <c r="BR87" i="1" s="1"/>
  <c r="DM87" i="1"/>
  <c r="DQ87" i="1" s="1"/>
  <c r="DM88" i="1" l="1"/>
  <c r="DQ88" i="1" s="1"/>
  <c r="M89" i="1"/>
  <c r="BQ88" i="1"/>
  <c r="BR88" i="1" s="1"/>
  <c r="BS88" i="1"/>
  <c r="BS89" i="1" l="1"/>
  <c r="M90" i="1"/>
  <c r="BQ89" i="1"/>
  <c r="BR89" i="1" s="1"/>
  <c r="DM89" i="1"/>
  <c r="DQ89" i="1" s="1"/>
  <c r="M91" i="1" l="1"/>
  <c r="BQ90" i="1"/>
  <c r="BR90" i="1" s="1"/>
  <c r="DM90" i="1"/>
  <c r="DQ90" i="1" s="1"/>
  <c r="BS90" i="1"/>
  <c r="M92" i="1" l="1"/>
  <c r="BQ91" i="1"/>
  <c r="BR91" i="1" s="1"/>
  <c r="BS91" i="1"/>
  <c r="DM91" i="1"/>
  <c r="DQ91" i="1" s="1"/>
  <c r="DM92" i="1" l="1"/>
  <c r="DQ92" i="1" s="1"/>
  <c r="M93" i="1"/>
  <c r="BQ92" i="1"/>
  <c r="BR92" i="1" s="1"/>
  <c r="BS92" i="1"/>
  <c r="DM93" i="1" l="1"/>
  <c r="DQ93" i="1" s="1"/>
  <c r="BS93" i="1"/>
  <c r="M94" i="1"/>
  <c r="BQ93" i="1"/>
  <c r="BR93" i="1" s="1"/>
  <c r="DM94" i="1" l="1"/>
  <c r="DQ94" i="1" s="1"/>
  <c r="BS94" i="1"/>
  <c r="M95" i="1"/>
  <c r="BQ94" i="1"/>
  <c r="BR94" i="1" s="1"/>
  <c r="DM95" i="1" l="1"/>
  <c r="DQ95" i="1" s="1"/>
  <c r="BS95" i="1"/>
  <c r="M96" i="1"/>
  <c r="BQ95" i="1"/>
  <c r="BR95" i="1" s="1"/>
  <c r="DM96" i="1" l="1"/>
  <c r="DQ96" i="1" s="1"/>
  <c r="BS96" i="1"/>
  <c r="M97" i="1"/>
  <c r="BQ96" i="1"/>
  <c r="BR96" i="1" s="1"/>
  <c r="BS97" i="1" l="1"/>
  <c r="M98" i="1"/>
  <c r="BQ97" i="1"/>
  <c r="BR97" i="1" s="1"/>
  <c r="DM97" i="1"/>
  <c r="DQ97" i="1" s="1"/>
  <c r="M99" i="1" l="1"/>
  <c r="BQ98" i="1"/>
  <c r="BR98" i="1" s="1"/>
  <c r="DM98" i="1"/>
  <c r="DQ98" i="1" s="1"/>
  <c r="BS98" i="1"/>
  <c r="M100" i="1" l="1"/>
  <c r="BQ99" i="1"/>
  <c r="BR99" i="1" s="1"/>
  <c r="BS99" i="1"/>
  <c r="DM99" i="1"/>
  <c r="DQ99" i="1" s="1"/>
  <c r="DM100" i="1" l="1"/>
  <c r="DQ100" i="1" s="1"/>
  <c r="M101" i="1"/>
  <c r="BQ100" i="1"/>
  <c r="BR100" i="1" s="1"/>
  <c r="BS100" i="1"/>
  <c r="DM101" i="1" l="1"/>
  <c r="DQ101" i="1" s="1"/>
  <c r="BS101" i="1"/>
  <c r="M102" i="1"/>
  <c r="BQ101" i="1"/>
  <c r="BR101" i="1" s="1"/>
  <c r="DM102" i="1" l="1"/>
  <c r="DQ102" i="1" s="1"/>
  <c r="BS102" i="1"/>
  <c r="BQ102" i="1"/>
  <c r="BR102" i="1" s="1"/>
  <c r="M103" i="1"/>
  <c r="DM103" i="1" l="1"/>
  <c r="DQ103" i="1" s="1"/>
  <c r="BS103" i="1"/>
  <c r="M104" i="1"/>
  <c r="BQ103" i="1"/>
  <c r="BR103" i="1" s="1"/>
  <c r="DM104" i="1" l="1"/>
  <c r="DQ104" i="1" s="1"/>
  <c r="BS104" i="1"/>
  <c r="M105" i="1"/>
  <c r="BQ104" i="1"/>
  <c r="BR104" i="1" s="1"/>
  <c r="BS105" i="1" l="1"/>
  <c r="M106" i="1"/>
  <c r="BQ105" i="1"/>
  <c r="BR105" i="1" s="1"/>
  <c r="DM105" i="1"/>
  <c r="DQ105" i="1" s="1"/>
  <c r="M107" i="1" l="1"/>
  <c r="BQ106" i="1"/>
  <c r="BR106" i="1" s="1"/>
  <c r="DM106" i="1"/>
  <c r="DQ106" i="1" s="1"/>
  <c r="BS106" i="1"/>
  <c r="M108" i="1" l="1"/>
  <c r="BQ107" i="1"/>
  <c r="BR107" i="1" s="1"/>
  <c r="BS107" i="1"/>
  <c r="DM107" i="1"/>
  <c r="DQ107" i="1" s="1"/>
  <c r="DM108" i="1" l="1"/>
  <c r="DQ108" i="1" s="1"/>
  <c r="BQ108" i="1"/>
  <c r="BS108" i="1"/>
  <c r="BR108" i="1" l="1"/>
  <c r="CK1" i="1" a="1"/>
  <c r="CK1" i="1" s="1"/>
  <c r="CL24" i="1" l="1"/>
  <c r="CL9" i="1"/>
  <c r="CL27" i="1"/>
  <c r="CL26" i="1"/>
  <c r="CL15" i="1"/>
  <c r="CL23" i="1"/>
  <c r="CL17" i="1"/>
  <c r="CL10" i="1"/>
  <c r="CL19" i="1"/>
  <c r="CL21" i="1"/>
  <c r="CL16" i="1"/>
  <c r="CL22" i="1"/>
  <c r="CL13" i="1"/>
  <c r="CL14" i="1"/>
  <c r="CL18" i="1"/>
  <c r="CL11" i="1"/>
  <c r="CL28" i="1"/>
  <c r="CL20" i="1"/>
  <c r="CL25" i="1"/>
  <c r="CL12" i="1"/>
  <c r="AV1" i="1" l="1"/>
  <c r="AX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<sst xmlns="http://schemas.openxmlformats.org/spreadsheetml/2006/main" count="242" uniqueCount="150">
  <si>
    <t>Prospective</t>
  </si>
  <si>
    <t>Rating Limit ELF</t>
  </si>
  <si>
    <t>ALAE Treatment</t>
  </si>
  <si>
    <t>UW'g Rating Limit</t>
  </si>
  <si>
    <t>Actuarial Rating Limit</t>
  </si>
  <si>
    <t>Loss Trend and LDFs</t>
  </si>
  <si>
    <t>Prospective, Avg Policy written/earned date</t>
  </si>
  <si>
    <t>Prior Year</t>
  </si>
  <si>
    <t>Development Factor Calculations</t>
  </si>
  <si>
    <t>ELF Adjustment Credibility</t>
  </si>
  <si>
    <t>&lt;-confidence in ELF discount applied</t>
  </si>
  <si>
    <t>Reporting Threshhold</t>
  </si>
  <si>
    <t>Target XS Claims per period</t>
  </si>
  <si>
    <t>Cumulative Rate Level Data Prep - for Onleveling</t>
  </si>
  <si>
    <t>Prior Year -&gt;</t>
  </si>
  <si>
    <t>*Add in manual on-level factor input (in case someone wants to do extension of exposures</t>
  </si>
  <si>
    <t>*Rate Change and Exposure Trend</t>
  </si>
  <si>
    <t>Error Checking: Experience Periods</t>
  </si>
  <si>
    <t>Large Loss: Error Checks</t>
  </si>
  <si>
    <t>Rate Change: Error Check</t>
  </si>
  <si>
    <t>Effective Date:</t>
  </si>
  <si>
    <t>Inflationary Exposure Base?</t>
  </si>
  <si>
    <t>Revenue</t>
  </si>
  <si>
    <t>Reporting Losses Greater Than:</t>
  </si>
  <si>
    <t>Precision</t>
  </si>
  <si>
    <t>Comment</t>
  </si>
  <si>
    <t>Effective Dates are within other policy periods. Please change.</t>
  </si>
  <si>
    <t>Effective Dates are before 1/1/2000. Please change.</t>
  </si>
  <si>
    <t>Effective Date isn't an actual date or number. Please change.</t>
  </si>
  <si>
    <t>Expiration Dates are within other policy periods. Please change.</t>
  </si>
  <si>
    <t>Expiration Date isn't an actual date or number. Please change.</t>
  </si>
  <si>
    <t>The Evaluation Date is before the Effective Date. Please change.</t>
  </si>
  <si>
    <t>Evaluation Date isn't an actual date or number. Please change.</t>
  </si>
  <si>
    <t>Paid Losses are greater than Incurred Losses in the Policy Period. Please Change.</t>
  </si>
  <si>
    <t>Paid ALAE is greater than Incurred ALAE in the Policy Period. Please Change.</t>
  </si>
  <si>
    <t>The Evaluation Date is only 3 months from the Effective Date. Please make sure you are using the correct dates.</t>
  </si>
  <si>
    <t>An Evaluation Date must be entered!</t>
  </si>
  <si>
    <t>Paid Loss is greater than Incurred Loss. Please Change.</t>
  </si>
  <si>
    <t>Paid ALAE is greater than Incurred ALAE. Please Change.</t>
  </si>
  <si>
    <t>Multiple rate changes have the same effective date. Please Change.</t>
  </si>
  <si>
    <t>*Error Checking</t>
  </si>
  <si>
    <t>Same Eval Date</t>
  </si>
  <si>
    <t>Units Per Exposure</t>
  </si>
  <si>
    <t>Underwriter</t>
  </si>
  <si>
    <t>Actuarial LDF</t>
  </si>
  <si>
    <t>Limited</t>
  </si>
  <si>
    <t>Excess</t>
  </si>
  <si>
    <t>Sum</t>
  </si>
  <si>
    <t>Ground Up Loss and Historical Exposures</t>
  </si>
  <si>
    <t>Large Losses</t>
  </si>
  <si>
    <t>Rate Changes</t>
  </si>
  <si>
    <t>Frequency and Severity Trend Factor Calculation</t>
  </si>
  <si>
    <t>Incurred</t>
  </si>
  <si>
    <t>Claim</t>
  </si>
  <si>
    <t>Adjusted</t>
  </si>
  <si>
    <t>Severity</t>
  </si>
  <si>
    <t>Trended</t>
  </si>
  <si>
    <t>Untrended</t>
  </si>
  <si>
    <t>Rate Change</t>
  </si>
  <si>
    <t>Cumulative</t>
  </si>
  <si>
    <t>Experience</t>
  </si>
  <si>
    <t>Exposure Trending Factor Calculation</t>
  </si>
  <si>
    <t>Average</t>
  </si>
  <si>
    <t>Eff Date</t>
  </si>
  <si>
    <t>Exp Date</t>
  </si>
  <si>
    <t>Eval Date</t>
  </si>
  <si>
    <t>Multiple</t>
  </si>
  <si>
    <t>Effective</t>
  </si>
  <si>
    <t>Expiration</t>
  </si>
  <si>
    <t>Evaluation</t>
  </si>
  <si>
    <t>Paid</t>
  </si>
  <si>
    <t>Open or</t>
  </si>
  <si>
    <t xml:space="preserve">Effective </t>
  </si>
  <si>
    <t>Rate</t>
  </si>
  <si>
    <t>Period</t>
  </si>
  <si>
    <t>Blended</t>
  </si>
  <si>
    <t>Final</t>
  </si>
  <si>
    <t xml:space="preserve">Age of </t>
  </si>
  <si>
    <t>Loss</t>
  </si>
  <si>
    <t>Count</t>
  </si>
  <si>
    <t>Effective Date</t>
  </si>
  <si>
    <t>Rate Level</t>
  </si>
  <si>
    <t>Incremental</t>
  </si>
  <si>
    <t>Avg</t>
  </si>
  <si>
    <t>Low</t>
  </si>
  <si>
    <t>High</t>
  </si>
  <si>
    <t>Trend</t>
  </si>
  <si>
    <t>Not</t>
  </si>
  <si>
    <t>Before</t>
  </si>
  <si>
    <t>Less Than</t>
  </si>
  <si>
    <t>Row</t>
  </si>
  <si>
    <t>Data Capture</t>
  </si>
  <si>
    <t>Date</t>
  </si>
  <si>
    <t>Losses</t>
  </si>
  <si>
    <t>ALAE</t>
  </si>
  <si>
    <t>Counts</t>
  </si>
  <si>
    <t>Claim #</t>
  </si>
  <si>
    <t>Closed?</t>
  </si>
  <si>
    <t>Deductible</t>
  </si>
  <si>
    <t>Limit</t>
  </si>
  <si>
    <t>Change</t>
  </si>
  <si>
    <t>Rank</t>
  </si>
  <si>
    <t>Average Loss Date</t>
  </si>
  <si>
    <t>Loss Date 0</t>
  </si>
  <si>
    <t>Loss Date 1</t>
  </si>
  <si>
    <t>Loss Date 0 Weight</t>
  </si>
  <si>
    <t>freq trend 0</t>
  </si>
  <si>
    <t>sev trend 0</t>
  </si>
  <si>
    <t>freq trend 1</t>
  </si>
  <si>
    <t>sev trend 1</t>
  </si>
  <si>
    <t>Freq Trend</t>
  </si>
  <si>
    <t>Sev Trend</t>
  </si>
  <si>
    <t>loss</t>
  </si>
  <si>
    <t>LDF</t>
  </si>
  <si>
    <t>Adj Factor</t>
  </si>
  <si>
    <t>GU Loss</t>
  </si>
  <si>
    <t>GU ALAE</t>
  </si>
  <si>
    <t>Index</t>
  </si>
  <si>
    <t>LAE</t>
  </si>
  <si>
    <t>Loss&amp;ALAE</t>
  </si>
  <si>
    <t>Ordered</t>
  </si>
  <si>
    <t>Factor</t>
  </si>
  <si>
    <t>Weight</t>
  </si>
  <si>
    <t>Level</t>
  </si>
  <si>
    <t>Type</t>
  </si>
  <si>
    <t>OLF</t>
  </si>
  <si>
    <t>Row Index</t>
  </si>
  <si>
    <t>Overlap</t>
  </si>
  <si>
    <t>Before 2000</t>
  </si>
  <si>
    <t>Real</t>
  </si>
  <si>
    <t>Negative</t>
  </si>
  <si>
    <t>&lt; Large Losses</t>
  </si>
  <si>
    <t>&gt; Incurred</t>
  </si>
  <si>
    <t>4 months</t>
  </si>
  <si>
    <t>Entered</t>
  </si>
  <si>
    <t>Dates</t>
  </si>
  <si>
    <t>range 1</t>
  </si>
  <si>
    <t>GL_Experience_Input_Table</t>
  </si>
  <si>
    <t>range 2</t>
  </si>
  <si>
    <t>GL_LargeLoss_Input_Table</t>
  </si>
  <si>
    <t>range 3</t>
  </si>
  <si>
    <t>GL_Rate_Change_Table</t>
  </si>
  <si>
    <t>range 4</t>
  </si>
  <si>
    <t>GL_Exposure_Base_Input_Table</t>
  </si>
  <si>
    <t>range 5</t>
  </si>
  <si>
    <t>GL_LL_Threshold_Table</t>
  </si>
  <si>
    <t>Notes:</t>
  </si>
  <si>
    <t>A Large Loss date must have Effective and Expiration Dates entered first.</t>
  </si>
  <si>
    <t>*add checks after initial build out</t>
  </si>
  <si>
    <t>*generalize for risks attaching after buildout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</si>
</sst>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%"/>
    <numFmt numFmtId="165" formatCode="_(* #,##0.0000_);_(* \(#,##0.0000\);_(* &quot;-&quot;??_);_(@_)"/>
    <numFmt numFmtId="166" formatCode="_(* #,##0_);_(* \(#,##0\);_(* &quot;-&quot;??_);_(@_)"/>
    <numFmt numFmtId="167" formatCode="_(* #,##0.000_);_(* \(#,##0.000\);_(* &quot;-&quot;??_);_(@_)"/>
    <numFmt numFmtId="168" formatCode="0.000000"/>
    <numFmt numFmtId="169" formatCode="0.0000000"/>
    <numFmt numFmtId="170" formatCode="_(* #,##0.0_);_(* \(#,##0.0\);_(* &quot;-&quot;?_);_(@_)"/>
    <numFmt numFmtId="171" formatCode="_(* #,##0.00000_);_(* \(#,##0.00000\);_(* &quot;-&quot;??_);_(@_)"/>
    <numFmt numFmtId="172" formatCode="_(* #,##0.00000_);_(* \(#,##0.00000\);_(* &quot;-&quot;?????_);_(@_)"/>
    <numFmt numFmtId="173" formatCode="0.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4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164" fontId="0" fillId="3" borderId="0" xfId="2" applyNumberFormat="1" applyFont="1" applyFill="1" applyBorder="1"/>
    <xf numFmtId="165" fontId="0" fillId="0" borderId="0" xfId="1" applyNumberFormat="1" applyFont="1" applyBorder="1"/>
    <xf numFmtId="43" fontId="0" fillId="0" borderId="0" xfId="0" applyNumberFormat="1"/>
    <xf numFmtId="43" fontId="0" fillId="0" borderId="0" xfId="1" applyFont="1"/>
    <xf numFmtId="0" fontId="0" fillId="0" borderId="1" xfId="0" applyBorder="1"/>
    <xf numFmtId="0" fontId="0" fillId="0" borderId="2" xfId="0" applyBorder="1"/>
    <xf numFmtId="9" fontId="0" fillId="4" borderId="3" xfId="0" applyNumberFormat="1" applyFill="1" applyBorder="1"/>
    <xf numFmtId="9" fontId="0" fillId="0" borderId="0" xfId="0" applyNumberFormat="1"/>
    <xf numFmtId="9" fontId="0" fillId="4" borderId="0" xfId="0" applyNumberFormat="1" applyFill="1"/>
    <xf numFmtId="0" fontId="2" fillId="0" borderId="4" xfId="0" applyFont="1" applyBorder="1"/>
    <xf numFmtId="0" fontId="0" fillId="0" borderId="5" xfId="0" applyBorder="1"/>
    <xf numFmtId="0" fontId="0" fillId="4" borderId="6" xfId="0" applyFill="1" applyBorder="1"/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166" fontId="0" fillId="4" borderId="7" xfId="1" applyNumberFormat="1" applyFont="1" applyFill="1" applyBorder="1"/>
    <xf numFmtId="166" fontId="0" fillId="4" borderId="8" xfId="1" applyNumberFormat="1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167" fontId="0" fillId="0" borderId="0" xfId="1" applyNumberFormat="1" applyFont="1"/>
    <xf numFmtId="10" fontId="0" fillId="0" borderId="0" xfId="2" applyNumberFormat="1" applyFont="1"/>
    <xf numFmtId="14" fontId="0" fillId="0" borderId="0" xfId="1" applyNumberFormat="1" applyFont="1"/>
    <xf numFmtId="168" fontId="0" fillId="0" borderId="0" xfId="0" applyNumberFormat="1"/>
    <xf numFmtId="0" fontId="2" fillId="3" borderId="0" xfId="0" applyFont="1" applyFill="1"/>
    <xf numFmtId="0" fontId="0" fillId="3" borderId="0" xfId="0" applyFill="1"/>
    <xf numFmtId="14" fontId="0" fillId="3" borderId="9" xfId="0" applyNumberForma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0" borderId="9" xfId="0" applyBorder="1"/>
    <xf numFmtId="9" fontId="0" fillId="4" borderId="10" xfId="1" applyNumberFormat="1" applyFont="1" applyFill="1" applyBorder="1"/>
    <xf numFmtId="9" fontId="0" fillId="0" borderId="0" xfId="1" applyNumberFormat="1" applyFont="1" applyFill="1" applyBorder="1"/>
    <xf numFmtId="9" fontId="0" fillId="4" borderId="0" xfId="1" applyNumberFormat="1" applyFont="1" applyFill="1" applyBorder="1"/>
    <xf numFmtId="166" fontId="2" fillId="0" borderId="7" xfId="1" applyNumberFormat="1" applyFont="1" applyBorder="1"/>
    <xf numFmtId="43" fontId="2" fillId="4" borderId="11" xfId="1" applyFont="1" applyFill="1" applyBorder="1"/>
    <xf numFmtId="0" fontId="2" fillId="5" borderId="0" xfId="0" applyFont="1" applyFill="1"/>
    <xf numFmtId="0" fontId="0" fillId="5" borderId="0" xfId="0" applyFill="1"/>
    <xf numFmtId="169" fontId="0" fillId="0" borderId="0" xfId="0" applyNumberFormat="1"/>
    <xf numFmtId="0" fontId="3" fillId="0" borderId="0" xfId="0" applyFont="1"/>
    <xf numFmtId="0" fontId="4" fillId="0" borderId="0" xfId="0" applyFont="1"/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6" borderId="7" xfId="0" applyFont="1" applyFill="1" applyBorder="1" applyAlignment="1" applyProtection="1">
      <alignment horizontal="center"/>
      <protection locked="0"/>
    </xf>
    <xf numFmtId="166" fontId="0" fillId="6" borderId="7" xfId="1" applyNumberFormat="1" applyFont="1" applyFill="1" applyBorder="1" applyProtection="1">
      <protection locked="0"/>
    </xf>
    <xf numFmtId="0" fontId="2" fillId="0" borderId="1" xfId="0" applyFont="1" applyBorder="1"/>
    <xf numFmtId="9" fontId="0" fillId="0" borderId="3" xfId="1" applyNumberFormat="1" applyFont="1" applyFill="1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166" fontId="2" fillId="4" borderId="7" xfId="1" applyNumberFormat="1" applyFont="1" applyFill="1" applyBorder="1"/>
    <xf numFmtId="0" fontId="2" fillId="0" borderId="12" xfId="0" applyFont="1" applyBorder="1"/>
    <xf numFmtId="14" fontId="0" fillId="6" borderId="7" xfId="0" applyNumberFormat="1" applyFill="1" applyBorder="1" applyProtection="1">
      <protection locked="0"/>
    </xf>
    <xf numFmtId="166" fontId="0" fillId="6" borderId="7" xfId="1" applyNumberFormat="1" applyFont="1" applyFill="1" applyBorder="1" applyAlignment="1" applyProtection="1">
      <alignment horizontal="center" vertical="top"/>
      <protection locked="0"/>
    </xf>
    <xf numFmtId="9" fontId="0" fillId="0" borderId="14" xfId="1" applyNumberFormat="1" applyFont="1" applyFill="1" applyBorder="1"/>
    <xf numFmtId="9" fontId="2" fillId="0" borderId="0" xfId="1" applyNumberFormat="1" applyFont="1" applyFill="1" applyBorder="1"/>
    <xf numFmtId="0" fontId="2" fillId="0" borderId="10" xfId="0" applyFont="1" applyBorder="1"/>
    <xf numFmtId="0" fontId="2" fillId="0" borderId="9" xfId="0" applyFont="1" applyBorder="1"/>
    <xf numFmtId="0" fontId="5" fillId="3" borderId="0" xfId="0" applyFont="1" applyFill="1"/>
    <xf numFmtId="9" fontId="0" fillId="0" borderId="10" xfId="1" applyNumberFormat="1" applyFont="1" applyFill="1" applyBorder="1"/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right"/>
    </xf>
    <xf numFmtId="0" fontId="7" fillId="3" borderId="0" xfId="0" applyFont="1" applyFill="1"/>
    <xf numFmtId="14" fontId="0" fillId="3" borderId="0" xfId="0" applyNumberFormat="1" applyFill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3" xfId="0" applyFont="1" applyFill="1" applyBorder="1"/>
    <xf numFmtId="0" fontId="2" fillId="0" borderId="8" xfId="0" applyFont="1" applyBorder="1"/>
    <xf numFmtId="0" fontId="2" fillId="5" borderId="6" xfId="0" applyFont="1" applyFill="1" applyBorder="1"/>
    <xf numFmtId="0" fontId="2" fillId="0" borderId="3" xfId="0" applyFont="1" applyBorder="1"/>
    <xf numFmtId="0" fontId="5" fillId="0" borderId="0" xfId="0" applyFont="1"/>
    <xf numFmtId="0" fontId="8" fillId="0" borderId="0" xfId="0" applyFont="1"/>
    <xf numFmtId="166" fontId="2" fillId="3" borderId="0" xfId="1" applyNumberFormat="1" applyFont="1" applyFill="1" applyAlignment="1">
      <alignment horizontal="center"/>
    </xf>
    <xf numFmtId="170" fontId="2" fillId="3" borderId="0" xfId="0" applyNumberFormat="1" applyFont="1" applyFill="1" applyAlignment="1">
      <alignment horizontal="center"/>
    </xf>
    <xf numFmtId="0" fontId="2" fillId="5" borderId="9" xfId="0" applyFont="1" applyFill="1" applyBorder="1"/>
    <xf numFmtId="0" fontId="2" fillId="5" borderId="10" xfId="0" applyFont="1" applyFill="1" applyBorder="1"/>
    <xf numFmtId="0" fontId="2" fillId="0" borderId="15" xfId="0" applyFont="1" applyBorder="1"/>
    <xf numFmtId="0" fontId="2" fillId="9" borderId="1" xfId="0" applyFont="1" applyFill="1" applyBorder="1"/>
    <xf numFmtId="0" fontId="2" fillId="9" borderId="3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5" borderId="12" xfId="0" applyFont="1" applyFill="1" applyBorder="1"/>
    <xf numFmtId="0" fontId="2" fillId="5" borderId="14" xfId="0" applyFont="1" applyFill="1" applyBorder="1"/>
    <xf numFmtId="0" fontId="2" fillId="0" borderId="11" xfId="0" applyFont="1" applyBorder="1"/>
    <xf numFmtId="0" fontId="2" fillId="0" borderId="16" xfId="0" applyFont="1" applyBorder="1"/>
    <xf numFmtId="171" fontId="0" fillId="0" borderId="0" xfId="1" applyNumberFormat="1" applyFont="1"/>
    <xf numFmtId="0" fontId="2" fillId="0" borderId="17" xfId="0" applyFont="1" applyBorder="1"/>
    <xf numFmtId="0" fontId="2" fillId="0" borderId="14" xfId="0" applyFont="1" applyBorder="1"/>
    <xf numFmtId="0" fontId="2" fillId="9" borderId="9" xfId="0" applyFont="1" applyFill="1" applyBorder="1"/>
    <xf numFmtId="0" fontId="2" fillId="9" borderId="10" xfId="0" applyFont="1" applyFill="1" applyBorder="1"/>
    <xf numFmtId="14" fontId="0" fillId="6" borderId="18" xfId="0" applyNumberFormat="1" applyFill="1" applyBorder="1" applyProtection="1">
      <protection locked="0"/>
    </xf>
    <xf numFmtId="166" fontId="0" fillId="6" borderId="18" xfId="1" applyNumberFormat="1" applyFont="1" applyFill="1" applyBorder="1" applyProtection="1">
      <protection locked="0"/>
    </xf>
    <xf numFmtId="166" fontId="0" fillId="6" borderId="18" xfId="1" applyNumberFormat="1" applyFont="1" applyFill="1" applyBorder="1"/>
    <xf numFmtId="14" fontId="0" fillId="6" borderId="18" xfId="1" applyNumberFormat="1" applyFont="1" applyFill="1" applyBorder="1" applyProtection="1">
      <protection locked="0"/>
    </xf>
    <xf numFmtId="10" fontId="0" fillId="6" borderId="18" xfId="2" applyNumberFormat="1" applyFont="1" applyFill="1" applyBorder="1" applyProtection="1">
      <protection locked="0"/>
    </xf>
    <xf numFmtId="0" fontId="0" fillId="0" borderId="15" xfId="0" applyBorder="1"/>
    <xf numFmtId="14" fontId="0" fillId="0" borderId="9" xfId="0" applyNumberFormat="1" applyBorder="1"/>
    <xf numFmtId="2" fontId="0" fillId="5" borderId="0" xfId="0" applyNumberFormat="1" applyFill="1"/>
    <xf numFmtId="43" fontId="0" fillId="0" borderId="9" xfId="1" applyFont="1" applyBorder="1"/>
    <xf numFmtId="43" fontId="0" fillId="0" borderId="0" xfId="1" applyFont="1" applyBorder="1"/>
    <xf numFmtId="43" fontId="0" fillId="5" borderId="0" xfId="1" applyFont="1" applyFill="1" applyBorder="1"/>
    <xf numFmtId="171" fontId="0" fillId="0" borderId="0" xfId="1" applyNumberFormat="1" applyFont="1" applyBorder="1"/>
    <xf numFmtId="0" fontId="0" fillId="5" borderId="10" xfId="0" applyFill="1" applyBorder="1"/>
    <xf numFmtId="166" fontId="0" fillId="0" borderId="1" xfId="1" applyNumberFormat="1" applyFont="1" applyBorder="1"/>
    <xf numFmtId="166" fontId="0" fillId="0" borderId="3" xfId="1" applyNumberFormat="1" applyFont="1" applyBorder="1"/>
    <xf numFmtId="172" fontId="0" fillId="0" borderId="0" xfId="0" applyNumberFormat="1"/>
    <xf numFmtId="0" fontId="0" fillId="0" borderId="19" xfId="0" applyBorder="1"/>
    <xf numFmtId="0" fontId="0" fillId="0" borderId="20" xfId="0" applyBorder="1"/>
    <xf numFmtId="166" fontId="0" fillId="0" borderId="9" xfId="1" applyNumberFormat="1" applyFont="1" applyBorder="1"/>
    <xf numFmtId="166" fontId="0" fillId="0" borderId="0" xfId="1" applyNumberFormat="1" applyFont="1" applyBorder="1"/>
    <xf numFmtId="166" fontId="0" fillId="0" borderId="10" xfId="1" applyNumberFormat="1" applyFont="1" applyBorder="1"/>
    <xf numFmtId="166" fontId="0" fillId="0" borderId="0" xfId="1" applyNumberFormat="1" applyFont="1"/>
    <xf numFmtId="0" fontId="0" fillId="0" borderId="8" xfId="0" applyBorder="1"/>
    <xf numFmtId="173" fontId="0" fillId="0" borderId="0" xfId="0" applyNumberFormat="1"/>
    <xf numFmtId="167" fontId="0" fillId="0" borderId="0" xfId="1" applyNumberFormat="1" applyFont="1" applyBorder="1"/>
    <xf numFmtId="10" fontId="0" fillId="0" borderId="0" xfId="2" applyNumberFormat="1" applyFont="1" applyBorder="1"/>
    <xf numFmtId="167" fontId="0" fillId="0" borderId="10" xfId="1" applyNumberFormat="1" applyFont="1" applyBorder="1"/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4" xfId="0" applyFill="1" applyBorder="1"/>
    <xf numFmtId="0" fontId="0" fillId="0" borderId="17" xfId="0" applyBorder="1"/>
    <xf numFmtId="14" fontId="0" fillId="0" borderId="12" xfId="0" applyNumberFormat="1" applyBorder="1"/>
    <xf numFmtId="14" fontId="0" fillId="0" borderId="13" xfId="0" applyNumberFormat="1" applyBorder="1"/>
    <xf numFmtId="165" fontId="0" fillId="0" borderId="13" xfId="1" applyNumberFormat="1" applyFont="1" applyBorder="1"/>
    <xf numFmtId="43" fontId="0" fillId="0" borderId="13" xfId="0" applyNumberFormat="1" applyBorder="1"/>
    <xf numFmtId="2" fontId="0" fillId="5" borderId="13" xfId="0" applyNumberFormat="1" applyFill="1" applyBorder="1"/>
    <xf numFmtId="43" fontId="0" fillId="0" borderId="12" xfId="1" applyFont="1" applyBorder="1"/>
    <xf numFmtId="43" fontId="0" fillId="0" borderId="13" xfId="1" applyFont="1" applyBorder="1"/>
    <xf numFmtId="43" fontId="0" fillId="5" borderId="13" xfId="1" applyFont="1" applyFill="1" applyBorder="1"/>
    <xf numFmtId="171" fontId="0" fillId="0" borderId="13" xfId="1" applyNumberFormat="1" applyFont="1" applyBorder="1"/>
    <xf numFmtId="0" fontId="0" fillId="5" borderId="14" xfId="0" applyFill="1" applyBorder="1"/>
    <xf numFmtId="166" fontId="0" fillId="0" borderId="12" xfId="1" applyNumberFormat="1" applyFont="1" applyBorder="1"/>
    <xf numFmtId="166" fontId="0" fillId="0" borderId="14" xfId="1" applyNumberFormat="1" applyFont="1" applyBorder="1"/>
    <xf numFmtId="167" fontId="0" fillId="0" borderId="13" xfId="1" applyNumberFormat="1" applyFont="1" applyBorder="1"/>
    <xf numFmtId="10" fontId="0" fillId="0" borderId="13" xfId="2" applyNumberFormat="1" applyFont="1" applyBorder="1"/>
    <xf numFmtId="167" fontId="0" fillId="0" borderId="14" xfId="1" applyNumberFormat="1" applyFont="1" applyBorder="1"/>
    <xf numFmtId="0" fontId="9" fillId="10" borderId="1" xfId="0" applyFont="1" applyFill="1" applyBorder="1"/>
    <xf numFmtId="0" fontId="0" fillId="10" borderId="2" xfId="0" applyFill="1" applyBorder="1"/>
    <xf numFmtId="0" fontId="0" fillId="10" borderId="3" xfId="0" applyFill="1" applyBorder="1"/>
    <xf numFmtId="0" fontId="9" fillId="10" borderId="12" xfId="0" applyFont="1" applyFill="1" applyBorder="1"/>
    <xf numFmtId="0" fontId="0" fillId="10" borderId="13" xfId="0" applyFill="1" applyBorder="1"/>
    <xf numFmtId="0" fontId="0" fillId="10" borderId="14" xfId="0" applyFill="1" applyBorder="1"/>
    <xf numFmtId="0" fontId="0" fillId="0" borderId="21" xfId="0" applyBorder="1"/>
    <xf numFmtId="0" fontId="0" fillId="0" borderId="22" xfId="0" applyBorder="1"/>
    <xf numFmtId="166" fontId="0" fillId="0" borderId="13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12"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U:\AUI%20Chicago\CASUALTY\Raters\US%20Cas%20Fac%20Rater%20-%20GLAMP%20v02.05.xlsm" TargetMode="External"/><Relationship Id="rId1" Type="http://schemas.openxmlformats.org/officeDocument/2006/relationships/externalLinkPath" Target="file:///U:\AUI%20Chicago\CASUALTY\Raters\US%20Cas%20Fac%20Rater%20-%20GLAMP%20v02.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Setup"/>
      <sheetName val="Manual Trends"/>
      <sheetName val="Auto_Exposure_Input"/>
      <sheetName val="Auto Rating Factors"/>
      <sheetName val="Auto_OffUnderlying_Input"/>
      <sheetName val="Auto_LossExperience_Input"/>
      <sheetName val="Auto_Incurred_LDF_Analysis"/>
      <sheetName val="Auto_Counts_LDF_Analysis"/>
      <sheetName val="Auto_ILF_Selection"/>
      <sheetName val="Auto_LossRating_Analysis"/>
      <sheetName val="GL Rating Factors"/>
      <sheetName val="ISO_GL_Class_Codes"/>
      <sheetName val="ISO_GL_Prodocts_LC"/>
      <sheetName val="ISO_GL_Premops_LC"/>
      <sheetName val="GL_Exposure_Input"/>
      <sheetName val="GL_OffUnderlying_Input"/>
      <sheetName val="GL_Incurred_LDF_Analysis"/>
      <sheetName val="GL_Counts_LDF_Analysis"/>
      <sheetName val="GL_LossExperience_Input"/>
      <sheetName val="GL_ILF_Selection"/>
      <sheetName val="GL_LossRating_Analysis"/>
      <sheetName val="Umbrella Rating Factors"/>
      <sheetName val="Umbrella_Exposure_Input"/>
      <sheetName val="Umbrella_OffUnderlying_Input"/>
      <sheetName val="Umbrella_LossExperience_Input"/>
      <sheetName val="Umbrella_Incurred_LDF_Analysis"/>
      <sheetName val="Umbrella_Counts_LDF_Analysis"/>
      <sheetName val="Umbrella_ILF_Selection"/>
      <sheetName val="Umbrella_LossRating_Analysis"/>
      <sheetName val="Summary"/>
      <sheetName val="Expiring Terms and Subscribe"/>
      <sheetName val="FRONTSHEET"/>
      <sheetName val="Rate Change Calculator"/>
      <sheetName val="Underwriter Notes"/>
      <sheetName val="State Filtering Tool"/>
      <sheetName val="Version"/>
      <sheetName val="Lists"/>
      <sheetName val="ISO_ILFs"/>
      <sheetName val="E&amp;S Casualty ILFs"/>
      <sheetName val="To do"/>
      <sheetName val="Exposure Trend Factors"/>
      <sheetName val="Development Factor - Benchmarks"/>
      <sheetName val="FrontSHEET_inputs"/>
      <sheetName val="ISO_Mixed_Exp_Params"/>
      <sheetName val="ISO_Mixed_Exp_Auto"/>
    </sheetNames>
    <sheetDataSet>
      <sheetData sheetId="0"/>
      <sheetData sheetId="1">
        <row r="8">
          <cell r="K8" t="str">
            <v>Risks Attaching</v>
          </cell>
        </row>
        <row r="9">
          <cell r="G9" t="str">
            <v/>
          </cell>
          <cell r="K9" t="str">
            <v>Losses Occurring</v>
          </cell>
        </row>
        <row r="10">
          <cell r="G10" t="str">
            <v>Individual Risk</v>
          </cell>
          <cell r="K10">
            <v>12</v>
          </cell>
        </row>
        <row r="11">
          <cell r="K11" t="str">
            <v>Exposures</v>
          </cell>
        </row>
        <row r="12">
          <cell r="G12" t="str">
            <v>Yes</v>
          </cell>
        </row>
        <row r="25">
          <cell r="G25" t="str">
            <v>Included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>
            <v>36708</v>
          </cell>
          <cell r="F3">
            <v>2.9598739871770285</v>
          </cell>
          <cell r="G3">
            <v>18.613417065177337</v>
          </cell>
          <cell r="H3">
            <v>2.208039663614854</v>
          </cell>
        </row>
        <row r="4">
          <cell r="B4">
            <v>37073</v>
          </cell>
          <cell r="F4">
            <v>2.8806559485907819</v>
          </cell>
          <cell r="G4">
            <v>17.477386915659473</v>
          </cell>
          <cell r="H4">
            <v>2.1647447682498568</v>
          </cell>
        </row>
        <row r="5">
          <cell r="B5">
            <v>37438</v>
          </cell>
          <cell r="F5">
            <v>2.8035581008182788</v>
          </cell>
          <cell r="G5">
            <v>16.410691939586361</v>
          </cell>
          <cell r="H5">
            <v>2.1222987924018204</v>
          </cell>
        </row>
        <row r="6">
          <cell r="B6">
            <v>37803</v>
          </cell>
          <cell r="F6">
            <v>2.7285236990932153</v>
          </cell>
          <cell r="G6">
            <v>15.409100412757146</v>
          </cell>
          <cell r="H6">
            <v>2.0806850905900198</v>
          </cell>
        </row>
        <row r="7">
          <cell r="B7">
            <v>38169</v>
          </cell>
          <cell r="F7">
            <v>2.6554975173656596</v>
          </cell>
          <cell r="G7">
            <v>14.468638885217979</v>
          </cell>
          <cell r="H7">
            <v>2.0398873437157055</v>
          </cell>
        </row>
        <row r="8">
          <cell r="B8">
            <v>38534</v>
          </cell>
          <cell r="F8">
            <v>2.5844258076551432</v>
          </cell>
          <cell r="G8">
            <v>13.585576418045052</v>
          </cell>
          <cell r="H8">
            <v>1.9998895526624565</v>
          </cell>
        </row>
        <row r="9">
          <cell r="B9">
            <v>38899</v>
          </cell>
          <cell r="F9">
            <v>2.5152562604916233</v>
          </cell>
          <cell r="G9">
            <v>12.756409782201928</v>
          </cell>
          <cell r="H9">
            <v>1.9606760320220162</v>
          </cell>
        </row>
        <row r="10">
          <cell r="B10">
            <v>39264</v>
          </cell>
          <cell r="F10">
            <v>2.4479379664152048</v>
          </cell>
          <cell r="G10">
            <v>11.977849560752984</v>
          </cell>
          <cell r="H10">
            <v>1.9222314039431532</v>
          </cell>
        </row>
        <row r="11">
          <cell r="B11">
            <v>39630</v>
          </cell>
          <cell r="F11">
            <v>2.3824213785062818</v>
          </cell>
          <cell r="G11">
            <v>11.246807099298577</v>
          </cell>
          <cell r="H11">
            <v>1.8845405921011305</v>
          </cell>
        </row>
        <row r="12">
          <cell r="B12">
            <v>39995</v>
          </cell>
          <cell r="F12">
            <v>2.3186582759185224</v>
          </cell>
          <cell r="G12">
            <v>10.560382252862514</v>
          </cell>
          <cell r="H12">
            <v>1.8475888157854219</v>
          </cell>
        </row>
        <row r="13">
          <cell r="B13">
            <v>40360</v>
          </cell>
          <cell r="F13">
            <v>2.2566017283878561</v>
          </cell>
          <cell r="G13">
            <v>9.9158518806220783</v>
          </cell>
          <cell r="H13">
            <v>1.8113615841033548</v>
          </cell>
        </row>
        <row r="14">
          <cell r="B14">
            <v>40725</v>
          </cell>
          <cell r="F14">
            <v>2.1962060616913441</v>
          </cell>
          <cell r="G14">
            <v>9.3106590428376332</v>
          </cell>
          <cell r="H14">
            <v>1.7758446902974065</v>
          </cell>
        </row>
        <row r="15">
          <cell r="B15">
            <v>41091</v>
          </cell>
          <cell r="F15">
            <v>2.1374268240305052</v>
          </cell>
          <cell r="G15">
            <v>8.7424028571245387</v>
          </cell>
          <cell r="H15">
            <v>1.7410242061739281</v>
          </cell>
        </row>
        <row r="16">
          <cell r="B16">
            <v>41456</v>
          </cell>
          <cell r="F16">
            <v>2.08022075331436</v>
          </cell>
          <cell r="G16">
            <v>8.2088289738258577</v>
          </cell>
          <cell r="H16">
            <v>1.7068864766411058</v>
          </cell>
        </row>
        <row r="17">
          <cell r="B17">
            <v>41821</v>
          </cell>
          <cell r="F17">
            <v>2.0245457453181119</v>
          </cell>
          <cell r="G17">
            <v>7.6718027792765024</v>
          </cell>
          <cell r="H17">
            <v>1.6734181143540252</v>
          </cell>
        </row>
        <row r="18">
          <cell r="B18">
            <v>42186</v>
          </cell>
          <cell r="F18">
            <v>1.9703608226940261</v>
          </cell>
          <cell r="G18">
            <v>7.1699091395107493</v>
          </cell>
          <cell r="H18">
            <v>1.6406059944647307</v>
          </cell>
        </row>
        <row r="19">
          <cell r="B19">
            <v>42552</v>
          </cell>
          <cell r="F19">
            <v>1.917626104811704</v>
          </cell>
          <cell r="G19">
            <v>6.7008496630941581</v>
          </cell>
          <cell r="H19">
            <v>1.6084372494752261</v>
          </cell>
        </row>
        <row r="20">
          <cell r="B20">
            <v>42917</v>
          </cell>
          <cell r="F20">
            <v>1.8663027784055513</v>
          </cell>
          <cell r="G20">
            <v>6.2624763206487453</v>
          </cell>
          <cell r="H20">
            <v>1.5768992641913981</v>
          </cell>
        </row>
        <row r="21">
          <cell r="B21">
            <v>43282</v>
          </cell>
          <cell r="F21">
            <v>1.8163530690078356</v>
          </cell>
          <cell r="G21">
            <v>5.8527816080829389</v>
          </cell>
          <cell r="H21">
            <v>1.5459796707758806</v>
          </cell>
        </row>
        <row r="22">
          <cell r="B22">
            <v>43647</v>
          </cell>
          <cell r="F22">
            <v>1.7677402131463118</v>
          </cell>
          <cell r="G22">
            <v>5.4698893533485409</v>
          </cell>
          <cell r="H22">
            <v>1.5156663438979221</v>
          </cell>
        </row>
        <row r="23">
          <cell r="B23">
            <v>44013</v>
          </cell>
          <cell r="F23">
            <v>1.7204284312859481</v>
          </cell>
          <cell r="G23">
            <v>5.1120461246248041</v>
          </cell>
          <cell r="H23">
            <v>1.4859473959783549</v>
          </cell>
        </row>
        <row r="24">
          <cell r="B24">
            <v>44378</v>
          </cell>
          <cell r="F24">
            <v>1.6743829014948399</v>
          </cell>
          <cell r="G24">
            <v>4.7115632485021237</v>
          </cell>
          <cell r="H24">
            <v>1.4568111725277988</v>
          </cell>
        </row>
        <row r="25">
          <cell r="B25">
            <v>44743</v>
          </cell>
          <cell r="F25">
            <v>1.6295697338149293</v>
          </cell>
          <cell r="G25">
            <v>4.3424546069143997</v>
          </cell>
          <cell r="H25">
            <v>1.4282462475762734</v>
          </cell>
        </row>
        <row r="26">
          <cell r="B26">
            <v>45108</v>
          </cell>
          <cell r="F26">
            <v>1.5859559453186658</v>
          </cell>
          <cell r="G26">
            <v>4.0022623105201838</v>
          </cell>
          <cell r="H26">
            <v>1.4002414191924248</v>
          </cell>
        </row>
        <row r="27">
          <cell r="B27">
            <v>45474</v>
          </cell>
          <cell r="F27">
            <v>1.5435094358332513</v>
          </cell>
          <cell r="G27">
            <v>3.6887210235209071</v>
          </cell>
          <cell r="H27">
            <v>1.3727857050906125</v>
          </cell>
        </row>
        <row r="28">
          <cell r="B28">
            <v>45839</v>
          </cell>
          <cell r="F28">
            <v>1.5021989643145996</v>
          </cell>
          <cell r="G28">
            <v>3.3997428788211126</v>
          </cell>
          <cell r="H28">
            <v>1.3458683383241299</v>
          </cell>
        </row>
        <row r="29">
          <cell r="B29">
            <v>46204</v>
          </cell>
          <cell r="F29">
            <v>1.4619941258536249</v>
          </cell>
          <cell r="G29">
            <v>3.1334035749503344</v>
          </cell>
          <cell r="H29">
            <v>1.3194787630628724</v>
          </cell>
        </row>
        <row r="30">
          <cell r="B30">
            <v>46569</v>
          </cell>
          <cell r="F30">
            <v>1.4228653292979316</v>
          </cell>
          <cell r="G30">
            <v>2.8879295621662071</v>
          </cell>
          <cell r="H30">
            <v>1.2936066304537963</v>
          </cell>
        </row>
        <row r="31">
          <cell r="B31">
            <v>46935</v>
          </cell>
          <cell r="F31">
            <v>1.3847837754724395</v>
          </cell>
          <cell r="G31">
            <v>2.6616862324112507</v>
          </cell>
          <cell r="H31">
            <v>1.2682417945625455</v>
          </cell>
        </row>
        <row r="32">
          <cell r="B32">
            <v>47300</v>
          </cell>
          <cell r="F32">
            <v>1.3477214359829093</v>
          </cell>
          <cell r="G32">
            <v>2.4531670344804155</v>
          </cell>
          <cell r="H32">
            <v>1.2433743083946525</v>
          </cell>
        </row>
        <row r="33">
          <cell r="B33">
            <v>47665</v>
          </cell>
          <cell r="F33">
            <v>1.311651032586773</v>
          </cell>
          <cell r="G33">
            <v>2.2609834419174337</v>
          </cell>
          <cell r="H33">
            <v>1.2189944199947573</v>
          </cell>
        </row>
        <row r="34">
          <cell r="B34">
            <v>48030</v>
          </cell>
          <cell r="F34">
            <v>1.2765460171160807</v>
          </cell>
          <cell r="G34">
            <v>2.0838557068363444</v>
          </cell>
          <cell r="H34">
            <v>1.1950925686223111</v>
          </cell>
        </row>
        <row r="35">
          <cell r="B35">
            <v>48396</v>
          </cell>
          <cell r="F35">
            <v>1.2423805519377913</v>
          </cell>
          <cell r="G35">
            <v>1.9206043380980131</v>
          </cell>
          <cell r="H35">
            <v>1.1716593810022657</v>
          </cell>
        </row>
        <row r="36">
          <cell r="B36">
            <v>48761</v>
          </cell>
          <cell r="F36">
            <v>1.2091294909370232</v>
          </cell>
          <cell r="G36">
            <v>1.7701422470949431</v>
          </cell>
          <cell r="H36">
            <v>1.14868566764928</v>
          </cell>
        </row>
        <row r="37">
          <cell r="B37">
            <v>49126</v>
          </cell>
          <cell r="F37">
            <v>1.1767683610092683</v>
          </cell>
          <cell r="G37">
            <v>1.6314675088432655</v>
          </cell>
          <cell r="H37">
            <v>1.1261624192640001</v>
          </cell>
        </row>
        <row r="38">
          <cell r="B38">
            <v>49491</v>
          </cell>
          <cell r="F38">
            <v>1.1452733440479497</v>
          </cell>
          <cell r="G38">
            <v>1.503656690178125</v>
          </cell>
          <cell r="H38">
            <v>1.1040808032</v>
          </cell>
        </row>
        <row r="39">
          <cell r="B39">
            <v>49857</v>
          </cell>
          <cell r="F39">
            <v>1.1146212594140628</v>
          </cell>
          <cell r="G39">
            <v>1.3858587006250001</v>
          </cell>
          <cell r="H39">
            <v>1.08243216</v>
          </cell>
        </row>
        <row r="40">
          <cell r="B40">
            <v>50222</v>
          </cell>
          <cell r="F40">
            <v>1.0847895468750002</v>
          </cell>
          <cell r="G40">
            <v>1.277289125</v>
          </cell>
          <cell r="H40">
            <v>1.0612079999999999</v>
          </cell>
        </row>
        <row r="41">
          <cell r="B41">
            <v>50587</v>
          </cell>
          <cell r="F41">
            <v>1.0557562500000002</v>
          </cell>
          <cell r="G41">
            <v>1.177225</v>
          </cell>
          <cell r="H41">
            <v>1.0404</v>
          </cell>
        </row>
        <row r="42">
          <cell r="B42">
            <v>50952</v>
          </cell>
          <cell r="F42">
            <v>1.0275000000000001</v>
          </cell>
          <cell r="G42">
            <v>1.085</v>
          </cell>
          <cell r="H42">
            <v>1.02</v>
          </cell>
        </row>
        <row r="43">
          <cell r="B43">
            <v>51318</v>
          </cell>
          <cell r="F43">
            <v>1</v>
          </cell>
          <cell r="G43">
            <v>1</v>
          </cell>
          <cell r="H43">
            <v>1</v>
          </cell>
        </row>
      </sheetData>
      <sheetData sheetId="12"/>
      <sheetData sheetId="13"/>
      <sheetData sheetId="14"/>
      <sheetData sheetId="15">
        <row r="4">
          <cell r="Q4">
            <v>100000000</v>
          </cell>
        </row>
      </sheetData>
      <sheetData sheetId="16"/>
      <sheetData sheetId="17">
        <row r="200">
          <cell r="P200" t="str">
            <v/>
          </cell>
        </row>
        <row r="201">
          <cell r="P201" t="str">
            <v/>
          </cell>
        </row>
        <row r="202">
          <cell r="P202" t="str">
            <v/>
          </cell>
        </row>
        <row r="203">
          <cell r="P203" t="str">
            <v/>
          </cell>
        </row>
        <row r="204">
          <cell r="P204" t="str">
            <v/>
          </cell>
        </row>
        <row r="205">
          <cell r="P205" t="str">
            <v/>
          </cell>
        </row>
        <row r="206">
          <cell r="P206" t="str">
            <v/>
          </cell>
        </row>
        <row r="207">
          <cell r="P207" t="str">
            <v/>
          </cell>
        </row>
        <row r="208">
          <cell r="P208" t="str">
            <v/>
          </cell>
        </row>
        <row r="209">
          <cell r="P209" t="str">
            <v/>
          </cell>
        </row>
        <row r="210">
          <cell r="P210" t="str">
            <v/>
          </cell>
        </row>
        <row r="211">
          <cell r="P211" t="str">
            <v/>
          </cell>
        </row>
        <row r="212">
          <cell r="P212" t="str">
            <v/>
          </cell>
        </row>
        <row r="213">
          <cell r="P213" t="str">
            <v/>
          </cell>
        </row>
        <row r="214">
          <cell r="P214" t="str">
            <v/>
          </cell>
        </row>
        <row r="215">
          <cell r="P215" t="str">
            <v/>
          </cell>
        </row>
        <row r="216">
          <cell r="P216" t="str">
            <v/>
          </cell>
        </row>
        <row r="217">
          <cell r="P217" t="str">
            <v/>
          </cell>
        </row>
        <row r="218">
          <cell r="P218" t="str">
            <v/>
          </cell>
        </row>
        <row r="219">
          <cell r="P219" t="str">
            <v/>
          </cell>
        </row>
      </sheetData>
      <sheetData sheetId="18">
        <row r="200">
          <cell r="P200" t="str">
            <v/>
          </cell>
        </row>
        <row r="201">
          <cell r="P201" t="str">
            <v/>
          </cell>
        </row>
        <row r="202">
          <cell r="P202" t="str">
            <v/>
          </cell>
        </row>
        <row r="203">
          <cell r="P203" t="str">
            <v/>
          </cell>
        </row>
        <row r="204">
          <cell r="P204" t="str">
            <v/>
          </cell>
        </row>
        <row r="205">
          <cell r="P205" t="str">
            <v/>
          </cell>
        </row>
        <row r="206">
          <cell r="P206" t="str">
            <v/>
          </cell>
        </row>
        <row r="207">
          <cell r="P207" t="str">
            <v/>
          </cell>
        </row>
        <row r="208">
          <cell r="P208" t="str">
            <v/>
          </cell>
        </row>
        <row r="209">
          <cell r="P209" t="str">
            <v/>
          </cell>
        </row>
        <row r="210">
          <cell r="P210" t="str">
            <v/>
          </cell>
        </row>
        <row r="211">
          <cell r="P211" t="str">
            <v/>
          </cell>
        </row>
        <row r="212">
          <cell r="P212" t="str">
            <v/>
          </cell>
        </row>
        <row r="213">
          <cell r="P213" t="str">
            <v/>
          </cell>
        </row>
        <row r="214">
          <cell r="P214" t="str">
            <v/>
          </cell>
        </row>
        <row r="215">
          <cell r="P215" t="str">
            <v/>
          </cell>
        </row>
        <row r="216">
          <cell r="P216" t="str">
            <v/>
          </cell>
        </row>
        <row r="217">
          <cell r="P217" t="str">
            <v/>
          </cell>
        </row>
        <row r="218">
          <cell r="P218" t="str">
            <v/>
          </cell>
        </row>
        <row r="219">
          <cell r="P219" t="str">
            <v/>
          </cell>
        </row>
      </sheetData>
      <sheetData sheetId="19">
        <row r="1">
          <cell r="BX1" t="str">
            <v/>
          </cell>
          <cell r="BY1" t="str">
            <v/>
          </cell>
        </row>
        <row r="2">
          <cell r="BL2">
            <v>1</v>
          </cell>
          <cell r="BX2" t="str">
            <v/>
          </cell>
          <cell r="BY2" t="str">
            <v/>
          </cell>
        </row>
        <row r="9">
          <cell r="D9" t="str">
            <v/>
          </cell>
          <cell r="BP9" t="str">
            <v/>
          </cell>
          <cell r="BX9" t="str">
            <v/>
          </cell>
          <cell r="BY9" t="str">
            <v/>
          </cell>
        </row>
        <row r="10">
          <cell r="D10" t="str">
            <v/>
          </cell>
          <cell r="BP10" t="str">
            <v/>
          </cell>
          <cell r="BX10" t="str">
            <v/>
          </cell>
          <cell r="BY10" t="str">
            <v/>
          </cell>
        </row>
        <row r="11">
          <cell r="D11" t="str">
            <v/>
          </cell>
          <cell r="BP11" t="str">
            <v/>
          </cell>
          <cell r="BX11" t="str">
            <v/>
          </cell>
          <cell r="BY11" t="str">
            <v/>
          </cell>
        </row>
        <row r="12">
          <cell r="D12" t="str">
            <v/>
          </cell>
          <cell r="BP12" t="str">
            <v/>
          </cell>
          <cell r="BX12" t="str">
            <v/>
          </cell>
          <cell r="BY12" t="str">
            <v/>
          </cell>
        </row>
        <row r="13">
          <cell r="D13" t="str">
            <v/>
          </cell>
          <cell r="BP13" t="str">
            <v/>
          </cell>
          <cell r="BX13" t="str">
            <v/>
          </cell>
          <cell r="BY13" t="str">
            <v/>
          </cell>
        </row>
        <row r="14">
          <cell r="D14" t="str">
            <v/>
          </cell>
          <cell r="BP14" t="str">
            <v/>
          </cell>
          <cell r="BX14" t="str">
            <v/>
          </cell>
          <cell r="BY14" t="str">
            <v/>
          </cell>
        </row>
        <row r="15">
          <cell r="D15" t="str">
            <v/>
          </cell>
          <cell r="BP15" t="str">
            <v/>
          </cell>
          <cell r="BX15" t="str">
            <v/>
          </cell>
          <cell r="BY15" t="str">
            <v/>
          </cell>
        </row>
        <row r="16">
          <cell r="D16" t="str">
            <v/>
          </cell>
          <cell r="BP16" t="str">
            <v/>
          </cell>
          <cell r="BX16" t="str">
            <v/>
          </cell>
          <cell r="BY16" t="str">
            <v/>
          </cell>
        </row>
        <row r="17">
          <cell r="D17" t="str">
            <v/>
          </cell>
          <cell r="BP17" t="str">
            <v/>
          </cell>
          <cell r="BX17" t="str">
            <v/>
          </cell>
          <cell r="BY17" t="str">
            <v/>
          </cell>
        </row>
        <row r="18">
          <cell r="D18" t="str">
            <v/>
          </cell>
          <cell r="BP18" t="str">
            <v/>
          </cell>
          <cell r="BX18" t="str">
            <v/>
          </cell>
          <cell r="BY18" t="str">
            <v/>
          </cell>
        </row>
        <row r="19">
          <cell r="D19" t="str">
            <v/>
          </cell>
          <cell r="BP19" t="str">
            <v/>
          </cell>
          <cell r="BX19" t="str">
            <v/>
          </cell>
          <cell r="BY19" t="str">
            <v/>
          </cell>
        </row>
        <row r="20">
          <cell r="D20" t="str">
            <v/>
          </cell>
          <cell r="BP20" t="str">
            <v/>
          </cell>
          <cell r="BX20" t="str">
            <v/>
          </cell>
          <cell r="BY20" t="str">
            <v/>
          </cell>
        </row>
        <row r="21">
          <cell r="D21" t="str">
            <v/>
          </cell>
          <cell r="BP21" t="str">
            <v/>
          </cell>
          <cell r="BX21" t="str">
            <v/>
          </cell>
          <cell r="BY21" t="str">
            <v/>
          </cell>
        </row>
        <row r="22">
          <cell r="D22" t="str">
            <v/>
          </cell>
          <cell r="BP22" t="str">
            <v/>
          </cell>
          <cell r="BX22" t="str">
            <v/>
          </cell>
          <cell r="BY22" t="str">
            <v/>
          </cell>
        </row>
        <row r="23">
          <cell r="D23" t="str">
            <v/>
          </cell>
          <cell r="BP23" t="str">
            <v/>
          </cell>
          <cell r="BX23" t="str">
            <v/>
          </cell>
          <cell r="BY23" t="str">
            <v/>
          </cell>
        </row>
        <row r="24">
          <cell r="D24" t="str">
            <v/>
          </cell>
          <cell r="BP24" t="str">
            <v/>
          </cell>
          <cell r="BX24" t="str">
            <v/>
          </cell>
          <cell r="BY24" t="str">
            <v/>
          </cell>
        </row>
        <row r="25">
          <cell r="D25" t="str">
            <v/>
          </cell>
          <cell r="BP25" t="str">
            <v/>
          </cell>
          <cell r="BX25" t="str">
            <v/>
          </cell>
          <cell r="BY25" t="str">
            <v/>
          </cell>
        </row>
        <row r="26">
          <cell r="D26" t="str">
            <v/>
          </cell>
          <cell r="BP26" t="str">
            <v/>
          </cell>
          <cell r="BX26" t="str">
            <v/>
          </cell>
          <cell r="BY26" t="str">
            <v/>
          </cell>
        </row>
        <row r="27">
          <cell r="D27" t="str">
            <v/>
          </cell>
          <cell r="BP27" t="str">
            <v/>
          </cell>
          <cell r="BX27" t="str">
            <v/>
          </cell>
          <cell r="BY27" t="str">
            <v/>
          </cell>
        </row>
        <row r="28">
          <cell r="B28" t="str">
            <v/>
          </cell>
          <cell r="D28" t="str">
            <v/>
          </cell>
          <cell r="BP28" t="str">
            <v/>
          </cell>
          <cell r="BX28" t="str">
            <v/>
          </cell>
          <cell r="BY28" t="str">
            <v/>
          </cell>
        </row>
        <row r="29">
          <cell r="BP29" t="str">
            <v/>
          </cell>
        </row>
        <row r="30">
          <cell r="BP30" t="str">
            <v/>
          </cell>
        </row>
        <row r="31">
          <cell r="BP31" t="str">
            <v/>
          </cell>
        </row>
        <row r="32">
          <cell r="BP32" t="str">
            <v/>
          </cell>
        </row>
        <row r="33">
          <cell r="BP33" t="str">
            <v/>
          </cell>
        </row>
        <row r="34">
          <cell r="BP34" t="str">
            <v/>
          </cell>
        </row>
        <row r="35">
          <cell r="BP35" t="str">
            <v/>
          </cell>
        </row>
        <row r="36">
          <cell r="BP36" t="str">
            <v/>
          </cell>
        </row>
        <row r="37">
          <cell r="BP37" t="str">
            <v/>
          </cell>
        </row>
        <row r="38">
          <cell r="BP38" t="str">
            <v/>
          </cell>
        </row>
        <row r="39">
          <cell r="BP39" t="str">
            <v/>
          </cell>
        </row>
        <row r="40">
          <cell r="BP40" t="str">
            <v/>
          </cell>
        </row>
        <row r="41">
          <cell r="BP41" t="str">
            <v/>
          </cell>
        </row>
        <row r="42">
          <cell r="BP42" t="str">
            <v/>
          </cell>
        </row>
        <row r="43">
          <cell r="BP43" t="str">
            <v/>
          </cell>
        </row>
        <row r="44">
          <cell r="BP44" t="str">
            <v/>
          </cell>
        </row>
        <row r="45">
          <cell r="BP45" t="str">
            <v/>
          </cell>
        </row>
        <row r="46">
          <cell r="BP46" t="str">
            <v/>
          </cell>
        </row>
        <row r="47">
          <cell r="BP47" t="str">
            <v/>
          </cell>
        </row>
        <row r="48">
          <cell r="BP48" t="str">
            <v/>
          </cell>
        </row>
        <row r="49">
          <cell r="BP49" t="str">
            <v/>
          </cell>
        </row>
        <row r="50">
          <cell r="BP50" t="str">
            <v/>
          </cell>
        </row>
        <row r="51">
          <cell r="BP51" t="str">
            <v/>
          </cell>
        </row>
        <row r="52">
          <cell r="BP52" t="str">
            <v/>
          </cell>
        </row>
        <row r="53">
          <cell r="BP53" t="str">
            <v/>
          </cell>
        </row>
        <row r="54">
          <cell r="BP54" t="str">
            <v/>
          </cell>
        </row>
        <row r="55">
          <cell r="BP55" t="str">
            <v/>
          </cell>
        </row>
        <row r="56">
          <cell r="BP56" t="str">
            <v/>
          </cell>
        </row>
        <row r="57">
          <cell r="BP57" t="str">
            <v/>
          </cell>
        </row>
        <row r="58">
          <cell r="BP58" t="str">
            <v/>
          </cell>
        </row>
        <row r="59">
          <cell r="BP59" t="str">
            <v/>
          </cell>
        </row>
        <row r="60">
          <cell r="BP60" t="str">
            <v/>
          </cell>
        </row>
        <row r="61">
          <cell r="BP61" t="str">
            <v/>
          </cell>
        </row>
        <row r="62">
          <cell r="BP62" t="str">
            <v/>
          </cell>
        </row>
        <row r="63">
          <cell r="BP63" t="str">
            <v/>
          </cell>
        </row>
        <row r="64">
          <cell r="BP64" t="str">
            <v/>
          </cell>
        </row>
        <row r="65">
          <cell r="BP65" t="str">
            <v/>
          </cell>
        </row>
        <row r="66">
          <cell r="BP66" t="str">
            <v/>
          </cell>
        </row>
        <row r="67">
          <cell r="BP67" t="str">
            <v/>
          </cell>
        </row>
        <row r="68">
          <cell r="BP68" t="str">
            <v/>
          </cell>
        </row>
        <row r="69">
          <cell r="BP69" t="str">
            <v/>
          </cell>
        </row>
        <row r="70">
          <cell r="BP70" t="str">
            <v/>
          </cell>
        </row>
        <row r="71">
          <cell r="BP71" t="str">
            <v/>
          </cell>
        </row>
        <row r="72">
          <cell r="BP72" t="str">
            <v/>
          </cell>
        </row>
        <row r="73">
          <cell r="BP73" t="str">
            <v/>
          </cell>
        </row>
        <row r="74">
          <cell r="BP74" t="str">
            <v/>
          </cell>
        </row>
        <row r="75">
          <cell r="BP75" t="str">
            <v/>
          </cell>
        </row>
        <row r="76">
          <cell r="BP76" t="str">
            <v/>
          </cell>
        </row>
        <row r="77">
          <cell r="BP77" t="str">
            <v/>
          </cell>
        </row>
        <row r="78">
          <cell r="BP78" t="str">
            <v/>
          </cell>
        </row>
        <row r="79">
          <cell r="BP79" t="str">
            <v/>
          </cell>
        </row>
        <row r="80">
          <cell r="BP80" t="str">
            <v/>
          </cell>
        </row>
        <row r="81">
          <cell r="BP81" t="str">
            <v/>
          </cell>
        </row>
        <row r="82">
          <cell r="BP82" t="str">
            <v/>
          </cell>
        </row>
        <row r="83">
          <cell r="BP83" t="str">
            <v/>
          </cell>
        </row>
        <row r="84">
          <cell r="BP84" t="str">
            <v/>
          </cell>
        </row>
        <row r="85">
          <cell r="BP85" t="str">
            <v/>
          </cell>
        </row>
        <row r="86">
          <cell r="BP86" t="str">
            <v/>
          </cell>
        </row>
        <row r="87">
          <cell r="BP87" t="str">
            <v/>
          </cell>
        </row>
        <row r="88">
          <cell r="BP88" t="str">
            <v/>
          </cell>
        </row>
        <row r="89">
          <cell r="BP89" t="str">
            <v/>
          </cell>
        </row>
        <row r="90">
          <cell r="BP90" t="str">
            <v/>
          </cell>
        </row>
        <row r="91">
          <cell r="BP91" t="str">
            <v/>
          </cell>
        </row>
        <row r="92">
          <cell r="BP92" t="str">
            <v/>
          </cell>
        </row>
        <row r="93">
          <cell r="BP93" t="str">
            <v/>
          </cell>
        </row>
        <row r="94">
          <cell r="BP94" t="str">
            <v/>
          </cell>
        </row>
        <row r="95">
          <cell r="BP95" t="str">
            <v/>
          </cell>
        </row>
        <row r="96">
          <cell r="BP96" t="str">
            <v/>
          </cell>
        </row>
        <row r="97">
          <cell r="BP97" t="str">
            <v/>
          </cell>
        </row>
        <row r="98">
          <cell r="BP98" t="str">
            <v/>
          </cell>
        </row>
        <row r="99">
          <cell r="BP99" t="str">
            <v/>
          </cell>
        </row>
        <row r="100">
          <cell r="BP100" t="str">
            <v/>
          </cell>
        </row>
        <row r="101">
          <cell r="BP101" t="str">
            <v/>
          </cell>
        </row>
        <row r="102">
          <cell r="BP102" t="str">
            <v/>
          </cell>
        </row>
        <row r="103">
          <cell r="BP103" t="str">
            <v/>
          </cell>
        </row>
        <row r="104">
          <cell r="BP104" t="str">
            <v/>
          </cell>
        </row>
        <row r="105">
          <cell r="BP105" t="str">
            <v/>
          </cell>
        </row>
        <row r="106">
          <cell r="BP106" t="str">
            <v/>
          </cell>
        </row>
        <row r="107">
          <cell r="BP107" t="str">
            <v/>
          </cell>
        </row>
        <row r="108">
          <cell r="BP108" t="str">
            <v/>
          </cell>
        </row>
      </sheetData>
      <sheetData sheetId="20">
        <row r="46">
          <cell r="E46">
            <v>0.2265653528736388</v>
          </cell>
          <cell r="H46">
            <v>0.2265653528736388</v>
          </cell>
        </row>
      </sheetData>
      <sheetData sheetId="21">
        <row r="4">
          <cell r="D4">
            <v>100000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D2" t="str">
            <v>Losses Occurring</v>
          </cell>
          <cell r="E2" t="str">
            <v>Accident Year</v>
          </cell>
          <cell r="F2" t="str">
            <v>Accident</v>
          </cell>
          <cell r="G2" t="str">
            <v>Loss Date</v>
          </cell>
          <cell r="H2" t="str">
            <v>Earned</v>
          </cell>
          <cell r="N2" t="str">
            <v>Exposures</v>
          </cell>
          <cell r="R2" t="str">
            <v>Included</v>
          </cell>
        </row>
        <row r="3">
          <cell r="A3" t="str">
            <v>General Liability</v>
          </cell>
          <cell r="D3" t="str">
            <v>Risks Attaching</v>
          </cell>
          <cell r="E3" t="str">
            <v>Policy Year</v>
          </cell>
          <cell r="F3" t="str">
            <v>Policy</v>
          </cell>
          <cell r="G3" t="str">
            <v>Effective Date</v>
          </cell>
          <cell r="H3" t="str">
            <v>Written</v>
          </cell>
          <cell r="R3" t="str">
            <v>Prorata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126D-2CFA-49B0-80F0-DB9E5F81D3E3}">
  <dimension ref="A1:DX150"/>
  <sheetViews>
    <sheetView tabSelected="1" workbookViewId="0">
      <selection activeCell="F20" sqref="F20"/>
    </sheetView>
  </sheetViews>
  <sheetFormatPr defaultColWidth="0" defaultRowHeight="0" zeroHeight="1" outlineLevelCol="4" x14ac:dyDescent="0.3"/>
  <cols>
    <col min="1" max="1" width="2.77734375" customWidth="1"/>
    <col min="2" max="2" width="14.77734375" customWidth="1"/>
    <col min="3" max="3" width="15.77734375" customWidth="1"/>
    <col min="4" max="4" width="18.21875" customWidth="1"/>
    <col min="5" max="5" width="18.44140625" customWidth="1"/>
    <col min="6" max="6" width="24.77734375" customWidth="1"/>
    <col min="7" max="11" width="21.5546875" customWidth="1"/>
    <col min="12" max="12" width="8.77734375" customWidth="1"/>
    <col min="13" max="13" width="10.44140625" customWidth="1"/>
    <col min="14" max="14" width="11.77734375" customWidth="1"/>
    <col min="15" max="19" width="19.21875" customWidth="1"/>
    <col min="20" max="20" width="15.44140625" customWidth="1"/>
    <col min="21" max="21" width="13.21875" customWidth="1"/>
    <col min="22" max="23" width="8.77734375" customWidth="1"/>
    <col min="24" max="24" width="12.21875" hidden="1"/>
    <col min="25" max="25" width="10" hidden="1"/>
    <col min="26" max="27" width="8.77734375" customWidth="1"/>
    <col min="28" max="28" width="3.5546875" customWidth="1"/>
    <col min="29" max="29" width="9.21875" customWidth="1"/>
    <col min="30" max="30" width="9.21875" hidden="1" outlineLevel="1"/>
    <col min="31" max="31" width="18.44140625" hidden="1" outlineLevel="3"/>
    <col min="32" max="32" width="18.5546875" hidden="1" outlineLevel="3"/>
    <col min="33" max="33" width="11.5546875" hidden="1" outlineLevel="3"/>
    <col min="34" max="34" width="16.5546875" hidden="1" outlineLevel="3"/>
    <col min="35" max="41" width="9.21875" hidden="1" outlineLevel="3"/>
    <col min="42" max="42" width="10.21875" hidden="1" outlineLevel="3"/>
    <col min="43" max="43" width="11.21875" hidden="1" outlineLevel="3"/>
    <col min="44" max="44" width="10.77734375" hidden="1" outlineLevel="3"/>
    <col min="45" max="46" width="9.21875" hidden="1" outlineLevel="3"/>
    <col min="47" max="47" width="13.21875" hidden="1" outlineLevel="3"/>
    <col min="48" max="50" width="9.21875" hidden="1" outlineLevel="3"/>
    <col min="51" max="51" width="14" hidden="1" outlineLevel="3"/>
    <col min="52" max="52" width="12.21875" hidden="1" outlineLevel="3"/>
    <col min="53" max="53" width="9.21875" hidden="1" outlineLevel="3" collapsed="1"/>
    <col min="54" max="56" width="9.21875" hidden="1" outlineLevel="3"/>
    <col min="57" max="57" width="12.21875" hidden="1" outlineLevel="3"/>
    <col min="58" max="58" width="11.21875" hidden="1" outlineLevel="3"/>
    <col min="59" max="59" width="12.21875" hidden="1" outlineLevel="3"/>
    <col min="60" max="60" width="13.21875" hidden="1" outlineLevel="3"/>
    <col min="61" max="61" width="13.77734375" hidden="1" outlineLevel="3"/>
    <col min="62" max="63" width="12.21875" hidden="1" outlineLevel="3"/>
    <col min="64" max="64" width="11.44140625" hidden="1" outlineLevel="3"/>
    <col min="65" max="65" width="13.77734375" hidden="1" outlineLevel="3"/>
    <col min="66" max="66" width="10.5546875" hidden="1" outlineLevel="3"/>
    <col min="67" max="67" width="12.21875" hidden="1" outlineLevel="1" collapsed="1"/>
    <col min="68" max="68" width="12" hidden="1" outlineLevel="2"/>
    <col min="69" max="69" width="13.44140625" hidden="1" outlineLevel="2"/>
    <col min="70" max="70" width="11.21875" hidden="1" outlineLevel="2"/>
    <col min="71" max="71" width="11.44140625" hidden="1" outlineLevel="2"/>
    <col min="72" max="72" width="8.77734375" hidden="1" outlineLevel="2"/>
    <col min="73" max="73" width="12" hidden="1" outlineLevel="2"/>
    <col min="74" max="74" width="11.21875" hidden="1" outlineLevel="2"/>
    <col min="75" max="75" width="11.5546875" hidden="1" outlineLevel="2"/>
    <col min="76" max="76" width="14" hidden="1" outlineLevel="2"/>
    <col min="77" max="77" width="9.21875" hidden="1" outlineLevel="2"/>
    <col min="78" max="78" width="10.21875" hidden="1" outlineLevel="2"/>
    <col min="79" max="79" width="9.21875" hidden="1" outlineLevel="2"/>
    <col min="80" max="80" width="10.21875" hidden="1" outlineLevel="2"/>
    <col min="81" max="83" width="9.21875" hidden="1" outlineLevel="2"/>
    <col min="84" max="84" width="10.5546875" hidden="1" outlineLevel="2"/>
    <col min="85" max="85" width="11.5546875" hidden="1" outlineLevel="2"/>
    <col min="86" max="86" width="14.77734375" hidden="1" outlineLevel="2"/>
    <col min="87" max="87" width="10.44140625" hidden="1" outlineLevel="2"/>
    <col min="88" max="88" width="14.44140625" hidden="1" outlineLevel="2"/>
    <col min="89" max="89" width="12" hidden="1" outlineLevel="2"/>
    <col min="90" max="90" width="8.77734375" hidden="1" outlineLevel="2"/>
    <col min="91" max="91" width="10.21875" hidden="1" outlineLevel="1" collapsed="1"/>
    <col min="92" max="92" width="8.77734375" hidden="1" outlineLevel="4"/>
    <col min="93" max="93" width="10.5546875" hidden="1" outlineLevel="4"/>
    <col min="94" max="95" width="11.5546875" hidden="1" outlineLevel="4"/>
    <col min="96" max="112" width="8.77734375" hidden="1" outlineLevel="4"/>
    <col min="113" max="113" width="10.5546875" hidden="1" outlineLevel="4"/>
    <col min="114" max="123" width="8.77734375" hidden="1" outlineLevel="4"/>
    <col min="124" max="124" width="12" hidden="1" outlineLevel="3" collapsed="1"/>
    <col min="125" max="126" width="12" hidden="1" outlineLevel="3"/>
    <col min="127" max="127" width="8.77734375" customWidth="1" collapsed="1"/>
    <col min="128" max="128" width="4.77734375" customWidth="1"/>
    <col min="129" max="16384" width="8.77734375" hidden="1"/>
  </cols>
  <sheetData>
    <row r="1" spans="1:12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 t="s">
        <v>0</v>
      </c>
      <c r="AE1" s="3" t="str">
        <f>IF(OR(Effective_Date="",Expiration_Date=""),"",AVERAGE(Effective_Date,IF(AND(Program_Type="Automatics",[1]Setup!$K$8="Risks Attaching"),DATE(YEAR(Effective_Date),MONTH(Effective_Date)+Underlying_Policy_Length,DAY(Effective_Date)),Effective_Date)))</f>
        <v/>
      </c>
      <c r="AF1" s="3" t="str">
        <f>IF(AE1="","",INDEX('[1]GL Rating Factors'!$B$3:$B$43,MATCH($AE1,'[1]GL Rating Factors'!$B$3:$B$43,1)))</f>
        <v/>
      </c>
      <c r="AG1" s="3" t="str" cm="1">
        <f t="array" ref="AG1">IF(AE1="","",INDEX('[1]GL Rating Factors'!$B$3:$B$43,MATCH($AE1,'[1]GL Rating Factors'!$B$3:$B$43,1)+1))</f>
        <v/>
      </c>
      <c r="AH1" s="4" t="str">
        <f>IF(OR(AE1="",AF1=""),"",(AG1-AE1)/(AG1-AF1))</f>
        <v/>
      </c>
      <c r="AI1" s="5" t="str">
        <f>IF(AE1="","",INDEX('[1]GL Rating Factors'!$H$3:$H$43,MATCH(AF1,'[1]GL Rating Factors'!$B$3:$B$43,0)))</f>
        <v/>
      </c>
      <c r="AJ1" t="str">
        <f>IF(AE1="","",INDEX('[1]GL Rating Factors'!$G$3:$G$43,MATCH(AF1,'[1]GL Rating Factors'!$B$3:$B$43,0)))</f>
        <v/>
      </c>
      <c r="AK1" t="str">
        <f>IF(AE1="","",INDEX('[1]GL Rating Factors'!$H$3:$H$43,MATCH(AG1,'[1]GL Rating Factors'!$B$3:$B$43,0)))</f>
        <v/>
      </c>
      <c r="AL1" t="str">
        <f>IF(AE1="","",INDEX('[1]GL Rating Factors'!$G$3:$G$43,MATCH(AG1,'[1]GL Rating Factors'!$B$3:$B$43,0)))</f>
        <v/>
      </c>
      <c r="AM1" s="6" t="str">
        <f>IF(AE1="","",AI1*$AH1+(1-$AH1)*AK1)</f>
        <v/>
      </c>
      <c r="AN1" s="6" t="str">
        <f>IF(AF1="","",AJ1*$AH1+(1-$AH1)*AL1)</f>
        <v/>
      </c>
      <c r="AO1" s="7" t="str">
        <f t="shared" ref="AO1:AP2" si="0">IF(AE1="","",AM1/AM$1)</f>
        <v/>
      </c>
      <c r="AP1" s="7" t="str">
        <f t="shared" si="0"/>
        <v/>
      </c>
      <c r="AT1" s="8" t="s">
        <v>1</v>
      </c>
      <c r="AU1" s="9"/>
      <c r="AV1" s="10">
        <f ca="1">IF([1]GL_ILF_Selection!E46="","",IFERROR(MIN(MAX(1-[1]GL_ILF_Selection!E46,0),0),0))</f>
        <v>0</v>
      </c>
      <c r="AW1" s="11"/>
      <c r="AX1" s="12">
        <f ca="1">IF([1]GL_ILF_Selection!H46="","",IFERROR(MIN(MAX(1-[1]GL_ILF_Selection!H46,0),0),0))</f>
        <v>0</v>
      </c>
      <c r="BD1" s="13" t="s">
        <v>2</v>
      </c>
      <c r="BE1" s="14"/>
      <c r="BF1" s="15" t="str">
        <f>[1]Setup!G25</f>
        <v>Included</v>
      </c>
      <c r="BG1" s="16"/>
      <c r="BH1" s="17" t="s">
        <v>3</v>
      </c>
      <c r="BI1" s="18">
        <f>IF(Loss_Rating_Limit_GL="",[1]GL_Exposure_Input!Q4,Loss_Rating_Limit_GL)</f>
        <v>100000</v>
      </c>
      <c r="BJ1" s="9"/>
      <c r="BK1" s="17" t="s">
        <v>4</v>
      </c>
      <c r="BL1" s="19" cm="1">
        <f t="array" aca="1" ref="BL1" ca="1">IF(GL="No","",IFERROR(Find_Rating_Limit($BE$9:$BE$108,$BF$9:$BF$108,COUNT(B9:B28),P3,IF(BF1=[1]Lists!R2,0,1),[1]GL_LossExperience_Input!BL2,BL3),$BL$3*ROUND(MIN($BE$9:$BE$108)/$BL$3,0)))</f>
        <v>0</v>
      </c>
      <c r="BO1" t="s">
        <v>5</v>
      </c>
      <c r="BT1" s="20"/>
      <c r="BW1" s="21" t="s">
        <v>6</v>
      </c>
      <c r="BX1" s="3" t="str">
        <f>IF(OR(Effective_Date="",Expiration_Date=""),"",IF(AND(Program_Type="Automatics",[1]Setup!K8=[1]Lists!D3),AVERAGE(Effective_Date,Expiration_Date+Underlying_Policy_Length*(365/12)),AVERAGE(Expiration_Date,Effective_Date)))</f>
        <v/>
      </c>
      <c r="BY1" s="3" t="str">
        <f>IF(BX1="","",INDEX('[1]GL Rating Factors'!$B$3:$B$43,MATCH([1]GL_LossExperience_Input!$BX1,'[1]GL Rating Factors'!$B$3:$B$43,1)))</f>
        <v/>
      </c>
      <c r="BZ1" s="3" t="str" cm="1">
        <f t="array" ref="BZ1">IF(BX1="","",INDEX('[1]GL Rating Factors'!$B$3:$B$43,MATCH([1]GL_LossExperience_Input!$BX1,'[1]GL Rating Factors'!$B$3:$B$43,1)+1))</f>
        <v/>
      </c>
      <c r="CA1" s="22" t="str">
        <f>IF(BX1="","",INDEX('[1]GL Rating Factors'!$F$3:$F$43,MATCH([1]GL_LossExperience_Input!$BY1,'[1]GL Rating Factors'!$B$3:$B$43,1)))</f>
        <v/>
      </c>
      <c r="CB1" s="22" t="str" cm="1">
        <f t="array" ref="CB1">IF(BX1="","",INDEX('[1]GL Rating Factors'!$F$3:$F$43,MATCH([1]GL_LossExperience_Input!$BY1,'[1]GL Rating Factors'!$B$3:$B$43,1)+1))</f>
        <v/>
      </c>
      <c r="CC1" s="23" t="str">
        <f>IF(BX1="","",(BZ1-BX1)/(BZ1-BY1))</f>
        <v/>
      </c>
      <c r="CD1" s="22" t="str">
        <f>IF(BX1="","",CC1*CA1+(1-CC1)*CB1)</f>
        <v/>
      </c>
      <c r="CE1" s="22" t="str">
        <f t="shared" ref="CE1:CE2" si="1">IF(OR(BW1="",$BX$1=""),"",CD1/$CD$1)</f>
        <v/>
      </c>
      <c r="CG1" t="s">
        <v>0</v>
      </c>
      <c r="CH1" t="str">
        <f>[1]Setup!K8</f>
        <v>Risks Attaching</v>
      </c>
      <c r="CI1" s="24">
        <v>45292</v>
      </c>
      <c r="CJ1" s="24">
        <v>45657</v>
      </c>
      <c r="CK1" s="25" t="e" cm="1">
        <f t="array" aca="1" ref="CK1" ca="1">IF(CG1="","",CalculateAverageRateLevel(OFFSET($BQ$9:$BR$9,0,0,COUNT($BQ$9:$BQ$108),2),CI1,CJ1,Underlying_Policy_Length,CH1=[1]Lists!$D$2))</f>
        <v>#NAME?</v>
      </c>
      <c r="DW1" s="1"/>
      <c r="DX1" s="1"/>
    </row>
    <row r="2" spans="1:128" ht="15" thickBot="1" x14ac:dyDescent="0.35">
      <c r="A2" s="1"/>
      <c r="B2" s="26" t="str">
        <f>IF([1]Setup!G3="","",[1]Setup!G3&amp;": "&amp;[1]Lists!A3)</f>
        <v/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t="s">
        <v>7</v>
      </c>
      <c r="AE2" s="28" t="str">
        <f>IF(AE1="","",DATE(YEAR(AE1)-1,MONTH(AE1),DAY(AE1)))</f>
        <v/>
      </c>
      <c r="AF2" s="3" t="str">
        <f>IF(AE2="","",INDEX('[1]GL Rating Factors'!$B$3:$B$43,MATCH($AE2,'[1]GL Rating Factors'!$B$3:$B$43,1)))</f>
        <v/>
      </c>
      <c r="AG2" s="3" t="str" cm="1">
        <f t="array" ref="AG2">IF(AE2="","",INDEX('[1]GL Rating Factors'!$B$3:$B$43,MATCH($AE2,'[1]GL Rating Factors'!$B$3:$B$43,1)+1))</f>
        <v/>
      </c>
      <c r="AH2" s="4" t="str">
        <f>IF(OR(AE2="",AF2=""),"",(AG2-AE2)/(AG2-AF2))</f>
        <v/>
      </c>
      <c r="AI2" s="5" t="str">
        <f>IF(AE2="","",INDEX('[1]GL Rating Factors'!$H$3:$H$43,MATCH(AF2,'[1]GL Rating Factors'!$B$3:$B$43,0)))</f>
        <v/>
      </c>
      <c r="AJ2" t="str">
        <f>IF(AE2="","",INDEX('[1]GL Rating Factors'!$G$3:$G$43,MATCH(AF2,'[1]GL Rating Factors'!$B$3:$B$43,0)))</f>
        <v/>
      </c>
      <c r="AK2" t="str">
        <f>IF(AE2="","",INDEX('[1]GL Rating Factors'!$H$3:$H$43,MATCH(AG2,'[1]GL Rating Factors'!$B$3:$B$43,0)))</f>
        <v/>
      </c>
      <c r="AL2" t="str">
        <f>IF(AE2="","",INDEX('[1]GL Rating Factors'!$G$3:$G$43,MATCH(AG2,'[1]GL Rating Factors'!$B$3:$B$43,0)))</f>
        <v/>
      </c>
      <c r="AM2" s="6" t="str">
        <f>IF(AE2="","",AI2*$AH2+(1-$AH2)*AK2)</f>
        <v/>
      </c>
      <c r="AN2" s="6" t="str">
        <f>IF(AF2="","",AJ2*$AH2+(1-$AH2)*AL2)</f>
        <v/>
      </c>
      <c r="AO2" s="7" t="str">
        <f t="shared" si="0"/>
        <v/>
      </c>
      <c r="AP2" s="7" t="str">
        <f t="shared" si="0"/>
        <v/>
      </c>
      <c r="AQ2" s="29" t="s">
        <v>8</v>
      </c>
      <c r="AR2" s="30"/>
      <c r="AS2" s="30"/>
      <c r="AT2" s="31" t="s">
        <v>9</v>
      </c>
      <c r="AV2" s="32">
        <v>0.75</v>
      </c>
      <c r="AW2" s="33"/>
      <c r="AX2" s="34">
        <f>AV2</f>
        <v>0.75</v>
      </c>
      <c r="AY2" t="s">
        <v>10</v>
      </c>
      <c r="BD2" s="31"/>
      <c r="BG2" s="20"/>
      <c r="BH2" s="21" t="s">
        <v>11</v>
      </c>
      <c r="BI2" s="35">
        <f>MAX(P3,25000)</f>
        <v>25000</v>
      </c>
      <c r="BJ2" s="20"/>
      <c r="BK2" s="21" t="s">
        <v>12</v>
      </c>
      <c r="BL2" s="36">
        <v>1</v>
      </c>
      <c r="BM2" s="20"/>
      <c r="BN2" s="20"/>
      <c r="BP2" s="37" t="s">
        <v>13</v>
      </c>
      <c r="BQ2" s="38"/>
      <c r="BR2" s="38"/>
      <c r="BS2" s="38"/>
      <c r="BW2" s="20" t="s">
        <v>14</v>
      </c>
      <c r="BX2" s="28" t="str">
        <f>IF(BX1="","",DATE(YEAR(BX1)-1,MONTH(BX1),DAY(BX1)))</f>
        <v/>
      </c>
      <c r="BY2" s="3" t="str">
        <f>IF(BX2="","",INDEX('[1]GL Rating Factors'!$B$3:$B$43,MATCH([1]GL_LossExperience_Input!$BX2,'[1]GL Rating Factors'!$B$3:$B$43,1)))</f>
        <v/>
      </c>
      <c r="BZ2" s="3" t="str" cm="1">
        <f t="array" ref="BZ2">IF(BX2="","",INDEX('[1]GL Rating Factors'!$B$3:$B$43,MATCH([1]GL_LossExperience_Input!$BX2,'[1]GL Rating Factors'!$B$3:$B$43,1)+1))</f>
        <v/>
      </c>
      <c r="CA2" s="22" t="str">
        <f>IF(BX2="","",INDEX('[1]GL Rating Factors'!$F$3:$F$43,MATCH([1]GL_LossExperience_Input!$BY2,'[1]GL Rating Factors'!$B$3:$B$43,1)))</f>
        <v/>
      </c>
      <c r="CB2" s="22" t="str" cm="1">
        <f t="array" ref="CB2">IF(BX2="","",INDEX('[1]GL Rating Factors'!$F$3:$F$43,MATCH([1]GL_LossExperience_Input!$BY2,'[1]GL Rating Factors'!$B$3:$B$43,1)+1))</f>
        <v/>
      </c>
      <c r="CC2" s="23" t="str">
        <f>IF(BX2="","",(BZ2-BX2)/(BZ2-BY2))</f>
        <v/>
      </c>
      <c r="CD2" s="22" t="str">
        <f>IF(BX2="","",CC2*CA2+(1-CC2)*CB2)</f>
        <v/>
      </c>
      <c r="CE2" s="22" t="str">
        <f t="shared" si="1"/>
        <v/>
      </c>
      <c r="CF2" s="39"/>
      <c r="CG2" s="40" t="s">
        <v>15</v>
      </c>
      <c r="CM2" t="s">
        <v>16</v>
      </c>
      <c r="CO2" t="s">
        <v>17</v>
      </c>
      <c r="DM2" s="41" t="s">
        <v>18</v>
      </c>
      <c r="DQ2" s="41" t="s">
        <v>19</v>
      </c>
      <c r="DW2" s="27"/>
      <c r="DX2" s="1"/>
    </row>
    <row r="3" spans="1:128" ht="15" thickBot="1" x14ac:dyDescent="0.35">
      <c r="A3" s="1"/>
      <c r="B3" s="26" t="s">
        <v>20</v>
      </c>
      <c r="C3" s="26"/>
      <c r="D3" s="42" t="str">
        <f>IF(Effective_Date="","",Effective_Date)</f>
        <v/>
      </c>
      <c r="E3" s="27"/>
      <c r="F3" s="27"/>
      <c r="G3" s="27"/>
      <c r="H3" s="27"/>
      <c r="I3" s="27"/>
      <c r="J3" s="43" t="s">
        <v>21</v>
      </c>
      <c r="K3" s="44" t="s">
        <v>22</v>
      </c>
      <c r="L3" s="27"/>
      <c r="M3" s="27"/>
      <c r="N3" s="26"/>
      <c r="O3" s="43" t="s">
        <v>23</v>
      </c>
      <c r="P3" s="45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E3" s="28"/>
      <c r="AF3" s="3"/>
      <c r="AG3" s="3"/>
      <c r="AH3" s="4"/>
      <c r="AI3" s="5"/>
      <c r="AM3" s="6"/>
      <c r="AN3" s="6"/>
      <c r="AO3" s="7"/>
      <c r="AP3" s="7"/>
      <c r="AQ3" s="46"/>
      <c r="AR3" s="16"/>
      <c r="AS3" s="16"/>
      <c r="AT3" s="9"/>
      <c r="AU3" s="9"/>
      <c r="AV3" s="47"/>
      <c r="AW3" s="33"/>
      <c r="AX3" s="33"/>
      <c r="BD3" s="48"/>
      <c r="BE3" s="49"/>
      <c r="BF3" s="49"/>
      <c r="BG3" s="50"/>
      <c r="BH3" s="50"/>
      <c r="BI3" s="50"/>
      <c r="BJ3" s="50"/>
      <c r="BK3" s="50" t="s">
        <v>24</v>
      </c>
      <c r="BL3" s="51">
        <v>10000</v>
      </c>
      <c r="BM3" s="52"/>
      <c r="BN3" s="50"/>
      <c r="BP3" s="37"/>
      <c r="BQ3" s="38"/>
      <c r="BR3" s="38"/>
      <c r="BS3" s="38"/>
      <c r="BW3" s="20"/>
      <c r="BX3" s="28"/>
      <c r="BY3" s="3"/>
      <c r="BZ3" s="3"/>
      <c r="CA3" s="22"/>
      <c r="CB3" s="22"/>
      <c r="CC3" s="23"/>
      <c r="CD3" s="22"/>
      <c r="CE3" s="22"/>
      <c r="CF3" s="39"/>
      <c r="CG3" s="40"/>
      <c r="CN3" s="21" t="s">
        <v>25</v>
      </c>
      <c r="CO3" s="2" t="s">
        <v>26</v>
      </c>
      <c r="CP3" s="2" t="s">
        <v>27</v>
      </c>
      <c r="CQ3" s="2" t="s">
        <v>28</v>
      </c>
      <c r="CR3" s="2" t="s">
        <v>29</v>
      </c>
      <c r="CS3" s="2" t="s">
        <v>30</v>
      </c>
      <c r="CT3" s="2" t="s">
        <v>31</v>
      </c>
      <c r="CU3" s="2" t="s">
        <v>32</v>
      </c>
      <c r="CV3" s="2" t="str">
        <f>CV6&amp; " "&amp;CV7&amp; " are negative. Please change."</f>
        <v>Earned Exposures are negative. Please change.</v>
      </c>
      <c r="CW3" s="2" t="str">
        <f t="shared" ref="CW3:DA3" si="2">CW6&amp; " "&amp;CW7&amp; " are negative. Please change."</f>
        <v>Incurred Losses are negative. Please change.</v>
      </c>
      <c r="CX3" s="2" t="str">
        <f t="shared" si="2"/>
        <v>Incurred ALAE are negative. Please change.</v>
      </c>
      <c r="CY3" s="2" t="str">
        <f t="shared" si="2"/>
        <v>Paid Losses are negative. Please change.</v>
      </c>
      <c r="CZ3" s="2" t="str">
        <f t="shared" si="2"/>
        <v>Paid ALAE are negative. Please change.</v>
      </c>
      <c r="DA3" s="2" t="str">
        <f t="shared" si="2"/>
        <v>Claim Counts are negative. Please change.</v>
      </c>
      <c r="DB3" s="2" t="str">
        <f>DB6&amp; " "&amp;DB7&amp; " are less in the policy period than the sum of large losses. Please change."</f>
        <v>Incurred Losses are less in the policy period than the sum of large losses. Please change.</v>
      </c>
      <c r="DC3" s="2" t="str">
        <f t="shared" ref="DC3:DE3" si="3">DC6&amp; " "&amp;DC7&amp; " are less in the policy period than the sum of large losses. Please change."</f>
        <v>Incurred ALAE are less in the policy period than the sum of large losses. Please change.</v>
      </c>
      <c r="DD3" s="2" t="str">
        <f t="shared" si="3"/>
        <v>Paid Losses are less in the policy period than the sum of large losses. Please change.</v>
      </c>
      <c r="DE3" s="2" t="str">
        <f t="shared" si="3"/>
        <v>Paid ALAE are less in the policy period than the sum of large losses. Please change.</v>
      </c>
      <c r="DF3" s="2" t="str">
        <f>DF6&amp; " "&amp;DF7&amp; " are less in the policy period than the number of large losses. Please change."</f>
        <v>Claim Counts are less in the policy period than the number of large losses. Please change.</v>
      </c>
      <c r="DG3" s="2" t="s">
        <v>33</v>
      </c>
      <c r="DH3" s="2" t="s">
        <v>34</v>
      </c>
      <c r="DI3" t="s">
        <v>35</v>
      </c>
      <c r="DJ3" s="2" t="s">
        <v>36</v>
      </c>
      <c r="DM3" t="s">
        <v>25</v>
      </c>
      <c r="DN3" s="2" t="s">
        <v>37</v>
      </c>
      <c r="DO3" s="2" t="s">
        <v>38</v>
      </c>
      <c r="DQ3" t="s">
        <v>25</v>
      </c>
      <c r="DR3" t="s">
        <v>39</v>
      </c>
      <c r="DT3" t="s">
        <v>40</v>
      </c>
      <c r="DW3" s="27"/>
      <c r="DX3" s="1"/>
    </row>
    <row r="4" spans="1:128" ht="15" thickBot="1" x14ac:dyDescent="0.35">
      <c r="A4" s="1"/>
      <c r="C4" s="27"/>
      <c r="D4" s="43" t="s">
        <v>41</v>
      </c>
      <c r="E4" s="53"/>
      <c r="F4" s="27"/>
      <c r="G4" s="27"/>
      <c r="H4" s="27"/>
      <c r="I4" s="27"/>
      <c r="J4" s="43" t="s">
        <v>42</v>
      </c>
      <c r="K4" s="54">
        <f>IF(K3="Payroll",100,IF(K3="Revenue",1000,1))</f>
        <v>1000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E4" s="28"/>
      <c r="AF4" s="3"/>
      <c r="AG4" s="3"/>
      <c r="AH4" s="4"/>
      <c r="AI4" s="5"/>
      <c r="AM4" s="6"/>
      <c r="AN4" s="6"/>
      <c r="AO4" s="7"/>
      <c r="AP4" s="7"/>
      <c r="AQ4" s="52"/>
      <c r="AR4" s="50"/>
      <c r="AS4" s="50"/>
      <c r="AT4" s="49"/>
      <c r="AU4" s="50" t="s">
        <v>43</v>
      </c>
      <c r="AV4" s="55"/>
      <c r="AW4" s="56" t="s">
        <v>44</v>
      </c>
      <c r="AX4" s="33"/>
      <c r="BE4" s="31"/>
      <c r="BG4" s="20" t="s">
        <v>45</v>
      </c>
      <c r="BH4" s="57" t="s">
        <v>45</v>
      </c>
      <c r="BI4" s="58" t="s">
        <v>46</v>
      </c>
      <c r="BJ4" s="57" t="str">
        <f>BI4</f>
        <v>Excess</v>
      </c>
      <c r="BK4" s="20" t="s">
        <v>45</v>
      </c>
      <c r="BL4" s="57" t="s">
        <v>45</v>
      </c>
      <c r="BM4" s="58" t="s">
        <v>46</v>
      </c>
      <c r="BN4" s="57" t="str">
        <f>BM4</f>
        <v>Excess</v>
      </c>
      <c r="BP4" s="37"/>
      <c r="BQ4" s="38"/>
      <c r="BR4" s="38"/>
      <c r="BS4" s="38"/>
      <c r="BW4" s="20"/>
      <c r="BX4" s="28"/>
      <c r="BY4" s="3"/>
      <c r="BZ4" s="3"/>
      <c r="CA4" s="22"/>
      <c r="CB4" s="22"/>
      <c r="CC4" s="23"/>
      <c r="CD4" s="22"/>
      <c r="CE4" s="22"/>
      <c r="CF4" s="39"/>
      <c r="CG4" s="40"/>
      <c r="CN4" s="20" t="s">
        <v>47</v>
      </c>
      <c r="CO4">
        <f>IF(IFERROR(SUM(CO9:CO28),0)&gt;0,1,0)</f>
        <v>0</v>
      </c>
      <c r="CP4">
        <f t="shared" ref="CP4:DJ4" si="4">IF(IFERROR(SUM(CP9:CP28),0)&gt;0,1,0)</f>
        <v>0</v>
      </c>
      <c r="CQ4">
        <f t="shared" si="4"/>
        <v>0</v>
      </c>
      <c r="CR4">
        <f t="shared" si="4"/>
        <v>0</v>
      </c>
      <c r="CS4">
        <f t="shared" si="4"/>
        <v>0</v>
      </c>
      <c r="CT4">
        <f t="shared" si="4"/>
        <v>0</v>
      </c>
      <c r="CU4">
        <f t="shared" si="4"/>
        <v>0</v>
      </c>
      <c r="CV4">
        <f t="shared" si="4"/>
        <v>0</v>
      </c>
      <c r="CW4">
        <f t="shared" si="4"/>
        <v>0</v>
      </c>
      <c r="CX4">
        <f t="shared" si="4"/>
        <v>0</v>
      </c>
      <c r="CY4">
        <f t="shared" si="4"/>
        <v>0</v>
      </c>
      <c r="CZ4">
        <f t="shared" si="4"/>
        <v>0</v>
      </c>
      <c r="DA4">
        <f t="shared" si="4"/>
        <v>0</v>
      </c>
      <c r="DB4">
        <f t="shared" si="4"/>
        <v>0</v>
      </c>
      <c r="DC4">
        <f t="shared" si="4"/>
        <v>0</v>
      </c>
      <c r="DD4">
        <f t="shared" si="4"/>
        <v>0</v>
      </c>
      <c r="DE4">
        <f t="shared" si="4"/>
        <v>0</v>
      </c>
      <c r="DF4">
        <f t="shared" si="4"/>
        <v>0</v>
      </c>
      <c r="DG4">
        <f t="shared" si="4"/>
        <v>0</v>
      </c>
      <c r="DH4">
        <f t="shared" si="4"/>
        <v>0</v>
      </c>
      <c r="DI4">
        <f t="shared" si="4"/>
        <v>0</v>
      </c>
      <c r="DJ4">
        <f t="shared" si="4"/>
        <v>0</v>
      </c>
      <c r="DM4" t="s">
        <v>47</v>
      </c>
      <c r="DN4">
        <f>IF(IFERROR(SUM(DN9:DN108),0)&gt;0,1,0)</f>
        <v>0</v>
      </c>
      <c r="DO4">
        <f>IF(IFERROR(SUM(DO9:DO108),0)&gt;0,1,0)</f>
        <v>0</v>
      </c>
      <c r="DQ4" t="s">
        <v>47</v>
      </c>
      <c r="DR4">
        <f t="shared" ref="DR4" si="5">IF(IFERROR(SUM(DR9:DR28),0)&gt;0,1,0)</f>
        <v>0</v>
      </c>
      <c r="DW4" s="27"/>
      <c r="DX4" s="1"/>
    </row>
    <row r="5" spans="1:128" ht="15" thickBot="1" x14ac:dyDescent="0.35">
      <c r="A5" s="1"/>
      <c r="B5" s="27"/>
      <c r="C5" s="59" t="str">
        <f>IF(SUM($CO$4:$DJ$4)&gt;0,"* "&amp;INDEX($CO$3:$DJ$3,MATCH(1,$CO$4:$DJ$4,0)),"")</f>
        <v/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59" t="str">
        <f>IF(SUM($DN$4:$DQ$4)&gt;0,"* "&amp;INDEX($DN$3:$DQ$3,MATCH(1,$DN$4:$DQ$4,0)),"")</f>
        <v/>
      </c>
      <c r="O5" s="27"/>
      <c r="P5" s="27"/>
      <c r="Q5" s="27"/>
      <c r="R5" s="27"/>
      <c r="S5" s="27"/>
      <c r="T5" s="27"/>
      <c r="U5" s="27"/>
      <c r="V5" s="27"/>
      <c r="W5" s="59" t="str">
        <f>IF($DR$4&gt;0,$DR$3,"")</f>
        <v/>
      </c>
      <c r="X5" s="59"/>
      <c r="Y5" s="27"/>
      <c r="Z5" s="27"/>
      <c r="AA5" s="27"/>
      <c r="AB5" s="27"/>
      <c r="AC5" s="27"/>
      <c r="AE5" s="28"/>
      <c r="AF5" s="3"/>
      <c r="AG5" s="3"/>
      <c r="AH5" s="4"/>
      <c r="AI5" s="5"/>
      <c r="AM5" s="6"/>
      <c r="AN5" s="6"/>
      <c r="AO5" s="7"/>
      <c r="AP5" s="7"/>
      <c r="AQ5" s="58"/>
      <c r="AR5" s="20"/>
      <c r="AS5" s="20"/>
      <c r="AU5" s="20"/>
      <c r="AV5" s="60"/>
      <c r="AW5" s="56"/>
      <c r="AX5" s="33"/>
      <c r="BE5" s="31"/>
      <c r="BG5" s="20"/>
      <c r="BH5" s="57"/>
      <c r="BI5" s="58"/>
      <c r="BJ5" s="57"/>
      <c r="BK5" s="20"/>
      <c r="BL5" s="57"/>
      <c r="BM5" s="58"/>
      <c r="BN5" s="57"/>
      <c r="BP5" s="37"/>
      <c r="BQ5" s="38"/>
      <c r="BR5" s="38"/>
      <c r="BS5" s="38"/>
      <c r="BW5" s="20"/>
      <c r="BX5" s="28"/>
      <c r="BY5" s="3"/>
      <c r="BZ5" s="3"/>
      <c r="CA5" s="22"/>
      <c r="CB5" s="22"/>
      <c r="CC5" s="23"/>
      <c r="CD5" s="22"/>
      <c r="CE5" s="22"/>
      <c r="CF5" s="39"/>
      <c r="CG5" s="40"/>
      <c r="DW5" s="27"/>
      <c r="DX5" s="1"/>
    </row>
    <row r="6" spans="1:128" ht="16.2" thickBot="1" x14ac:dyDescent="0.35">
      <c r="A6" s="1"/>
      <c r="B6" s="26"/>
      <c r="C6" s="61" t="s">
        <v>48</v>
      </c>
      <c r="D6" s="62"/>
      <c r="E6" s="62"/>
      <c r="F6" s="62"/>
      <c r="G6" s="62"/>
      <c r="H6" s="62"/>
      <c r="I6" s="62"/>
      <c r="J6" s="62"/>
      <c r="K6" s="63"/>
      <c r="L6" s="27"/>
      <c r="M6" s="27"/>
      <c r="N6" s="64" t="s">
        <v>49</v>
      </c>
      <c r="O6" s="65"/>
      <c r="P6" s="65"/>
      <c r="Q6" s="65"/>
      <c r="R6" s="65"/>
      <c r="S6" s="66"/>
      <c r="T6" s="27"/>
      <c r="U6" s="27"/>
      <c r="V6" s="27"/>
      <c r="W6" s="27"/>
      <c r="X6" s="67" t="s">
        <v>50</v>
      </c>
      <c r="Y6" s="68"/>
      <c r="Z6" s="27"/>
      <c r="AA6" s="27"/>
      <c r="AB6" s="27"/>
      <c r="AC6" s="27"/>
      <c r="AE6" s="69"/>
      <c r="AF6" s="70"/>
      <c r="AG6" s="71"/>
      <c r="AK6" s="72" t="s">
        <v>51</v>
      </c>
      <c r="AL6" s="73"/>
      <c r="AM6" s="73"/>
      <c r="AN6" s="73"/>
      <c r="AO6" s="73"/>
      <c r="AP6" s="73"/>
      <c r="AQ6" s="31"/>
      <c r="AR6" s="20" t="s">
        <v>52</v>
      </c>
      <c r="AS6" s="20" t="s">
        <v>53</v>
      </c>
      <c r="AT6" s="20" t="s">
        <v>52</v>
      </c>
      <c r="AU6" s="20" t="s">
        <v>52</v>
      </c>
      <c r="AV6" s="57" t="s">
        <v>54</v>
      </c>
      <c r="AW6" s="20" t="s">
        <v>52</v>
      </c>
      <c r="AX6" s="57" t="s">
        <v>54</v>
      </c>
      <c r="AY6" s="29" t="s">
        <v>55</v>
      </c>
      <c r="AZ6" s="74" t="str">
        <f>AY6</f>
        <v>Severity</v>
      </c>
      <c r="BE6" s="58" t="s">
        <v>56</v>
      </c>
      <c r="BF6" s="20" t="s">
        <v>56</v>
      </c>
      <c r="BG6" s="20" t="s">
        <v>57</v>
      </c>
      <c r="BH6" s="57" t="s">
        <v>56</v>
      </c>
      <c r="BI6" s="58" t="str">
        <f>BG6</f>
        <v>Untrended</v>
      </c>
      <c r="BJ6" s="57" t="str">
        <f>BH6</f>
        <v>Trended</v>
      </c>
      <c r="BK6" s="20" t="s">
        <v>57</v>
      </c>
      <c r="BL6" s="57" t="s">
        <v>56</v>
      </c>
      <c r="BM6" s="58" t="str">
        <f>BK6</f>
        <v>Untrended</v>
      </c>
      <c r="BN6" s="57" t="str">
        <f>BL6</f>
        <v>Trended</v>
      </c>
      <c r="BP6" s="20" t="s">
        <v>58</v>
      </c>
      <c r="BQ6" s="20" t="str">
        <f>BP6</f>
        <v>Rate Change</v>
      </c>
      <c r="BR6" s="20" t="s">
        <v>59</v>
      </c>
      <c r="BT6" s="20"/>
      <c r="BW6" s="75" t="s">
        <v>60</v>
      </c>
      <c r="BX6" s="72" t="s">
        <v>61</v>
      </c>
      <c r="BY6" s="73"/>
      <c r="BZ6" s="76"/>
      <c r="CA6" s="16"/>
      <c r="CB6" s="16"/>
      <c r="CC6" s="16"/>
      <c r="CD6" s="16"/>
      <c r="CE6" s="77"/>
      <c r="CG6" s="75" t="s">
        <v>60</v>
      </c>
      <c r="CH6" s="20" t="s">
        <v>60</v>
      </c>
      <c r="CI6" s="20" t="s">
        <v>60</v>
      </c>
      <c r="CJ6" s="20" t="str">
        <f>CI6</f>
        <v>Experience</v>
      </c>
      <c r="CK6" s="20" t="s">
        <v>62</v>
      </c>
      <c r="CL6" s="40"/>
      <c r="CM6" s="40"/>
      <c r="CN6" s="40"/>
      <c r="CO6" s="20" t="s">
        <v>63</v>
      </c>
      <c r="CP6" s="20" t="s">
        <v>63</v>
      </c>
      <c r="CQ6" s="20" t="s">
        <v>63</v>
      </c>
      <c r="CR6" s="20" t="s">
        <v>64</v>
      </c>
      <c r="CS6" s="20" t="s">
        <v>64</v>
      </c>
      <c r="CT6" s="20" t="s">
        <v>65</v>
      </c>
      <c r="CU6" s="20" t="s">
        <v>65</v>
      </c>
      <c r="CV6" s="20" t="str">
        <f t="shared" ref="CV6:DA7" si="6">F7</f>
        <v>Earned</v>
      </c>
      <c r="CW6" s="20" t="str">
        <f t="shared" si="6"/>
        <v>Incurred</v>
      </c>
      <c r="CX6" s="20" t="str">
        <f t="shared" si="6"/>
        <v>Incurred</v>
      </c>
      <c r="CY6" s="20" t="str">
        <f t="shared" si="6"/>
        <v>Paid</v>
      </c>
      <c r="CZ6" s="20" t="str">
        <f t="shared" si="6"/>
        <v>Paid</v>
      </c>
      <c r="DA6" s="20" t="str">
        <f t="shared" si="6"/>
        <v>Claim</v>
      </c>
      <c r="DB6" s="20" t="str">
        <f>CW6</f>
        <v>Incurred</v>
      </c>
      <c r="DC6" s="20" t="str">
        <f t="shared" ref="DC6:DF7" si="7">CX6</f>
        <v>Incurred</v>
      </c>
      <c r="DD6" s="20" t="str">
        <f t="shared" si="7"/>
        <v>Paid</v>
      </c>
      <c r="DE6" s="20" t="str">
        <f t="shared" si="7"/>
        <v>Paid</v>
      </c>
      <c r="DF6" s="20" t="str">
        <f t="shared" si="7"/>
        <v>Claim</v>
      </c>
      <c r="DG6" s="20" t="str">
        <f>DD6</f>
        <v>Paid</v>
      </c>
      <c r="DH6" s="20" t="str">
        <f t="shared" ref="DH6:DH7" si="8">DE6</f>
        <v>Paid</v>
      </c>
      <c r="DI6" s="20" t="s">
        <v>65</v>
      </c>
      <c r="DJ6" s="20" t="s">
        <v>65</v>
      </c>
      <c r="DK6" s="20"/>
      <c r="DL6" s="20"/>
      <c r="DM6" s="78"/>
      <c r="DN6" s="79" t="str">
        <f t="shared" ref="DN6:DO8" si="9">DG6</f>
        <v>Paid</v>
      </c>
      <c r="DO6" s="79" t="str">
        <f t="shared" si="9"/>
        <v>Paid</v>
      </c>
      <c r="DP6" s="79"/>
      <c r="DQ6" s="79"/>
      <c r="DR6" s="79" t="s">
        <v>66</v>
      </c>
      <c r="DS6" s="78"/>
      <c r="DT6" s="20"/>
      <c r="DU6" s="20"/>
      <c r="DV6" s="20"/>
      <c r="DW6" s="27"/>
      <c r="DX6" s="1"/>
    </row>
    <row r="7" spans="1:128" ht="14.4" x14ac:dyDescent="0.3">
      <c r="A7" s="1"/>
      <c r="B7" s="26"/>
      <c r="C7" s="26" t="s">
        <v>67</v>
      </c>
      <c r="D7" s="26" t="s">
        <v>68</v>
      </c>
      <c r="E7" s="26" t="s">
        <v>69</v>
      </c>
      <c r="F7" s="26" t="str">
        <f>IF([1]Setup!K9="",[1]Lists!H2,VLOOKUP([1]Setup!K9,[1]Lists!D2:H3,5,FALSE))</f>
        <v>Earned</v>
      </c>
      <c r="G7" s="26" t="s">
        <v>52</v>
      </c>
      <c r="H7" s="26" t="str">
        <f>G7</f>
        <v>Incurred</v>
      </c>
      <c r="I7" s="26" t="s">
        <v>70</v>
      </c>
      <c r="J7" s="26" t="str">
        <f>I7</f>
        <v>Paid</v>
      </c>
      <c r="K7" s="26" t="s">
        <v>53</v>
      </c>
      <c r="M7" s="27"/>
      <c r="N7" s="26"/>
      <c r="O7" s="26" t="str">
        <f>G7</f>
        <v>Incurred</v>
      </c>
      <c r="P7" s="26" t="str">
        <f t="shared" ref="P7:R8" si="10">H7</f>
        <v>Incurred</v>
      </c>
      <c r="Q7" s="26" t="str">
        <f t="shared" si="10"/>
        <v>Paid</v>
      </c>
      <c r="R7" s="26" t="str">
        <f t="shared" si="10"/>
        <v>Paid</v>
      </c>
      <c r="S7" s="26" t="s">
        <v>71</v>
      </c>
      <c r="T7" s="27"/>
      <c r="U7" s="27"/>
      <c r="V7" s="27"/>
      <c r="W7" s="27"/>
      <c r="X7" s="80" t="s">
        <v>72</v>
      </c>
      <c r="Y7" s="81" t="s">
        <v>73</v>
      </c>
      <c r="Z7" s="27"/>
      <c r="AA7" s="27"/>
      <c r="AB7" s="27"/>
      <c r="AC7" s="27"/>
      <c r="AD7" s="75" t="s">
        <v>74</v>
      </c>
      <c r="AE7" s="8"/>
      <c r="AF7" s="9"/>
      <c r="AG7" s="9"/>
      <c r="AH7" s="9"/>
      <c r="AI7" s="9"/>
      <c r="AJ7" s="9"/>
      <c r="AK7" s="9"/>
      <c r="AL7" s="9"/>
      <c r="AM7" s="9" t="s">
        <v>75</v>
      </c>
      <c r="AN7" s="9" t="s">
        <v>75</v>
      </c>
      <c r="AO7" s="16" t="s">
        <v>76</v>
      </c>
      <c r="AP7" s="16" t="s">
        <v>76</v>
      </c>
      <c r="AQ7" s="58" t="s">
        <v>77</v>
      </c>
      <c r="AR7" s="20" t="s">
        <v>78</v>
      </c>
      <c r="AS7" s="20" t="s">
        <v>79</v>
      </c>
      <c r="AT7" s="20" t="s">
        <v>55</v>
      </c>
      <c r="AU7" s="20" t="s">
        <v>55</v>
      </c>
      <c r="AV7" s="57" t="s">
        <v>52</v>
      </c>
      <c r="AW7" s="20" t="s">
        <v>55</v>
      </c>
      <c r="AX7" s="57" t="s">
        <v>52</v>
      </c>
      <c r="AY7" s="82" t="s">
        <v>56</v>
      </c>
      <c r="AZ7" s="83" t="str">
        <f>AY7</f>
        <v>Trended</v>
      </c>
      <c r="BE7" s="58" t="s">
        <v>52</v>
      </c>
      <c r="BF7" s="20" t="s">
        <v>52</v>
      </c>
      <c r="BG7" s="20" t="s">
        <v>52</v>
      </c>
      <c r="BH7" s="57" t="s">
        <v>52</v>
      </c>
      <c r="BI7" s="58" t="str">
        <f t="shared" ref="BI7:BJ8" si="11">BG7</f>
        <v>Incurred</v>
      </c>
      <c r="BJ7" s="57" t="str">
        <f t="shared" si="11"/>
        <v>Incurred</v>
      </c>
      <c r="BK7" s="20" t="s">
        <v>52</v>
      </c>
      <c r="BL7" s="57" t="s">
        <v>52</v>
      </c>
      <c r="BM7" s="58" t="str">
        <f t="shared" ref="BM7:BN8" si="12">BK7</f>
        <v>Incurred</v>
      </c>
      <c r="BN7" s="57" t="str">
        <f t="shared" si="12"/>
        <v>Incurred</v>
      </c>
      <c r="BP7" s="20" t="s">
        <v>80</v>
      </c>
      <c r="BQ7" s="20" t="str">
        <f>BP7</f>
        <v>Effective Date</v>
      </c>
      <c r="BR7" s="20" t="s">
        <v>81</v>
      </c>
      <c r="BS7" s="20" t="s">
        <v>82</v>
      </c>
      <c r="BT7" s="20"/>
      <c r="BU7">
        <f>COLUMN(BT7)</f>
        <v>72</v>
      </c>
      <c r="BW7" s="84" t="s">
        <v>74</v>
      </c>
      <c r="BX7" s="58" t="s">
        <v>83</v>
      </c>
      <c r="BY7" s="20" t="s">
        <v>84</v>
      </c>
      <c r="BZ7" s="20" t="s">
        <v>85</v>
      </c>
      <c r="CA7" s="20" t="str">
        <f t="shared" ref="CA7:CB7" si="13">BY7</f>
        <v>Low</v>
      </c>
      <c r="CB7" s="20" t="str">
        <f t="shared" si="13"/>
        <v>High</v>
      </c>
      <c r="CC7" s="20" t="s">
        <v>84</v>
      </c>
      <c r="CD7" s="20" t="s">
        <v>83</v>
      </c>
      <c r="CE7" s="57" t="s">
        <v>86</v>
      </c>
      <c r="CG7" s="84" t="s">
        <v>74</v>
      </c>
      <c r="CH7" s="20" t="s">
        <v>74</v>
      </c>
      <c r="CI7" s="20" t="s">
        <v>74</v>
      </c>
      <c r="CJ7" s="20" t="str">
        <f>CI7</f>
        <v>Period</v>
      </c>
      <c r="CK7" s="20" t="s">
        <v>73</v>
      </c>
      <c r="CL7" s="40"/>
      <c r="CM7" s="40"/>
      <c r="CN7" s="40"/>
      <c r="CO7" s="20" t="s">
        <v>74</v>
      </c>
      <c r="CP7" s="20" t="s">
        <v>74</v>
      </c>
      <c r="CQ7" s="20" t="s">
        <v>87</v>
      </c>
      <c r="CR7" s="20" t="s">
        <v>74</v>
      </c>
      <c r="CS7" s="20" t="s">
        <v>87</v>
      </c>
      <c r="CT7" s="20" t="s">
        <v>88</v>
      </c>
      <c r="CU7" s="20" t="s">
        <v>87</v>
      </c>
      <c r="CV7" s="20" t="str">
        <f t="shared" si="6"/>
        <v>Exposures</v>
      </c>
      <c r="CW7" s="20" t="str">
        <f t="shared" si="6"/>
        <v>Losses</v>
      </c>
      <c r="CX7" s="20" t="str">
        <f t="shared" si="6"/>
        <v>ALAE</v>
      </c>
      <c r="CY7" s="20" t="str">
        <f t="shared" si="6"/>
        <v>Losses</v>
      </c>
      <c r="CZ7" s="20" t="str">
        <f t="shared" si="6"/>
        <v>ALAE</v>
      </c>
      <c r="DA7" s="20" t="str">
        <f t="shared" si="6"/>
        <v>Counts</v>
      </c>
      <c r="DB7" s="20" t="str">
        <f t="shared" ref="DB7" si="14">CW7</f>
        <v>Losses</v>
      </c>
      <c r="DC7" s="20" t="str">
        <f t="shared" si="7"/>
        <v>ALAE</v>
      </c>
      <c r="DD7" s="20" t="str">
        <f t="shared" si="7"/>
        <v>Losses</v>
      </c>
      <c r="DE7" s="20" t="str">
        <f t="shared" si="7"/>
        <v>ALAE</v>
      </c>
      <c r="DF7" s="20" t="str">
        <f t="shared" si="7"/>
        <v>Counts</v>
      </c>
      <c r="DG7" s="20" t="str">
        <f t="shared" ref="DG7" si="15">DD7</f>
        <v>Losses</v>
      </c>
      <c r="DH7" s="20" t="str">
        <f t="shared" si="8"/>
        <v>ALAE</v>
      </c>
      <c r="DI7" s="20" t="s">
        <v>89</v>
      </c>
      <c r="DJ7" s="20" t="s">
        <v>87</v>
      </c>
      <c r="DK7" s="20"/>
      <c r="DL7" s="20"/>
      <c r="DM7" s="78" t="s">
        <v>90</v>
      </c>
      <c r="DN7" s="79" t="str">
        <f t="shared" si="9"/>
        <v>Losses</v>
      </c>
      <c r="DO7" s="79" t="str">
        <f t="shared" si="9"/>
        <v>ALAE</v>
      </c>
      <c r="DP7" s="79"/>
      <c r="DQ7" s="79" t="s">
        <v>90</v>
      </c>
      <c r="DR7" s="79" t="s">
        <v>58</v>
      </c>
      <c r="DS7" s="78"/>
      <c r="DT7" s="20"/>
      <c r="DU7" s="85" t="s">
        <v>91</v>
      </c>
      <c r="DV7" s="86">
        <f>IF(AND(GL="Yes",SUM(F9:F28)&gt;0),1,0)</f>
        <v>0</v>
      </c>
      <c r="DW7" s="27"/>
      <c r="DX7" s="1"/>
    </row>
    <row r="8" spans="1:128" ht="15" thickBot="1" x14ac:dyDescent="0.35">
      <c r="A8" s="1"/>
      <c r="B8" s="87" t="s">
        <v>74</v>
      </c>
      <c r="C8" s="26" t="s">
        <v>92</v>
      </c>
      <c r="D8" s="26" t="s">
        <v>92</v>
      </c>
      <c r="E8" s="26" t="s">
        <v>92</v>
      </c>
      <c r="F8" s="26" t="str">
        <f>IF([1]Setup!K11="",[1]Lists!N2,[1]Setup!K11)</f>
        <v>Exposures</v>
      </c>
      <c r="G8" s="26" t="s">
        <v>93</v>
      </c>
      <c r="H8" s="26" t="s">
        <v>94</v>
      </c>
      <c r="I8" s="26" t="str">
        <f>G8</f>
        <v>Losses</v>
      </c>
      <c r="J8" s="26" t="str">
        <f>H8</f>
        <v>ALAE</v>
      </c>
      <c r="K8" s="26" t="s">
        <v>95</v>
      </c>
      <c r="L8" s="27"/>
      <c r="M8" s="26" t="s">
        <v>96</v>
      </c>
      <c r="N8" s="87" t="str">
        <f>IF([1]Setup!K9="","",VLOOKUP([1]Setup!K9,[1]Lists!$D$2:$G$3,4,FALSE))</f>
        <v>Loss Date</v>
      </c>
      <c r="O8" s="26" t="str">
        <f t="shared" ref="O8" si="16">G8</f>
        <v>Losses</v>
      </c>
      <c r="P8" s="26" t="str">
        <f t="shared" si="10"/>
        <v>ALAE</v>
      </c>
      <c r="Q8" s="26" t="str">
        <f t="shared" si="10"/>
        <v>Losses</v>
      </c>
      <c r="R8" s="26" t="str">
        <f t="shared" si="10"/>
        <v>ALAE</v>
      </c>
      <c r="S8" s="26" t="s">
        <v>97</v>
      </c>
      <c r="T8" s="26" t="s">
        <v>98</v>
      </c>
      <c r="U8" s="26" t="s">
        <v>99</v>
      </c>
      <c r="V8" s="27"/>
      <c r="W8" s="27"/>
      <c r="X8" s="88" t="s">
        <v>92</v>
      </c>
      <c r="Y8" s="88" t="s">
        <v>100</v>
      </c>
      <c r="Z8" s="27"/>
      <c r="AA8" s="27"/>
      <c r="AB8" s="27"/>
      <c r="AC8" s="27"/>
      <c r="AD8" s="84" t="s">
        <v>101</v>
      </c>
      <c r="AE8" s="31" t="s">
        <v>102</v>
      </c>
      <c r="AF8" s="27" t="s">
        <v>103</v>
      </c>
      <c r="AG8" s="27" t="s">
        <v>104</v>
      </c>
      <c r="AH8" t="s">
        <v>105</v>
      </c>
      <c r="AI8" t="s">
        <v>106</v>
      </c>
      <c r="AJ8" t="s">
        <v>107</v>
      </c>
      <c r="AK8" t="s">
        <v>108</v>
      </c>
      <c r="AL8" t="s">
        <v>109</v>
      </c>
      <c r="AM8" t="s">
        <v>110</v>
      </c>
      <c r="AN8" t="s">
        <v>111</v>
      </c>
      <c r="AO8" s="20" t="str">
        <f>AM8</f>
        <v>Freq Trend</v>
      </c>
      <c r="AP8" s="20" t="str">
        <f>AN8</f>
        <v>Sev Trend</v>
      </c>
      <c r="AQ8" s="58" t="s">
        <v>112</v>
      </c>
      <c r="AR8" s="20" t="s">
        <v>113</v>
      </c>
      <c r="AS8" s="20" t="s">
        <v>113</v>
      </c>
      <c r="AT8" s="20" t="s">
        <v>113</v>
      </c>
      <c r="AU8" s="20" t="s">
        <v>114</v>
      </c>
      <c r="AV8" s="57" t="s">
        <v>113</v>
      </c>
      <c r="AW8" s="20" t="s">
        <v>114</v>
      </c>
      <c r="AX8" s="57" t="s">
        <v>113</v>
      </c>
      <c r="AY8" s="89" t="s">
        <v>115</v>
      </c>
      <c r="AZ8" s="90" t="s">
        <v>116</v>
      </c>
      <c r="BC8" s="91" t="s">
        <v>117</v>
      </c>
      <c r="BD8" s="92" t="s">
        <v>101</v>
      </c>
      <c r="BE8" s="58" t="s">
        <v>78</v>
      </c>
      <c r="BF8" s="20" t="s">
        <v>118</v>
      </c>
      <c r="BG8" s="20" t="s">
        <v>119</v>
      </c>
      <c r="BH8" s="57" t="s">
        <v>119</v>
      </c>
      <c r="BI8" s="58" t="str">
        <f t="shared" si="11"/>
        <v>Loss&amp;ALAE</v>
      </c>
      <c r="BJ8" s="57" t="str">
        <f t="shared" si="11"/>
        <v>Loss&amp;ALAE</v>
      </c>
      <c r="BK8" s="20" t="s">
        <v>119</v>
      </c>
      <c r="BL8" s="57" t="s">
        <v>119</v>
      </c>
      <c r="BM8" s="58" t="str">
        <f t="shared" si="12"/>
        <v>Loss&amp;ALAE</v>
      </c>
      <c r="BN8" s="57" t="str">
        <f t="shared" si="12"/>
        <v>Loss&amp;ALAE</v>
      </c>
      <c r="BP8" s="41" t="s">
        <v>101</v>
      </c>
      <c r="BQ8" s="20" t="s">
        <v>120</v>
      </c>
      <c r="BR8" s="93">
        <v>1</v>
      </c>
      <c r="BS8" s="20" t="s">
        <v>58</v>
      </c>
      <c r="BT8" s="20"/>
      <c r="BW8" s="94" t="s">
        <v>101</v>
      </c>
      <c r="BX8" s="52" t="s">
        <v>92</v>
      </c>
      <c r="BY8" s="50" t="s">
        <v>92</v>
      </c>
      <c r="BZ8" s="50" t="str">
        <f>BY8</f>
        <v>Date</v>
      </c>
      <c r="CA8" s="50" t="s">
        <v>121</v>
      </c>
      <c r="CB8" s="50" t="str">
        <f>CA8</f>
        <v>Factor</v>
      </c>
      <c r="CC8" s="50" t="s">
        <v>122</v>
      </c>
      <c r="CD8" s="50" t="s">
        <v>123</v>
      </c>
      <c r="CE8" s="95" t="s">
        <v>121</v>
      </c>
      <c r="CG8" s="94" t="s">
        <v>101</v>
      </c>
      <c r="CH8" s="20" t="s">
        <v>124</v>
      </c>
      <c r="CI8" s="20" t="s">
        <v>63</v>
      </c>
      <c r="CJ8" s="20" t="s">
        <v>64</v>
      </c>
      <c r="CK8" s="20" t="s">
        <v>123</v>
      </c>
      <c r="CL8" s="20" t="s">
        <v>125</v>
      </c>
      <c r="CM8" s="20"/>
      <c r="CN8" s="20" t="s">
        <v>126</v>
      </c>
      <c r="CO8" s="20" t="s">
        <v>127</v>
      </c>
      <c r="CP8" s="20" t="s">
        <v>128</v>
      </c>
      <c r="CQ8" s="20" t="s">
        <v>129</v>
      </c>
      <c r="CR8" s="20" t="s">
        <v>127</v>
      </c>
      <c r="CS8" s="20" t="s">
        <v>129</v>
      </c>
      <c r="CT8" s="20" t="s">
        <v>63</v>
      </c>
      <c r="CU8" s="20" t="s">
        <v>129</v>
      </c>
      <c r="CV8" s="20" t="s">
        <v>130</v>
      </c>
      <c r="CW8" s="20" t="str">
        <f>CV8</f>
        <v>Negative</v>
      </c>
      <c r="CX8" s="20" t="str">
        <f t="shared" ref="CX8:DA8" si="17">CW8</f>
        <v>Negative</v>
      </c>
      <c r="CY8" s="20" t="str">
        <f t="shared" si="17"/>
        <v>Negative</v>
      </c>
      <c r="CZ8" s="20" t="str">
        <f t="shared" si="17"/>
        <v>Negative</v>
      </c>
      <c r="DA8" s="20" t="str">
        <f t="shared" si="17"/>
        <v>Negative</v>
      </c>
      <c r="DB8" s="20" t="s">
        <v>131</v>
      </c>
      <c r="DC8" s="20" t="s">
        <v>131</v>
      </c>
      <c r="DD8" s="20" t="s">
        <v>131</v>
      </c>
      <c r="DE8" s="20" t="s">
        <v>131</v>
      </c>
      <c r="DF8" s="20" t="s">
        <v>131</v>
      </c>
      <c r="DG8" s="20" t="s">
        <v>132</v>
      </c>
      <c r="DH8" s="20" t="s">
        <v>132</v>
      </c>
      <c r="DI8" s="20" t="s">
        <v>133</v>
      </c>
      <c r="DJ8" s="20" t="s">
        <v>134</v>
      </c>
      <c r="DK8" s="20"/>
      <c r="DL8" s="20"/>
      <c r="DM8" s="20" t="s">
        <v>117</v>
      </c>
      <c r="DN8" s="78" t="str">
        <f t="shared" si="9"/>
        <v>&gt; Incurred</v>
      </c>
      <c r="DO8" s="78" t="str">
        <f t="shared" si="9"/>
        <v>&gt; Incurred</v>
      </c>
      <c r="DP8" s="20"/>
      <c r="DQ8" s="20" t="s">
        <v>117</v>
      </c>
      <c r="DR8" s="20" t="s">
        <v>135</v>
      </c>
      <c r="DS8" s="20"/>
      <c r="DT8" s="20"/>
      <c r="DU8" s="96" t="s">
        <v>136</v>
      </c>
      <c r="DV8" s="97" t="s">
        <v>137</v>
      </c>
      <c r="DW8" s="27"/>
      <c r="DX8" s="1"/>
    </row>
    <row r="9" spans="1:128" ht="14.4" x14ac:dyDescent="0.3">
      <c r="A9" s="1"/>
      <c r="B9" s="27" t="str">
        <f>IF(C9&lt;&gt;"",ROW(A1),"")</f>
        <v/>
      </c>
      <c r="C9" s="98"/>
      <c r="D9" s="98" t="str">
        <f t="shared" ref="D9:D28" si="18">IF(C9="","",IF(C9&lt;C10,IFERROR(C10-1,Effective_Date-1),IF(C9&lt;C8,IFERROR(C8-1,Effective_Date-1),"")))</f>
        <v/>
      </c>
      <c r="E9" s="98" t="str">
        <f>IF($E$4="","",IF(OR(C9="",D9=""),"",$E$4))</f>
        <v/>
      </c>
      <c r="F9" s="99"/>
      <c r="G9" s="99"/>
      <c r="H9" s="99"/>
      <c r="I9" s="99"/>
      <c r="J9" s="99"/>
      <c r="K9" s="99"/>
      <c r="L9" s="27"/>
      <c r="M9" s="27">
        <v>1</v>
      </c>
      <c r="N9" s="98"/>
      <c r="O9" s="99"/>
      <c r="P9" s="99"/>
      <c r="Q9" s="99"/>
      <c r="R9" s="99"/>
      <c r="S9" s="99"/>
      <c r="T9" s="100"/>
      <c r="U9" s="100"/>
      <c r="V9" s="27"/>
      <c r="W9" s="27"/>
      <c r="X9" s="101"/>
      <c r="Y9" s="102"/>
      <c r="Z9" s="27"/>
      <c r="AA9" s="27"/>
      <c r="AB9" s="27"/>
      <c r="AC9" s="27"/>
      <c r="AD9" s="103" t="str">
        <f>IF(C9="","",_xlfn.RANK.AVG(C9,$C$9:$C$28))</f>
        <v/>
      </c>
      <c r="AE9" s="104" t="str">
        <f>IF(AND(C9&gt;0,D9&gt;0),AVERAGE(C9,IF(AND(Program_Type="Automatics",[1]Setup!$K$9="Risks Attaching"),DATE(YEAR(D9),MONTH(D9)+Underlying_Policy_Length,DAY(D9)),D9)),"")</f>
        <v/>
      </c>
      <c r="AF9" s="3" t="str">
        <f>IF(AE9="","",INDEX('[1]GL Rating Factors'!$B$3:$B$43,MATCH($AE9,'[1]GL Rating Factors'!$B$3:$B$43,1)))</f>
        <v/>
      </c>
      <c r="AG9" s="3" t="str" cm="1">
        <f t="array" ref="AG9">IF(AE9="","",INDEX('[1]GL Rating Factors'!$B$3:$B$43,MATCH($AE9,'[1]GL Rating Factors'!$B$3:$B$43,1)+1))</f>
        <v/>
      </c>
      <c r="AH9" s="4" t="str">
        <f>IF(OR(C9="",D9=""),"",(AG9-AE9)/(AG9-AF9))</f>
        <v/>
      </c>
      <c r="AI9" s="5" t="str">
        <f>IF(AE9="","",INDEX('[1]GL Rating Factors'!$H$3:$H$43,MATCH(AF9,'[1]GL Rating Factors'!$B$3:$B$43,0)))</f>
        <v/>
      </c>
      <c r="AJ9" t="str">
        <f>IF(AE9="","",INDEX('[1]GL Rating Factors'!$G$3:$G$43,MATCH(AF9,'[1]GL Rating Factors'!$B$3:$B$43,0)))</f>
        <v/>
      </c>
      <c r="AK9" t="str">
        <f>IF(AE9="","",INDEX('[1]GL Rating Factors'!$H$3:$H$43,MATCH(AG9,'[1]GL Rating Factors'!$B$3:$B$43,0)))</f>
        <v/>
      </c>
      <c r="AL9" t="str">
        <f>IF(AE9="","",INDEX('[1]GL Rating Factors'!$G$3:$G$43,MATCH(AG9,'[1]GL Rating Factors'!$B$3:$B$43,0)))</f>
        <v/>
      </c>
      <c r="AM9" s="6" t="str">
        <f>IF(AE9="","",AI9*$AH9+(1-$AH9)*AK9)</f>
        <v/>
      </c>
      <c r="AN9" s="6" t="str">
        <f>IF(AF9="","",AJ9*$AH9+(1-$AH9)*AL9)</f>
        <v/>
      </c>
      <c r="AO9" s="105" t="str">
        <f t="shared" ref="AO9:AP28" si="19">IF(AE9="","",AM9/AM$1)</f>
        <v/>
      </c>
      <c r="AP9" s="105" t="str">
        <f t="shared" si="19"/>
        <v/>
      </c>
      <c r="AQ9" s="106" t="str">
        <f>IF(AND(C9&gt;0,E9&gt;0),ROUND(((E9-C9)/365)*12,0),"")</f>
        <v/>
      </c>
      <c r="AR9" s="107" t="str" cm="1">
        <f t="array" ref="AR9">IF(AQ9="","",INDEX([1]GL_Incurred_LDF_Analysis!$P$200:$P$219,B9))</f>
        <v/>
      </c>
      <c r="AS9" s="108" t="str" cm="1">
        <f t="array" ref="AS9">IF(AQ9="","",INDEX([1]GL_Counts_LDF_Analysis!$P$200:$P$219,B9))</f>
        <v/>
      </c>
      <c r="AT9" t="str">
        <f>IF(AQ9="","",AR9/AS9)</f>
        <v/>
      </c>
      <c r="AU9" s="109" t="str">
        <f>IF(AQ9="","",IF(AT9&lt;1,AT9,(1+(AT9-1)*(1-$AV$1*(1-$AV$2)))))</f>
        <v/>
      </c>
      <c r="AV9" s="110" t="str">
        <f>IF(AQ9="","",AS9*AU9)</f>
        <v/>
      </c>
      <c r="AW9" s="38" t="str">
        <f>IF(AQ9="","",IF(AT9&lt;1,AT9,(1+(AT9-1)*(1-$AX$1*(1-$AX$2)))))</f>
        <v/>
      </c>
      <c r="AX9" s="38" t="str">
        <f>IF(AQ9="","",AS9*AW9)</f>
        <v/>
      </c>
      <c r="AY9" s="111" t="str">
        <f>IF(OR($C9="",$D9=""),"",G9*$AP9)</f>
        <v/>
      </c>
      <c r="AZ9" s="112" t="str">
        <f>IF(OR($C9="",$D9=""),"",H9*$AP9)</f>
        <v/>
      </c>
      <c r="BA9" s="113"/>
      <c r="BC9" s="114" t="str">
        <f>IF(N9="","",SUMIFS($B$9:$B$28,$C$9:$C$28,"&lt;="&amp;N9,$D$9:$D$28,"&gt;="&amp;N9))</f>
        <v/>
      </c>
      <c r="BD9" s="115" t="str" cm="1">
        <f t="array" ref="BD9">IF(OR(BC9="",BC9=0),"",INDEX($AD$9:$AD$28,BC9))</f>
        <v/>
      </c>
      <c r="BE9" s="116" t="str" cm="1">
        <f t="array" ref="BE9">IF(BD9="","",O9*INDEX($AP$9:$AP$28,BC9))</f>
        <v/>
      </c>
      <c r="BF9" s="117" t="str" cm="1">
        <f t="array" ref="BF9">IF(BD9="","",P9*INDEX($AP$9:$AP$28,BC9))</f>
        <v/>
      </c>
      <c r="BG9" s="117" t="str">
        <f>IF(BD9="","",IF($BF$1=[1]Lists!$R$2,MIN(SUM(O9:P9),$BI$1),IF(AND($BF$1=[1]Lists!$R$3,O9&gt;0),MIN(O9,$BI$1)+P9*(MIN(O9,$BI$1)/O9),MIN(SUM(O9),$BI$1)+P9)))</f>
        <v/>
      </c>
      <c r="BH9" s="118" t="str">
        <f>IF(BD9="","",IF($BF$1=[1]Lists!$R$2,MIN(SUM(BE9:BF9),$BI$1),IF(AND($BF$1=[1]Lists!$R$3,O9&gt;0),MIN(BE9,$BI$1)+BF9*(MIN(BE9,$BI$1)/BE9),MIN(SUM(BE9),$BI$1)+BF9)))</f>
        <v/>
      </c>
      <c r="BI9" s="116" t="str">
        <f>IF(BD9="","",SUM($O9:$P9)-BG9)</f>
        <v/>
      </c>
      <c r="BJ9" s="118" t="str">
        <f>IF(BD9="","",SUM($BE9:$BF9)-BH9)</f>
        <v/>
      </c>
      <c r="BK9" s="117" t="str">
        <f>IF(BD9="","",IF($BF$1=[1]Lists!$R$2,MIN(SUM(O9:P9),$BL$1),IF(AND($BF$1=[1]Lists!$R$3,O9&gt;0),MIN(O9,$BL$1)+P9*(MIN(O9,$BL$1)/O9),MIN(SUM(O9),$BL$1)+P9)))</f>
        <v/>
      </c>
      <c r="BL9" s="118" t="str">
        <f>IF(BD9="","",IF($BF$1=[1]Lists!$R$2,MIN(SUM(BE9:BF9),$BL$1),IF(AND($BF$1=[1]Lists!$R$3,O9&gt;0),MIN(BE9,$BL$1)+BF9*(MIN(BE9,$BL$1)/BE9),MIN(SUM(BE9),$BL$1)+BF9)))</f>
        <v/>
      </c>
      <c r="BM9" s="116" t="str">
        <f>IF(BK9="","",SUM($O9:$P9)-BK9)</f>
        <v/>
      </c>
      <c r="BN9" s="118" t="str">
        <f>IF(BL9="","",SUM($BE9:$BF9)-BL9)</f>
        <v/>
      </c>
      <c r="BO9" s="119"/>
      <c r="BP9" s="120" t="str">
        <f t="shared" ref="BP9:BP72" si="20">IF(X9="","",_xlfn.RANK.EQ(X9,$X$9:$X$108,1))</f>
        <v/>
      </c>
      <c r="BQ9" s="3" t="str">
        <f>IF(M9&gt;MAX([1]GL_LossExperience_Input!$BP$9:$BP$108),"",INDEX([1]GL_LossExperience_Input!$X$9:$X$108,MATCH(M9,$BP$9:$BP$108,0)))</f>
        <v/>
      </c>
      <c r="BR9" s="93" t="str">
        <f>IF(BQ9="","",BR8*(1+BS9))</f>
        <v/>
      </c>
      <c r="BS9" s="23" t="str">
        <f>IF(M9&gt;MAX([1]GL_LossExperience_Input!$BP$9:$BP$108),"",INDEX([1]GL_LossExperience_Input!$Y$9:$Y$108,MATCH(M9,$BP$9:$BP$108,0)))</f>
        <v/>
      </c>
      <c r="BU9" s="121"/>
      <c r="BW9" s="8" t="str">
        <f>IF(AD9="","",AD9)</f>
        <v/>
      </c>
      <c r="BX9" s="104" t="str">
        <f>IF(BW9="","",ROUNDDOWN(IF(AND(Program_Type="Automatics",[1]Setup!$K$9=[1]Lists!$D$3),AVERAGE([1]GL_LossExperience_Input!C9,[1]GL_LossExperience_Input!D9+(365/12)*Underlying_Policy_Length),AVERAGE([1]GL_LossExperience_Input!C9,[1]GL_LossExperience_Input!D9)),0))</f>
        <v/>
      </c>
      <c r="BY9" s="3" t="str">
        <f>IF(BW9="","",INDEX('[1]GL Rating Factors'!$B$3:$B$43,MATCH([1]GL_LossExperience_Input!$BX9,'[1]GL Rating Factors'!$B$3:$B$43,1)))</f>
        <v/>
      </c>
      <c r="BZ9" s="3" t="str" cm="1">
        <f t="array" ref="BZ9">IF(BW9="","",INDEX('[1]GL Rating Factors'!$B$3:$B$43,MATCH([1]GL_LossExperience_Input!$BX9,'[1]GL Rating Factors'!$B$3:$B$43,1)+1))</f>
        <v/>
      </c>
      <c r="CA9" s="122" t="str">
        <f>IF(BW9="","",INDEX('[1]GL Rating Factors'!$F$3:$F$43,MATCH([1]GL_LossExperience_Input!$BY9,'[1]GL Rating Factors'!$B$3:$B$43,1)))</f>
        <v/>
      </c>
      <c r="CB9" s="122" t="str" cm="1">
        <f t="array" ref="CB9">IF(BW9="","",INDEX('[1]GL Rating Factors'!$F$3:$F$43,MATCH([1]GL_LossExperience_Input!$BX9,'[1]GL Rating Factors'!$B$3:$B$43,1)+1))</f>
        <v/>
      </c>
      <c r="CC9" s="123" t="str">
        <f>IF(BW9="","",(BZ9-BX9)/(BZ9-BY9))</f>
        <v/>
      </c>
      <c r="CD9" s="122" t="str">
        <f>IF(BW9="","",CC9*CA9+(1-CC9)*CB9)</f>
        <v/>
      </c>
      <c r="CE9" s="124" t="str">
        <f>IF(OR(BW9="",IFERROR($BX$1,"")=""),"",CD9/$CD$1)</f>
        <v/>
      </c>
      <c r="CF9" s="39"/>
      <c r="CG9" s="8" t="str">
        <f>IF(BW9="","",BW9)</f>
        <v/>
      </c>
      <c r="CH9" t="str">
        <f>IF(CG9="","",[1]Setup!$K$9)</f>
        <v/>
      </c>
      <c r="CI9" s="24" t="str">
        <f>IF(OR($CG9="","",C9=""),"",C9)</f>
        <v/>
      </c>
      <c r="CJ9" s="24" t="str">
        <f>IF(OR($CG9="","",D9=""),"",D9)</f>
        <v/>
      </c>
      <c r="CK9" s="25" t="str" cm="1">
        <f t="array" aca="1" ref="CK9" ca="1">IF(CG9="","",CalculateAverageRateLevel(OFFSET($BQ$9:$BR$9,0,0,COUNT($BQ$9:$BQ$108),2),CI9,CJ9,Underlying_Policy_Length,CH9=[1]Lists!$D$2))</f>
        <v/>
      </c>
      <c r="CL9" s="6" t="str">
        <f ca="1">IF(OR(CG9="",IFERROR($CK$1,"")=""),"",$CK$1/CK9)</f>
        <v/>
      </c>
      <c r="CM9" s="6"/>
      <c r="CN9" s="120" t="str">
        <f>B9</f>
        <v/>
      </c>
      <c r="CO9">
        <f>IF(C9="",0,IF(NOT(ISNUMBER(C9)),1,IF(COUNTIFS($C$9:$C$28,"&lt;="&amp;C9,$D$9:$D$28,"&gt;="&amp;C9)&gt;1,1,0)))</f>
        <v>0</v>
      </c>
      <c r="CP9">
        <f>IF(C9="",0,IF(NOT(ISNUMBER(C9)),1,IF(YEAR(C9)&lt;2000,1,0)))</f>
        <v>0</v>
      </c>
      <c r="CQ9">
        <f>IF(C9="",0,IF(OR(NOT(ISNUMBER(C9)),ISERROR(YEAR(C9))),1,0))</f>
        <v>0</v>
      </c>
      <c r="CR9">
        <f>IF(D9="",0,IF(NOT(ISNUMBER(D9)),1,IF(COUNTIFS($C$9:$C$28,"&lt;="&amp;D9,$D$9:$D$28,"&gt;="&amp;D9)&gt;1,1,0)))</f>
        <v>0</v>
      </c>
      <c r="CS9">
        <f>IF(D9="",0,IF(OR(NOT(ISNUMBER(D9)),ISERROR(YEAR(D9))),1,0))</f>
        <v>0</v>
      </c>
      <c r="CT9">
        <f>IF(OR(C9="",E9=""),0,IF(OR(NOT(ISNUMBER(E9)),NOT(ISNUMBER(C9))),1,IF(E9&lt;=C9,1,0)))</f>
        <v>0</v>
      </c>
      <c r="CU9">
        <f>IF(E9="",0,IF(OR(NOT(ISNUMBER(E9)),ISERROR(YEAR(E9))),1,0))</f>
        <v>0</v>
      </c>
      <c r="CV9">
        <f t="shared" ref="CV9:DA28" si="21">IF(F9="",0,IF(F9&lt;0,1,0))</f>
        <v>0</v>
      </c>
      <c r="CW9">
        <f t="shared" si="21"/>
        <v>0</v>
      </c>
      <c r="CX9">
        <f t="shared" si="21"/>
        <v>0</v>
      </c>
      <c r="CY9">
        <f t="shared" si="21"/>
        <v>0</v>
      </c>
      <c r="CZ9">
        <f t="shared" si="21"/>
        <v>0</v>
      </c>
      <c r="DA9">
        <f t="shared" si="21"/>
        <v>0</v>
      </c>
      <c r="DB9">
        <f t="shared" ref="DB9:DE28" si="22">IF(OR($C9="",$D9="",G9=""),0,IF(SUMIFS(O$9:O$108,$N$9:$N$108,"&gt;="&amp;$C9,$N$9:$N$108,"&lt;="&amp;$D9)&gt;G9,1,0))</f>
        <v>0</v>
      </c>
      <c r="DC9">
        <f t="shared" si="22"/>
        <v>0</v>
      </c>
      <c r="DD9">
        <f t="shared" si="22"/>
        <v>0</v>
      </c>
      <c r="DE9">
        <f t="shared" si="22"/>
        <v>0</v>
      </c>
      <c r="DF9">
        <f>IF(OR($C9="",$D9="",K9=""),0,IF(COUNTIFS($N$9:$N$108,"&gt;="&amp;$C9,$N$9:$N$108,"&lt;="&amp;$D9)&gt;K9,1,0))</f>
        <v>0</v>
      </c>
      <c r="DG9">
        <f t="shared" ref="DG9:DH28" si="23">IF(OR($C9="",$D9="",G9=""),0,IF(I9&gt;G9,1,0))</f>
        <v>0</v>
      </c>
      <c r="DH9">
        <f t="shared" si="23"/>
        <v>0</v>
      </c>
      <c r="DI9">
        <f>IF(OR(E9="",C9=""),0,IF(OR(NOT(ISNUMBER(E9)),NOT(ISNUMBER(C9))),1,IF(AQ9&lt;4,1,0)))</f>
        <v>0</v>
      </c>
      <c r="DJ9">
        <f>IF(AND(C9&gt;0,D9&gt;0,E9=""),1,0)</f>
        <v>0</v>
      </c>
      <c r="DM9">
        <f>M9</f>
        <v>1</v>
      </c>
      <c r="DN9">
        <f t="shared" ref="DN9:DO40" si="24">IF(OR(Q9="",$N9=""),0,IF(Q9&gt;O9,1,0))</f>
        <v>0</v>
      </c>
      <c r="DO9">
        <f t="shared" si="24"/>
        <v>0</v>
      </c>
      <c r="DQ9">
        <f>DM9</f>
        <v>1</v>
      </c>
      <c r="DR9" t="str">
        <f>IF(X9="","",IF(COUNTIFS($X$9:$X$108,X9)&gt;1,1,0))</f>
        <v/>
      </c>
      <c r="DU9" s="125" t="s">
        <v>138</v>
      </c>
      <c r="DV9" s="126" t="s">
        <v>139</v>
      </c>
      <c r="DW9" s="27"/>
      <c r="DX9" s="1"/>
    </row>
    <row r="10" spans="1:128" ht="14.4" x14ac:dyDescent="0.3">
      <c r="A10" s="1"/>
      <c r="B10" s="27" t="str">
        <f t="shared" ref="B10:B28" si="25">IF(C10&lt;&gt;"",ROW(A2),"")</f>
        <v/>
      </c>
      <c r="C10" s="98"/>
      <c r="D10" s="98" t="str">
        <f t="shared" ref="D10:D29" si="26">IF(C10="","",IF(C10&lt;C11,IFERROR(C11-1,Effective_Date-1),IF(C10&lt;C9,IFERROR(C9-1,Effective_Date-1),"")))</f>
        <v/>
      </c>
      <c r="E10" s="98" t="str">
        <f t="shared" ref="E10:E28" si="27">IF($E$4="","",IF(OR(C10="",D10=""),"",$E$4))</f>
        <v/>
      </c>
      <c r="F10" s="99"/>
      <c r="G10" s="99"/>
      <c r="H10" s="99"/>
      <c r="I10" s="99"/>
      <c r="J10" s="99"/>
      <c r="K10" s="99"/>
      <c r="L10" s="27"/>
      <c r="M10" s="27">
        <f>M9+1</f>
        <v>2</v>
      </c>
      <c r="N10" s="98"/>
      <c r="O10" s="99"/>
      <c r="P10" s="99"/>
      <c r="Q10" s="99"/>
      <c r="R10" s="99"/>
      <c r="S10" s="99"/>
      <c r="T10" s="100"/>
      <c r="U10" s="100"/>
      <c r="V10" s="27"/>
      <c r="W10" s="27"/>
      <c r="X10" s="101"/>
      <c r="Y10" s="102"/>
      <c r="Z10" s="27"/>
      <c r="AA10" s="27"/>
      <c r="AB10" s="27"/>
      <c r="AC10" s="27"/>
      <c r="AD10" s="103" t="str">
        <f t="shared" ref="AD10:AD28" si="28">IF(C10="","",_xlfn.RANK.AVG(C10,$C$9:$C$28))</f>
        <v/>
      </c>
      <c r="AE10" s="104" t="str">
        <f>IF(AND(C10&gt;0,D10&gt;0),AVERAGE(C10,IF(AND(Program_Type="Automatics",[1]Setup!$K$9="Risks Attaching"),DATE(YEAR(D10),MONTH(D10)+Underlying_Policy_Length,DAY(D10)),D10)),"")</f>
        <v/>
      </c>
      <c r="AF10" s="3" t="str">
        <f>IF(AE10="","",INDEX('[1]GL Rating Factors'!$B$3:$B$43,MATCH($AE10,'[1]GL Rating Factors'!$B$3:$B$43,1)))</f>
        <v/>
      </c>
      <c r="AG10" s="3" t="str" cm="1">
        <f t="array" ref="AG10">IF(AE10="","",INDEX('[1]GL Rating Factors'!$B$3:$B$43,MATCH($AE10,'[1]GL Rating Factors'!$B$3:$B$43,1)+1))</f>
        <v/>
      </c>
      <c r="AH10" s="4" t="str">
        <f t="shared" ref="AH10:AH28" si="29">IF(OR(C10="",D10=""),"",(AG10-AE10)/(AG10-AF10))</f>
        <v/>
      </c>
      <c r="AI10" s="5" t="str">
        <f>IF(AE10="","",INDEX('[1]GL Rating Factors'!$H$3:$H$43,MATCH(AF10,'[1]GL Rating Factors'!$B$3:$B$43,0)))</f>
        <v/>
      </c>
      <c r="AJ10" t="str">
        <f>IF(AE10="","",INDEX('[1]GL Rating Factors'!$G$3:$G$43,MATCH(AF10,'[1]GL Rating Factors'!$B$3:$B$43,0)))</f>
        <v/>
      </c>
      <c r="AK10" t="str">
        <f>IF(AE10="","",INDEX('[1]GL Rating Factors'!$H$3:$H$43,MATCH(AG10,'[1]GL Rating Factors'!$B$3:$B$43,0)))</f>
        <v/>
      </c>
      <c r="AL10" t="str">
        <f>IF(AE10="","",INDEX('[1]GL Rating Factors'!$G$3:$G$43,MATCH(AG10,'[1]GL Rating Factors'!$B$3:$B$43,0)))</f>
        <v/>
      </c>
      <c r="AM10" s="6" t="str">
        <f t="shared" ref="AM10:AN28" si="30">IF(AE10="","",AI10*$AH10+(1-$AH10)*AK10)</f>
        <v/>
      </c>
      <c r="AN10" s="6" t="str">
        <f t="shared" si="30"/>
        <v/>
      </c>
      <c r="AO10" s="105" t="str">
        <f t="shared" si="19"/>
        <v/>
      </c>
      <c r="AP10" s="105" t="str">
        <f t="shared" si="19"/>
        <v/>
      </c>
      <c r="AQ10" s="106" t="str">
        <f t="shared" ref="AQ10:AQ28" si="31">IF(AND(C10&gt;0,E10&gt;0),ROUND(((E10-C10)/365)*12,0),"")</f>
        <v/>
      </c>
      <c r="AR10" s="107" t="str" cm="1">
        <f t="array" ref="AR10">IF(AQ10="","",INDEX([1]GL_Incurred_LDF_Analysis!$P$200:$P$219,B10))</f>
        <v/>
      </c>
      <c r="AS10" s="108" t="str" cm="1">
        <f t="array" ref="AS10">IF(AQ10="","",INDEX([1]GL_Counts_LDF_Analysis!$P$200:$P$219,B10))</f>
        <v/>
      </c>
      <c r="AT10" t="str">
        <f t="shared" ref="AT10:AT28" si="32">IF(AQ10="","",AR10/AS10)</f>
        <v/>
      </c>
      <c r="AU10" s="109" t="str">
        <f t="shared" ref="AU10:AU28" si="33">IF(AQ10="","",IF(AT10&lt;1,AT10,(1+(AT10-1)*(1-$AV$1*(1-$AV$2)))))</f>
        <v/>
      </c>
      <c r="AV10" s="110" t="str">
        <f t="shared" ref="AV10:AV28" si="34">IF(AQ10="","",AS10*AU10)</f>
        <v/>
      </c>
      <c r="AW10" s="38" t="str">
        <f t="shared" ref="AW10:AW28" si="35">IF(AQ10="","",IF(AT10&lt;1,AT10,(1+(AT10-1)*(1-$AX$1*(1-$AX$2)))))</f>
        <v/>
      </c>
      <c r="AX10" s="38" t="str">
        <f t="shared" ref="AX10:AX28" si="36">IF(AQ10="","",AS10*AW10)</f>
        <v/>
      </c>
      <c r="AY10" s="116" t="str">
        <f t="shared" ref="AY10:AZ28" si="37">IF(OR($C10="",$D10=""),"",G10*$AP10)</f>
        <v/>
      </c>
      <c r="AZ10" s="118" t="str">
        <f t="shared" si="37"/>
        <v/>
      </c>
      <c r="BA10" s="113"/>
      <c r="BC10" s="114" t="str">
        <f t="shared" ref="BC10:BC73" si="38">IF(N10="","",SUMIFS($B$9:$B$28,$C$9:$C$28,"&lt;="&amp;N10,$D$9:$D$28,"&gt;="&amp;N10))</f>
        <v/>
      </c>
      <c r="BD10" s="115" t="str" cm="1">
        <f t="array" ref="BD10">IF(OR(BC10="",BC10=0),"",INDEX($AD$9:$AD$28,BC10))</f>
        <v/>
      </c>
      <c r="BE10" s="116" t="str" cm="1">
        <f t="array" ref="BE10">IF(BD10="","",O10*INDEX($AP$9:$AP$28,BC10))</f>
        <v/>
      </c>
      <c r="BF10" s="117" t="str" cm="1">
        <f t="array" ref="BF10">IF(BD10="","",P10*INDEX($AP$9:$AP$28,BC10))</f>
        <v/>
      </c>
      <c r="BG10" s="117" t="str">
        <f>IF(BD10="","",IF($BF$1=[1]Lists!$R$2,MIN(SUM(O10:P10),$BI$1),IF(AND($BF$1=[1]Lists!$R$3,O10&gt;0),MIN(O10,$BI$1)+P10*(MIN(O10,$BI$1)/O10),MIN(SUM(O10),$BI$1)+P10)))</f>
        <v/>
      </c>
      <c r="BH10" s="118" t="str">
        <f>IF(BD10="","",IF($BF$1=[1]Lists!$R$2,MIN(SUM(BE10:BF10),$BI$1),IF(AND($BF$1=[1]Lists!$R$3,O10&gt;0),MIN(BE10,$BI$1)+BF10*(MIN(BE10,$BI$1)/BE10),MIN(SUM(BE10),$BI$1)+BF10)))</f>
        <v/>
      </c>
      <c r="BI10" s="116" t="str">
        <f t="shared" ref="BI10:BI73" si="39">IF(BD10="","",SUM($O10:$P10)-BG10)</f>
        <v/>
      </c>
      <c r="BJ10" s="118" t="str">
        <f t="shared" ref="BJ10:BJ73" si="40">IF(BD10="","",SUM($BE10:$BF10)-BH10)</f>
        <v/>
      </c>
      <c r="BK10" s="117" t="str">
        <f>IF(BD10="","",IF($BF$1=[1]Lists!$R$2,MIN(SUM(O10:P10),$BL$1),IF(AND($BF$1=[1]Lists!$R$3,O10&gt;0),MIN(O10,$BL$1)+P10*(MIN(O10,$BL$1)/O10),MIN(SUM(O10),$BL$1)+P10)))</f>
        <v/>
      </c>
      <c r="BL10" s="118" t="str">
        <f>IF(BD10="","",IF($BF$1=[1]Lists!$R$2,MIN(SUM(BE10:BF10),$BL$1),IF(AND($BF$1=[1]Lists!$R$3,O10&gt;0),MIN(BE10,$BL$1)+BF10*(MIN(BE10,$BL$1)/BE10),MIN(SUM(BE10),$BL$1)+BF10)))</f>
        <v/>
      </c>
      <c r="BM10" s="116" t="str">
        <f t="shared" ref="BM10:BM73" si="41">IF(BK10="","",SUM($O10:$P10)-BK10)</f>
        <v/>
      </c>
      <c r="BN10" s="118" t="str">
        <f t="shared" ref="BN10:BN73" si="42">IF(BL10="","",SUM($BE10:$BF10)-BL10)</f>
        <v/>
      </c>
      <c r="BO10" s="119"/>
      <c r="BP10" s="103" t="str">
        <f t="shared" si="20"/>
        <v/>
      </c>
      <c r="BQ10" s="3" t="str">
        <f>IF(M10&gt;MAX([1]GL_LossExperience_Input!$BP$9:$BP$108),"",INDEX([1]GL_LossExperience_Input!$X$9:$X$108,MATCH(M10,$BP$9:$BP$108,0)))</f>
        <v/>
      </c>
      <c r="BR10" s="93" t="str">
        <f t="shared" ref="BR10:BR73" si="43">IF(BQ10="","",BR9*(1+BS10))</f>
        <v/>
      </c>
      <c r="BS10" s="23" t="str">
        <f>IF(M10&gt;MAX([1]GL_LossExperience_Input!$BP$9:$BP$108),"",INDEX([1]GL_LossExperience_Input!$Y$9:$Y$108,MATCH(M10,$BP$9:$BP$108,0)))</f>
        <v/>
      </c>
      <c r="BU10" s="3"/>
      <c r="BW10" s="31" t="str">
        <f t="shared" ref="BW10:BW28" si="44">IF(AD10="","",AD10)</f>
        <v/>
      </c>
      <c r="BX10" s="104" t="str">
        <f>IF(BW10="","",ROUNDDOWN(IF(AND(Program_Type="Automatics",[1]Setup!$K$9=[1]Lists!$D$3),AVERAGE([1]GL_LossExperience_Input!C10,[1]GL_LossExperience_Input!D10+(365/12)*Underlying_Policy_Length),AVERAGE([1]GL_LossExperience_Input!C10,[1]GL_LossExperience_Input!D10)),0))</f>
        <v/>
      </c>
      <c r="BY10" s="3" t="str">
        <f>IF(BW10="","",INDEX('[1]GL Rating Factors'!$B$3:$B$43,MATCH([1]GL_LossExperience_Input!$BX10,'[1]GL Rating Factors'!$B$3:$B$43,1)))</f>
        <v/>
      </c>
      <c r="BZ10" s="3" t="str" cm="1">
        <f t="array" ref="BZ10">IF(BW10="","",INDEX('[1]GL Rating Factors'!$B$3:$B$43,MATCH([1]GL_LossExperience_Input!$BX10,'[1]GL Rating Factors'!$B$3:$B$43,1)+1))</f>
        <v/>
      </c>
      <c r="CA10" s="122" t="str">
        <f>IF(BW10="","",INDEX('[1]GL Rating Factors'!$F$3:$F$43,MATCH([1]GL_LossExperience_Input!$BY10,'[1]GL Rating Factors'!$B$3:$B$43,1)))</f>
        <v/>
      </c>
      <c r="CB10" s="122" t="str" cm="1">
        <f t="array" ref="CB10">IF(BW10="","",INDEX('[1]GL Rating Factors'!$F$3:$F$43,MATCH([1]GL_LossExperience_Input!$BX10,'[1]GL Rating Factors'!$B$3:$B$43,1)+1))</f>
        <v/>
      </c>
      <c r="CC10" s="123" t="str">
        <f t="shared" ref="CC10:CC28" si="45">IF(BW10="","",(BZ10-BX10)/(BZ10-BY10))</f>
        <v/>
      </c>
      <c r="CD10" s="122" t="str">
        <f t="shared" ref="CD10:CD28" si="46">IF(BW10="","",CC10*CA10+(1-CC10)*CB10)</f>
        <v/>
      </c>
      <c r="CE10" s="124" t="str">
        <f t="shared" ref="CE10:CE28" si="47">IF(OR(BW10="",IFERROR($BX$1,"")=""),"",CD10/$CD$1)</f>
        <v/>
      </c>
      <c r="CF10" s="39"/>
      <c r="CG10" s="31" t="str">
        <f t="shared" ref="CG10:CG28" si="48">IF(BW10="","",BW10)</f>
        <v/>
      </c>
      <c r="CH10" t="str">
        <f>IF(CG10="","",[1]Setup!$K$9)</f>
        <v/>
      </c>
      <c r="CI10" s="24" t="str">
        <f t="shared" ref="CI10:CJ25" si="49">IF(OR($CG10="","",C10=""),"",C10)</f>
        <v/>
      </c>
      <c r="CJ10" s="24" t="str">
        <f t="shared" si="49"/>
        <v/>
      </c>
      <c r="CK10" s="25" t="str" cm="1">
        <f t="array" aca="1" ref="CK10" ca="1">IF(CG10="","",CalculateAverageRateLevel(OFFSET($BQ$9:$BR$9,0,0,COUNT($BQ$9:$BQ$108),2),CI10,CJ10,Underlying_Policy_Length,CH10=[1]Lists!$D$2))</f>
        <v/>
      </c>
      <c r="CL10" s="6" t="str">
        <f t="shared" ref="CL10:CL28" ca="1" si="50">IF(OR(CG10="",IFERROR($CK$1,"")=""),"",$CK$1/CK10)</f>
        <v/>
      </c>
      <c r="CM10" s="6"/>
      <c r="CN10" s="103" t="str">
        <f t="shared" ref="CN10:CN28" si="51">B10</f>
        <v/>
      </c>
      <c r="CO10">
        <f t="shared" ref="CO10:CO28" si="52">IF(C10="",0,IF(NOT(ISNUMBER(C10)),1,IF(COUNTIFS($C$9:$C$28,"&lt;="&amp;C10,$D$9:$D$28,"&gt;="&amp;C10)&gt;1,1,0)))</f>
        <v>0</v>
      </c>
      <c r="CP10">
        <f t="shared" ref="CP10:CP28" si="53">IF(C10="",0,IF(NOT(ISNUMBER(C10)),1,IF(YEAR(C10)&lt;2000,1,0)))</f>
        <v>0</v>
      </c>
      <c r="CQ10">
        <f t="shared" ref="CQ10:CQ28" si="54">IF(C10="",0,IF(OR(NOT(ISNUMBER(C10)),ISERROR(YEAR(C10))),1,0))</f>
        <v>0</v>
      </c>
      <c r="CR10">
        <f t="shared" ref="CR10:CR28" si="55">IF(D10="",0,IF(NOT(ISNUMBER(D10)),1,IF(COUNTIFS($C$9:$C$28,"&lt;="&amp;D10,$D$9:$D$28,"&gt;="&amp;D10)&gt;1,1,0)))</f>
        <v>0</v>
      </c>
      <c r="CS10">
        <f t="shared" ref="CS10:CS28" si="56">IF(D10="",0,IF(OR(NOT(ISNUMBER(D10)),ISERROR(YEAR(D10))),1,0))</f>
        <v>0</v>
      </c>
      <c r="CT10">
        <f t="shared" ref="CT10:CT28" si="57">IF(OR(C10="",E10=""),0,IF(OR(NOT(ISNUMBER(E10)),NOT(ISNUMBER(C10))),1,IF(E10&lt;=C10,1,0)))</f>
        <v>0</v>
      </c>
      <c r="CU10">
        <f t="shared" ref="CU10:CU28" si="58">IF(E10="",0,IF(OR(NOT(ISNUMBER(E10)),ISERROR(YEAR(E10))),1,0))</f>
        <v>0</v>
      </c>
      <c r="CV10">
        <f t="shared" si="21"/>
        <v>0</v>
      </c>
      <c r="CW10">
        <f t="shared" si="21"/>
        <v>0</v>
      </c>
      <c r="CX10">
        <f t="shared" si="21"/>
        <v>0</v>
      </c>
      <c r="CY10">
        <f t="shared" si="21"/>
        <v>0</v>
      </c>
      <c r="CZ10">
        <f t="shared" si="21"/>
        <v>0</v>
      </c>
      <c r="DA10">
        <f t="shared" si="21"/>
        <v>0</v>
      </c>
      <c r="DB10">
        <f t="shared" si="22"/>
        <v>0</v>
      </c>
      <c r="DC10">
        <f t="shared" si="22"/>
        <v>0</v>
      </c>
      <c r="DD10">
        <f t="shared" si="22"/>
        <v>0</v>
      </c>
      <c r="DE10">
        <f t="shared" si="22"/>
        <v>0</v>
      </c>
      <c r="DF10">
        <f t="shared" ref="DF10:DF28" si="59">IF(OR($C10="",$D10="",K10=""),0,IF(COUNTIFS($N$9:$N$108,"&gt;="&amp;$C10,$N$9:$N$108,"&lt;="&amp;$D10)&gt;K10,1,0))</f>
        <v>0</v>
      </c>
      <c r="DG10">
        <f t="shared" si="23"/>
        <v>0</v>
      </c>
      <c r="DH10">
        <f t="shared" si="23"/>
        <v>0</v>
      </c>
      <c r="DI10">
        <f t="shared" ref="DI10:DI28" si="60">IF(OR(E10="",C10=""),0,IF(OR(NOT(ISNUMBER(E10)),NOT(ISNUMBER(C10))),1,IF(AQ10&lt;4,1,0)))</f>
        <v>0</v>
      </c>
      <c r="DJ10">
        <f t="shared" ref="DJ10:DJ28" si="61">IF(AND(C10&gt;0,D10&gt;0,E10=""),1,0)</f>
        <v>0</v>
      </c>
      <c r="DM10">
        <f t="shared" ref="DM10:DM73" si="62">M10</f>
        <v>2</v>
      </c>
      <c r="DN10">
        <f t="shared" si="24"/>
        <v>0</v>
      </c>
      <c r="DO10">
        <f t="shared" si="24"/>
        <v>0</v>
      </c>
      <c r="DQ10">
        <f t="shared" ref="DQ10:DQ73" si="63">DM10</f>
        <v>2</v>
      </c>
      <c r="DR10" t="str">
        <f t="shared" ref="DR10:DR73" si="64">IF(X10="","",IF(COUNTIFS($X$9:$X$108,X10)&gt;1,1,0))</f>
        <v/>
      </c>
      <c r="DU10" s="125" t="s">
        <v>140</v>
      </c>
      <c r="DV10" s="126" t="s">
        <v>141</v>
      </c>
      <c r="DW10" s="27"/>
      <c r="DX10" s="1"/>
    </row>
    <row r="11" spans="1:128" ht="14.4" x14ac:dyDescent="0.3">
      <c r="A11" s="1"/>
      <c r="B11" s="27" t="str">
        <f t="shared" si="25"/>
        <v/>
      </c>
      <c r="C11" s="98"/>
      <c r="D11" s="98" t="str">
        <f t="shared" ref="D11:D30" si="65">IF(C11="","",IF(C11&lt;C12,IFERROR(C12-1,Effective_Date-1),IF(C11&lt;C10,IFERROR(C10-1,Effective_Date-1),"")))</f>
        <v/>
      </c>
      <c r="E11" s="98" t="str">
        <f t="shared" si="27"/>
        <v/>
      </c>
      <c r="F11" s="99"/>
      <c r="G11" s="99"/>
      <c r="H11" s="99"/>
      <c r="I11" s="99"/>
      <c r="J11" s="99"/>
      <c r="K11" s="99"/>
      <c r="L11" s="27"/>
      <c r="M11" s="27">
        <f t="shared" ref="M11:M74" si="66">M10+1</f>
        <v>3</v>
      </c>
      <c r="N11" s="98"/>
      <c r="O11" s="99"/>
      <c r="P11" s="99"/>
      <c r="Q11" s="99"/>
      <c r="R11" s="99"/>
      <c r="S11" s="99"/>
      <c r="T11" s="100"/>
      <c r="U11" s="100"/>
      <c r="V11" s="27"/>
      <c r="W11" s="27"/>
      <c r="X11" s="101"/>
      <c r="Y11" s="102"/>
      <c r="Z11" s="27"/>
      <c r="AA11" s="27"/>
      <c r="AB11" s="27"/>
      <c r="AC11" s="27"/>
      <c r="AD11" s="103" t="str">
        <f t="shared" si="28"/>
        <v/>
      </c>
      <c r="AE11" s="104" t="str">
        <f>IF(AND(C11&gt;0,D11&gt;0),AVERAGE(C11,IF(AND(Program_Type="Automatics",[1]Setup!$K$9="Risks Attaching"),DATE(YEAR(D11),MONTH(D11)+Underlying_Policy_Length,DAY(D11)),D11)),"")</f>
        <v/>
      </c>
      <c r="AF11" s="3" t="str">
        <f>IF(AE11="","",INDEX('[1]GL Rating Factors'!$B$3:$B$43,MATCH($AE11,'[1]GL Rating Factors'!$B$3:$B$43,1)))</f>
        <v/>
      </c>
      <c r="AG11" s="3" t="str" cm="1">
        <f t="array" ref="AG11">IF(AE11="","",INDEX('[1]GL Rating Factors'!$B$3:$B$43,MATCH($AE11,'[1]GL Rating Factors'!$B$3:$B$43,1)+1))</f>
        <v/>
      </c>
      <c r="AH11" s="4" t="str">
        <f t="shared" si="29"/>
        <v/>
      </c>
      <c r="AI11" s="5" t="str">
        <f>IF(AE11="","",INDEX('[1]GL Rating Factors'!$H$3:$H$43,MATCH(AF11,'[1]GL Rating Factors'!$B$3:$B$43,0)))</f>
        <v/>
      </c>
      <c r="AJ11" t="str">
        <f>IF(AE11="","",INDEX('[1]GL Rating Factors'!$G$3:$G$43,MATCH(AF11,'[1]GL Rating Factors'!$B$3:$B$43,0)))</f>
        <v/>
      </c>
      <c r="AK11" t="str">
        <f>IF(AE11="","",INDEX('[1]GL Rating Factors'!$H$3:$H$43,MATCH(AG11,'[1]GL Rating Factors'!$B$3:$B$43,0)))</f>
        <v/>
      </c>
      <c r="AL11" t="str">
        <f>IF(AE11="","",INDEX('[1]GL Rating Factors'!$G$3:$G$43,MATCH(AG11,'[1]GL Rating Factors'!$B$3:$B$43,0)))</f>
        <v/>
      </c>
      <c r="AM11" s="6" t="str">
        <f t="shared" si="30"/>
        <v/>
      </c>
      <c r="AN11" s="6" t="str">
        <f t="shared" si="30"/>
        <v/>
      </c>
      <c r="AO11" s="105" t="str">
        <f t="shared" si="19"/>
        <v/>
      </c>
      <c r="AP11" s="105" t="str">
        <f t="shared" si="19"/>
        <v/>
      </c>
      <c r="AQ11" s="106" t="str">
        <f t="shared" si="31"/>
        <v/>
      </c>
      <c r="AR11" s="107" t="str" cm="1">
        <f t="array" ref="AR11">IF(AQ11="","",INDEX([1]GL_Incurred_LDF_Analysis!$P$200:$P$219,B11))</f>
        <v/>
      </c>
      <c r="AS11" s="108" t="str" cm="1">
        <f t="array" ref="AS11">IF(AQ11="","",INDEX([1]GL_Counts_LDF_Analysis!$P$200:$P$219,B11))</f>
        <v/>
      </c>
      <c r="AT11" t="str">
        <f t="shared" si="32"/>
        <v/>
      </c>
      <c r="AU11" s="109" t="str">
        <f t="shared" si="33"/>
        <v/>
      </c>
      <c r="AV11" s="110" t="str">
        <f t="shared" si="34"/>
        <v/>
      </c>
      <c r="AW11" s="38" t="str">
        <f t="shared" si="35"/>
        <v/>
      </c>
      <c r="AX11" s="38" t="str">
        <f t="shared" si="36"/>
        <v/>
      </c>
      <c r="AY11" s="116" t="str">
        <f t="shared" si="37"/>
        <v/>
      </c>
      <c r="AZ11" s="118" t="str">
        <f t="shared" si="37"/>
        <v/>
      </c>
      <c r="BA11" s="113"/>
      <c r="BC11" s="114" t="str">
        <f t="shared" si="38"/>
        <v/>
      </c>
      <c r="BD11" s="115" t="str" cm="1">
        <f t="array" ref="BD11">IF(OR(BC11="",BC11=0),"",INDEX($AD$9:$AD$28,BC11))</f>
        <v/>
      </c>
      <c r="BE11" s="116" t="str" cm="1">
        <f t="array" ref="BE11">IF(BD11="","",O11*INDEX($AP$9:$AP$28,BC11))</f>
        <v/>
      </c>
      <c r="BF11" s="117" t="str" cm="1">
        <f t="array" ref="BF11">IF(BD11="","",P11*INDEX($AP$9:$AP$28,BC11))</f>
        <v/>
      </c>
      <c r="BG11" s="117" t="str">
        <f>IF(BD11="","",IF($BF$1=[1]Lists!$R$2,MIN(SUM(O11:P11),$BI$1),IF(AND($BF$1=[1]Lists!$R$3,O11&gt;0),MIN(O11,$BI$1)+P11*(MIN(O11,$BI$1)/O11),MIN(SUM(O11),$BI$1)+P11)))</f>
        <v/>
      </c>
      <c r="BH11" s="118" t="str">
        <f>IF(BD11="","",IF($BF$1=[1]Lists!$R$2,MIN(SUM(BE11:BF11),$BI$1),IF(AND($BF$1=[1]Lists!$R$3,O11&gt;0),MIN(BE11,$BI$1)+BF11*(MIN(BE11,$BI$1)/BE11),MIN(SUM(BE11),$BI$1)+BF11)))</f>
        <v/>
      </c>
      <c r="BI11" s="116" t="str">
        <f t="shared" si="39"/>
        <v/>
      </c>
      <c r="BJ11" s="118" t="str">
        <f t="shared" si="40"/>
        <v/>
      </c>
      <c r="BK11" s="117" t="str">
        <f>IF(BD11="","",IF($BF$1=[1]Lists!$R$2,MIN(SUM(O11:P11),$BL$1),IF(AND($BF$1=[1]Lists!$R$3,O11&gt;0),MIN(O11,$BL$1)+P11*(MIN(O11,$BL$1)/O11),MIN(SUM(O11),$BL$1)+P11)))</f>
        <v/>
      </c>
      <c r="BL11" s="118" t="str">
        <f>IF(BD11="","",IF($BF$1=[1]Lists!$R$2,MIN(SUM(BE11:BF11),$BL$1),IF(AND($BF$1=[1]Lists!$R$3,O11&gt;0),MIN(BE11,$BL$1)+BF11*(MIN(BE11,$BL$1)/BE11),MIN(SUM(BE11),$BL$1)+BF11)))</f>
        <v/>
      </c>
      <c r="BM11" s="116" t="str">
        <f t="shared" si="41"/>
        <v/>
      </c>
      <c r="BN11" s="118" t="str">
        <f t="shared" si="42"/>
        <v/>
      </c>
      <c r="BO11" s="119"/>
      <c r="BP11" s="103" t="str">
        <f t="shared" si="20"/>
        <v/>
      </c>
      <c r="BQ11" s="3" t="str">
        <f>IF(M11&gt;MAX([1]GL_LossExperience_Input!$BP$9:$BP$108),"",INDEX([1]GL_LossExperience_Input!$X$9:$X$108,MATCH(M11,$BP$9:$BP$108,0)))</f>
        <v/>
      </c>
      <c r="BR11" s="93" t="str">
        <f t="shared" si="43"/>
        <v/>
      </c>
      <c r="BS11" s="23" t="str">
        <f>IF(M11&gt;MAX([1]GL_LossExperience_Input!$BP$9:$BP$108),"",INDEX([1]GL_LossExperience_Input!$Y$9:$Y$108,MATCH(M11,$BP$9:$BP$108,0)))</f>
        <v/>
      </c>
      <c r="BU11" s="121"/>
      <c r="BW11" s="31" t="str">
        <f t="shared" si="44"/>
        <v/>
      </c>
      <c r="BX11" s="104" t="str">
        <f>IF(BW11="","",ROUNDDOWN(IF(AND(Program_Type="Automatics",[1]Setup!$K$9=[1]Lists!$D$3),AVERAGE([1]GL_LossExperience_Input!C11,[1]GL_LossExperience_Input!D11+(365/12)*Underlying_Policy_Length),AVERAGE([1]GL_LossExperience_Input!C11,[1]GL_LossExperience_Input!D11)),0))</f>
        <v/>
      </c>
      <c r="BY11" s="3" t="str">
        <f>IF(BW11="","",INDEX('[1]GL Rating Factors'!$B$3:$B$43,MATCH([1]GL_LossExperience_Input!$BX11,'[1]GL Rating Factors'!$B$3:$B$43,1)))</f>
        <v/>
      </c>
      <c r="BZ11" s="3" t="str" cm="1">
        <f t="array" ref="BZ11">IF(BW11="","",INDEX('[1]GL Rating Factors'!$B$3:$B$43,MATCH([1]GL_LossExperience_Input!$BX11,'[1]GL Rating Factors'!$B$3:$B$43,1)+1))</f>
        <v/>
      </c>
      <c r="CA11" s="122" t="str">
        <f>IF(BW11="","",INDEX('[1]GL Rating Factors'!$F$3:$F$43,MATCH([1]GL_LossExperience_Input!$BY11,'[1]GL Rating Factors'!$B$3:$B$43,1)))</f>
        <v/>
      </c>
      <c r="CB11" s="122" t="str" cm="1">
        <f t="array" ref="CB11">IF(BW11="","",INDEX('[1]GL Rating Factors'!$F$3:$F$43,MATCH([1]GL_LossExperience_Input!$BX11,'[1]GL Rating Factors'!$B$3:$B$43,1)+1))</f>
        <v/>
      </c>
      <c r="CC11" s="123" t="str">
        <f t="shared" si="45"/>
        <v/>
      </c>
      <c r="CD11" s="122" t="str">
        <f t="shared" si="46"/>
        <v/>
      </c>
      <c r="CE11" s="124" t="str">
        <f t="shared" si="47"/>
        <v/>
      </c>
      <c r="CF11" s="39"/>
      <c r="CG11" s="31" t="str">
        <f t="shared" si="48"/>
        <v/>
      </c>
      <c r="CH11" t="str">
        <f>IF(CG11="","",[1]Setup!$K$9)</f>
        <v/>
      </c>
      <c r="CI11" s="24" t="str">
        <f t="shared" si="49"/>
        <v/>
      </c>
      <c r="CJ11" s="24" t="str">
        <f t="shared" si="49"/>
        <v/>
      </c>
      <c r="CK11" s="25" t="str" cm="1">
        <f t="array" aca="1" ref="CK11" ca="1">IF(CG11="","",CalculateAverageRateLevel(OFFSET($BQ$9:$BR$9,0,0,COUNT($BQ$9:$BQ$108),2),CI11,CJ11,Underlying_Policy_Length,CH11=[1]Lists!$D$2))</f>
        <v/>
      </c>
      <c r="CL11" s="6" t="str">
        <f t="shared" ca="1" si="50"/>
        <v/>
      </c>
      <c r="CM11" s="6"/>
      <c r="CN11" s="103" t="str">
        <f t="shared" si="51"/>
        <v/>
      </c>
      <c r="CO11">
        <f t="shared" si="52"/>
        <v>0</v>
      </c>
      <c r="CP11">
        <f t="shared" si="53"/>
        <v>0</v>
      </c>
      <c r="CQ11">
        <f t="shared" si="54"/>
        <v>0</v>
      </c>
      <c r="CR11">
        <f t="shared" si="55"/>
        <v>0</v>
      </c>
      <c r="CS11">
        <f t="shared" si="56"/>
        <v>0</v>
      </c>
      <c r="CT11">
        <f t="shared" si="57"/>
        <v>0</v>
      </c>
      <c r="CU11">
        <f t="shared" si="58"/>
        <v>0</v>
      </c>
      <c r="CV11">
        <f t="shared" si="21"/>
        <v>0</v>
      </c>
      <c r="CW11">
        <f t="shared" si="21"/>
        <v>0</v>
      </c>
      <c r="CX11">
        <f t="shared" si="21"/>
        <v>0</v>
      </c>
      <c r="CY11">
        <f t="shared" si="21"/>
        <v>0</v>
      </c>
      <c r="CZ11">
        <f t="shared" si="21"/>
        <v>0</v>
      </c>
      <c r="DA11">
        <f t="shared" si="21"/>
        <v>0</v>
      </c>
      <c r="DB11">
        <f t="shared" si="22"/>
        <v>0</v>
      </c>
      <c r="DC11">
        <f t="shared" si="22"/>
        <v>0</v>
      </c>
      <c r="DD11">
        <f t="shared" si="22"/>
        <v>0</v>
      </c>
      <c r="DE11">
        <f t="shared" si="22"/>
        <v>0</v>
      </c>
      <c r="DF11">
        <f t="shared" si="59"/>
        <v>0</v>
      </c>
      <c r="DG11">
        <f t="shared" si="23"/>
        <v>0</v>
      </c>
      <c r="DH11">
        <f t="shared" si="23"/>
        <v>0</v>
      </c>
      <c r="DI11">
        <f t="shared" si="60"/>
        <v>0</v>
      </c>
      <c r="DJ11">
        <f t="shared" si="61"/>
        <v>0</v>
      </c>
      <c r="DM11">
        <f t="shared" si="62"/>
        <v>3</v>
      </c>
      <c r="DN11">
        <f t="shared" si="24"/>
        <v>0</v>
      </c>
      <c r="DO11">
        <f t="shared" si="24"/>
        <v>0</v>
      </c>
      <c r="DQ11">
        <f t="shared" si="63"/>
        <v>3</v>
      </c>
      <c r="DR11" t="str">
        <f t="shared" si="64"/>
        <v/>
      </c>
      <c r="DU11" s="125" t="s">
        <v>142</v>
      </c>
      <c r="DV11" s="126" t="s">
        <v>143</v>
      </c>
      <c r="DW11" s="27"/>
      <c r="DX11" s="1"/>
    </row>
    <row r="12" spans="1:128" ht="15" thickBot="1" x14ac:dyDescent="0.35">
      <c r="A12" s="1"/>
      <c r="B12" s="27" t="str">
        <f t="shared" si="25"/>
        <v/>
      </c>
      <c r="C12" s="98"/>
      <c r="D12" s="98" t="str">
        <f t="shared" ref="D12:D31" si="67">IF(C12="","",IF(C12&lt;C13,IFERROR(C13-1,Effective_Date-1),IF(C12&lt;C11,IFERROR(C11-1,Effective_Date-1),"")))</f>
        <v/>
      </c>
      <c r="E12" s="98" t="str">
        <f t="shared" si="27"/>
        <v/>
      </c>
      <c r="F12" s="99"/>
      <c r="G12" s="99"/>
      <c r="H12" s="99"/>
      <c r="I12" s="99"/>
      <c r="J12" s="99"/>
      <c r="K12" s="99"/>
      <c r="L12" s="27"/>
      <c r="M12" s="27">
        <f t="shared" si="66"/>
        <v>4</v>
      </c>
      <c r="N12" s="98"/>
      <c r="O12" s="99"/>
      <c r="P12" s="99"/>
      <c r="Q12" s="99"/>
      <c r="R12" s="99"/>
      <c r="S12" s="99"/>
      <c r="T12" s="100"/>
      <c r="U12" s="100"/>
      <c r="V12" s="27"/>
      <c r="W12" s="27"/>
      <c r="X12" s="101"/>
      <c r="Y12" s="102"/>
      <c r="Z12" s="27"/>
      <c r="AA12" s="27"/>
      <c r="AB12" s="27"/>
      <c r="AC12" s="27"/>
      <c r="AD12" s="103" t="str">
        <f t="shared" si="28"/>
        <v/>
      </c>
      <c r="AE12" s="104" t="str">
        <f>IF(AND(C12&gt;0,D12&gt;0),AVERAGE(C12,IF(AND(Program_Type="Automatics",[1]Setup!$K$9="Risks Attaching"),DATE(YEAR(D12),MONTH(D12)+Underlying_Policy_Length,DAY(D12)),D12)),"")</f>
        <v/>
      </c>
      <c r="AF12" s="3" t="str">
        <f>IF(AE12="","",INDEX('[1]GL Rating Factors'!$B$3:$B$43,MATCH($AE12,'[1]GL Rating Factors'!$B$3:$B$43,1)))</f>
        <v/>
      </c>
      <c r="AG12" s="3" t="str" cm="1">
        <f t="array" ref="AG12">IF(AE12="","",INDEX('[1]GL Rating Factors'!$B$3:$B$43,MATCH($AE12,'[1]GL Rating Factors'!$B$3:$B$43,1)+1))</f>
        <v/>
      </c>
      <c r="AH12" s="4" t="str">
        <f t="shared" si="29"/>
        <v/>
      </c>
      <c r="AI12" s="5" t="str">
        <f>IF(AE12="","",INDEX('[1]GL Rating Factors'!$H$3:$H$43,MATCH(AF12,'[1]GL Rating Factors'!$B$3:$B$43,0)))</f>
        <v/>
      </c>
      <c r="AJ12" t="str">
        <f>IF(AE12="","",INDEX('[1]GL Rating Factors'!$G$3:$G$43,MATCH(AF12,'[1]GL Rating Factors'!$B$3:$B$43,0)))</f>
        <v/>
      </c>
      <c r="AK12" t="str">
        <f>IF(AE12="","",INDEX('[1]GL Rating Factors'!$H$3:$H$43,MATCH(AG12,'[1]GL Rating Factors'!$B$3:$B$43,0)))</f>
        <v/>
      </c>
      <c r="AL12" t="str">
        <f>IF(AE12="","",INDEX('[1]GL Rating Factors'!$G$3:$G$43,MATCH(AG12,'[1]GL Rating Factors'!$B$3:$B$43,0)))</f>
        <v/>
      </c>
      <c r="AM12" s="6" t="str">
        <f t="shared" si="30"/>
        <v/>
      </c>
      <c r="AN12" s="6" t="str">
        <f t="shared" si="30"/>
        <v/>
      </c>
      <c r="AO12" s="105" t="str">
        <f t="shared" si="19"/>
        <v/>
      </c>
      <c r="AP12" s="105" t="str">
        <f t="shared" si="19"/>
        <v/>
      </c>
      <c r="AQ12" s="106" t="str">
        <f t="shared" si="31"/>
        <v/>
      </c>
      <c r="AR12" s="107" t="str" cm="1">
        <f t="array" ref="AR12">IF(AQ12="","",INDEX([1]GL_Incurred_LDF_Analysis!$P$200:$P$219,B12))</f>
        <v/>
      </c>
      <c r="AS12" s="108" t="str" cm="1">
        <f t="array" ref="AS12">IF(AQ12="","",INDEX([1]GL_Counts_LDF_Analysis!$P$200:$P$219,B12))</f>
        <v/>
      </c>
      <c r="AT12" t="str">
        <f t="shared" si="32"/>
        <v/>
      </c>
      <c r="AU12" s="109" t="str">
        <f t="shared" si="33"/>
        <v/>
      </c>
      <c r="AV12" s="110" t="str">
        <f t="shared" si="34"/>
        <v/>
      </c>
      <c r="AW12" s="38" t="str">
        <f t="shared" si="35"/>
        <v/>
      </c>
      <c r="AX12" s="38" t="str">
        <f t="shared" si="36"/>
        <v/>
      </c>
      <c r="AY12" s="116" t="str">
        <f t="shared" si="37"/>
        <v/>
      </c>
      <c r="AZ12" s="118" t="str">
        <f t="shared" si="37"/>
        <v/>
      </c>
      <c r="BA12" s="113"/>
      <c r="BC12" s="114" t="str">
        <f t="shared" si="38"/>
        <v/>
      </c>
      <c r="BD12" s="115" t="str" cm="1">
        <f t="array" ref="BD12">IF(OR(BC12="",BC12=0),"",INDEX($AD$9:$AD$28,BC12))</f>
        <v/>
      </c>
      <c r="BE12" s="116" t="str" cm="1">
        <f t="array" ref="BE12">IF(BD12="","",O12*INDEX($AP$9:$AP$28,BC12))</f>
        <v/>
      </c>
      <c r="BF12" s="117" t="str" cm="1">
        <f t="array" ref="BF12">IF(BD12="","",P12*INDEX($AP$9:$AP$28,BC12))</f>
        <v/>
      </c>
      <c r="BG12" s="117" t="str">
        <f>IF(BD12="","",IF($BF$1=[1]Lists!$R$2,MIN(SUM(O12:P12),$BI$1),IF(AND($BF$1=[1]Lists!$R$3,O12&gt;0),MIN(O12,$BI$1)+P12*(MIN(O12,$BI$1)/O12),MIN(SUM(O12),$BI$1)+P12)))</f>
        <v/>
      </c>
      <c r="BH12" s="118" t="str">
        <f>IF(BD12="","",IF($BF$1=[1]Lists!$R$2,MIN(SUM(BE12:BF12),$BI$1),IF(AND($BF$1=[1]Lists!$R$3,O12&gt;0),MIN(BE12,$BI$1)+BF12*(MIN(BE12,$BI$1)/BE12),MIN(SUM(BE12),$BI$1)+BF12)))</f>
        <v/>
      </c>
      <c r="BI12" s="116" t="str">
        <f t="shared" si="39"/>
        <v/>
      </c>
      <c r="BJ12" s="118" t="str">
        <f t="shared" si="40"/>
        <v/>
      </c>
      <c r="BK12" s="117" t="str">
        <f>IF(BD12="","",IF($BF$1=[1]Lists!$R$2,MIN(SUM(O12:P12),$BL$1),IF(AND($BF$1=[1]Lists!$R$3,O12&gt;0),MIN(O12,$BL$1)+P12*(MIN(O12,$BL$1)/O12),MIN(SUM(O12),$BL$1)+P12)))</f>
        <v/>
      </c>
      <c r="BL12" s="118" t="str">
        <f>IF(BD12="","",IF($BF$1=[1]Lists!$R$2,MIN(SUM(BE12:BF12),$BL$1),IF(AND($BF$1=[1]Lists!$R$3,O12&gt;0),MIN(BE12,$BL$1)+BF12*(MIN(BE12,$BL$1)/BE12),MIN(SUM(BE12),$BL$1)+BF12)))</f>
        <v/>
      </c>
      <c r="BM12" s="116" t="str">
        <f t="shared" si="41"/>
        <v/>
      </c>
      <c r="BN12" s="118" t="str">
        <f t="shared" si="42"/>
        <v/>
      </c>
      <c r="BO12" s="119"/>
      <c r="BP12" s="103" t="str">
        <f t="shared" si="20"/>
        <v/>
      </c>
      <c r="BQ12" s="3" t="str">
        <f>IF(M12&gt;MAX([1]GL_LossExperience_Input!$BP$9:$BP$108),"",INDEX([1]GL_LossExperience_Input!$X$9:$X$108,MATCH(M12,$BP$9:$BP$108,0)))</f>
        <v/>
      </c>
      <c r="BR12" s="93" t="str">
        <f t="shared" si="43"/>
        <v/>
      </c>
      <c r="BS12" s="23" t="str">
        <f>IF(M12&gt;MAX([1]GL_LossExperience_Input!$BP$9:$BP$108),"",INDEX([1]GL_LossExperience_Input!$Y$9:$Y$108,MATCH(M12,$BP$9:$BP$108,0)))</f>
        <v/>
      </c>
      <c r="BU12" s="121"/>
      <c r="BW12" s="31" t="str">
        <f t="shared" si="44"/>
        <v/>
      </c>
      <c r="BX12" s="104" t="str">
        <f>IF(BW12="","",ROUNDDOWN(IF(AND(Program_Type="Automatics",[1]Setup!$K$9=[1]Lists!$D$3),AVERAGE([1]GL_LossExperience_Input!C12,[1]GL_LossExperience_Input!D12+(365/12)*Underlying_Policy_Length),AVERAGE([1]GL_LossExperience_Input!C12,[1]GL_LossExperience_Input!D12)),0))</f>
        <v/>
      </c>
      <c r="BY12" s="3" t="str">
        <f>IF(BW12="","",INDEX('[1]GL Rating Factors'!$B$3:$B$43,MATCH([1]GL_LossExperience_Input!$BX12,'[1]GL Rating Factors'!$B$3:$B$43,1)))</f>
        <v/>
      </c>
      <c r="BZ12" s="3" t="str" cm="1">
        <f t="array" ref="BZ12">IF(BW12="","",INDEX('[1]GL Rating Factors'!$B$3:$B$43,MATCH([1]GL_LossExperience_Input!$BX12,'[1]GL Rating Factors'!$B$3:$B$43,1)+1))</f>
        <v/>
      </c>
      <c r="CA12" s="122" t="str">
        <f>IF(BW12="","",INDEX('[1]GL Rating Factors'!$F$3:$F$43,MATCH([1]GL_LossExperience_Input!$BY12,'[1]GL Rating Factors'!$B$3:$B$43,1)))</f>
        <v/>
      </c>
      <c r="CB12" s="122" t="str" cm="1">
        <f t="array" ref="CB12">IF(BW12="","",INDEX('[1]GL Rating Factors'!$F$3:$F$43,MATCH([1]GL_LossExperience_Input!$BX12,'[1]GL Rating Factors'!$B$3:$B$43,1)+1))</f>
        <v/>
      </c>
      <c r="CC12" s="123" t="str">
        <f t="shared" si="45"/>
        <v/>
      </c>
      <c r="CD12" s="122" t="str">
        <f t="shared" si="46"/>
        <v/>
      </c>
      <c r="CE12" s="124" t="str">
        <f t="shared" si="47"/>
        <v/>
      </c>
      <c r="CF12" s="39"/>
      <c r="CG12" s="31" t="str">
        <f t="shared" si="48"/>
        <v/>
      </c>
      <c r="CH12" t="str">
        <f>IF(CG12="","",[1]Setup!$K$9)</f>
        <v/>
      </c>
      <c r="CI12" s="24" t="str">
        <f t="shared" si="49"/>
        <v/>
      </c>
      <c r="CJ12" s="24" t="str">
        <f t="shared" si="49"/>
        <v/>
      </c>
      <c r="CK12" s="25" t="str" cm="1">
        <f t="array" aca="1" ref="CK12" ca="1">IF(CG12="","",CalculateAverageRateLevel(OFFSET($BQ$9:$BR$9,0,0,COUNT($BQ$9:$BQ$108),2),CI12,CJ12,Underlying_Policy_Length,CH12=[1]Lists!$D$2))</f>
        <v/>
      </c>
      <c r="CL12" s="6" t="str">
        <f t="shared" ca="1" si="50"/>
        <v/>
      </c>
      <c r="CM12" s="6"/>
      <c r="CN12" s="103" t="str">
        <f t="shared" si="51"/>
        <v/>
      </c>
      <c r="CO12">
        <f t="shared" si="52"/>
        <v>0</v>
      </c>
      <c r="CP12">
        <f t="shared" si="53"/>
        <v>0</v>
      </c>
      <c r="CQ12">
        <f t="shared" si="54"/>
        <v>0</v>
      </c>
      <c r="CR12">
        <f t="shared" si="55"/>
        <v>0</v>
      </c>
      <c r="CS12">
        <f t="shared" si="56"/>
        <v>0</v>
      </c>
      <c r="CT12">
        <f t="shared" si="57"/>
        <v>0</v>
      </c>
      <c r="CU12">
        <f t="shared" si="58"/>
        <v>0</v>
      </c>
      <c r="CV12">
        <f t="shared" si="21"/>
        <v>0</v>
      </c>
      <c r="CW12">
        <f t="shared" si="21"/>
        <v>0</v>
      </c>
      <c r="CX12">
        <f t="shared" si="21"/>
        <v>0</v>
      </c>
      <c r="CY12">
        <f t="shared" si="21"/>
        <v>0</v>
      </c>
      <c r="CZ12">
        <f t="shared" si="21"/>
        <v>0</v>
      </c>
      <c r="DA12">
        <f t="shared" si="21"/>
        <v>0</v>
      </c>
      <c r="DB12">
        <f t="shared" si="22"/>
        <v>0</v>
      </c>
      <c r="DC12">
        <f t="shared" si="22"/>
        <v>0</v>
      </c>
      <c r="DD12">
        <f t="shared" si="22"/>
        <v>0</v>
      </c>
      <c r="DE12">
        <f t="shared" si="22"/>
        <v>0</v>
      </c>
      <c r="DF12">
        <f t="shared" si="59"/>
        <v>0</v>
      </c>
      <c r="DG12">
        <f t="shared" si="23"/>
        <v>0</v>
      </c>
      <c r="DH12">
        <f t="shared" si="23"/>
        <v>0</v>
      </c>
      <c r="DI12">
        <f t="shared" si="60"/>
        <v>0</v>
      </c>
      <c r="DJ12">
        <f t="shared" si="61"/>
        <v>0</v>
      </c>
      <c r="DM12">
        <f t="shared" si="62"/>
        <v>4</v>
      </c>
      <c r="DN12">
        <f t="shared" si="24"/>
        <v>0</v>
      </c>
      <c r="DO12">
        <f t="shared" si="24"/>
        <v>0</v>
      </c>
      <c r="DQ12">
        <f t="shared" si="63"/>
        <v>4</v>
      </c>
      <c r="DR12" t="str">
        <f t="shared" si="64"/>
        <v/>
      </c>
      <c r="DU12" s="127" t="s">
        <v>144</v>
      </c>
      <c r="DV12" s="128" t="s">
        <v>145</v>
      </c>
      <c r="DW12" s="27"/>
      <c r="DX12" s="1"/>
    </row>
    <row r="13" spans="1:128" ht="14.4" x14ac:dyDescent="0.3">
      <c r="A13" s="1"/>
      <c r="B13" s="27" t="str">
        <f t="shared" si="25"/>
        <v/>
      </c>
      <c r="C13" s="98"/>
      <c r="D13" s="98" t="str">
        <f t="shared" ref="D13:D32" si="68">IF(C13="","",IF(C13&lt;C14,IFERROR(C14-1,Effective_Date-1),IF(C13&lt;C12,IFERROR(C12-1,Effective_Date-1),"")))</f>
        <v/>
      </c>
      <c r="E13" s="98" t="str">
        <f t="shared" si="27"/>
        <v/>
      </c>
      <c r="F13" s="99"/>
      <c r="G13" s="99"/>
      <c r="H13" s="99"/>
      <c r="I13" s="99"/>
      <c r="J13" s="99"/>
      <c r="K13" s="99"/>
      <c r="L13" s="27"/>
      <c r="M13" s="27">
        <f t="shared" si="66"/>
        <v>5</v>
      </c>
      <c r="N13" s="98"/>
      <c r="O13" s="99"/>
      <c r="P13" s="99"/>
      <c r="Q13" s="99"/>
      <c r="R13" s="99"/>
      <c r="S13" s="99"/>
      <c r="T13" s="100"/>
      <c r="U13" s="100"/>
      <c r="V13" s="27"/>
      <c r="W13" s="27"/>
      <c r="X13" s="101"/>
      <c r="Y13" s="102"/>
      <c r="Z13" s="27"/>
      <c r="AA13" s="27"/>
      <c r="AB13" s="27"/>
      <c r="AC13" s="27"/>
      <c r="AD13" s="103" t="str">
        <f t="shared" si="28"/>
        <v/>
      </c>
      <c r="AE13" s="104" t="str">
        <f>IF(AND(C13&gt;0,D13&gt;0),AVERAGE(C13,IF(AND(Program_Type="Automatics",[1]Setup!$K$9="Risks Attaching"),DATE(YEAR(D13),MONTH(D13)+Underlying_Policy_Length,DAY(D13)),D13)),"")</f>
        <v/>
      </c>
      <c r="AF13" s="3" t="str">
        <f>IF(AE13="","",INDEX('[1]GL Rating Factors'!$B$3:$B$43,MATCH($AE13,'[1]GL Rating Factors'!$B$3:$B$43,1)))</f>
        <v/>
      </c>
      <c r="AG13" s="3" t="str" cm="1">
        <f t="array" ref="AG13">IF(AE13="","",INDEX('[1]GL Rating Factors'!$B$3:$B$43,MATCH($AE13,'[1]GL Rating Factors'!$B$3:$B$43,1)+1))</f>
        <v/>
      </c>
      <c r="AH13" s="4" t="str">
        <f t="shared" si="29"/>
        <v/>
      </c>
      <c r="AI13" s="5" t="str">
        <f>IF(AE13="","",INDEX('[1]GL Rating Factors'!$H$3:$H$43,MATCH(AF13,'[1]GL Rating Factors'!$B$3:$B$43,0)))</f>
        <v/>
      </c>
      <c r="AJ13" t="str">
        <f>IF(AE13="","",INDEX('[1]GL Rating Factors'!$G$3:$G$43,MATCH(AF13,'[1]GL Rating Factors'!$B$3:$B$43,0)))</f>
        <v/>
      </c>
      <c r="AK13" t="str">
        <f>IF(AE13="","",INDEX('[1]GL Rating Factors'!$H$3:$H$43,MATCH(AG13,'[1]GL Rating Factors'!$B$3:$B$43,0)))</f>
        <v/>
      </c>
      <c r="AL13" t="str">
        <f>IF(AE13="","",INDEX('[1]GL Rating Factors'!$G$3:$G$43,MATCH(AG13,'[1]GL Rating Factors'!$B$3:$B$43,0)))</f>
        <v/>
      </c>
      <c r="AM13" s="6" t="str">
        <f t="shared" si="30"/>
        <v/>
      </c>
      <c r="AN13" s="6" t="str">
        <f t="shared" si="30"/>
        <v/>
      </c>
      <c r="AO13" s="105" t="str">
        <f t="shared" si="19"/>
        <v/>
      </c>
      <c r="AP13" s="105" t="str">
        <f t="shared" si="19"/>
        <v/>
      </c>
      <c r="AQ13" s="106" t="str">
        <f t="shared" si="31"/>
        <v/>
      </c>
      <c r="AR13" s="107" t="str" cm="1">
        <f t="array" ref="AR13">IF(AQ13="","",INDEX([1]GL_Incurred_LDF_Analysis!$P$200:$P$219,B13))</f>
        <v/>
      </c>
      <c r="AS13" s="108" t="str" cm="1">
        <f t="array" ref="AS13">IF(AQ13="","",INDEX([1]GL_Counts_LDF_Analysis!$P$200:$P$219,B13))</f>
        <v/>
      </c>
      <c r="AT13" t="str">
        <f t="shared" si="32"/>
        <v/>
      </c>
      <c r="AU13" s="109" t="str">
        <f t="shared" si="33"/>
        <v/>
      </c>
      <c r="AV13" s="110" t="str">
        <f t="shared" si="34"/>
        <v/>
      </c>
      <c r="AW13" s="38" t="str">
        <f t="shared" si="35"/>
        <v/>
      </c>
      <c r="AX13" s="38" t="str">
        <f t="shared" si="36"/>
        <v/>
      </c>
      <c r="AY13" s="116" t="str">
        <f t="shared" si="37"/>
        <v/>
      </c>
      <c r="AZ13" s="118" t="str">
        <f t="shared" si="37"/>
        <v/>
      </c>
      <c r="BA13" s="113"/>
      <c r="BC13" s="114" t="str">
        <f t="shared" si="38"/>
        <v/>
      </c>
      <c r="BD13" s="115" t="str" cm="1">
        <f t="array" ref="BD13">IF(OR(BC13="",BC13=0),"",INDEX($AD$9:$AD$28,BC13))</f>
        <v/>
      </c>
      <c r="BE13" s="116" t="str" cm="1">
        <f t="array" ref="BE13">IF(BD13="","",O13*INDEX($AP$9:$AP$28,BC13))</f>
        <v/>
      </c>
      <c r="BF13" s="117" t="str" cm="1">
        <f t="array" ref="BF13">IF(BD13="","",P13*INDEX($AP$9:$AP$28,BC13))</f>
        <v/>
      </c>
      <c r="BG13" s="117" t="str">
        <f>IF(BD13="","",IF($BF$1=[1]Lists!$R$2,MIN(SUM(O13:P13),$BI$1),IF(AND($BF$1=[1]Lists!$R$3,O13&gt;0),MIN(O13,$BI$1)+P13*(MIN(O13,$BI$1)/O13),MIN(SUM(O13),$BI$1)+P13)))</f>
        <v/>
      </c>
      <c r="BH13" s="118" t="str">
        <f>IF(BD13="","",IF($BF$1=[1]Lists!$R$2,MIN(SUM(BE13:BF13),$BI$1),IF(AND($BF$1=[1]Lists!$R$3,O13&gt;0),MIN(BE13,$BI$1)+BF13*(MIN(BE13,$BI$1)/BE13),MIN(SUM(BE13),$BI$1)+BF13)))</f>
        <v/>
      </c>
      <c r="BI13" s="116" t="str">
        <f t="shared" si="39"/>
        <v/>
      </c>
      <c r="BJ13" s="118" t="str">
        <f t="shared" si="40"/>
        <v/>
      </c>
      <c r="BK13" s="117" t="str">
        <f>IF(BD13="","",IF($BF$1=[1]Lists!$R$2,MIN(SUM(O13:P13),$BL$1),IF(AND($BF$1=[1]Lists!$R$3,O13&gt;0),MIN(O13,$BL$1)+P13*(MIN(O13,$BL$1)/O13),MIN(SUM(O13),$BL$1)+P13)))</f>
        <v/>
      </c>
      <c r="BL13" s="118" t="str">
        <f>IF(BD13="","",IF($BF$1=[1]Lists!$R$2,MIN(SUM(BE13:BF13),$BL$1),IF(AND($BF$1=[1]Lists!$R$3,O13&gt;0),MIN(BE13,$BL$1)+BF13*(MIN(BE13,$BL$1)/BE13),MIN(SUM(BE13),$BL$1)+BF13)))</f>
        <v/>
      </c>
      <c r="BM13" s="116" t="str">
        <f t="shared" si="41"/>
        <v/>
      </c>
      <c r="BN13" s="118" t="str">
        <f t="shared" si="42"/>
        <v/>
      </c>
      <c r="BO13" s="119"/>
      <c r="BP13" s="103" t="str">
        <f t="shared" si="20"/>
        <v/>
      </c>
      <c r="BQ13" s="3" t="str">
        <f>IF(M13&gt;MAX([1]GL_LossExperience_Input!$BP$9:$BP$108),"",INDEX([1]GL_LossExperience_Input!$X$9:$X$108,MATCH(M13,$BP$9:$BP$108,0)))</f>
        <v/>
      </c>
      <c r="BR13" s="93" t="str">
        <f t="shared" si="43"/>
        <v/>
      </c>
      <c r="BS13" s="23" t="str">
        <f>IF(M13&gt;MAX([1]GL_LossExperience_Input!$BP$9:$BP$108),"",INDEX([1]GL_LossExperience_Input!$Y$9:$Y$108,MATCH(M13,$BP$9:$BP$108,0)))</f>
        <v/>
      </c>
      <c r="BU13" s="121"/>
      <c r="BW13" s="31" t="str">
        <f t="shared" si="44"/>
        <v/>
      </c>
      <c r="BX13" s="104" t="str">
        <f>IF(BW13="","",ROUNDDOWN(IF(AND(Program_Type="Automatics",[1]Setup!$K$9=[1]Lists!$D$3),AVERAGE([1]GL_LossExperience_Input!C13,[1]GL_LossExperience_Input!D13+(365/12)*Underlying_Policy_Length),AVERAGE([1]GL_LossExperience_Input!C13,[1]GL_LossExperience_Input!D13)),0))</f>
        <v/>
      </c>
      <c r="BY13" s="3" t="str">
        <f>IF(BW13="","",INDEX('[1]GL Rating Factors'!$B$3:$B$43,MATCH([1]GL_LossExperience_Input!$BX13,'[1]GL Rating Factors'!$B$3:$B$43,1)))</f>
        <v/>
      </c>
      <c r="BZ13" s="3" t="str" cm="1">
        <f t="array" ref="BZ13">IF(BW13="","",INDEX('[1]GL Rating Factors'!$B$3:$B$43,MATCH([1]GL_LossExperience_Input!$BX13,'[1]GL Rating Factors'!$B$3:$B$43,1)+1))</f>
        <v/>
      </c>
      <c r="CA13" s="122" t="str">
        <f>IF(BW13="","",INDEX('[1]GL Rating Factors'!$F$3:$F$43,MATCH([1]GL_LossExperience_Input!$BY13,'[1]GL Rating Factors'!$B$3:$B$43,1)))</f>
        <v/>
      </c>
      <c r="CB13" s="122" t="str" cm="1">
        <f t="array" ref="CB13">IF(BW13="","",INDEX('[1]GL Rating Factors'!$F$3:$F$43,MATCH([1]GL_LossExperience_Input!$BX13,'[1]GL Rating Factors'!$B$3:$B$43,1)+1))</f>
        <v/>
      </c>
      <c r="CC13" s="123" t="str">
        <f t="shared" si="45"/>
        <v/>
      </c>
      <c r="CD13" s="122" t="str">
        <f t="shared" si="46"/>
        <v/>
      </c>
      <c r="CE13" s="124" t="str">
        <f t="shared" si="47"/>
        <v/>
      </c>
      <c r="CF13" s="39"/>
      <c r="CG13" s="31" t="str">
        <f t="shared" si="48"/>
        <v/>
      </c>
      <c r="CH13" t="str">
        <f>IF(CG13="","",[1]Setup!$K$9)</f>
        <v/>
      </c>
      <c r="CI13" s="24" t="str">
        <f t="shared" si="49"/>
        <v/>
      </c>
      <c r="CJ13" s="24" t="str">
        <f t="shared" si="49"/>
        <v/>
      </c>
      <c r="CK13" s="25" t="str" cm="1">
        <f t="array" aca="1" ref="CK13" ca="1">IF(CG13="","",CalculateAverageRateLevel(OFFSET($BQ$9:$BR$9,0,0,COUNT($BQ$9:$BQ$108),2),CI13,CJ13,Underlying_Policy_Length,CH13=[1]Lists!$D$2))</f>
        <v/>
      </c>
      <c r="CL13" s="6" t="str">
        <f t="shared" ca="1" si="50"/>
        <v/>
      </c>
      <c r="CM13" s="6"/>
      <c r="CN13" s="103" t="str">
        <f t="shared" si="51"/>
        <v/>
      </c>
      <c r="CO13">
        <f t="shared" si="52"/>
        <v>0</v>
      </c>
      <c r="CP13">
        <f t="shared" si="53"/>
        <v>0</v>
      </c>
      <c r="CQ13">
        <f t="shared" si="54"/>
        <v>0</v>
      </c>
      <c r="CR13">
        <f t="shared" si="55"/>
        <v>0</v>
      </c>
      <c r="CS13">
        <f t="shared" si="56"/>
        <v>0</v>
      </c>
      <c r="CT13">
        <f t="shared" si="57"/>
        <v>0</v>
      </c>
      <c r="CU13">
        <f t="shared" si="58"/>
        <v>0</v>
      </c>
      <c r="CV13">
        <f t="shared" si="21"/>
        <v>0</v>
      </c>
      <c r="CW13">
        <f t="shared" si="21"/>
        <v>0</v>
      </c>
      <c r="CX13">
        <f t="shared" si="21"/>
        <v>0</v>
      </c>
      <c r="CY13">
        <f t="shared" si="21"/>
        <v>0</v>
      </c>
      <c r="CZ13">
        <f t="shared" si="21"/>
        <v>0</v>
      </c>
      <c r="DA13">
        <f t="shared" si="21"/>
        <v>0</v>
      </c>
      <c r="DB13">
        <f t="shared" si="22"/>
        <v>0</v>
      </c>
      <c r="DC13">
        <f t="shared" si="22"/>
        <v>0</v>
      </c>
      <c r="DD13">
        <f t="shared" si="22"/>
        <v>0</v>
      </c>
      <c r="DE13">
        <f t="shared" si="22"/>
        <v>0</v>
      </c>
      <c r="DF13">
        <f t="shared" si="59"/>
        <v>0</v>
      </c>
      <c r="DG13">
        <f t="shared" si="23"/>
        <v>0</v>
      </c>
      <c r="DH13">
        <f t="shared" si="23"/>
        <v>0</v>
      </c>
      <c r="DI13">
        <f t="shared" si="60"/>
        <v>0</v>
      </c>
      <c r="DJ13">
        <f t="shared" si="61"/>
        <v>0</v>
      </c>
      <c r="DM13">
        <f t="shared" si="62"/>
        <v>5</v>
      </c>
      <c r="DN13">
        <f t="shared" si="24"/>
        <v>0</v>
      </c>
      <c r="DO13">
        <f t="shared" si="24"/>
        <v>0</v>
      </c>
      <c r="DQ13">
        <f t="shared" si="63"/>
        <v>5</v>
      </c>
      <c r="DR13" t="str">
        <f t="shared" si="64"/>
        <v/>
      </c>
      <c r="DW13" s="27"/>
      <c r="DX13" s="1"/>
    </row>
    <row r="14" spans="1:128" ht="14.4" x14ac:dyDescent="0.3">
      <c r="A14" s="1"/>
      <c r="B14" s="27" t="str">
        <f t="shared" si="25"/>
        <v/>
      </c>
      <c r="C14" s="98"/>
      <c r="D14" s="98" t="str">
        <f t="shared" ref="D14:D33" si="69">IF(C14="","",IF(C14&lt;C15,IFERROR(C15-1,Effective_Date-1),IF(C14&lt;C13,IFERROR(C13-1,Effective_Date-1),"")))</f>
        <v/>
      </c>
      <c r="E14" s="98" t="str">
        <f t="shared" si="27"/>
        <v/>
      </c>
      <c r="F14" s="99"/>
      <c r="G14" s="99"/>
      <c r="H14" s="99"/>
      <c r="I14" s="99"/>
      <c r="J14" s="99"/>
      <c r="K14" s="99"/>
      <c r="L14" s="27"/>
      <c r="M14" s="27">
        <f t="shared" si="66"/>
        <v>6</v>
      </c>
      <c r="N14" s="98"/>
      <c r="O14" s="99"/>
      <c r="P14" s="99"/>
      <c r="Q14" s="99"/>
      <c r="R14" s="99"/>
      <c r="S14" s="99"/>
      <c r="T14" s="100"/>
      <c r="U14" s="100"/>
      <c r="V14" s="27"/>
      <c r="W14" s="27"/>
      <c r="X14" s="101"/>
      <c r="Y14" s="102"/>
      <c r="Z14" s="27"/>
      <c r="AA14" s="27"/>
      <c r="AB14" s="27"/>
      <c r="AC14" s="27"/>
      <c r="AD14" s="103" t="str">
        <f t="shared" si="28"/>
        <v/>
      </c>
      <c r="AE14" s="104" t="str">
        <f>IF(AND(C14&gt;0,D14&gt;0),AVERAGE(C14,IF(AND(Program_Type="Automatics",[1]Setup!$K$9="Risks Attaching"),DATE(YEAR(D14),MONTH(D14)+Underlying_Policy_Length,DAY(D14)),D14)),"")</f>
        <v/>
      </c>
      <c r="AF14" s="3" t="str">
        <f>IF(AE14="","",INDEX('[1]GL Rating Factors'!$B$3:$B$43,MATCH($AE14,'[1]GL Rating Factors'!$B$3:$B$43,1)))</f>
        <v/>
      </c>
      <c r="AG14" s="3" t="str" cm="1">
        <f t="array" ref="AG14">IF(AE14="","",INDEX('[1]GL Rating Factors'!$B$3:$B$43,MATCH($AE14,'[1]GL Rating Factors'!$B$3:$B$43,1)+1))</f>
        <v/>
      </c>
      <c r="AH14" s="4" t="str">
        <f t="shared" si="29"/>
        <v/>
      </c>
      <c r="AI14" s="5" t="str">
        <f>IF(AE14="","",INDEX('[1]GL Rating Factors'!$H$3:$H$43,MATCH(AF14,'[1]GL Rating Factors'!$B$3:$B$43,0)))</f>
        <v/>
      </c>
      <c r="AJ14" t="str">
        <f>IF(AE14="","",INDEX('[1]GL Rating Factors'!$G$3:$G$43,MATCH(AF14,'[1]GL Rating Factors'!$B$3:$B$43,0)))</f>
        <v/>
      </c>
      <c r="AK14" t="str">
        <f>IF(AE14="","",INDEX('[1]GL Rating Factors'!$H$3:$H$43,MATCH(AG14,'[1]GL Rating Factors'!$B$3:$B$43,0)))</f>
        <v/>
      </c>
      <c r="AL14" t="str">
        <f>IF(AE14="","",INDEX('[1]GL Rating Factors'!$G$3:$G$43,MATCH(AG14,'[1]GL Rating Factors'!$B$3:$B$43,0)))</f>
        <v/>
      </c>
      <c r="AM14" s="6" t="str">
        <f t="shared" si="30"/>
        <v/>
      </c>
      <c r="AN14" s="6" t="str">
        <f t="shared" si="30"/>
        <v/>
      </c>
      <c r="AO14" s="105" t="str">
        <f t="shared" si="19"/>
        <v/>
      </c>
      <c r="AP14" s="105" t="str">
        <f t="shared" si="19"/>
        <v/>
      </c>
      <c r="AQ14" s="106" t="str">
        <f t="shared" si="31"/>
        <v/>
      </c>
      <c r="AR14" s="107" t="str" cm="1">
        <f t="array" ref="AR14">IF(AQ14="","",INDEX([1]GL_Incurred_LDF_Analysis!$P$200:$P$219,B14))</f>
        <v/>
      </c>
      <c r="AS14" s="108" t="str" cm="1">
        <f t="array" ref="AS14">IF(AQ14="","",INDEX([1]GL_Counts_LDF_Analysis!$P$200:$P$219,B14))</f>
        <v/>
      </c>
      <c r="AT14" t="str">
        <f t="shared" si="32"/>
        <v/>
      </c>
      <c r="AU14" s="109" t="str">
        <f t="shared" si="33"/>
        <v/>
      </c>
      <c r="AV14" s="110" t="str">
        <f t="shared" si="34"/>
        <v/>
      </c>
      <c r="AW14" s="38" t="str">
        <f t="shared" si="35"/>
        <v/>
      </c>
      <c r="AX14" s="38" t="str">
        <f t="shared" si="36"/>
        <v/>
      </c>
      <c r="AY14" s="116" t="str">
        <f t="shared" si="37"/>
        <v/>
      </c>
      <c r="AZ14" s="118" t="str">
        <f t="shared" si="37"/>
        <v/>
      </c>
      <c r="BA14" s="113"/>
      <c r="BC14" s="114" t="str">
        <f t="shared" si="38"/>
        <v/>
      </c>
      <c r="BD14" s="115" t="str" cm="1">
        <f t="array" ref="BD14">IF(OR(BC14="",BC14=0),"",INDEX($AD$9:$AD$28,BC14))</f>
        <v/>
      </c>
      <c r="BE14" s="116" t="str" cm="1">
        <f t="array" ref="BE14">IF(BD14="","",O14*INDEX($AP$9:$AP$28,BC14))</f>
        <v/>
      </c>
      <c r="BF14" s="117" t="str" cm="1">
        <f t="array" ref="BF14">IF(BD14="","",P14*INDEX($AP$9:$AP$28,BC14))</f>
        <v/>
      </c>
      <c r="BG14" s="117" t="str">
        <f>IF(BD14="","",IF($BF$1=[1]Lists!$R$2,MIN(SUM(O14:P14),$BI$1),IF(AND($BF$1=[1]Lists!$R$3,O14&gt;0),MIN(O14,$BI$1)+P14*(MIN(O14,$BI$1)/O14),MIN(SUM(O14),$BI$1)+P14)))</f>
        <v/>
      </c>
      <c r="BH14" s="118" t="str">
        <f>IF(BD14="","",IF($BF$1=[1]Lists!$R$2,MIN(SUM(BE14:BF14),$BI$1),IF(AND($BF$1=[1]Lists!$R$3,O14&gt;0),MIN(BE14,$BI$1)+BF14*(MIN(BE14,$BI$1)/BE14),MIN(SUM(BE14),$BI$1)+BF14)))</f>
        <v/>
      </c>
      <c r="BI14" s="116" t="str">
        <f t="shared" si="39"/>
        <v/>
      </c>
      <c r="BJ14" s="118" t="str">
        <f t="shared" si="40"/>
        <v/>
      </c>
      <c r="BK14" s="117" t="str">
        <f>IF(BD14="","",IF($BF$1=[1]Lists!$R$2,MIN(SUM(O14:P14),$BL$1),IF(AND($BF$1=[1]Lists!$R$3,O14&gt;0),MIN(O14,$BL$1)+P14*(MIN(O14,$BL$1)/O14),MIN(SUM(O14),$BL$1)+P14)))</f>
        <v/>
      </c>
      <c r="BL14" s="118" t="str">
        <f>IF(BD14="","",IF($BF$1=[1]Lists!$R$2,MIN(SUM(BE14:BF14),$BL$1),IF(AND($BF$1=[1]Lists!$R$3,O14&gt;0),MIN(BE14,$BL$1)+BF14*(MIN(BE14,$BL$1)/BE14),MIN(SUM(BE14),$BL$1)+BF14)))</f>
        <v/>
      </c>
      <c r="BM14" s="116" t="str">
        <f t="shared" si="41"/>
        <v/>
      </c>
      <c r="BN14" s="118" t="str">
        <f t="shared" si="42"/>
        <v/>
      </c>
      <c r="BO14" s="119"/>
      <c r="BP14" s="103" t="str">
        <f t="shared" si="20"/>
        <v/>
      </c>
      <c r="BQ14" s="3" t="str">
        <f>IF(M14&gt;MAX([1]GL_LossExperience_Input!$BP$9:$BP$108),"",INDEX([1]GL_LossExperience_Input!$X$9:$X$108,MATCH(M14,$BP$9:$BP$108,0)))</f>
        <v/>
      </c>
      <c r="BR14" s="93" t="str">
        <f t="shared" si="43"/>
        <v/>
      </c>
      <c r="BS14" s="23" t="str">
        <f>IF(M14&gt;MAX([1]GL_LossExperience_Input!$BP$9:$BP$108),"",INDEX([1]GL_LossExperience_Input!$Y$9:$Y$108,MATCH(M14,$BP$9:$BP$108,0)))</f>
        <v/>
      </c>
      <c r="BU14" s="121"/>
      <c r="BW14" s="31" t="str">
        <f t="shared" si="44"/>
        <v/>
      </c>
      <c r="BX14" s="104" t="str">
        <f>IF(BW14="","",ROUNDDOWN(IF(AND(Program_Type="Automatics",[1]Setup!$K$9=[1]Lists!$D$3),AVERAGE([1]GL_LossExperience_Input!C14,[1]GL_LossExperience_Input!D14+(365/12)*Underlying_Policy_Length),AVERAGE([1]GL_LossExperience_Input!C14,[1]GL_LossExperience_Input!D14)),0))</f>
        <v/>
      </c>
      <c r="BY14" s="3" t="str">
        <f>IF(BW14="","",INDEX('[1]GL Rating Factors'!$B$3:$B$43,MATCH([1]GL_LossExperience_Input!$BX14,'[1]GL Rating Factors'!$B$3:$B$43,1)))</f>
        <v/>
      </c>
      <c r="BZ14" s="3" t="str" cm="1">
        <f t="array" ref="BZ14">IF(BW14="","",INDEX('[1]GL Rating Factors'!$B$3:$B$43,MATCH([1]GL_LossExperience_Input!$BX14,'[1]GL Rating Factors'!$B$3:$B$43,1)+1))</f>
        <v/>
      </c>
      <c r="CA14" s="122" t="str">
        <f>IF(BW14="","",INDEX('[1]GL Rating Factors'!$F$3:$F$43,MATCH([1]GL_LossExperience_Input!$BY14,'[1]GL Rating Factors'!$B$3:$B$43,1)))</f>
        <v/>
      </c>
      <c r="CB14" s="122" t="str" cm="1">
        <f t="array" ref="CB14">IF(BW14="","",INDEX('[1]GL Rating Factors'!$F$3:$F$43,MATCH([1]GL_LossExperience_Input!$BX14,'[1]GL Rating Factors'!$B$3:$B$43,1)+1))</f>
        <v/>
      </c>
      <c r="CC14" s="123" t="str">
        <f t="shared" si="45"/>
        <v/>
      </c>
      <c r="CD14" s="122" t="str">
        <f t="shared" si="46"/>
        <v/>
      </c>
      <c r="CE14" s="124" t="str">
        <f t="shared" si="47"/>
        <v/>
      </c>
      <c r="CF14" s="39"/>
      <c r="CG14" s="31" t="str">
        <f t="shared" si="48"/>
        <v/>
      </c>
      <c r="CH14" t="str">
        <f>IF(CG14="","",[1]Setup!$K$9)</f>
        <v/>
      </c>
      <c r="CI14" s="24" t="str">
        <f t="shared" si="49"/>
        <v/>
      </c>
      <c r="CJ14" s="24" t="str">
        <f t="shared" si="49"/>
        <v/>
      </c>
      <c r="CK14" s="25" t="str" cm="1">
        <f t="array" aca="1" ref="CK14" ca="1">IF(CG14="","",CalculateAverageRateLevel(OFFSET($BQ$9:$BR$9,0,0,COUNT($BQ$9:$BQ$108),2),CI14,CJ14,Underlying_Policy_Length,CH14=[1]Lists!$D$2))</f>
        <v/>
      </c>
      <c r="CL14" s="6" t="str">
        <f t="shared" ca="1" si="50"/>
        <v/>
      </c>
      <c r="CM14" s="6"/>
      <c r="CN14" s="103" t="str">
        <f t="shared" si="51"/>
        <v/>
      </c>
      <c r="CO14">
        <f t="shared" si="52"/>
        <v>0</v>
      </c>
      <c r="CP14">
        <f t="shared" si="53"/>
        <v>0</v>
      </c>
      <c r="CQ14">
        <f t="shared" si="54"/>
        <v>0</v>
      </c>
      <c r="CR14">
        <f t="shared" si="55"/>
        <v>0</v>
      </c>
      <c r="CS14">
        <f t="shared" si="56"/>
        <v>0</v>
      </c>
      <c r="CT14">
        <f t="shared" si="57"/>
        <v>0</v>
      </c>
      <c r="CU14">
        <f t="shared" si="58"/>
        <v>0</v>
      </c>
      <c r="CV14">
        <f t="shared" si="21"/>
        <v>0</v>
      </c>
      <c r="CW14">
        <f t="shared" si="21"/>
        <v>0</v>
      </c>
      <c r="CX14">
        <f t="shared" si="21"/>
        <v>0</v>
      </c>
      <c r="CY14">
        <f t="shared" si="21"/>
        <v>0</v>
      </c>
      <c r="CZ14">
        <f t="shared" si="21"/>
        <v>0</v>
      </c>
      <c r="DA14">
        <f t="shared" si="21"/>
        <v>0</v>
      </c>
      <c r="DB14">
        <f t="shared" si="22"/>
        <v>0</v>
      </c>
      <c r="DC14">
        <f t="shared" si="22"/>
        <v>0</v>
      </c>
      <c r="DD14">
        <f t="shared" si="22"/>
        <v>0</v>
      </c>
      <c r="DE14">
        <f t="shared" si="22"/>
        <v>0</v>
      </c>
      <c r="DF14">
        <f t="shared" si="59"/>
        <v>0</v>
      </c>
      <c r="DG14">
        <f t="shared" si="23"/>
        <v>0</v>
      </c>
      <c r="DH14">
        <f t="shared" si="23"/>
        <v>0</v>
      </c>
      <c r="DI14">
        <f t="shared" si="60"/>
        <v>0</v>
      </c>
      <c r="DJ14">
        <f t="shared" si="61"/>
        <v>0</v>
      </c>
      <c r="DM14">
        <f t="shared" si="62"/>
        <v>6</v>
      </c>
      <c r="DN14">
        <f t="shared" si="24"/>
        <v>0</v>
      </c>
      <c r="DO14">
        <f t="shared" si="24"/>
        <v>0</v>
      </c>
      <c r="DQ14">
        <f t="shared" si="63"/>
        <v>6</v>
      </c>
      <c r="DR14" t="str">
        <f t="shared" si="64"/>
        <v/>
      </c>
      <c r="DW14" s="27"/>
      <c r="DX14" s="1"/>
    </row>
    <row r="15" spans="1:128" ht="14.4" x14ac:dyDescent="0.3">
      <c r="A15" s="1"/>
      <c r="B15" s="27" t="str">
        <f t="shared" si="25"/>
        <v/>
      </c>
      <c r="C15" s="98"/>
      <c r="D15" s="98" t="str">
        <f t="shared" ref="D15:D34" si="70">IF(C15="","",IF(C15&lt;C16,IFERROR(C16-1,Effective_Date-1),IF(C15&lt;C14,IFERROR(C14-1,Effective_Date-1),"")))</f>
        <v/>
      </c>
      <c r="E15" s="98" t="str">
        <f t="shared" si="27"/>
        <v/>
      </c>
      <c r="F15" s="99"/>
      <c r="G15" s="99"/>
      <c r="H15" s="99"/>
      <c r="I15" s="99"/>
      <c r="J15" s="99"/>
      <c r="K15" s="99"/>
      <c r="L15" s="27"/>
      <c r="M15" s="27">
        <f t="shared" si="66"/>
        <v>7</v>
      </c>
      <c r="N15" s="98"/>
      <c r="O15" s="99"/>
      <c r="P15" s="99"/>
      <c r="Q15" s="99"/>
      <c r="R15" s="99"/>
      <c r="S15" s="99"/>
      <c r="T15" s="100"/>
      <c r="U15" s="100"/>
      <c r="V15" s="27"/>
      <c r="W15" s="27"/>
      <c r="X15" s="101"/>
      <c r="Y15" s="102"/>
      <c r="Z15" s="27"/>
      <c r="AA15" s="27"/>
      <c r="AB15" s="27"/>
      <c r="AC15" s="27"/>
      <c r="AD15" s="103" t="str">
        <f t="shared" si="28"/>
        <v/>
      </c>
      <c r="AE15" s="104" t="str">
        <f>IF(AND(C15&gt;0,D15&gt;0),AVERAGE(C15,IF(AND(Program_Type="Automatics",[1]Setup!$K$9="Risks Attaching"),DATE(YEAR(D15),MONTH(D15)+Underlying_Policy_Length,DAY(D15)),D15)),"")</f>
        <v/>
      </c>
      <c r="AF15" s="3" t="str">
        <f>IF(AE15="","",INDEX('[1]GL Rating Factors'!$B$3:$B$43,MATCH($AE15,'[1]GL Rating Factors'!$B$3:$B$43,1)))</f>
        <v/>
      </c>
      <c r="AG15" s="3" t="str" cm="1">
        <f t="array" ref="AG15">IF(AE15="","",INDEX('[1]GL Rating Factors'!$B$3:$B$43,MATCH($AE15,'[1]GL Rating Factors'!$B$3:$B$43,1)+1))</f>
        <v/>
      </c>
      <c r="AH15" s="4" t="str">
        <f t="shared" si="29"/>
        <v/>
      </c>
      <c r="AI15" s="5" t="str">
        <f>IF(AE15="","",INDEX('[1]GL Rating Factors'!$H$3:$H$43,MATCH(AF15,'[1]GL Rating Factors'!$B$3:$B$43,0)))</f>
        <v/>
      </c>
      <c r="AJ15" t="str">
        <f>IF(AE15="","",INDEX('[1]GL Rating Factors'!$G$3:$G$43,MATCH(AF15,'[1]GL Rating Factors'!$B$3:$B$43,0)))</f>
        <v/>
      </c>
      <c r="AK15" t="str">
        <f>IF(AE15="","",INDEX('[1]GL Rating Factors'!$H$3:$H$43,MATCH(AG15,'[1]GL Rating Factors'!$B$3:$B$43,0)))</f>
        <v/>
      </c>
      <c r="AL15" t="str">
        <f>IF(AE15="","",INDEX('[1]GL Rating Factors'!$G$3:$G$43,MATCH(AG15,'[1]GL Rating Factors'!$B$3:$B$43,0)))</f>
        <v/>
      </c>
      <c r="AM15" s="6" t="str">
        <f t="shared" si="30"/>
        <v/>
      </c>
      <c r="AN15" s="6" t="str">
        <f t="shared" si="30"/>
        <v/>
      </c>
      <c r="AO15" s="105" t="str">
        <f t="shared" si="19"/>
        <v/>
      </c>
      <c r="AP15" s="105" t="str">
        <f t="shared" si="19"/>
        <v/>
      </c>
      <c r="AQ15" s="106" t="str">
        <f t="shared" si="31"/>
        <v/>
      </c>
      <c r="AR15" s="107" t="str" cm="1">
        <f t="array" ref="AR15">IF(AQ15="","",INDEX([1]GL_Incurred_LDF_Analysis!$P$200:$P$219,B15))</f>
        <v/>
      </c>
      <c r="AS15" s="108" t="str" cm="1">
        <f t="array" ref="AS15">IF(AQ15="","",INDEX([1]GL_Counts_LDF_Analysis!$P$200:$P$219,B15))</f>
        <v/>
      </c>
      <c r="AT15" t="str">
        <f t="shared" si="32"/>
        <v/>
      </c>
      <c r="AU15" s="109" t="str">
        <f t="shared" si="33"/>
        <v/>
      </c>
      <c r="AV15" s="110" t="str">
        <f t="shared" si="34"/>
        <v/>
      </c>
      <c r="AW15" s="38" t="str">
        <f t="shared" si="35"/>
        <v/>
      </c>
      <c r="AX15" s="38" t="str">
        <f t="shared" si="36"/>
        <v/>
      </c>
      <c r="AY15" s="116" t="str">
        <f t="shared" si="37"/>
        <v/>
      </c>
      <c r="AZ15" s="118" t="str">
        <f t="shared" si="37"/>
        <v/>
      </c>
      <c r="BA15" s="113"/>
      <c r="BC15" s="114" t="str">
        <f t="shared" si="38"/>
        <v/>
      </c>
      <c r="BD15" s="115" t="str" cm="1">
        <f t="array" ref="BD15">IF(OR(BC15="",BC15=0),"",INDEX($AD$9:$AD$28,BC15))</f>
        <v/>
      </c>
      <c r="BE15" s="116" t="str" cm="1">
        <f t="array" ref="BE15">IF(BD15="","",O15*INDEX($AP$9:$AP$28,BC15))</f>
        <v/>
      </c>
      <c r="BF15" s="117" t="str" cm="1">
        <f t="array" ref="BF15">IF(BD15="","",P15*INDEX($AP$9:$AP$28,BC15))</f>
        <v/>
      </c>
      <c r="BG15" s="117" t="str">
        <f>IF(BD15="","",IF($BF$1=[1]Lists!$R$2,MIN(SUM(O15:P15),$BI$1),IF(AND($BF$1=[1]Lists!$R$3,O15&gt;0),MIN(O15,$BI$1)+P15*(MIN(O15,$BI$1)/O15),MIN(SUM(O15),$BI$1)+P15)))</f>
        <v/>
      </c>
      <c r="BH15" s="118" t="str">
        <f>IF(BD15="","",IF($BF$1=[1]Lists!$R$2,MIN(SUM(BE15:BF15),$BI$1),IF(AND($BF$1=[1]Lists!$R$3,O15&gt;0),MIN(BE15,$BI$1)+BF15*(MIN(BE15,$BI$1)/BE15),MIN(SUM(BE15),$BI$1)+BF15)))</f>
        <v/>
      </c>
      <c r="BI15" s="116" t="str">
        <f t="shared" si="39"/>
        <v/>
      </c>
      <c r="BJ15" s="118" t="str">
        <f t="shared" si="40"/>
        <v/>
      </c>
      <c r="BK15" s="117" t="str">
        <f>IF(BD15="","",IF($BF$1=[1]Lists!$R$2,MIN(SUM(O15:P15),$BL$1),IF(AND($BF$1=[1]Lists!$R$3,O15&gt;0),MIN(O15,$BL$1)+P15*(MIN(O15,$BL$1)/O15),MIN(SUM(O15),$BL$1)+P15)))</f>
        <v/>
      </c>
      <c r="BL15" s="118" t="str">
        <f>IF(BD15="","",IF($BF$1=[1]Lists!$R$2,MIN(SUM(BE15:BF15),$BL$1),IF(AND($BF$1=[1]Lists!$R$3,O15&gt;0),MIN(BE15,$BL$1)+BF15*(MIN(BE15,$BL$1)/BE15),MIN(SUM(BE15),$BL$1)+BF15)))</f>
        <v/>
      </c>
      <c r="BM15" s="116" t="str">
        <f t="shared" si="41"/>
        <v/>
      </c>
      <c r="BN15" s="118" t="str">
        <f t="shared" si="42"/>
        <v/>
      </c>
      <c r="BO15" s="119"/>
      <c r="BP15" s="103" t="str">
        <f t="shared" si="20"/>
        <v/>
      </c>
      <c r="BQ15" s="3" t="str">
        <f>IF(M15&gt;MAX([1]GL_LossExperience_Input!$BP$9:$BP$108),"",INDEX([1]GL_LossExperience_Input!$X$9:$X$108,MATCH(M15,$BP$9:$BP$108,0)))</f>
        <v/>
      </c>
      <c r="BR15" s="93" t="str">
        <f t="shared" si="43"/>
        <v/>
      </c>
      <c r="BS15" s="23" t="str">
        <f>IF(M15&gt;MAX([1]GL_LossExperience_Input!$BP$9:$BP$108),"",INDEX([1]GL_LossExperience_Input!$Y$9:$Y$108,MATCH(M15,$BP$9:$BP$108,0)))</f>
        <v/>
      </c>
      <c r="BU15" s="121"/>
      <c r="BW15" s="31" t="str">
        <f t="shared" si="44"/>
        <v/>
      </c>
      <c r="BX15" s="104" t="str">
        <f>IF(BW15="","",ROUNDDOWN(IF(AND(Program_Type="Automatics",[1]Setup!$K$9=[1]Lists!$D$3),AVERAGE([1]GL_LossExperience_Input!C15,[1]GL_LossExperience_Input!D15+(365/12)*Underlying_Policy_Length),AVERAGE([1]GL_LossExperience_Input!C15,[1]GL_LossExperience_Input!D15)),0))</f>
        <v/>
      </c>
      <c r="BY15" s="3" t="str">
        <f>IF(BW15="","",INDEX('[1]GL Rating Factors'!$B$3:$B$43,MATCH([1]GL_LossExperience_Input!$BX15,'[1]GL Rating Factors'!$B$3:$B$43,1)))</f>
        <v/>
      </c>
      <c r="BZ15" s="3" t="str" cm="1">
        <f t="array" ref="BZ15">IF(BW15="","",INDEX('[1]GL Rating Factors'!$B$3:$B$43,MATCH([1]GL_LossExperience_Input!$BX15,'[1]GL Rating Factors'!$B$3:$B$43,1)+1))</f>
        <v/>
      </c>
      <c r="CA15" s="122" t="str">
        <f>IF(BW15="","",INDEX('[1]GL Rating Factors'!$F$3:$F$43,MATCH([1]GL_LossExperience_Input!$BY15,'[1]GL Rating Factors'!$B$3:$B$43,1)))</f>
        <v/>
      </c>
      <c r="CB15" s="122" t="str" cm="1">
        <f t="array" ref="CB15">IF(BW15="","",INDEX('[1]GL Rating Factors'!$F$3:$F$43,MATCH([1]GL_LossExperience_Input!$BX15,'[1]GL Rating Factors'!$B$3:$B$43,1)+1))</f>
        <v/>
      </c>
      <c r="CC15" s="123" t="str">
        <f t="shared" si="45"/>
        <v/>
      </c>
      <c r="CD15" s="122" t="str">
        <f t="shared" si="46"/>
        <v/>
      </c>
      <c r="CE15" s="124" t="str">
        <f t="shared" si="47"/>
        <v/>
      </c>
      <c r="CF15" s="39"/>
      <c r="CG15" s="31" t="str">
        <f t="shared" si="48"/>
        <v/>
      </c>
      <c r="CH15" t="str">
        <f>IF(CG15="","",[1]Setup!$K$9)</f>
        <v/>
      </c>
      <c r="CI15" s="24" t="str">
        <f t="shared" si="49"/>
        <v/>
      </c>
      <c r="CJ15" s="24" t="str">
        <f t="shared" si="49"/>
        <v/>
      </c>
      <c r="CK15" s="25" t="str" cm="1">
        <f t="array" aca="1" ref="CK15" ca="1">IF(CG15="","",CalculateAverageRateLevel(OFFSET($BQ$9:$BR$9,0,0,COUNT($BQ$9:$BQ$108),2),CI15,CJ15,Underlying_Policy_Length,CH15=[1]Lists!$D$2))</f>
        <v/>
      </c>
      <c r="CL15" s="6" t="str">
        <f t="shared" ca="1" si="50"/>
        <v/>
      </c>
      <c r="CM15" s="6"/>
      <c r="CN15" s="103" t="str">
        <f t="shared" si="51"/>
        <v/>
      </c>
      <c r="CO15">
        <f t="shared" si="52"/>
        <v>0</v>
      </c>
      <c r="CP15">
        <f t="shared" si="53"/>
        <v>0</v>
      </c>
      <c r="CQ15">
        <f t="shared" si="54"/>
        <v>0</v>
      </c>
      <c r="CR15">
        <f t="shared" si="55"/>
        <v>0</v>
      </c>
      <c r="CS15">
        <f t="shared" si="56"/>
        <v>0</v>
      </c>
      <c r="CT15">
        <f t="shared" si="57"/>
        <v>0</v>
      </c>
      <c r="CU15">
        <f t="shared" si="58"/>
        <v>0</v>
      </c>
      <c r="CV15">
        <f t="shared" si="21"/>
        <v>0</v>
      </c>
      <c r="CW15">
        <f t="shared" si="21"/>
        <v>0</v>
      </c>
      <c r="CX15">
        <f t="shared" si="21"/>
        <v>0</v>
      </c>
      <c r="CY15">
        <f t="shared" si="21"/>
        <v>0</v>
      </c>
      <c r="CZ15">
        <f t="shared" si="21"/>
        <v>0</v>
      </c>
      <c r="DA15">
        <f t="shared" si="21"/>
        <v>0</v>
      </c>
      <c r="DB15">
        <f t="shared" si="22"/>
        <v>0</v>
      </c>
      <c r="DC15">
        <f t="shared" si="22"/>
        <v>0</v>
      </c>
      <c r="DD15">
        <f t="shared" si="22"/>
        <v>0</v>
      </c>
      <c r="DE15">
        <f t="shared" si="22"/>
        <v>0</v>
      </c>
      <c r="DF15">
        <f t="shared" si="59"/>
        <v>0</v>
      </c>
      <c r="DG15">
        <f t="shared" si="23"/>
        <v>0</v>
      </c>
      <c r="DH15">
        <f t="shared" si="23"/>
        <v>0</v>
      </c>
      <c r="DI15">
        <f t="shared" si="60"/>
        <v>0</v>
      </c>
      <c r="DJ15">
        <f t="shared" si="61"/>
        <v>0</v>
      </c>
      <c r="DM15">
        <f t="shared" si="62"/>
        <v>7</v>
      </c>
      <c r="DN15">
        <f t="shared" si="24"/>
        <v>0</v>
      </c>
      <c r="DO15">
        <f t="shared" si="24"/>
        <v>0</v>
      </c>
      <c r="DQ15">
        <f t="shared" si="63"/>
        <v>7</v>
      </c>
      <c r="DR15" t="str">
        <f t="shared" si="64"/>
        <v/>
      </c>
      <c r="DW15" s="27"/>
      <c r="DX15" s="1"/>
    </row>
    <row r="16" spans="1:128" ht="14.4" x14ac:dyDescent="0.3">
      <c r="A16" s="1"/>
      <c r="B16" s="27" t="str">
        <f t="shared" si="25"/>
        <v/>
      </c>
      <c r="C16" s="98"/>
      <c r="D16" s="98" t="str">
        <f t="shared" ref="D16:D35" si="71">IF(C16="","",IF(C16&lt;C17,IFERROR(C17-1,Effective_Date-1),IF(C16&lt;C15,IFERROR(C15-1,Effective_Date-1),"")))</f>
        <v/>
      </c>
      <c r="E16" s="98" t="str">
        <f t="shared" si="27"/>
        <v/>
      </c>
      <c r="F16" s="99"/>
      <c r="G16" s="99"/>
      <c r="H16" s="99"/>
      <c r="I16" s="99"/>
      <c r="J16" s="99"/>
      <c r="K16" s="99"/>
      <c r="L16" s="27"/>
      <c r="M16" s="27">
        <f t="shared" si="66"/>
        <v>8</v>
      </c>
      <c r="N16" s="98"/>
      <c r="O16" s="99"/>
      <c r="P16" s="99"/>
      <c r="Q16" s="99"/>
      <c r="R16" s="99"/>
      <c r="S16" s="99"/>
      <c r="T16" s="100"/>
      <c r="U16" s="100"/>
      <c r="V16" s="27"/>
      <c r="W16" s="27"/>
      <c r="X16" s="101"/>
      <c r="Y16" s="102"/>
      <c r="Z16" s="27"/>
      <c r="AA16" s="27"/>
      <c r="AB16" s="27"/>
      <c r="AC16" s="27"/>
      <c r="AD16" s="103" t="str">
        <f t="shared" si="28"/>
        <v/>
      </c>
      <c r="AE16" s="104" t="str">
        <f>IF(AND(C16&gt;0,D16&gt;0),AVERAGE(C16,IF(AND(Program_Type="Automatics",[1]Setup!$K$9="Risks Attaching"),DATE(YEAR(D16),MONTH(D16)+Underlying_Policy_Length,DAY(D16)),D16)),"")</f>
        <v/>
      </c>
      <c r="AF16" s="3" t="str">
        <f>IF(AE16="","",INDEX('[1]GL Rating Factors'!$B$3:$B$43,MATCH($AE16,'[1]GL Rating Factors'!$B$3:$B$43,1)))</f>
        <v/>
      </c>
      <c r="AG16" s="3" t="str" cm="1">
        <f t="array" ref="AG16">IF(AE16="","",INDEX('[1]GL Rating Factors'!$B$3:$B$43,MATCH($AE16,'[1]GL Rating Factors'!$B$3:$B$43,1)+1))</f>
        <v/>
      </c>
      <c r="AH16" s="4" t="str">
        <f t="shared" si="29"/>
        <v/>
      </c>
      <c r="AI16" s="5" t="str">
        <f>IF(AE16="","",INDEX('[1]GL Rating Factors'!$H$3:$H$43,MATCH(AF16,'[1]GL Rating Factors'!$B$3:$B$43,0)))</f>
        <v/>
      </c>
      <c r="AJ16" t="str">
        <f>IF(AE16="","",INDEX('[1]GL Rating Factors'!$G$3:$G$43,MATCH(AF16,'[1]GL Rating Factors'!$B$3:$B$43,0)))</f>
        <v/>
      </c>
      <c r="AK16" t="str">
        <f>IF(AE16="","",INDEX('[1]GL Rating Factors'!$H$3:$H$43,MATCH(AG16,'[1]GL Rating Factors'!$B$3:$B$43,0)))</f>
        <v/>
      </c>
      <c r="AL16" t="str">
        <f>IF(AE16="","",INDEX('[1]GL Rating Factors'!$G$3:$G$43,MATCH(AG16,'[1]GL Rating Factors'!$B$3:$B$43,0)))</f>
        <v/>
      </c>
      <c r="AM16" s="6" t="str">
        <f t="shared" si="30"/>
        <v/>
      </c>
      <c r="AN16" s="6" t="str">
        <f t="shared" si="30"/>
        <v/>
      </c>
      <c r="AO16" s="105" t="str">
        <f t="shared" si="19"/>
        <v/>
      </c>
      <c r="AP16" s="105" t="str">
        <f t="shared" si="19"/>
        <v/>
      </c>
      <c r="AQ16" s="106" t="str">
        <f t="shared" si="31"/>
        <v/>
      </c>
      <c r="AR16" s="107" t="str" cm="1">
        <f t="array" ref="AR16">IF(AQ16="","",INDEX([1]GL_Incurred_LDF_Analysis!$P$200:$P$219,B16))</f>
        <v/>
      </c>
      <c r="AS16" s="108" t="str" cm="1">
        <f t="array" ref="AS16">IF(AQ16="","",INDEX([1]GL_Counts_LDF_Analysis!$P$200:$P$219,B16))</f>
        <v/>
      </c>
      <c r="AT16" t="str">
        <f t="shared" si="32"/>
        <v/>
      </c>
      <c r="AU16" s="109" t="str">
        <f t="shared" si="33"/>
        <v/>
      </c>
      <c r="AV16" s="110" t="str">
        <f t="shared" si="34"/>
        <v/>
      </c>
      <c r="AW16" s="38" t="str">
        <f t="shared" si="35"/>
        <v/>
      </c>
      <c r="AX16" s="38" t="str">
        <f t="shared" si="36"/>
        <v/>
      </c>
      <c r="AY16" s="116" t="str">
        <f t="shared" si="37"/>
        <v/>
      </c>
      <c r="AZ16" s="118" t="str">
        <f t="shared" si="37"/>
        <v/>
      </c>
      <c r="BA16" s="113"/>
      <c r="BC16" s="114" t="str">
        <f t="shared" si="38"/>
        <v/>
      </c>
      <c r="BD16" s="115" t="str" cm="1">
        <f t="array" ref="BD16">IF(OR(BC16="",BC16=0),"",INDEX($AD$9:$AD$28,BC16))</f>
        <v/>
      </c>
      <c r="BE16" s="116" t="str" cm="1">
        <f t="array" ref="BE16">IF(BD16="","",O16*INDEX($AP$9:$AP$28,BC16))</f>
        <v/>
      </c>
      <c r="BF16" s="117" t="str" cm="1">
        <f t="array" ref="BF16">IF(BD16="","",P16*INDEX($AP$9:$AP$28,BC16))</f>
        <v/>
      </c>
      <c r="BG16" s="117" t="str">
        <f>IF(BD16="","",IF($BF$1=[1]Lists!$R$2,MIN(SUM(O16:P16),$BI$1),IF(AND($BF$1=[1]Lists!$R$3,O16&gt;0),MIN(O16,$BI$1)+P16*(MIN(O16,$BI$1)/O16),MIN(SUM(O16),$BI$1)+P16)))</f>
        <v/>
      </c>
      <c r="BH16" s="118" t="str">
        <f>IF(BD16="","",IF($BF$1=[1]Lists!$R$2,MIN(SUM(BE16:BF16),$BI$1),IF(AND($BF$1=[1]Lists!$R$3,O16&gt;0),MIN(BE16,$BI$1)+BF16*(MIN(BE16,$BI$1)/BE16),MIN(SUM(BE16),$BI$1)+BF16)))</f>
        <v/>
      </c>
      <c r="BI16" s="116" t="str">
        <f t="shared" si="39"/>
        <v/>
      </c>
      <c r="BJ16" s="118" t="str">
        <f t="shared" si="40"/>
        <v/>
      </c>
      <c r="BK16" s="117" t="str">
        <f>IF(BD16="","",IF($BF$1=[1]Lists!$R$2,MIN(SUM(O16:P16),$BL$1),IF(AND($BF$1=[1]Lists!$R$3,O16&gt;0),MIN(O16,$BL$1)+P16*(MIN(O16,$BL$1)/O16),MIN(SUM(O16),$BL$1)+P16)))</f>
        <v/>
      </c>
      <c r="BL16" s="118" t="str">
        <f>IF(BD16="","",IF($BF$1=[1]Lists!$R$2,MIN(SUM(BE16:BF16),$BL$1),IF(AND($BF$1=[1]Lists!$R$3,O16&gt;0),MIN(BE16,$BL$1)+BF16*(MIN(BE16,$BL$1)/BE16),MIN(SUM(BE16),$BL$1)+BF16)))</f>
        <v/>
      </c>
      <c r="BM16" s="116" t="str">
        <f t="shared" si="41"/>
        <v/>
      </c>
      <c r="BN16" s="118" t="str">
        <f t="shared" si="42"/>
        <v/>
      </c>
      <c r="BO16" s="119"/>
      <c r="BP16" s="103" t="str">
        <f t="shared" si="20"/>
        <v/>
      </c>
      <c r="BQ16" s="3" t="str">
        <f>IF(M16&gt;MAX([1]GL_LossExperience_Input!$BP$9:$BP$108),"",INDEX([1]GL_LossExperience_Input!$X$9:$X$108,MATCH(M16,$BP$9:$BP$108,0)))</f>
        <v/>
      </c>
      <c r="BR16" s="93" t="str">
        <f t="shared" si="43"/>
        <v/>
      </c>
      <c r="BS16" s="23" t="str">
        <f>IF(M16&gt;MAX([1]GL_LossExperience_Input!$BP$9:$BP$108),"",INDEX([1]GL_LossExperience_Input!$Y$9:$Y$108,MATCH(M16,$BP$9:$BP$108,0)))</f>
        <v/>
      </c>
      <c r="BU16" s="121"/>
      <c r="BW16" s="31" t="str">
        <f t="shared" si="44"/>
        <v/>
      </c>
      <c r="BX16" s="104" t="str">
        <f>IF(BW16="","",ROUNDDOWN(IF(AND(Program_Type="Automatics",[1]Setup!$K$9=[1]Lists!$D$3),AVERAGE([1]GL_LossExperience_Input!C16,[1]GL_LossExperience_Input!D16+(365/12)*Underlying_Policy_Length),AVERAGE([1]GL_LossExperience_Input!C16,[1]GL_LossExperience_Input!D16)),0))</f>
        <v/>
      </c>
      <c r="BY16" s="3" t="str">
        <f>IF(BW16="","",INDEX('[1]GL Rating Factors'!$B$3:$B$43,MATCH([1]GL_LossExperience_Input!$BX16,'[1]GL Rating Factors'!$B$3:$B$43,1)))</f>
        <v/>
      </c>
      <c r="BZ16" s="3" t="str" cm="1">
        <f t="array" ref="BZ16">IF(BW16="","",INDEX('[1]GL Rating Factors'!$B$3:$B$43,MATCH([1]GL_LossExperience_Input!$BX16,'[1]GL Rating Factors'!$B$3:$B$43,1)+1))</f>
        <v/>
      </c>
      <c r="CA16" s="122" t="str">
        <f>IF(BW16="","",INDEX('[1]GL Rating Factors'!$F$3:$F$43,MATCH([1]GL_LossExperience_Input!$BY16,'[1]GL Rating Factors'!$B$3:$B$43,1)))</f>
        <v/>
      </c>
      <c r="CB16" s="122" t="str" cm="1">
        <f t="array" ref="CB16">IF(BW16="","",INDEX('[1]GL Rating Factors'!$F$3:$F$43,MATCH([1]GL_LossExperience_Input!$BX16,'[1]GL Rating Factors'!$B$3:$B$43,1)+1))</f>
        <v/>
      </c>
      <c r="CC16" s="123" t="str">
        <f t="shared" si="45"/>
        <v/>
      </c>
      <c r="CD16" s="122" t="str">
        <f t="shared" si="46"/>
        <v/>
      </c>
      <c r="CE16" s="124" t="str">
        <f t="shared" si="47"/>
        <v/>
      </c>
      <c r="CF16" s="39"/>
      <c r="CG16" s="31" t="str">
        <f t="shared" si="48"/>
        <v/>
      </c>
      <c r="CH16" t="str">
        <f>IF(CG16="","",[1]Setup!$K$9)</f>
        <v/>
      </c>
      <c r="CI16" s="24" t="str">
        <f t="shared" si="49"/>
        <v/>
      </c>
      <c r="CJ16" s="24" t="str">
        <f t="shared" si="49"/>
        <v/>
      </c>
      <c r="CK16" s="25" t="str" cm="1">
        <f t="array" aca="1" ref="CK16" ca="1">IF(CG16="","",CalculateAverageRateLevel(OFFSET($BQ$9:$BR$9,0,0,COUNT($BQ$9:$BQ$108),2),CI16,CJ16,Underlying_Policy_Length,CH16=[1]Lists!$D$2))</f>
        <v/>
      </c>
      <c r="CL16" s="6" t="str">
        <f t="shared" ca="1" si="50"/>
        <v/>
      </c>
      <c r="CM16" s="6"/>
      <c r="CN16" s="103" t="str">
        <f t="shared" si="51"/>
        <v/>
      </c>
      <c r="CO16">
        <f t="shared" si="52"/>
        <v>0</v>
      </c>
      <c r="CP16">
        <f t="shared" si="53"/>
        <v>0</v>
      </c>
      <c r="CQ16">
        <f t="shared" si="54"/>
        <v>0</v>
      </c>
      <c r="CR16">
        <f t="shared" si="55"/>
        <v>0</v>
      </c>
      <c r="CS16">
        <f t="shared" si="56"/>
        <v>0</v>
      </c>
      <c r="CT16">
        <f t="shared" si="57"/>
        <v>0</v>
      </c>
      <c r="CU16">
        <f t="shared" si="58"/>
        <v>0</v>
      </c>
      <c r="CV16">
        <f t="shared" si="21"/>
        <v>0</v>
      </c>
      <c r="CW16">
        <f t="shared" si="21"/>
        <v>0</v>
      </c>
      <c r="CX16">
        <f t="shared" si="21"/>
        <v>0</v>
      </c>
      <c r="CY16">
        <f t="shared" si="21"/>
        <v>0</v>
      </c>
      <c r="CZ16">
        <f t="shared" si="21"/>
        <v>0</v>
      </c>
      <c r="DA16">
        <f t="shared" si="21"/>
        <v>0</v>
      </c>
      <c r="DB16">
        <f t="shared" si="22"/>
        <v>0</v>
      </c>
      <c r="DC16">
        <f t="shared" si="22"/>
        <v>0</v>
      </c>
      <c r="DD16">
        <f t="shared" si="22"/>
        <v>0</v>
      </c>
      <c r="DE16">
        <f t="shared" si="22"/>
        <v>0</v>
      </c>
      <c r="DF16">
        <f t="shared" si="59"/>
        <v>0</v>
      </c>
      <c r="DG16">
        <f t="shared" si="23"/>
        <v>0</v>
      </c>
      <c r="DH16">
        <f t="shared" si="23"/>
        <v>0</v>
      </c>
      <c r="DI16">
        <f t="shared" si="60"/>
        <v>0</v>
      </c>
      <c r="DJ16">
        <f t="shared" si="61"/>
        <v>0</v>
      </c>
      <c r="DM16">
        <f t="shared" si="62"/>
        <v>8</v>
      </c>
      <c r="DN16">
        <f t="shared" si="24"/>
        <v>0</v>
      </c>
      <c r="DO16">
        <f t="shared" si="24"/>
        <v>0</v>
      </c>
      <c r="DQ16">
        <f t="shared" si="63"/>
        <v>8</v>
      </c>
      <c r="DR16" t="str">
        <f t="shared" si="64"/>
        <v/>
      </c>
      <c r="DW16" s="27"/>
      <c r="DX16" s="1"/>
    </row>
    <row r="17" spans="1:128" ht="14.4" x14ac:dyDescent="0.3">
      <c r="A17" s="1"/>
      <c r="B17" s="27" t="str">
        <f t="shared" si="25"/>
        <v/>
      </c>
      <c r="C17" s="98"/>
      <c r="D17" s="98" t="str">
        <f t="shared" ref="D17:D36" si="72">IF(C17="","",IF(C17&lt;C18,IFERROR(C18-1,Effective_Date-1),IF(C17&lt;C16,IFERROR(C16-1,Effective_Date-1),"")))</f>
        <v/>
      </c>
      <c r="E17" s="98" t="str">
        <f t="shared" si="27"/>
        <v/>
      </c>
      <c r="F17" s="99"/>
      <c r="G17" s="99"/>
      <c r="H17" s="99"/>
      <c r="I17" s="99"/>
      <c r="J17" s="99"/>
      <c r="K17" s="99"/>
      <c r="L17" s="27"/>
      <c r="M17" s="27">
        <f t="shared" si="66"/>
        <v>9</v>
      </c>
      <c r="N17" s="98"/>
      <c r="O17" s="99"/>
      <c r="P17" s="99"/>
      <c r="Q17" s="99"/>
      <c r="R17" s="99"/>
      <c r="S17" s="99"/>
      <c r="T17" s="100"/>
      <c r="U17" s="100"/>
      <c r="V17" s="27"/>
      <c r="W17" s="27"/>
      <c r="X17" s="101"/>
      <c r="Y17" s="102"/>
      <c r="Z17" s="27"/>
      <c r="AA17" s="27"/>
      <c r="AB17" s="27"/>
      <c r="AC17" s="27"/>
      <c r="AD17" s="103" t="str">
        <f t="shared" si="28"/>
        <v/>
      </c>
      <c r="AE17" s="104" t="str">
        <f>IF(AND(C17&gt;0,D17&gt;0),AVERAGE(C17,IF(AND(Program_Type="Automatics",[1]Setup!$K$9="Risks Attaching"),DATE(YEAR(D17),MONTH(D17)+Underlying_Policy_Length,DAY(D17)),D17)),"")</f>
        <v/>
      </c>
      <c r="AF17" s="3" t="str">
        <f>IF(AE17="","",INDEX('[1]GL Rating Factors'!$B$3:$B$43,MATCH($AE17,'[1]GL Rating Factors'!$B$3:$B$43,1)))</f>
        <v/>
      </c>
      <c r="AG17" s="3" t="str" cm="1">
        <f t="array" ref="AG17">IF(AE17="","",INDEX('[1]GL Rating Factors'!$B$3:$B$43,MATCH($AE17,'[1]GL Rating Factors'!$B$3:$B$43,1)+1))</f>
        <v/>
      </c>
      <c r="AH17" t="str">
        <f t="shared" si="29"/>
        <v/>
      </c>
      <c r="AI17" s="5" t="str">
        <f>IF(AE17="","",INDEX('[1]GL Rating Factors'!$H$3:$H$43,MATCH(AF17,'[1]GL Rating Factors'!$B$3:$B$43,0)))</f>
        <v/>
      </c>
      <c r="AJ17" t="str">
        <f>IF(AE17="","",INDEX('[1]GL Rating Factors'!$G$3:$G$43,MATCH(AF17,'[1]GL Rating Factors'!$B$3:$B$43,0)))</f>
        <v/>
      </c>
      <c r="AK17" t="str">
        <f>IF(AE17="","",INDEX('[1]GL Rating Factors'!$H$3:$H$43,MATCH(AG17,'[1]GL Rating Factors'!$B$3:$B$43,0)))</f>
        <v/>
      </c>
      <c r="AL17" t="str">
        <f>IF(AE17="","",INDEX('[1]GL Rating Factors'!$G$3:$G$43,MATCH(AG17,'[1]GL Rating Factors'!$B$3:$B$43,0)))</f>
        <v/>
      </c>
      <c r="AM17" s="6" t="str">
        <f t="shared" si="30"/>
        <v/>
      </c>
      <c r="AN17" s="6" t="str">
        <f t="shared" si="30"/>
        <v/>
      </c>
      <c r="AO17" s="105" t="str">
        <f t="shared" si="19"/>
        <v/>
      </c>
      <c r="AP17" s="105" t="str">
        <f t="shared" si="19"/>
        <v/>
      </c>
      <c r="AQ17" s="106" t="str">
        <f t="shared" si="31"/>
        <v/>
      </c>
      <c r="AR17" s="107" t="str" cm="1">
        <f t="array" ref="AR17">IF(AQ17="","",INDEX([1]GL_Incurred_LDF_Analysis!$P$200:$P$219,B17))</f>
        <v/>
      </c>
      <c r="AS17" s="108" t="str" cm="1">
        <f t="array" ref="AS17">IF(AQ17="","",INDEX([1]GL_Counts_LDF_Analysis!$P$200:$P$219,B17))</f>
        <v/>
      </c>
      <c r="AT17" t="str">
        <f t="shared" si="32"/>
        <v/>
      </c>
      <c r="AU17" s="109" t="str">
        <f t="shared" si="33"/>
        <v/>
      </c>
      <c r="AV17" s="110" t="str">
        <f t="shared" si="34"/>
        <v/>
      </c>
      <c r="AW17" s="38" t="str">
        <f t="shared" si="35"/>
        <v/>
      </c>
      <c r="AX17" s="38" t="str">
        <f t="shared" si="36"/>
        <v/>
      </c>
      <c r="AY17" s="116" t="str">
        <f t="shared" si="37"/>
        <v/>
      </c>
      <c r="AZ17" s="118" t="str">
        <f t="shared" si="37"/>
        <v/>
      </c>
      <c r="BC17" s="114" t="str">
        <f t="shared" si="38"/>
        <v/>
      </c>
      <c r="BD17" s="115" t="str" cm="1">
        <f t="array" ref="BD17">IF(OR(BC17="",BC17=0),"",INDEX($AD$9:$AD$28,BC17))</f>
        <v/>
      </c>
      <c r="BE17" s="116" t="str" cm="1">
        <f t="array" ref="BE17">IF(BD17="","",O17*INDEX($AP$9:$AP$28,BC17))</f>
        <v/>
      </c>
      <c r="BF17" s="117" t="str" cm="1">
        <f t="array" ref="BF17">IF(BD17="","",P17*INDEX($AP$9:$AP$28,BC17))</f>
        <v/>
      </c>
      <c r="BG17" s="117" t="str">
        <f>IF(BD17="","",IF($BF$1=[1]Lists!$R$2,MIN(SUM(O17:P17),$BI$1),IF(AND($BF$1=[1]Lists!$R$3,O17&gt;0),MIN(O17,$BI$1)+P17*(MIN(O17,$BI$1)/O17),MIN(SUM(O17),$BI$1)+P17)))</f>
        <v/>
      </c>
      <c r="BH17" s="118" t="str">
        <f>IF(BD17="","",IF($BF$1=[1]Lists!$R$2,MIN(SUM(BE17:BF17),$BI$1),IF(AND($BF$1=[1]Lists!$R$3,O17&gt;0),MIN(BE17,$BI$1)+BF17*(MIN(BE17,$BI$1)/BE17),MIN(SUM(BE17),$BI$1)+BF17)))</f>
        <v/>
      </c>
      <c r="BI17" s="116" t="str">
        <f t="shared" si="39"/>
        <v/>
      </c>
      <c r="BJ17" s="118" t="str">
        <f t="shared" si="40"/>
        <v/>
      </c>
      <c r="BK17" s="117" t="str">
        <f>IF(BD17="","",IF($BF$1=[1]Lists!$R$2,MIN(SUM(O17:P17),$BL$1),IF(AND($BF$1=[1]Lists!$R$3,O17&gt;0),MIN(O17,$BL$1)+P17*(MIN(O17,$BL$1)/O17),MIN(SUM(O17),$BL$1)+P17)))</f>
        <v/>
      </c>
      <c r="BL17" s="118" t="str">
        <f>IF(BD17="","",IF($BF$1=[1]Lists!$R$2,MIN(SUM(BE17:BF17),$BL$1),IF(AND($BF$1=[1]Lists!$R$3,O17&gt;0),MIN(BE17,$BL$1)+BF17*(MIN(BE17,$BL$1)/BE17),MIN(SUM(BE17),$BL$1)+BF17)))</f>
        <v/>
      </c>
      <c r="BM17" s="116" t="str">
        <f t="shared" si="41"/>
        <v/>
      </c>
      <c r="BN17" s="118" t="str">
        <f t="shared" si="42"/>
        <v/>
      </c>
      <c r="BO17" s="119"/>
      <c r="BP17" s="103" t="str">
        <f t="shared" si="20"/>
        <v/>
      </c>
      <c r="BQ17" s="3" t="str">
        <f>IF(M17&gt;MAX([1]GL_LossExperience_Input!$BP$9:$BP$108),"",INDEX([1]GL_LossExperience_Input!$X$9:$X$108,MATCH(M17,$BP$9:$BP$108,0)))</f>
        <v/>
      </c>
      <c r="BR17" s="7" t="str">
        <f t="shared" si="43"/>
        <v/>
      </c>
      <c r="BS17" s="23" t="str">
        <f>IF(M17&gt;MAX([1]GL_LossExperience_Input!$BP$9:$BP$108),"",INDEX([1]GL_LossExperience_Input!$Y$9:$Y$108,MATCH(M17,$BP$9:$BP$108,0)))</f>
        <v/>
      </c>
      <c r="BU17" s="121"/>
      <c r="BW17" s="31" t="str">
        <f t="shared" si="44"/>
        <v/>
      </c>
      <c r="BX17" s="104" t="str">
        <f>IF(BW17="","",ROUNDDOWN(IF(AND(Program_Type="Automatics",[1]Setup!$K$9=[1]Lists!$D$3),AVERAGE([1]GL_LossExperience_Input!C17,[1]GL_LossExperience_Input!D17+(365/12)*Underlying_Policy_Length),AVERAGE([1]GL_LossExperience_Input!C17,[1]GL_LossExperience_Input!D17)),0))</f>
        <v/>
      </c>
      <c r="BY17" s="3" t="str">
        <f>IF(BW17="","",INDEX('[1]GL Rating Factors'!$B$3:$B$43,MATCH([1]GL_LossExperience_Input!$BX17,'[1]GL Rating Factors'!$B$3:$B$43,1)))</f>
        <v/>
      </c>
      <c r="BZ17" s="3" t="str" cm="1">
        <f t="array" ref="BZ17">IF(BW17="","",INDEX('[1]GL Rating Factors'!$B$3:$B$43,MATCH([1]GL_LossExperience_Input!$BX17,'[1]GL Rating Factors'!$B$3:$B$43,1)+1))</f>
        <v/>
      </c>
      <c r="CA17" s="122" t="str">
        <f>IF(BW17="","",INDEX('[1]GL Rating Factors'!$F$3:$F$43,MATCH([1]GL_LossExperience_Input!$BY17,'[1]GL Rating Factors'!$B$3:$B$43,1)))</f>
        <v/>
      </c>
      <c r="CB17" s="122" t="str" cm="1">
        <f t="array" ref="CB17">IF(BW17="","",INDEX('[1]GL Rating Factors'!$F$3:$F$43,MATCH([1]GL_LossExperience_Input!$BX17,'[1]GL Rating Factors'!$B$3:$B$43,1)+1))</f>
        <v/>
      </c>
      <c r="CC17" s="123" t="str">
        <f t="shared" si="45"/>
        <v/>
      </c>
      <c r="CD17" s="122" t="str">
        <f t="shared" si="46"/>
        <v/>
      </c>
      <c r="CE17" s="124" t="str">
        <f t="shared" si="47"/>
        <v/>
      </c>
      <c r="CG17" s="31" t="str">
        <f t="shared" si="48"/>
        <v/>
      </c>
      <c r="CH17" t="str">
        <f>IF(CG17="","",[1]Setup!$K$9)</f>
        <v/>
      </c>
      <c r="CI17" s="24" t="str">
        <f t="shared" si="49"/>
        <v/>
      </c>
      <c r="CJ17" s="24" t="str">
        <f t="shared" si="49"/>
        <v/>
      </c>
      <c r="CK17" s="25" t="str" cm="1">
        <f t="array" aca="1" ref="CK17" ca="1">IF(CG17="","",CalculateAverageRateLevel(OFFSET($BQ$9:$BR$9,0,0,COUNT($BQ$9:$BQ$108),2),CI17,CJ17,Underlying_Policy_Length,CH17=[1]Lists!$D$2))</f>
        <v/>
      </c>
      <c r="CL17" t="str">
        <f t="shared" ca="1" si="50"/>
        <v/>
      </c>
      <c r="CN17" s="103" t="str">
        <f t="shared" si="51"/>
        <v/>
      </c>
      <c r="CO17">
        <f t="shared" si="52"/>
        <v>0</v>
      </c>
      <c r="CP17">
        <f t="shared" si="53"/>
        <v>0</v>
      </c>
      <c r="CQ17">
        <f t="shared" si="54"/>
        <v>0</v>
      </c>
      <c r="CR17">
        <f t="shared" si="55"/>
        <v>0</v>
      </c>
      <c r="CS17">
        <f t="shared" si="56"/>
        <v>0</v>
      </c>
      <c r="CT17">
        <f t="shared" si="57"/>
        <v>0</v>
      </c>
      <c r="CU17">
        <f t="shared" si="58"/>
        <v>0</v>
      </c>
      <c r="CV17">
        <f t="shared" si="21"/>
        <v>0</v>
      </c>
      <c r="CW17">
        <f t="shared" si="21"/>
        <v>0</v>
      </c>
      <c r="CX17">
        <f t="shared" si="21"/>
        <v>0</v>
      </c>
      <c r="CY17">
        <f t="shared" si="21"/>
        <v>0</v>
      </c>
      <c r="CZ17">
        <f t="shared" si="21"/>
        <v>0</v>
      </c>
      <c r="DA17">
        <f t="shared" si="21"/>
        <v>0</v>
      </c>
      <c r="DB17">
        <f t="shared" si="22"/>
        <v>0</v>
      </c>
      <c r="DC17">
        <f t="shared" si="22"/>
        <v>0</v>
      </c>
      <c r="DD17">
        <f t="shared" si="22"/>
        <v>0</v>
      </c>
      <c r="DE17">
        <f t="shared" si="22"/>
        <v>0</v>
      </c>
      <c r="DF17">
        <f t="shared" si="59"/>
        <v>0</v>
      </c>
      <c r="DG17">
        <f t="shared" si="23"/>
        <v>0</v>
      </c>
      <c r="DH17">
        <f t="shared" si="23"/>
        <v>0</v>
      </c>
      <c r="DI17">
        <f t="shared" si="60"/>
        <v>0</v>
      </c>
      <c r="DJ17">
        <f t="shared" si="61"/>
        <v>0</v>
      </c>
      <c r="DM17">
        <f t="shared" si="62"/>
        <v>9</v>
      </c>
      <c r="DN17">
        <f t="shared" si="24"/>
        <v>0</v>
      </c>
      <c r="DO17">
        <f t="shared" si="24"/>
        <v>0</v>
      </c>
      <c r="DQ17">
        <f t="shared" si="63"/>
        <v>9</v>
      </c>
      <c r="DR17" t="str">
        <f t="shared" si="64"/>
        <v/>
      </c>
      <c r="DW17" s="27"/>
      <c r="DX17" s="1"/>
    </row>
    <row r="18" spans="1:128" ht="14.4" x14ac:dyDescent="0.3">
      <c r="A18" s="1"/>
      <c r="B18" s="27" t="str">
        <f t="shared" si="25"/>
        <v/>
      </c>
      <c r="C18" s="98"/>
      <c r="D18" s="98" t="str">
        <f t="shared" ref="D18:D37" si="73">IF(C18="","",IF(C18&lt;C19,IFERROR(C19-1,Effective_Date-1),IF(C18&lt;C17,IFERROR(C17-1,Effective_Date-1),"")))</f>
        <v/>
      </c>
      <c r="E18" s="98" t="str">
        <f t="shared" si="27"/>
        <v/>
      </c>
      <c r="F18" s="99"/>
      <c r="G18" s="99"/>
      <c r="H18" s="99"/>
      <c r="I18" s="99"/>
      <c r="J18" s="99"/>
      <c r="K18" s="99"/>
      <c r="L18" s="27"/>
      <c r="M18" s="27">
        <f t="shared" si="66"/>
        <v>10</v>
      </c>
      <c r="N18" s="98"/>
      <c r="O18" s="99"/>
      <c r="P18" s="99"/>
      <c r="Q18" s="99"/>
      <c r="R18" s="99"/>
      <c r="S18" s="99"/>
      <c r="T18" s="100"/>
      <c r="U18" s="100"/>
      <c r="V18" s="27"/>
      <c r="W18" s="27"/>
      <c r="X18" s="101"/>
      <c r="Y18" s="102"/>
      <c r="Z18" s="27"/>
      <c r="AA18" s="27"/>
      <c r="AB18" s="27"/>
      <c r="AC18" s="27"/>
      <c r="AD18" s="103" t="str">
        <f t="shared" si="28"/>
        <v/>
      </c>
      <c r="AE18" s="104" t="str">
        <f>IF(AND(C18&gt;0,D18&gt;0),AVERAGE(C18,IF(AND(Program_Type="Automatics",[1]Setup!$K$9="Risks Attaching"),DATE(YEAR(D18),MONTH(D18)+Underlying_Policy_Length,DAY(D18)),D18)),"")</f>
        <v/>
      </c>
      <c r="AF18" s="3" t="str">
        <f>IF(AE18="","",INDEX('[1]GL Rating Factors'!$B$3:$B$43,MATCH($AE18,'[1]GL Rating Factors'!$B$3:$B$43,1)))</f>
        <v/>
      </c>
      <c r="AG18" s="3" t="str" cm="1">
        <f t="array" ref="AG18">IF(AE18="","",INDEX('[1]GL Rating Factors'!$B$3:$B$43,MATCH($AE18,'[1]GL Rating Factors'!$B$3:$B$43,1)+1))</f>
        <v/>
      </c>
      <c r="AH18" t="str">
        <f t="shared" si="29"/>
        <v/>
      </c>
      <c r="AI18" s="5" t="str">
        <f>IF(AE18="","",INDEX('[1]GL Rating Factors'!$H$3:$H$43,MATCH(AF18,'[1]GL Rating Factors'!$B$3:$B$43,0)))</f>
        <v/>
      </c>
      <c r="AJ18" t="str">
        <f>IF(AE18="","",INDEX('[1]GL Rating Factors'!$G$3:$G$43,MATCH(AF18,'[1]GL Rating Factors'!$B$3:$B$43,0)))</f>
        <v/>
      </c>
      <c r="AK18" t="str">
        <f>IF(AE18="","",INDEX('[1]GL Rating Factors'!$H$3:$H$43,MATCH(AG18,'[1]GL Rating Factors'!$B$3:$B$43,0)))</f>
        <v/>
      </c>
      <c r="AL18" t="str">
        <f>IF(AE18="","",INDEX('[1]GL Rating Factors'!$G$3:$G$43,MATCH(AG18,'[1]GL Rating Factors'!$B$3:$B$43,0)))</f>
        <v/>
      </c>
      <c r="AM18" s="6" t="str">
        <f t="shared" si="30"/>
        <v/>
      </c>
      <c r="AN18" s="6" t="str">
        <f t="shared" si="30"/>
        <v/>
      </c>
      <c r="AO18" s="105" t="str">
        <f t="shared" si="19"/>
        <v/>
      </c>
      <c r="AP18" s="105" t="str">
        <f t="shared" si="19"/>
        <v/>
      </c>
      <c r="AQ18" s="106" t="str">
        <f t="shared" si="31"/>
        <v/>
      </c>
      <c r="AR18" s="107" t="str" cm="1">
        <f t="array" ref="AR18">IF(AQ18="","",INDEX([1]GL_Incurred_LDF_Analysis!$P$200:$P$219,B18))</f>
        <v/>
      </c>
      <c r="AS18" s="108" t="str" cm="1">
        <f t="array" ref="AS18">IF(AQ18="","",INDEX([1]GL_Counts_LDF_Analysis!$P$200:$P$219,B18))</f>
        <v/>
      </c>
      <c r="AT18" t="str">
        <f t="shared" si="32"/>
        <v/>
      </c>
      <c r="AU18" s="109" t="str">
        <f t="shared" si="33"/>
        <v/>
      </c>
      <c r="AV18" s="110" t="str">
        <f t="shared" si="34"/>
        <v/>
      </c>
      <c r="AW18" s="38" t="str">
        <f t="shared" si="35"/>
        <v/>
      </c>
      <c r="AX18" s="38" t="str">
        <f t="shared" si="36"/>
        <v/>
      </c>
      <c r="AY18" s="116" t="str">
        <f t="shared" si="37"/>
        <v/>
      </c>
      <c r="AZ18" s="118" t="str">
        <f t="shared" si="37"/>
        <v/>
      </c>
      <c r="BC18" s="114" t="str">
        <f t="shared" si="38"/>
        <v/>
      </c>
      <c r="BD18" s="115" t="str" cm="1">
        <f t="array" ref="BD18">IF(OR(BC18="",BC18=0),"",INDEX($AD$9:$AD$28,BC18))</f>
        <v/>
      </c>
      <c r="BE18" s="116" t="str" cm="1">
        <f t="array" ref="BE18">IF(BD18="","",O18*INDEX($AP$9:$AP$28,BC18))</f>
        <v/>
      </c>
      <c r="BF18" s="117" t="str" cm="1">
        <f t="array" ref="BF18">IF(BD18="","",P18*INDEX($AP$9:$AP$28,BC18))</f>
        <v/>
      </c>
      <c r="BG18" s="117" t="str">
        <f>IF(BD18="","",IF($BF$1=[1]Lists!$R$2,MIN(SUM(O18:P18),$BI$1),IF(AND($BF$1=[1]Lists!$R$3,O18&gt;0),MIN(O18,$BI$1)+P18*(MIN(O18,$BI$1)/O18),MIN(SUM(O18),$BI$1)+P18)))</f>
        <v/>
      </c>
      <c r="BH18" s="118" t="str">
        <f>IF(BD18="","",IF($BF$1=[1]Lists!$R$2,MIN(SUM(BE18:BF18),$BI$1),IF(AND($BF$1=[1]Lists!$R$3,O18&gt;0),MIN(BE18,$BI$1)+BF18*(MIN(BE18,$BI$1)/BE18),MIN(SUM(BE18),$BI$1)+BF18)))</f>
        <v/>
      </c>
      <c r="BI18" s="116" t="str">
        <f t="shared" si="39"/>
        <v/>
      </c>
      <c r="BJ18" s="118" t="str">
        <f t="shared" si="40"/>
        <v/>
      </c>
      <c r="BK18" s="117" t="str">
        <f>IF(BD18="","",IF($BF$1=[1]Lists!$R$2,MIN(SUM(O18:P18),$BL$1),IF(AND($BF$1=[1]Lists!$R$3,O18&gt;0),MIN(O18,$BL$1)+P18*(MIN(O18,$BL$1)/O18),MIN(SUM(O18),$BL$1)+P18)))</f>
        <v/>
      </c>
      <c r="BL18" s="118" t="str">
        <f>IF(BD18="","",IF($BF$1=[1]Lists!$R$2,MIN(SUM(BE18:BF18),$BL$1),IF(AND($BF$1=[1]Lists!$R$3,O18&gt;0),MIN(BE18,$BL$1)+BF18*(MIN(BE18,$BL$1)/BE18),MIN(SUM(BE18),$BL$1)+BF18)))</f>
        <v/>
      </c>
      <c r="BM18" s="116" t="str">
        <f t="shared" si="41"/>
        <v/>
      </c>
      <c r="BN18" s="118" t="str">
        <f t="shared" si="42"/>
        <v/>
      </c>
      <c r="BO18" s="119"/>
      <c r="BP18" s="103" t="str">
        <f t="shared" si="20"/>
        <v/>
      </c>
      <c r="BQ18" s="3" t="str">
        <f>IF(M18&gt;MAX([1]GL_LossExperience_Input!$BP$9:$BP$108),"",INDEX([1]GL_LossExperience_Input!$X$9:$X$108,MATCH(M18,$BP$9:$BP$108,0)))</f>
        <v/>
      </c>
      <c r="BR18" s="7" t="str">
        <f t="shared" si="43"/>
        <v/>
      </c>
      <c r="BS18" s="23" t="str">
        <f>IF(M18&gt;MAX([1]GL_LossExperience_Input!$BP$9:$BP$108),"",INDEX([1]GL_LossExperience_Input!$Y$9:$Y$108,MATCH(M18,$BP$9:$BP$108,0)))</f>
        <v/>
      </c>
      <c r="BU18" s="121"/>
      <c r="BW18" s="31" t="str">
        <f t="shared" si="44"/>
        <v/>
      </c>
      <c r="BX18" s="104" t="str">
        <f>IF(BW18="","",ROUNDDOWN(IF(AND(Program_Type="Automatics",[1]Setup!$K$9=[1]Lists!$D$3),AVERAGE([1]GL_LossExperience_Input!C18,[1]GL_LossExperience_Input!D18+(365/12)*Underlying_Policy_Length),AVERAGE([1]GL_LossExperience_Input!C18,[1]GL_LossExperience_Input!D18)),0))</f>
        <v/>
      </c>
      <c r="BY18" s="3" t="str">
        <f>IF(BW18="","",INDEX('[1]GL Rating Factors'!$B$3:$B$43,MATCH([1]GL_LossExperience_Input!$BX18,'[1]GL Rating Factors'!$B$3:$B$43,1)))</f>
        <v/>
      </c>
      <c r="BZ18" s="3" t="str" cm="1">
        <f t="array" ref="BZ18">IF(BW18="","",INDEX('[1]GL Rating Factors'!$B$3:$B$43,MATCH([1]GL_LossExperience_Input!$BX18,'[1]GL Rating Factors'!$B$3:$B$43,1)+1))</f>
        <v/>
      </c>
      <c r="CA18" s="122" t="str">
        <f>IF(BW18="","",INDEX('[1]GL Rating Factors'!$F$3:$F$43,MATCH([1]GL_LossExperience_Input!$BY18,'[1]GL Rating Factors'!$B$3:$B$43,1)))</f>
        <v/>
      </c>
      <c r="CB18" s="122" t="str" cm="1">
        <f t="array" ref="CB18">IF(BW18="","",INDEX('[1]GL Rating Factors'!$F$3:$F$43,MATCH([1]GL_LossExperience_Input!$BX18,'[1]GL Rating Factors'!$B$3:$B$43,1)+1))</f>
        <v/>
      </c>
      <c r="CC18" s="123" t="str">
        <f t="shared" si="45"/>
        <v/>
      </c>
      <c r="CD18" s="122" t="str">
        <f t="shared" si="46"/>
        <v/>
      </c>
      <c r="CE18" s="124" t="str">
        <f t="shared" si="47"/>
        <v/>
      </c>
      <c r="CG18" s="31" t="str">
        <f t="shared" si="48"/>
        <v/>
      </c>
      <c r="CH18" t="str">
        <f>IF(CG18="","",[1]Setup!$K$9)</f>
        <v/>
      </c>
      <c r="CI18" s="24" t="str">
        <f t="shared" si="49"/>
        <v/>
      </c>
      <c r="CJ18" s="24" t="str">
        <f t="shared" si="49"/>
        <v/>
      </c>
      <c r="CK18" s="25" t="str" cm="1">
        <f t="array" aca="1" ref="CK18" ca="1">IF(CG18="","",CalculateAverageRateLevel(OFFSET($BQ$9:$BR$9,0,0,COUNT($BQ$9:$BQ$108),2),CI18,CJ18,Underlying_Policy_Length,CH18=[1]Lists!$D$2))</f>
        <v/>
      </c>
      <c r="CL18" t="str">
        <f t="shared" ca="1" si="50"/>
        <v/>
      </c>
      <c r="CN18" s="103" t="str">
        <f t="shared" si="51"/>
        <v/>
      </c>
      <c r="CO18">
        <f t="shared" si="52"/>
        <v>0</v>
      </c>
      <c r="CP18">
        <f t="shared" si="53"/>
        <v>0</v>
      </c>
      <c r="CQ18">
        <f t="shared" si="54"/>
        <v>0</v>
      </c>
      <c r="CR18">
        <f t="shared" si="55"/>
        <v>0</v>
      </c>
      <c r="CS18">
        <f t="shared" si="56"/>
        <v>0</v>
      </c>
      <c r="CT18">
        <f t="shared" si="57"/>
        <v>0</v>
      </c>
      <c r="CU18">
        <f t="shared" si="58"/>
        <v>0</v>
      </c>
      <c r="CV18">
        <f t="shared" si="21"/>
        <v>0</v>
      </c>
      <c r="CW18">
        <f t="shared" si="21"/>
        <v>0</v>
      </c>
      <c r="CX18">
        <f t="shared" si="21"/>
        <v>0</v>
      </c>
      <c r="CY18">
        <f t="shared" si="21"/>
        <v>0</v>
      </c>
      <c r="CZ18">
        <f t="shared" si="21"/>
        <v>0</v>
      </c>
      <c r="DA18">
        <f t="shared" si="21"/>
        <v>0</v>
      </c>
      <c r="DB18">
        <f t="shared" si="22"/>
        <v>0</v>
      </c>
      <c r="DC18">
        <f t="shared" si="22"/>
        <v>0</v>
      </c>
      <c r="DD18">
        <f t="shared" si="22"/>
        <v>0</v>
      </c>
      <c r="DE18">
        <f t="shared" si="22"/>
        <v>0</v>
      </c>
      <c r="DF18">
        <f t="shared" si="59"/>
        <v>0</v>
      </c>
      <c r="DG18">
        <f t="shared" si="23"/>
        <v>0</v>
      </c>
      <c r="DH18">
        <f t="shared" si="23"/>
        <v>0</v>
      </c>
      <c r="DI18">
        <f t="shared" si="60"/>
        <v>0</v>
      </c>
      <c r="DJ18">
        <f t="shared" si="61"/>
        <v>0</v>
      </c>
      <c r="DM18">
        <f t="shared" si="62"/>
        <v>10</v>
      </c>
      <c r="DN18">
        <f t="shared" si="24"/>
        <v>0</v>
      </c>
      <c r="DO18">
        <f t="shared" si="24"/>
        <v>0</v>
      </c>
      <c r="DQ18">
        <f t="shared" si="63"/>
        <v>10</v>
      </c>
      <c r="DR18" t="str">
        <f t="shared" si="64"/>
        <v/>
      </c>
      <c r="DW18" s="27"/>
      <c r="DX18" s="1"/>
    </row>
    <row r="19" spans="1:128" ht="14.4" x14ac:dyDescent="0.3">
      <c r="A19" s="1"/>
      <c r="B19" s="27" t="str">
        <f t="shared" si="25"/>
        <v/>
      </c>
      <c r="C19" s="98"/>
      <c r="D19" s="98" t="str">
        <f t="shared" ref="D19:D38" si="74">IF(C19="","",IF(C19&lt;C20,IFERROR(C20-1,Effective_Date-1),IF(C19&lt;C18,IFERROR(C18-1,Effective_Date-1),"")))</f>
        <v/>
      </c>
      <c r="E19" s="98" t="str">
        <f t="shared" si="27"/>
        <v/>
      </c>
      <c r="F19" s="99"/>
      <c r="G19" s="99"/>
      <c r="H19" s="99"/>
      <c r="I19" s="99"/>
      <c r="J19" s="99"/>
      <c r="K19" s="99"/>
      <c r="L19" s="27"/>
      <c r="M19" s="27">
        <f t="shared" si="66"/>
        <v>11</v>
      </c>
      <c r="N19" s="98"/>
      <c r="O19" s="99"/>
      <c r="P19" s="99"/>
      <c r="Q19" s="99"/>
      <c r="R19" s="99"/>
      <c r="S19" s="99"/>
      <c r="T19" s="100"/>
      <c r="U19" s="100"/>
      <c r="V19" s="27"/>
      <c r="W19" s="27"/>
      <c r="X19" s="101"/>
      <c r="Y19" s="102"/>
      <c r="Z19" s="27"/>
      <c r="AA19" s="27"/>
      <c r="AB19" s="27"/>
      <c r="AC19" s="27"/>
      <c r="AD19" s="103" t="str">
        <f t="shared" si="28"/>
        <v/>
      </c>
      <c r="AE19" s="104" t="str">
        <f>IF(AND(C19&gt;0,D19&gt;0),AVERAGE(C19,IF(AND(Program_Type="Automatics",[1]Setup!$K$9="Risks Attaching"),DATE(YEAR(D19),MONTH(D19)+Underlying_Policy_Length,DAY(D19)),D19)),"")</f>
        <v/>
      </c>
      <c r="AF19" s="3" t="str">
        <f>IF(AE19="","",INDEX('[1]GL Rating Factors'!$B$3:$B$43,MATCH($AE19,'[1]GL Rating Factors'!$B$3:$B$43,1)))</f>
        <v/>
      </c>
      <c r="AG19" s="3" t="str" cm="1">
        <f t="array" ref="AG19">IF(AE19="","",INDEX('[1]GL Rating Factors'!$B$3:$B$43,MATCH($AE19,'[1]GL Rating Factors'!$B$3:$B$43,1)+1))</f>
        <v/>
      </c>
      <c r="AH19" t="str">
        <f t="shared" si="29"/>
        <v/>
      </c>
      <c r="AI19" s="5" t="str">
        <f>IF(AE19="","",INDEX('[1]GL Rating Factors'!$H$3:$H$43,MATCH(AF19,'[1]GL Rating Factors'!$B$3:$B$43,0)))</f>
        <v/>
      </c>
      <c r="AJ19" t="str">
        <f>IF(AE19="","",INDEX('[1]GL Rating Factors'!$G$3:$G$43,MATCH(AF19,'[1]GL Rating Factors'!$B$3:$B$43,0)))</f>
        <v/>
      </c>
      <c r="AK19" t="str">
        <f>IF(AE19="","",INDEX('[1]GL Rating Factors'!$H$3:$H$43,MATCH(AG19,'[1]GL Rating Factors'!$B$3:$B$43,0)))</f>
        <v/>
      </c>
      <c r="AL19" t="str">
        <f>IF(AE19="","",INDEX('[1]GL Rating Factors'!$G$3:$G$43,MATCH(AG19,'[1]GL Rating Factors'!$B$3:$B$43,0)))</f>
        <v/>
      </c>
      <c r="AM19" s="6" t="str">
        <f t="shared" si="30"/>
        <v/>
      </c>
      <c r="AN19" s="6" t="str">
        <f t="shared" si="30"/>
        <v/>
      </c>
      <c r="AO19" s="105" t="str">
        <f t="shared" si="19"/>
        <v/>
      </c>
      <c r="AP19" s="105" t="str">
        <f t="shared" si="19"/>
        <v/>
      </c>
      <c r="AQ19" s="106" t="str">
        <f t="shared" si="31"/>
        <v/>
      </c>
      <c r="AR19" s="107" t="str" cm="1">
        <f t="array" ref="AR19">IF(AQ19="","",INDEX([1]GL_Incurred_LDF_Analysis!$P$200:$P$219,B19))</f>
        <v/>
      </c>
      <c r="AS19" s="108" t="str" cm="1">
        <f t="array" ref="AS19">IF(AQ19="","",INDEX([1]GL_Counts_LDF_Analysis!$P$200:$P$219,B19))</f>
        <v/>
      </c>
      <c r="AT19" t="str">
        <f t="shared" si="32"/>
        <v/>
      </c>
      <c r="AU19" s="109" t="str">
        <f t="shared" si="33"/>
        <v/>
      </c>
      <c r="AV19" s="110" t="str">
        <f t="shared" si="34"/>
        <v/>
      </c>
      <c r="AW19" s="38" t="str">
        <f t="shared" si="35"/>
        <v/>
      </c>
      <c r="AX19" s="38" t="str">
        <f t="shared" si="36"/>
        <v/>
      </c>
      <c r="AY19" s="116" t="str">
        <f t="shared" si="37"/>
        <v/>
      </c>
      <c r="AZ19" s="118" t="str">
        <f t="shared" si="37"/>
        <v/>
      </c>
      <c r="BC19" s="114" t="str">
        <f t="shared" si="38"/>
        <v/>
      </c>
      <c r="BD19" s="115" t="str" cm="1">
        <f t="array" ref="BD19">IF(OR(BC19="",BC19=0),"",INDEX($AD$9:$AD$28,BC19))</f>
        <v/>
      </c>
      <c r="BE19" s="116" t="str" cm="1">
        <f t="array" ref="BE19">IF(BD19="","",O19*INDEX($AP$9:$AP$28,BC19))</f>
        <v/>
      </c>
      <c r="BF19" s="117" t="str" cm="1">
        <f t="array" ref="BF19">IF(BD19="","",P19*INDEX($AP$9:$AP$28,BC19))</f>
        <v/>
      </c>
      <c r="BG19" s="117" t="str">
        <f>IF(BD19="","",IF($BF$1=[1]Lists!$R$2,MIN(SUM(O19:P19),$BI$1),IF(AND($BF$1=[1]Lists!$R$3,O19&gt;0),MIN(O19,$BI$1)+P19*(MIN(O19,$BI$1)/O19),MIN(SUM(O19),$BI$1)+P19)))</f>
        <v/>
      </c>
      <c r="BH19" s="118" t="str">
        <f>IF(BD19="","",IF($BF$1=[1]Lists!$R$2,MIN(SUM(BE19:BF19),$BI$1),IF(AND($BF$1=[1]Lists!$R$3,O19&gt;0),MIN(BE19,$BI$1)+BF19*(MIN(BE19,$BI$1)/BE19),MIN(SUM(BE19),$BI$1)+BF19)))</f>
        <v/>
      </c>
      <c r="BI19" s="116" t="str">
        <f t="shared" si="39"/>
        <v/>
      </c>
      <c r="BJ19" s="118" t="str">
        <f t="shared" si="40"/>
        <v/>
      </c>
      <c r="BK19" s="117" t="str">
        <f>IF(BD19="","",IF($BF$1=[1]Lists!$R$2,MIN(SUM(O19:P19),$BL$1),IF(AND($BF$1=[1]Lists!$R$3,O19&gt;0),MIN(O19,$BL$1)+P19*(MIN(O19,$BL$1)/O19),MIN(SUM(O19),$BL$1)+P19)))</f>
        <v/>
      </c>
      <c r="BL19" s="118" t="str">
        <f>IF(BD19="","",IF($BF$1=[1]Lists!$R$2,MIN(SUM(BE19:BF19),$BL$1),IF(AND($BF$1=[1]Lists!$R$3,O19&gt;0),MIN(BE19,$BL$1)+BF19*(MIN(BE19,$BL$1)/BE19),MIN(SUM(BE19),$BL$1)+BF19)))</f>
        <v/>
      </c>
      <c r="BM19" s="116" t="str">
        <f t="shared" si="41"/>
        <v/>
      </c>
      <c r="BN19" s="118" t="str">
        <f t="shared" si="42"/>
        <v/>
      </c>
      <c r="BO19" s="119"/>
      <c r="BP19" s="103" t="str">
        <f t="shared" si="20"/>
        <v/>
      </c>
      <c r="BQ19" s="3" t="str">
        <f>IF(M19&gt;MAX([1]GL_LossExperience_Input!$BP$9:$BP$108),"",INDEX([1]GL_LossExperience_Input!$X$9:$X$108,MATCH(M19,$BP$9:$BP$108,0)))</f>
        <v/>
      </c>
      <c r="BR19" s="7" t="str">
        <f t="shared" si="43"/>
        <v/>
      </c>
      <c r="BS19" s="23" t="str">
        <f>IF(M19&gt;MAX([1]GL_LossExperience_Input!$BP$9:$BP$108),"",INDEX([1]GL_LossExperience_Input!$Y$9:$Y$108,MATCH(M19,$BP$9:$BP$108,0)))</f>
        <v/>
      </c>
      <c r="BU19" s="121"/>
      <c r="BW19" s="31" t="str">
        <f t="shared" si="44"/>
        <v/>
      </c>
      <c r="BX19" s="104" t="str">
        <f>IF(BW19="","",ROUNDDOWN(IF(AND(Program_Type="Automatics",[1]Setup!$K$9=[1]Lists!$D$3),AVERAGE([1]GL_LossExperience_Input!C19,[1]GL_LossExperience_Input!D19+(365/12)*Underlying_Policy_Length),AVERAGE([1]GL_LossExperience_Input!C19,[1]GL_LossExperience_Input!D19)),0))</f>
        <v/>
      </c>
      <c r="BY19" s="3" t="str">
        <f>IF(BW19="","",INDEX('[1]GL Rating Factors'!$B$3:$B$43,MATCH([1]GL_LossExperience_Input!$BX19,'[1]GL Rating Factors'!$B$3:$B$43,1)))</f>
        <v/>
      </c>
      <c r="BZ19" s="3" t="str" cm="1">
        <f t="array" ref="BZ19">IF(BW19="","",INDEX('[1]GL Rating Factors'!$B$3:$B$43,MATCH([1]GL_LossExperience_Input!$BX19,'[1]GL Rating Factors'!$B$3:$B$43,1)+1))</f>
        <v/>
      </c>
      <c r="CA19" s="122" t="str">
        <f>IF(BW19="","",INDEX('[1]GL Rating Factors'!$F$3:$F$43,MATCH([1]GL_LossExperience_Input!$BY19,'[1]GL Rating Factors'!$B$3:$B$43,1)))</f>
        <v/>
      </c>
      <c r="CB19" s="122" t="str" cm="1">
        <f t="array" ref="CB19">IF(BW19="","",INDEX('[1]GL Rating Factors'!$F$3:$F$43,MATCH([1]GL_LossExperience_Input!$BX19,'[1]GL Rating Factors'!$B$3:$B$43,1)+1))</f>
        <v/>
      </c>
      <c r="CC19" s="123" t="str">
        <f t="shared" si="45"/>
        <v/>
      </c>
      <c r="CD19" s="122" t="str">
        <f t="shared" si="46"/>
        <v/>
      </c>
      <c r="CE19" s="124" t="str">
        <f t="shared" si="47"/>
        <v/>
      </c>
      <c r="CG19" s="31" t="str">
        <f t="shared" si="48"/>
        <v/>
      </c>
      <c r="CH19" t="str">
        <f>IF(CG19="","",[1]Setup!$K$9)</f>
        <v/>
      </c>
      <c r="CI19" s="24" t="str">
        <f t="shared" si="49"/>
        <v/>
      </c>
      <c r="CJ19" s="24" t="str">
        <f t="shared" si="49"/>
        <v/>
      </c>
      <c r="CK19" s="25" t="str" cm="1">
        <f t="array" aca="1" ref="CK19" ca="1">IF(CG19="","",CalculateAverageRateLevel(OFFSET($BQ$9:$BR$9,0,0,COUNT($BQ$9:$BQ$108),2),CI19,CJ19,Underlying_Policy_Length,CH19=[1]Lists!$D$2))</f>
        <v/>
      </c>
      <c r="CL19" t="str">
        <f t="shared" ca="1" si="50"/>
        <v/>
      </c>
      <c r="CN19" s="103" t="str">
        <f t="shared" si="51"/>
        <v/>
      </c>
      <c r="CO19">
        <f t="shared" si="52"/>
        <v>0</v>
      </c>
      <c r="CP19">
        <f t="shared" si="53"/>
        <v>0</v>
      </c>
      <c r="CQ19">
        <f t="shared" si="54"/>
        <v>0</v>
      </c>
      <c r="CR19">
        <f t="shared" si="55"/>
        <v>0</v>
      </c>
      <c r="CS19">
        <f t="shared" si="56"/>
        <v>0</v>
      </c>
      <c r="CT19">
        <f t="shared" si="57"/>
        <v>0</v>
      </c>
      <c r="CU19">
        <f t="shared" si="58"/>
        <v>0</v>
      </c>
      <c r="CV19">
        <f t="shared" si="21"/>
        <v>0</v>
      </c>
      <c r="CW19">
        <f t="shared" si="21"/>
        <v>0</v>
      </c>
      <c r="CX19">
        <f t="shared" si="21"/>
        <v>0</v>
      </c>
      <c r="CY19">
        <f t="shared" si="21"/>
        <v>0</v>
      </c>
      <c r="CZ19">
        <f t="shared" si="21"/>
        <v>0</v>
      </c>
      <c r="DA19">
        <f t="shared" si="21"/>
        <v>0</v>
      </c>
      <c r="DB19">
        <f t="shared" si="22"/>
        <v>0</v>
      </c>
      <c r="DC19">
        <f t="shared" si="22"/>
        <v>0</v>
      </c>
      <c r="DD19">
        <f t="shared" si="22"/>
        <v>0</v>
      </c>
      <c r="DE19">
        <f t="shared" si="22"/>
        <v>0</v>
      </c>
      <c r="DF19">
        <f t="shared" si="59"/>
        <v>0</v>
      </c>
      <c r="DG19">
        <f t="shared" si="23"/>
        <v>0</v>
      </c>
      <c r="DH19">
        <f t="shared" si="23"/>
        <v>0</v>
      </c>
      <c r="DI19">
        <f t="shared" si="60"/>
        <v>0</v>
      </c>
      <c r="DJ19">
        <f t="shared" si="61"/>
        <v>0</v>
      </c>
      <c r="DM19">
        <f t="shared" si="62"/>
        <v>11</v>
      </c>
      <c r="DN19">
        <f t="shared" si="24"/>
        <v>0</v>
      </c>
      <c r="DO19">
        <f t="shared" si="24"/>
        <v>0</v>
      </c>
      <c r="DQ19">
        <f t="shared" si="63"/>
        <v>11</v>
      </c>
      <c r="DR19" t="str">
        <f t="shared" si="64"/>
        <v/>
      </c>
      <c r="DW19" s="27"/>
      <c r="DX19" s="1"/>
    </row>
    <row r="20" spans="1:128" ht="14.4" x14ac:dyDescent="0.3">
      <c r="A20" s="1"/>
      <c r="B20" s="27" t="str">
        <f t="shared" si="25"/>
        <v/>
      </c>
      <c r="C20" s="98"/>
      <c r="D20" s="98" t="str">
        <f t="shared" ref="D20:D39" si="75">IF(C20="","",IF(C20&lt;C21,IFERROR(C21-1,Effective_Date-1),IF(C20&lt;C19,IFERROR(C19-1,Effective_Date-1),"")))</f>
        <v/>
      </c>
      <c r="E20" s="98" t="str">
        <f t="shared" si="27"/>
        <v/>
      </c>
      <c r="F20" s="99"/>
      <c r="G20" s="99"/>
      <c r="H20" s="99"/>
      <c r="I20" s="99"/>
      <c r="J20" s="99"/>
      <c r="K20" s="99"/>
      <c r="L20" s="27"/>
      <c r="M20" s="27">
        <f t="shared" si="66"/>
        <v>12</v>
      </c>
      <c r="N20" s="98"/>
      <c r="O20" s="99"/>
      <c r="P20" s="99"/>
      <c r="Q20" s="99"/>
      <c r="R20" s="99"/>
      <c r="S20" s="99"/>
      <c r="T20" s="100"/>
      <c r="U20" s="100"/>
      <c r="V20" s="27"/>
      <c r="W20" s="27"/>
      <c r="X20" s="101"/>
      <c r="Y20" s="102"/>
      <c r="Z20" s="27"/>
      <c r="AA20" s="27"/>
      <c r="AB20" s="27"/>
      <c r="AC20" s="27"/>
      <c r="AD20" s="103" t="str">
        <f t="shared" si="28"/>
        <v/>
      </c>
      <c r="AE20" s="104" t="str">
        <f>IF(AND(C20&gt;0,D20&gt;0),AVERAGE(C20,IF(AND(Program_Type="Automatics",[1]Setup!$K$9="Risks Attaching"),DATE(YEAR(D20),MONTH(D20)+Underlying_Policy_Length,DAY(D20)),D20)),"")</f>
        <v/>
      </c>
      <c r="AF20" s="3" t="str">
        <f>IF(AE20="","",INDEX('[1]GL Rating Factors'!$B$3:$B$43,MATCH($AE20,'[1]GL Rating Factors'!$B$3:$B$43,1)))</f>
        <v/>
      </c>
      <c r="AG20" s="3" t="str" cm="1">
        <f t="array" ref="AG20">IF(AE20="","",INDEX('[1]GL Rating Factors'!$B$3:$B$43,MATCH($AE20,'[1]GL Rating Factors'!$B$3:$B$43,1)+1))</f>
        <v/>
      </c>
      <c r="AH20" t="str">
        <f t="shared" si="29"/>
        <v/>
      </c>
      <c r="AI20" s="5" t="str">
        <f>IF(AE20="","",INDEX('[1]GL Rating Factors'!$H$3:$H$43,MATCH(AF20,'[1]GL Rating Factors'!$B$3:$B$43,0)))</f>
        <v/>
      </c>
      <c r="AJ20" t="str">
        <f>IF(AE20="","",INDEX('[1]GL Rating Factors'!$G$3:$G$43,MATCH(AF20,'[1]GL Rating Factors'!$B$3:$B$43,0)))</f>
        <v/>
      </c>
      <c r="AK20" t="str">
        <f>IF(AE20="","",INDEX('[1]GL Rating Factors'!$H$3:$H$43,MATCH(AG20,'[1]GL Rating Factors'!$B$3:$B$43,0)))</f>
        <v/>
      </c>
      <c r="AL20" t="str">
        <f>IF(AE20="","",INDEX('[1]GL Rating Factors'!$G$3:$G$43,MATCH(AG20,'[1]GL Rating Factors'!$B$3:$B$43,0)))</f>
        <v/>
      </c>
      <c r="AM20" s="6" t="str">
        <f t="shared" si="30"/>
        <v/>
      </c>
      <c r="AN20" s="6" t="str">
        <f t="shared" si="30"/>
        <v/>
      </c>
      <c r="AO20" s="105" t="str">
        <f t="shared" si="19"/>
        <v/>
      </c>
      <c r="AP20" s="105" t="str">
        <f t="shared" si="19"/>
        <v/>
      </c>
      <c r="AQ20" s="106" t="str">
        <f t="shared" si="31"/>
        <v/>
      </c>
      <c r="AR20" s="107" t="str" cm="1">
        <f t="array" ref="AR20">IF(AQ20="","",INDEX([1]GL_Incurred_LDF_Analysis!$P$200:$P$219,B20))</f>
        <v/>
      </c>
      <c r="AS20" s="108" t="str" cm="1">
        <f t="array" ref="AS20">IF(AQ20="","",INDEX([1]GL_Counts_LDF_Analysis!$P$200:$P$219,B20))</f>
        <v/>
      </c>
      <c r="AT20" t="str">
        <f t="shared" si="32"/>
        <v/>
      </c>
      <c r="AU20" s="109" t="str">
        <f t="shared" si="33"/>
        <v/>
      </c>
      <c r="AV20" s="110" t="str">
        <f t="shared" si="34"/>
        <v/>
      </c>
      <c r="AW20" s="38" t="str">
        <f t="shared" si="35"/>
        <v/>
      </c>
      <c r="AX20" s="38" t="str">
        <f t="shared" si="36"/>
        <v/>
      </c>
      <c r="AY20" s="116" t="str">
        <f t="shared" si="37"/>
        <v/>
      </c>
      <c r="AZ20" s="118" t="str">
        <f t="shared" si="37"/>
        <v/>
      </c>
      <c r="BC20" s="114" t="str">
        <f t="shared" si="38"/>
        <v/>
      </c>
      <c r="BD20" s="115" t="str" cm="1">
        <f t="array" ref="BD20">IF(OR(BC20="",BC20=0),"",INDEX($AD$9:$AD$28,BC20))</f>
        <v/>
      </c>
      <c r="BE20" s="116" t="str" cm="1">
        <f t="array" ref="BE20">IF(BD20="","",O20*INDEX($AP$9:$AP$28,BC20))</f>
        <v/>
      </c>
      <c r="BF20" s="117" t="str" cm="1">
        <f t="array" ref="BF20">IF(BD20="","",P20*INDEX($AP$9:$AP$28,BC20))</f>
        <v/>
      </c>
      <c r="BG20" s="117" t="str">
        <f>IF(BD20="","",IF($BF$1=[1]Lists!$R$2,MIN(SUM(O20:P20),$BI$1),IF(AND($BF$1=[1]Lists!$R$3,O20&gt;0),MIN(O20,$BI$1)+P20*(MIN(O20,$BI$1)/O20),MIN(SUM(O20),$BI$1)+P20)))</f>
        <v/>
      </c>
      <c r="BH20" s="118" t="str">
        <f>IF(BD20="","",IF($BF$1=[1]Lists!$R$2,MIN(SUM(BE20:BF20),$BI$1),IF(AND($BF$1=[1]Lists!$R$3,O20&gt;0),MIN(BE20,$BI$1)+BF20*(MIN(BE20,$BI$1)/BE20),MIN(SUM(BE20),$BI$1)+BF20)))</f>
        <v/>
      </c>
      <c r="BI20" s="116" t="str">
        <f t="shared" si="39"/>
        <v/>
      </c>
      <c r="BJ20" s="118" t="str">
        <f t="shared" si="40"/>
        <v/>
      </c>
      <c r="BK20" s="117" t="str">
        <f>IF(BD20="","",IF($BF$1=[1]Lists!$R$2,MIN(SUM(O20:P20),$BL$1),IF(AND($BF$1=[1]Lists!$R$3,O20&gt;0),MIN(O20,$BL$1)+P20*(MIN(O20,$BL$1)/O20),MIN(SUM(O20),$BL$1)+P20)))</f>
        <v/>
      </c>
      <c r="BL20" s="118" t="str">
        <f>IF(BD20="","",IF($BF$1=[1]Lists!$R$2,MIN(SUM(BE20:BF20),$BL$1),IF(AND($BF$1=[1]Lists!$R$3,O20&gt;0),MIN(BE20,$BL$1)+BF20*(MIN(BE20,$BL$1)/BE20),MIN(SUM(BE20),$BL$1)+BF20)))</f>
        <v/>
      </c>
      <c r="BM20" s="116" t="str">
        <f t="shared" si="41"/>
        <v/>
      </c>
      <c r="BN20" s="118" t="str">
        <f t="shared" si="42"/>
        <v/>
      </c>
      <c r="BP20" s="103" t="str">
        <f t="shared" si="20"/>
        <v/>
      </c>
      <c r="BQ20" s="3" t="str">
        <f>IF(M20&gt;MAX([1]GL_LossExperience_Input!$BP$9:$BP$108),"",INDEX([1]GL_LossExperience_Input!$X$9:$X$108,MATCH(M20,$BP$9:$BP$108,0)))</f>
        <v/>
      </c>
      <c r="BR20" s="7" t="str">
        <f t="shared" si="43"/>
        <v/>
      </c>
      <c r="BS20" s="23" t="str">
        <f>IF(M20&gt;MAX([1]GL_LossExperience_Input!$BP$9:$BP$108),"",INDEX([1]GL_LossExperience_Input!$Y$9:$Y$108,MATCH(M20,$BP$9:$BP$108,0)))</f>
        <v/>
      </c>
      <c r="BW20" s="31" t="str">
        <f t="shared" si="44"/>
        <v/>
      </c>
      <c r="BX20" s="104" t="str">
        <f>IF(BW20="","",ROUNDDOWN(IF(AND(Program_Type="Automatics",[1]Setup!$K$9=[1]Lists!$D$3),AVERAGE([1]GL_LossExperience_Input!C20,[1]GL_LossExperience_Input!D20+(365/12)*Underlying_Policy_Length),AVERAGE([1]GL_LossExperience_Input!C20,[1]GL_LossExperience_Input!D20)),0))</f>
        <v/>
      </c>
      <c r="BY20" s="3" t="str">
        <f>IF(BW20="","",INDEX('[1]GL Rating Factors'!$B$3:$B$43,MATCH([1]GL_LossExperience_Input!$BX20,'[1]GL Rating Factors'!$B$3:$B$43,1)))</f>
        <v/>
      </c>
      <c r="BZ20" s="3" t="str" cm="1">
        <f t="array" ref="BZ20">IF(BW20="","",INDEX('[1]GL Rating Factors'!$B$3:$B$43,MATCH([1]GL_LossExperience_Input!$BX20,'[1]GL Rating Factors'!$B$3:$B$43,1)+1))</f>
        <v/>
      </c>
      <c r="CA20" s="122" t="str">
        <f>IF(BW20="","",INDEX('[1]GL Rating Factors'!$F$3:$F$43,MATCH([1]GL_LossExperience_Input!$BY20,'[1]GL Rating Factors'!$B$3:$B$43,1)))</f>
        <v/>
      </c>
      <c r="CB20" s="122" t="str" cm="1">
        <f t="array" ref="CB20">IF(BW20="","",INDEX('[1]GL Rating Factors'!$F$3:$F$43,MATCH([1]GL_LossExperience_Input!$BX20,'[1]GL Rating Factors'!$B$3:$B$43,1)+1))</f>
        <v/>
      </c>
      <c r="CC20" s="123" t="str">
        <f t="shared" si="45"/>
        <v/>
      </c>
      <c r="CD20" s="122" t="str">
        <f t="shared" si="46"/>
        <v/>
      </c>
      <c r="CE20" s="124" t="str">
        <f t="shared" si="47"/>
        <v/>
      </c>
      <c r="CG20" s="31" t="str">
        <f t="shared" si="48"/>
        <v/>
      </c>
      <c r="CH20" t="str">
        <f>IF(CG20="","",[1]Setup!$K$9)</f>
        <v/>
      </c>
      <c r="CI20" s="24" t="str">
        <f t="shared" si="49"/>
        <v/>
      </c>
      <c r="CJ20" s="24" t="str">
        <f t="shared" si="49"/>
        <v/>
      </c>
      <c r="CK20" s="25" t="str" cm="1">
        <f t="array" aca="1" ref="CK20" ca="1">IF(CG20="","",CalculateAverageRateLevel(OFFSET($BQ$9:$BR$9,0,0,COUNT($BQ$9:$BQ$108),2),CI20,CJ20,Underlying_Policy_Length,CH20=[1]Lists!$D$2))</f>
        <v/>
      </c>
      <c r="CL20" t="str">
        <f t="shared" ca="1" si="50"/>
        <v/>
      </c>
      <c r="CN20" s="103" t="str">
        <f t="shared" si="51"/>
        <v/>
      </c>
      <c r="CO20">
        <f t="shared" si="52"/>
        <v>0</v>
      </c>
      <c r="CP20">
        <f t="shared" si="53"/>
        <v>0</v>
      </c>
      <c r="CQ20">
        <f t="shared" si="54"/>
        <v>0</v>
      </c>
      <c r="CR20">
        <f t="shared" si="55"/>
        <v>0</v>
      </c>
      <c r="CS20">
        <f t="shared" si="56"/>
        <v>0</v>
      </c>
      <c r="CT20">
        <f t="shared" si="57"/>
        <v>0</v>
      </c>
      <c r="CU20">
        <f t="shared" si="58"/>
        <v>0</v>
      </c>
      <c r="CV20">
        <f t="shared" si="21"/>
        <v>0</v>
      </c>
      <c r="CW20">
        <f t="shared" si="21"/>
        <v>0</v>
      </c>
      <c r="CX20">
        <f t="shared" si="21"/>
        <v>0</v>
      </c>
      <c r="CY20">
        <f t="shared" si="21"/>
        <v>0</v>
      </c>
      <c r="CZ20">
        <f t="shared" si="21"/>
        <v>0</v>
      </c>
      <c r="DA20">
        <f t="shared" si="21"/>
        <v>0</v>
      </c>
      <c r="DB20">
        <f t="shared" si="22"/>
        <v>0</v>
      </c>
      <c r="DC20">
        <f t="shared" si="22"/>
        <v>0</v>
      </c>
      <c r="DD20">
        <f t="shared" si="22"/>
        <v>0</v>
      </c>
      <c r="DE20">
        <f t="shared" si="22"/>
        <v>0</v>
      </c>
      <c r="DF20">
        <f t="shared" si="59"/>
        <v>0</v>
      </c>
      <c r="DG20">
        <f t="shared" si="23"/>
        <v>0</v>
      </c>
      <c r="DH20">
        <f t="shared" si="23"/>
        <v>0</v>
      </c>
      <c r="DI20">
        <f t="shared" si="60"/>
        <v>0</v>
      </c>
      <c r="DJ20">
        <f t="shared" si="61"/>
        <v>0</v>
      </c>
      <c r="DM20">
        <f t="shared" si="62"/>
        <v>12</v>
      </c>
      <c r="DN20">
        <f t="shared" si="24"/>
        <v>0</v>
      </c>
      <c r="DO20">
        <f t="shared" si="24"/>
        <v>0</v>
      </c>
      <c r="DQ20">
        <f t="shared" si="63"/>
        <v>12</v>
      </c>
      <c r="DR20" t="str">
        <f t="shared" si="64"/>
        <v/>
      </c>
      <c r="DW20" s="27"/>
      <c r="DX20" s="1"/>
    </row>
    <row r="21" spans="1:128" ht="14.4" x14ac:dyDescent="0.3">
      <c r="A21" s="1"/>
      <c r="B21" s="27" t="str">
        <f t="shared" si="25"/>
        <v/>
      </c>
      <c r="C21" s="98"/>
      <c r="D21" s="98" t="str">
        <f t="shared" ref="D21:D40" si="76">IF(C21="","",IF(C21&lt;C22,IFERROR(C22-1,Effective_Date-1),IF(C21&lt;C20,IFERROR(C20-1,Effective_Date-1),"")))</f>
        <v/>
      </c>
      <c r="E21" s="98" t="str">
        <f t="shared" si="27"/>
        <v/>
      </c>
      <c r="F21" s="99"/>
      <c r="G21" s="99"/>
      <c r="H21" s="99"/>
      <c r="I21" s="99"/>
      <c r="J21" s="99"/>
      <c r="K21" s="99"/>
      <c r="L21" s="27"/>
      <c r="M21" s="27">
        <f t="shared" si="66"/>
        <v>13</v>
      </c>
      <c r="N21" s="98"/>
      <c r="O21" s="99"/>
      <c r="P21" s="99"/>
      <c r="Q21" s="99"/>
      <c r="R21" s="99"/>
      <c r="S21" s="99"/>
      <c r="T21" s="100"/>
      <c r="U21" s="100"/>
      <c r="V21" s="27"/>
      <c r="W21" s="27"/>
      <c r="X21" s="101"/>
      <c r="Y21" s="102"/>
      <c r="Z21" s="27"/>
      <c r="AA21" s="27"/>
      <c r="AB21" s="27"/>
      <c r="AC21" s="27"/>
      <c r="AD21" s="103" t="str">
        <f t="shared" si="28"/>
        <v/>
      </c>
      <c r="AE21" s="104" t="str">
        <f>IF(AND(C21&gt;0,D21&gt;0),AVERAGE(C21,IF(AND(Program_Type="Automatics",[1]Setup!$K$9="Risks Attaching"),DATE(YEAR(D21),MONTH(D21)+Underlying_Policy_Length,DAY(D21)),D21)),"")</f>
        <v/>
      </c>
      <c r="AF21" s="3" t="str">
        <f>IF(AE21="","",INDEX('[1]GL Rating Factors'!$B$3:$B$43,MATCH($AE21,'[1]GL Rating Factors'!$B$3:$B$43,1)))</f>
        <v/>
      </c>
      <c r="AG21" s="3" t="str" cm="1">
        <f t="array" ref="AG21">IF(AE21="","",INDEX('[1]GL Rating Factors'!$B$3:$B$43,MATCH($AE21,'[1]GL Rating Factors'!$B$3:$B$43,1)+1))</f>
        <v/>
      </c>
      <c r="AH21" t="str">
        <f t="shared" si="29"/>
        <v/>
      </c>
      <c r="AI21" s="5" t="str">
        <f>IF(AE21="","",INDEX('[1]GL Rating Factors'!$H$3:$H$43,MATCH(AF21,'[1]GL Rating Factors'!$B$3:$B$43,0)))</f>
        <v/>
      </c>
      <c r="AJ21" t="str">
        <f>IF(AE21="","",INDEX('[1]GL Rating Factors'!$G$3:$G$43,MATCH(AF21,'[1]GL Rating Factors'!$B$3:$B$43,0)))</f>
        <v/>
      </c>
      <c r="AK21" t="str">
        <f>IF(AE21="","",INDEX('[1]GL Rating Factors'!$H$3:$H$43,MATCH(AG21,'[1]GL Rating Factors'!$B$3:$B$43,0)))</f>
        <v/>
      </c>
      <c r="AL21" t="str">
        <f>IF(AE21="","",INDEX('[1]GL Rating Factors'!$G$3:$G$43,MATCH(AG21,'[1]GL Rating Factors'!$B$3:$B$43,0)))</f>
        <v/>
      </c>
      <c r="AM21" s="6" t="str">
        <f t="shared" si="30"/>
        <v/>
      </c>
      <c r="AN21" s="6" t="str">
        <f t="shared" si="30"/>
        <v/>
      </c>
      <c r="AO21" s="105" t="str">
        <f t="shared" si="19"/>
        <v/>
      </c>
      <c r="AP21" s="105" t="str">
        <f t="shared" si="19"/>
        <v/>
      </c>
      <c r="AQ21" s="106" t="str">
        <f t="shared" si="31"/>
        <v/>
      </c>
      <c r="AR21" s="107" t="str" cm="1">
        <f t="array" ref="AR21">IF(AQ21="","",INDEX([1]GL_Incurred_LDF_Analysis!$P$200:$P$219,B21))</f>
        <v/>
      </c>
      <c r="AS21" s="108" t="str" cm="1">
        <f t="array" ref="AS21">IF(AQ21="","",INDEX([1]GL_Counts_LDF_Analysis!$P$200:$P$219,B21))</f>
        <v/>
      </c>
      <c r="AT21" t="str">
        <f t="shared" si="32"/>
        <v/>
      </c>
      <c r="AU21" s="109" t="str">
        <f t="shared" si="33"/>
        <v/>
      </c>
      <c r="AV21" s="110" t="str">
        <f t="shared" si="34"/>
        <v/>
      </c>
      <c r="AW21" s="38" t="str">
        <f t="shared" si="35"/>
        <v/>
      </c>
      <c r="AX21" s="38" t="str">
        <f t="shared" si="36"/>
        <v/>
      </c>
      <c r="AY21" s="116" t="str">
        <f t="shared" si="37"/>
        <v/>
      </c>
      <c r="AZ21" s="118" t="str">
        <f t="shared" si="37"/>
        <v/>
      </c>
      <c r="BC21" s="114" t="str">
        <f t="shared" si="38"/>
        <v/>
      </c>
      <c r="BD21" s="115" t="str" cm="1">
        <f t="array" ref="BD21">IF(OR(BC21="",BC21=0),"",INDEX($AD$9:$AD$28,BC21))</f>
        <v/>
      </c>
      <c r="BE21" s="116" t="str" cm="1">
        <f t="array" ref="BE21">IF(BD21="","",O21*INDEX($AP$9:$AP$28,BC21))</f>
        <v/>
      </c>
      <c r="BF21" s="117" t="str" cm="1">
        <f t="array" ref="BF21">IF(BD21="","",P21*INDEX($AP$9:$AP$28,BC21))</f>
        <v/>
      </c>
      <c r="BG21" s="117" t="str">
        <f>IF(BD21="","",IF($BF$1=[1]Lists!$R$2,MIN(SUM(O21:P21),$BI$1),IF(AND($BF$1=[1]Lists!$R$3,O21&gt;0),MIN(O21,$BI$1)+P21*(MIN(O21,$BI$1)/O21),MIN(SUM(O21),$BI$1)+P21)))</f>
        <v/>
      </c>
      <c r="BH21" s="118" t="str">
        <f>IF(BD21="","",IF($BF$1=[1]Lists!$R$2,MIN(SUM(BE21:BF21),$BI$1),IF(AND($BF$1=[1]Lists!$R$3,O21&gt;0),MIN(BE21,$BI$1)+BF21*(MIN(BE21,$BI$1)/BE21),MIN(SUM(BE21),$BI$1)+BF21)))</f>
        <v/>
      </c>
      <c r="BI21" s="116" t="str">
        <f t="shared" si="39"/>
        <v/>
      </c>
      <c r="BJ21" s="118" t="str">
        <f t="shared" si="40"/>
        <v/>
      </c>
      <c r="BK21" s="117" t="str">
        <f>IF(BD21="","",IF($BF$1=[1]Lists!$R$2,MIN(SUM(O21:P21),$BL$1),IF(AND($BF$1=[1]Lists!$R$3,O21&gt;0),MIN(O21,$BL$1)+P21*(MIN(O21,$BL$1)/O21),MIN(SUM(O21),$BL$1)+P21)))</f>
        <v/>
      </c>
      <c r="BL21" s="118" t="str">
        <f>IF(BD21="","",IF($BF$1=[1]Lists!$R$2,MIN(SUM(BE21:BF21),$BL$1),IF(AND($BF$1=[1]Lists!$R$3,O21&gt;0),MIN(BE21,$BL$1)+BF21*(MIN(BE21,$BL$1)/BE21),MIN(SUM(BE21),$BL$1)+BF21)))</f>
        <v/>
      </c>
      <c r="BM21" s="116" t="str">
        <f t="shared" si="41"/>
        <v/>
      </c>
      <c r="BN21" s="118" t="str">
        <f t="shared" si="42"/>
        <v/>
      </c>
      <c r="BP21" s="103" t="str">
        <f t="shared" si="20"/>
        <v/>
      </c>
      <c r="BQ21" s="3" t="str">
        <f>IF(M21&gt;MAX([1]GL_LossExperience_Input!$BP$9:$BP$108),"",INDEX([1]GL_LossExperience_Input!$X$9:$X$108,MATCH(M21,$BP$9:$BP$108,0)))</f>
        <v/>
      </c>
      <c r="BR21" s="7" t="str">
        <f t="shared" si="43"/>
        <v/>
      </c>
      <c r="BS21" s="23" t="str">
        <f>IF(M21&gt;MAX([1]GL_LossExperience_Input!$BP$9:$BP$108),"",INDEX([1]GL_LossExperience_Input!$Y$9:$Y$108,MATCH(M21,$BP$9:$BP$108,0)))</f>
        <v/>
      </c>
      <c r="BW21" s="31" t="str">
        <f t="shared" si="44"/>
        <v/>
      </c>
      <c r="BX21" s="104" t="str">
        <f>IF(BW21="","",ROUNDDOWN(IF(AND(Program_Type="Automatics",[1]Setup!$K$9=[1]Lists!$D$3),AVERAGE([1]GL_LossExperience_Input!C21,[1]GL_LossExperience_Input!D21+(365/12)*Underlying_Policy_Length),AVERAGE([1]GL_LossExperience_Input!C21,[1]GL_LossExperience_Input!D21)),0))</f>
        <v/>
      </c>
      <c r="BY21" s="3" t="str">
        <f>IF(BW21="","",INDEX('[1]GL Rating Factors'!$B$3:$B$43,MATCH([1]GL_LossExperience_Input!$BX21,'[1]GL Rating Factors'!$B$3:$B$43,1)))</f>
        <v/>
      </c>
      <c r="BZ21" s="3" t="str" cm="1">
        <f t="array" ref="BZ21">IF(BW21="","",INDEX('[1]GL Rating Factors'!$B$3:$B$43,MATCH([1]GL_LossExperience_Input!$BX21,'[1]GL Rating Factors'!$B$3:$B$43,1)+1))</f>
        <v/>
      </c>
      <c r="CA21" s="122" t="str">
        <f>IF(BW21="","",INDEX('[1]GL Rating Factors'!$F$3:$F$43,MATCH([1]GL_LossExperience_Input!$BY21,'[1]GL Rating Factors'!$B$3:$B$43,1)))</f>
        <v/>
      </c>
      <c r="CB21" s="122" t="str" cm="1">
        <f t="array" ref="CB21">IF(BW21="","",INDEX('[1]GL Rating Factors'!$F$3:$F$43,MATCH([1]GL_LossExperience_Input!$BX21,'[1]GL Rating Factors'!$B$3:$B$43,1)+1))</f>
        <v/>
      </c>
      <c r="CC21" s="123" t="str">
        <f t="shared" si="45"/>
        <v/>
      </c>
      <c r="CD21" s="122" t="str">
        <f t="shared" si="46"/>
        <v/>
      </c>
      <c r="CE21" s="124" t="str">
        <f t="shared" si="47"/>
        <v/>
      </c>
      <c r="CG21" s="31" t="str">
        <f t="shared" si="48"/>
        <v/>
      </c>
      <c r="CH21" t="str">
        <f>IF(CG21="","",[1]Setup!$K$9)</f>
        <v/>
      </c>
      <c r="CI21" s="24" t="str">
        <f t="shared" si="49"/>
        <v/>
      </c>
      <c r="CJ21" s="24" t="str">
        <f t="shared" si="49"/>
        <v/>
      </c>
      <c r="CK21" s="25" t="str" cm="1">
        <f t="array" aca="1" ref="CK21" ca="1">IF(CG21="","",CalculateAverageRateLevel(OFFSET($BQ$9:$BR$9,0,0,COUNT($BQ$9:$BQ$108),2),CI21,CJ21,Underlying_Policy_Length,CH21=[1]Lists!$D$2))</f>
        <v/>
      </c>
      <c r="CL21" t="str">
        <f t="shared" ca="1" si="50"/>
        <v/>
      </c>
      <c r="CN21" s="103" t="str">
        <f t="shared" si="51"/>
        <v/>
      </c>
      <c r="CO21">
        <f t="shared" si="52"/>
        <v>0</v>
      </c>
      <c r="CP21">
        <f t="shared" si="53"/>
        <v>0</v>
      </c>
      <c r="CQ21">
        <f t="shared" si="54"/>
        <v>0</v>
      </c>
      <c r="CR21">
        <f t="shared" si="55"/>
        <v>0</v>
      </c>
      <c r="CS21">
        <f t="shared" si="56"/>
        <v>0</v>
      </c>
      <c r="CT21">
        <f t="shared" si="57"/>
        <v>0</v>
      </c>
      <c r="CU21">
        <f t="shared" si="58"/>
        <v>0</v>
      </c>
      <c r="CV21">
        <f t="shared" si="21"/>
        <v>0</v>
      </c>
      <c r="CW21">
        <f t="shared" si="21"/>
        <v>0</v>
      </c>
      <c r="CX21">
        <f t="shared" si="21"/>
        <v>0</v>
      </c>
      <c r="CY21">
        <f t="shared" si="21"/>
        <v>0</v>
      </c>
      <c r="CZ21">
        <f t="shared" si="21"/>
        <v>0</v>
      </c>
      <c r="DA21">
        <f t="shared" si="21"/>
        <v>0</v>
      </c>
      <c r="DB21">
        <f t="shared" si="22"/>
        <v>0</v>
      </c>
      <c r="DC21">
        <f t="shared" si="22"/>
        <v>0</v>
      </c>
      <c r="DD21">
        <f t="shared" si="22"/>
        <v>0</v>
      </c>
      <c r="DE21">
        <f t="shared" si="22"/>
        <v>0</v>
      </c>
      <c r="DF21">
        <f t="shared" si="59"/>
        <v>0</v>
      </c>
      <c r="DG21">
        <f t="shared" si="23"/>
        <v>0</v>
      </c>
      <c r="DH21">
        <f t="shared" si="23"/>
        <v>0</v>
      </c>
      <c r="DI21">
        <f t="shared" si="60"/>
        <v>0</v>
      </c>
      <c r="DJ21">
        <f t="shared" si="61"/>
        <v>0</v>
      </c>
      <c r="DM21">
        <f t="shared" si="62"/>
        <v>13</v>
      </c>
      <c r="DN21">
        <f t="shared" si="24"/>
        <v>0</v>
      </c>
      <c r="DO21">
        <f t="shared" si="24"/>
        <v>0</v>
      </c>
      <c r="DQ21">
        <f t="shared" si="63"/>
        <v>13</v>
      </c>
      <c r="DR21" t="str">
        <f t="shared" si="64"/>
        <v/>
      </c>
      <c r="DW21" s="27"/>
      <c r="DX21" s="1"/>
    </row>
    <row r="22" spans="1:128" ht="14.4" x14ac:dyDescent="0.3">
      <c r="A22" s="1"/>
      <c r="B22" s="27" t="str">
        <f t="shared" si="25"/>
        <v/>
      </c>
      <c r="C22" s="98"/>
      <c r="D22" s="98" t="str">
        <f t="shared" ref="D22:D41" si="77">IF(C22="","",IF(C22&lt;C23,IFERROR(C23-1,Effective_Date-1),IF(C22&lt;C21,IFERROR(C21-1,Effective_Date-1),"")))</f>
        <v/>
      </c>
      <c r="E22" s="98" t="str">
        <f t="shared" si="27"/>
        <v/>
      </c>
      <c r="F22" s="99"/>
      <c r="G22" s="99"/>
      <c r="H22" s="99"/>
      <c r="I22" s="99"/>
      <c r="J22" s="99"/>
      <c r="K22" s="99"/>
      <c r="L22" s="27"/>
      <c r="M22" s="27">
        <f t="shared" si="66"/>
        <v>14</v>
      </c>
      <c r="N22" s="98"/>
      <c r="O22" s="99"/>
      <c r="P22" s="99"/>
      <c r="Q22" s="99"/>
      <c r="R22" s="99"/>
      <c r="S22" s="99"/>
      <c r="T22" s="100"/>
      <c r="U22" s="100"/>
      <c r="V22" s="27"/>
      <c r="W22" s="27"/>
      <c r="X22" s="101"/>
      <c r="Y22" s="102"/>
      <c r="Z22" s="27"/>
      <c r="AA22" s="27"/>
      <c r="AB22" s="27"/>
      <c r="AC22" s="27"/>
      <c r="AD22" s="103" t="str">
        <f t="shared" si="28"/>
        <v/>
      </c>
      <c r="AE22" s="104" t="str">
        <f>IF(AND(C22&gt;0,D22&gt;0),AVERAGE(C22,IF(AND(Program_Type="Automatics",[1]Setup!$K$9="Risks Attaching"),DATE(YEAR(D22),MONTH(D22)+Underlying_Policy_Length,DAY(D22)),D22)),"")</f>
        <v/>
      </c>
      <c r="AF22" s="3" t="str">
        <f>IF(AE22="","",INDEX('[1]GL Rating Factors'!$B$3:$B$43,MATCH($AE22,'[1]GL Rating Factors'!$B$3:$B$43,1)))</f>
        <v/>
      </c>
      <c r="AG22" s="3" t="str" cm="1">
        <f t="array" ref="AG22">IF(AE22="","",INDEX('[1]GL Rating Factors'!$B$3:$B$43,MATCH($AE22,'[1]GL Rating Factors'!$B$3:$B$43,1)+1))</f>
        <v/>
      </c>
      <c r="AH22" t="str">
        <f t="shared" si="29"/>
        <v/>
      </c>
      <c r="AI22" s="5" t="str">
        <f>IF(AE22="","",INDEX('[1]GL Rating Factors'!$H$3:$H$43,MATCH(AF22,'[1]GL Rating Factors'!$B$3:$B$43,0)))</f>
        <v/>
      </c>
      <c r="AJ22" t="str">
        <f>IF(AE22="","",INDEX('[1]GL Rating Factors'!$G$3:$G$43,MATCH(AF22,'[1]GL Rating Factors'!$B$3:$B$43,0)))</f>
        <v/>
      </c>
      <c r="AK22" t="str">
        <f>IF(AE22="","",INDEX('[1]GL Rating Factors'!$H$3:$H$43,MATCH(AG22,'[1]GL Rating Factors'!$B$3:$B$43,0)))</f>
        <v/>
      </c>
      <c r="AL22" t="str">
        <f>IF(AE22="","",INDEX('[1]GL Rating Factors'!$G$3:$G$43,MATCH(AG22,'[1]GL Rating Factors'!$B$3:$B$43,0)))</f>
        <v/>
      </c>
      <c r="AM22" s="6" t="str">
        <f t="shared" si="30"/>
        <v/>
      </c>
      <c r="AN22" s="6" t="str">
        <f t="shared" si="30"/>
        <v/>
      </c>
      <c r="AO22" s="105" t="str">
        <f t="shared" si="19"/>
        <v/>
      </c>
      <c r="AP22" s="105" t="str">
        <f t="shared" si="19"/>
        <v/>
      </c>
      <c r="AQ22" s="106" t="str">
        <f t="shared" si="31"/>
        <v/>
      </c>
      <c r="AR22" s="107" t="str" cm="1">
        <f t="array" ref="AR22">IF(AQ22="","",INDEX([1]GL_Incurred_LDF_Analysis!$P$200:$P$219,B22))</f>
        <v/>
      </c>
      <c r="AS22" s="108" t="str" cm="1">
        <f t="array" ref="AS22">IF(AQ22="","",INDEX([1]GL_Counts_LDF_Analysis!$P$200:$P$219,B22))</f>
        <v/>
      </c>
      <c r="AT22" t="str">
        <f t="shared" si="32"/>
        <v/>
      </c>
      <c r="AU22" s="109" t="str">
        <f t="shared" si="33"/>
        <v/>
      </c>
      <c r="AV22" s="110" t="str">
        <f t="shared" si="34"/>
        <v/>
      </c>
      <c r="AW22" s="38" t="str">
        <f t="shared" si="35"/>
        <v/>
      </c>
      <c r="AX22" s="38" t="str">
        <f t="shared" si="36"/>
        <v/>
      </c>
      <c r="AY22" s="116" t="str">
        <f t="shared" si="37"/>
        <v/>
      </c>
      <c r="AZ22" s="118" t="str">
        <f t="shared" si="37"/>
        <v/>
      </c>
      <c r="BC22" s="114" t="str">
        <f t="shared" si="38"/>
        <v/>
      </c>
      <c r="BD22" s="115" t="str" cm="1">
        <f t="array" ref="BD22">IF(OR(BC22="",BC22=0),"",INDEX($AD$9:$AD$28,BC22))</f>
        <v/>
      </c>
      <c r="BE22" s="116" t="str" cm="1">
        <f t="array" ref="BE22">IF(BD22="","",O22*INDEX($AP$9:$AP$28,BC22))</f>
        <v/>
      </c>
      <c r="BF22" s="117" t="str" cm="1">
        <f t="array" ref="BF22">IF(BD22="","",P22*INDEX($AP$9:$AP$28,BC22))</f>
        <v/>
      </c>
      <c r="BG22" s="117" t="str">
        <f>IF(BD22="","",IF($BF$1=[1]Lists!$R$2,MIN(SUM(O22:P22),$BI$1),IF(AND($BF$1=[1]Lists!$R$3,O22&gt;0),MIN(O22,$BI$1)+P22*(MIN(O22,$BI$1)/O22),MIN(SUM(O22),$BI$1)+P22)))</f>
        <v/>
      </c>
      <c r="BH22" s="118" t="str">
        <f>IF(BD22="","",IF($BF$1=[1]Lists!$R$2,MIN(SUM(BE22:BF22),$BI$1),IF(AND($BF$1=[1]Lists!$R$3,O22&gt;0),MIN(BE22,$BI$1)+BF22*(MIN(BE22,$BI$1)/BE22),MIN(SUM(BE22),$BI$1)+BF22)))</f>
        <v/>
      </c>
      <c r="BI22" s="116" t="str">
        <f t="shared" si="39"/>
        <v/>
      </c>
      <c r="BJ22" s="118" t="str">
        <f t="shared" si="40"/>
        <v/>
      </c>
      <c r="BK22" s="117" t="str">
        <f>IF(BD22="","",IF($BF$1=[1]Lists!$R$2,MIN(SUM(O22:P22),$BL$1),IF(AND($BF$1=[1]Lists!$R$3,O22&gt;0),MIN(O22,$BL$1)+P22*(MIN(O22,$BL$1)/O22),MIN(SUM(O22),$BL$1)+P22)))</f>
        <v/>
      </c>
      <c r="BL22" s="118" t="str">
        <f>IF(BD22="","",IF($BF$1=[1]Lists!$R$2,MIN(SUM(BE22:BF22),$BL$1),IF(AND($BF$1=[1]Lists!$R$3,O22&gt;0),MIN(BE22,$BL$1)+BF22*(MIN(BE22,$BL$1)/BE22),MIN(SUM(BE22),$BL$1)+BF22)))</f>
        <v/>
      </c>
      <c r="BM22" s="116" t="str">
        <f t="shared" si="41"/>
        <v/>
      </c>
      <c r="BN22" s="118" t="str">
        <f t="shared" si="42"/>
        <v/>
      </c>
      <c r="BP22" s="103" t="str">
        <f t="shared" si="20"/>
        <v/>
      </c>
      <c r="BQ22" s="3" t="str">
        <f>IF(M22&gt;MAX([1]GL_LossExperience_Input!$BP$9:$BP$108),"",INDEX([1]GL_LossExperience_Input!$X$9:$X$108,MATCH(M22,$BP$9:$BP$108,0)))</f>
        <v/>
      </c>
      <c r="BR22" s="7" t="str">
        <f t="shared" si="43"/>
        <v/>
      </c>
      <c r="BS22" s="23" t="str">
        <f>IF(M22&gt;MAX([1]GL_LossExperience_Input!$BP$9:$BP$108),"",INDEX([1]GL_LossExperience_Input!$Y$9:$Y$108,MATCH(M22,$BP$9:$BP$108,0)))</f>
        <v/>
      </c>
      <c r="BW22" s="31" t="str">
        <f t="shared" si="44"/>
        <v/>
      </c>
      <c r="BX22" s="104" t="str">
        <f>IF(BW22="","",ROUNDDOWN(IF(AND(Program_Type="Automatics",[1]Setup!$K$9=[1]Lists!$D$3),AVERAGE([1]GL_LossExperience_Input!C22,[1]GL_LossExperience_Input!D22+(365/12)*Underlying_Policy_Length),AVERAGE([1]GL_LossExperience_Input!C22,[1]GL_LossExperience_Input!D22)),0))</f>
        <v/>
      </c>
      <c r="BY22" s="3" t="str">
        <f>IF(BW22="","",INDEX('[1]GL Rating Factors'!$B$3:$B$43,MATCH([1]GL_LossExperience_Input!$BX22,'[1]GL Rating Factors'!$B$3:$B$43,1)))</f>
        <v/>
      </c>
      <c r="BZ22" s="3" t="str" cm="1">
        <f t="array" ref="BZ22">IF(BW22="","",INDEX('[1]GL Rating Factors'!$B$3:$B$43,MATCH([1]GL_LossExperience_Input!$BX22,'[1]GL Rating Factors'!$B$3:$B$43,1)+1))</f>
        <v/>
      </c>
      <c r="CA22" s="122" t="str">
        <f>IF(BW22="","",INDEX('[1]GL Rating Factors'!$F$3:$F$43,MATCH([1]GL_LossExperience_Input!$BY22,'[1]GL Rating Factors'!$B$3:$B$43,1)))</f>
        <v/>
      </c>
      <c r="CB22" s="122" t="str" cm="1">
        <f t="array" ref="CB22">IF(BW22="","",INDEX('[1]GL Rating Factors'!$F$3:$F$43,MATCH([1]GL_LossExperience_Input!$BX22,'[1]GL Rating Factors'!$B$3:$B$43,1)+1))</f>
        <v/>
      </c>
      <c r="CC22" s="123" t="str">
        <f t="shared" si="45"/>
        <v/>
      </c>
      <c r="CD22" s="122" t="str">
        <f t="shared" si="46"/>
        <v/>
      </c>
      <c r="CE22" s="124" t="str">
        <f t="shared" si="47"/>
        <v/>
      </c>
      <c r="CG22" s="31" t="str">
        <f t="shared" si="48"/>
        <v/>
      </c>
      <c r="CH22" t="str">
        <f>IF(CG22="","",[1]Setup!$K$9)</f>
        <v/>
      </c>
      <c r="CI22" s="24" t="str">
        <f t="shared" si="49"/>
        <v/>
      </c>
      <c r="CJ22" s="24" t="str">
        <f t="shared" si="49"/>
        <v/>
      </c>
      <c r="CK22" s="25" t="str" cm="1">
        <f t="array" aca="1" ref="CK22" ca="1">IF(CG22="","",CalculateAverageRateLevel(OFFSET($BQ$9:$BR$9,0,0,COUNT($BQ$9:$BQ$108),2),CI22,CJ22,Underlying_Policy_Length,CH22=[1]Lists!$D$2))</f>
        <v/>
      </c>
      <c r="CL22" t="str">
        <f t="shared" ca="1" si="50"/>
        <v/>
      </c>
      <c r="CN22" s="103" t="str">
        <f t="shared" si="51"/>
        <v/>
      </c>
      <c r="CO22">
        <f t="shared" si="52"/>
        <v>0</v>
      </c>
      <c r="CP22">
        <f t="shared" si="53"/>
        <v>0</v>
      </c>
      <c r="CQ22">
        <f t="shared" si="54"/>
        <v>0</v>
      </c>
      <c r="CR22">
        <f t="shared" si="55"/>
        <v>0</v>
      </c>
      <c r="CS22">
        <f t="shared" si="56"/>
        <v>0</v>
      </c>
      <c r="CT22">
        <f t="shared" si="57"/>
        <v>0</v>
      </c>
      <c r="CU22">
        <f t="shared" si="58"/>
        <v>0</v>
      </c>
      <c r="CV22">
        <f t="shared" si="21"/>
        <v>0</v>
      </c>
      <c r="CW22">
        <f t="shared" si="21"/>
        <v>0</v>
      </c>
      <c r="CX22">
        <f t="shared" si="21"/>
        <v>0</v>
      </c>
      <c r="CY22">
        <f t="shared" si="21"/>
        <v>0</v>
      </c>
      <c r="CZ22">
        <f t="shared" si="21"/>
        <v>0</v>
      </c>
      <c r="DA22">
        <f t="shared" si="21"/>
        <v>0</v>
      </c>
      <c r="DB22">
        <f t="shared" si="22"/>
        <v>0</v>
      </c>
      <c r="DC22">
        <f t="shared" si="22"/>
        <v>0</v>
      </c>
      <c r="DD22">
        <f t="shared" si="22"/>
        <v>0</v>
      </c>
      <c r="DE22">
        <f t="shared" si="22"/>
        <v>0</v>
      </c>
      <c r="DF22">
        <f t="shared" si="59"/>
        <v>0</v>
      </c>
      <c r="DG22">
        <f t="shared" si="23"/>
        <v>0</v>
      </c>
      <c r="DH22">
        <f t="shared" si="23"/>
        <v>0</v>
      </c>
      <c r="DI22">
        <f t="shared" si="60"/>
        <v>0</v>
      </c>
      <c r="DJ22">
        <f t="shared" si="61"/>
        <v>0</v>
      </c>
      <c r="DM22">
        <f t="shared" si="62"/>
        <v>14</v>
      </c>
      <c r="DN22">
        <f t="shared" si="24"/>
        <v>0</v>
      </c>
      <c r="DO22">
        <f t="shared" si="24"/>
        <v>0</v>
      </c>
      <c r="DQ22">
        <f t="shared" si="63"/>
        <v>14</v>
      </c>
      <c r="DR22" t="str">
        <f t="shared" si="64"/>
        <v/>
      </c>
      <c r="DW22" s="27"/>
      <c r="DX22" s="1"/>
    </row>
    <row r="23" spans="1:128" ht="14.4" x14ac:dyDescent="0.3">
      <c r="A23" s="1"/>
      <c r="B23" s="27" t="str">
        <f t="shared" si="25"/>
        <v/>
      </c>
      <c r="C23" s="98"/>
      <c r="D23" s="98" t="str">
        <f t="shared" ref="D23:D42" si="78">IF(C23="","",IF(C23&lt;C24,IFERROR(C24-1,Effective_Date-1),IF(C23&lt;C22,IFERROR(C22-1,Effective_Date-1),"")))</f>
        <v/>
      </c>
      <c r="E23" s="98" t="str">
        <f t="shared" si="27"/>
        <v/>
      </c>
      <c r="F23" s="99"/>
      <c r="G23" s="99"/>
      <c r="H23" s="99"/>
      <c r="I23" s="99"/>
      <c r="J23" s="99"/>
      <c r="K23" s="99"/>
      <c r="L23" s="27"/>
      <c r="M23" s="27">
        <f t="shared" si="66"/>
        <v>15</v>
      </c>
      <c r="N23" s="98"/>
      <c r="O23" s="99"/>
      <c r="P23" s="99"/>
      <c r="Q23" s="99"/>
      <c r="R23" s="99"/>
      <c r="S23" s="99"/>
      <c r="T23" s="100"/>
      <c r="U23" s="100"/>
      <c r="V23" s="27"/>
      <c r="W23" s="27"/>
      <c r="X23" s="101"/>
      <c r="Y23" s="102"/>
      <c r="Z23" s="27"/>
      <c r="AA23" s="27"/>
      <c r="AB23" s="27"/>
      <c r="AC23" s="27"/>
      <c r="AD23" s="103" t="str">
        <f t="shared" si="28"/>
        <v/>
      </c>
      <c r="AE23" s="104" t="str">
        <f>IF(AND(C23&gt;0,D23&gt;0),AVERAGE(C23,IF(AND(Program_Type="Automatics",[1]Setup!$K$9="Risks Attaching"),DATE(YEAR(D23),MONTH(D23)+Underlying_Policy_Length,DAY(D23)),D23)),"")</f>
        <v/>
      </c>
      <c r="AF23" s="3" t="str">
        <f>IF(AE23="","",INDEX('[1]GL Rating Factors'!$B$3:$B$43,MATCH($AE23,'[1]GL Rating Factors'!$B$3:$B$43,1)))</f>
        <v/>
      </c>
      <c r="AG23" s="3" t="str" cm="1">
        <f t="array" ref="AG23">IF(AE23="","",INDEX('[1]GL Rating Factors'!$B$3:$B$43,MATCH($AE23,'[1]GL Rating Factors'!$B$3:$B$43,1)+1))</f>
        <v/>
      </c>
      <c r="AH23" t="str">
        <f t="shared" si="29"/>
        <v/>
      </c>
      <c r="AI23" s="5" t="str">
        <f>IF(AE23="","",INDEX('[1]GL Rating Factors'!$H$3:$H$43,MATCH(AF23,'[1]GL Rating Factors'!$B$3:$B$43,0)))</f>
        <v/>
      </c>
      <c r="AJ23" t="str">
        <f>IF(AE23="","",INDEX('[1]GL Rating Factors'!$G$3:$G$43,MATCH(AF23,'[1]GL Rating Factors'!$B$3:$B$43,0)))</f>
        <v/>
      </c>
      <c r="AK23" t="str">
        <f>IF(AE23="","",INDEX('[1]GL Rating Factors'!$H$3:$H$43,MATCH(AG23,'[1]GL Rating Factors'!$B$3:$B$43,0)))</f>
        <v/>
      </c>
      <c r="AL23" t="str">
        <f>IF(AE23="","",INDEX('[1]GL Rating Factors'!$G$3:$G$43,MATCH(AG23,'[1]GL Rating Factors'!$B$3:$B$43,0)))</f>
        <v/>
      </c>
      <c r="AM23" s="6" t="str">
        <f t="shared" si="30"/>
        <v/>
      </c>
      <c r="AN23" s="6" t="str">
        <f t="shared" si="30"/>
        <v/>
      </c>
      <c r="AO23" s="105" t="str">
        <f t="shared" si="19"/>
        <v/>
      </c>
      <c r="AP23" s="105" t="str">
        <f t="shared" si="19"/>
        <v/>
      </c>
      <c r="AQ23" s="106" t="str">
        <f t="shared" si="31"/>
        <v/>
      </c>
      <c r="AR23" s="107" t="str" cm="1">
        <f t="array" ref="AR23">IF(AQ23="","",INDEX([1]GL_Incurred_LDF_Analysis!$P$200:$P$219,B23))</f>
        <v/>
      </c>
      <c r="AS23" s="108" t="str" cm="1">
        <f t="array" ref="AS23">IF(AQ23="","",INDEX([1]GL_Counts_LDF_Analysis!$P$200:$P$219,B23))</f>
        <v/>
      </c>
      <c r="AT23" t="str">
        <f t="shared" si="32"/>
        <v/>
      </c>
      <c r="AU23" s="109" t="str">
        <f t="shared" si="33"/>
        <v/>
      </c>
      <c r="AV23" s="110" t="str">
        <f t="shared" si="34"/>
        <v/>
      </c>
      <c r="AW23" s="38" t="str">
        <f t="shared" si="35"/>
        <v/>
      </c>
      <c r="AX23" s="38" t="str">
        <f t="shared" si="36"/>
        <v/>
      </c>
      <c r="AY23" s="116" t="str">
        <f t="shared" si="37"/>
        <v/>
      </c>
      <c r="AZ23" s="118" t="str">
        <f t="shared" si="37"/>
        <v/>
      </c>
      <c r="BC23" s="114" t="str">
        <f t="shared" si="38"/>
        <v/>
      </c>
      <c r="BD23" s="115" t="str" cm="1">
        <f t="array" ref="BD23">IF(OR(BC23="",BC23=0),"",INDEX($AD$9:$AD$28,BC23))</f>
        <v/>
      </c>
      <c r="BE23" s="116" t="str" cm="1">
        <f t="array" ref="BE23">IF(BD23="","",O23*INDEX($AP$9:$AP$28,BC23))</f>
        <v/>
      </c>
      <c r="BF23" s="117" t="str" cm="1">
        <f t="array" ref="BF23">IF(BD23="","",P23*INDEX($AP$9:$AP$28,BC23))</f>
        <v/>
      </c>
      <c r="BG23" s="117" t="str">
        <f>IF(BD23="","",IF($BF$1=[1]Lists!$R$2,MIN(SUM(O23:P23),$BI$1),IF(AND($BF$1=[1]Lists!$R$3,O23&gt;0),MIN(O23,$BI$1)+P23*(MIN(O23,$BI$1)/O23),MIN(SUM(O23),$BI$1)+P23)))</f>
        <v/>
      </c>
      <c r="BH23" s="118" t="str">
        <f>IF(BD23="","",IF($BF$1=[1]Lists!$R$2,MIN(SUM(BE23:BF23),$BI$1),IF(AND($BF$1=[1]Lists!$R$3,O23&gt;0),MIN(BE23,$BI$1)+BF23*(MIN(BE23,$BI$1)/BE23),MIN(SUM(BE23),$BI$1)+BF23)))</f>
        <v/>
      </c>
      <c r="BI23" s="116" t="str">
        <f t="shared" si="39"/>
        <v/>
      </c>
      <c r="BJ23" s="118" t="str">
        <f t="shared" si="40"/>
        <v/>
      </c>
      <c r="BK23" s="117" t="str">
        <f>IF(BD23="","",IF($BF$1=[1]Lists!$R$2,MIN(SUM(O23:P23),$BL$1),IF(AND($BF$1=[1]Lists!$R$3,O23&gt;0),MIN(O23,$BL$1)+P23*(MIN(O23,$BL$1)/O23),MIN(SUM(O23),$BL$1)+P23)))</f>
        <v/>
      </c>
      <c r="BL23" s="118" t="str">
        <f>IF(BD23="","",IF($BF$1=[1]Lists!$R$2,MIN(SUM(BE23:BF23),$BL$1),IF(AND($BF$1=[1]Lists!$R$3,O23&gt;0),MIN(BE23,$BL$1)+BF23*(MIN(BE23,$BL$1)/BE23),MIN(SUM(BE23),$BL$1)+BF23)))</f>
        <v/>
      </c>
      <c r="BM23" s="116" t="str">
        <f t="shared" si="41"/>
        <v/>
      </c>
      <c r="BN23" s="118" t="str">
        <f t="shared" si="42"/>
        <v/>
      </c>
      <c r="BP23" s="103" t="str">
        <f t="shared" si="20"/>
        <v/>
      </c>
      <c r="BQ23" s="3" t="str">
        <f>IF(M23&gt;MAX([1]GL_LossExperience_Input!$BP$9:$BP$108),"",INDEX([1]GL_LossExperience_Input!$X$9:$X$108,MATCH(M23,$BP$9:$BP$108,0)))</f>
        <v/>
      </c>
      <c r="BR23" s="7" t="str">
        <f t="shared" si="43"/>
        <v/>
      </c>
      <c r="BS23" s="23" t="str">
        <f>IF(M23&gt;MAX([1]GL_LossExperience_Input!$BP$9:$BP$108),"",INDEX([1]GL_LossExperience_Input!$Y$9:$Y$108,MATCH(M23,$BP$9:$BP$108,0)))</f>
        <v/>
      </c>
      <c r="BW23" s="31" t="str">
        <f t="shared" si="44"/>
        <v/>
      </c>
      <c r="BX23" s="104" t="str">
        <f>IF(BW23="","",ROUNDDOWN(IF(AND(Program_Type="Automatics",[1]Setup!$K$9=[1]Lists!$D$3),AVERAGE([1]GL_LossExperience_Input!C23,[1]GL_LossExperience_Input!D23+(365/12)*Underlying_Policy_Length),AVERAGE([1]GL_LossExperience_Input!C23,[1]GL_LossExperience_Input!D23)),0))</f>
        <v/>
      </c>
      <c r="BY23" s="3" t="str">
        <f>IF(BW23="","",INDEX('[1]GL Rating Factors'!$B$3:$B$43,MATCH([1]GL_LossExperience_Input!$BX23,'[1]GL Rating Factors'!$B$3:$B$43,1)))</f>
        <v/>
      </c>
      <c r="BZ23" s="3" t="str" cm="1">
        <f t="array" ref="BZ23">IF(BW23="","",INDEX('[1]GL Rating Factors'!$B$3:$B$43,MATCH([1]GL_LossExperience_Input!$BX23,'[1]GL Rating Factors'!$B$3:$B$43,1)+1))</f>
        <v/>
      </c>
      <c r="CA23" s="122" t="str">
        <f>IF(BW23="","",INDEX('[1]GL Rating Factors'!$F$3:$F$43,MATCH([1]GL_LossExperience_Input!$BY23,'[1]GL Rating Factors'!$B$3:$B$43,1)))</f>
        <v/>
      </c>
      <c r="CB23" s="122" t="str" cm="1">
        <f t="array" ref="CB23">IF(BW23="","",INDEX('[1]GL Rating Factors'!$F$3:$F$43,MATCH([1]GL_LossExperience_Input!$BX23,'[1]GL Rating Factors'!$B$3:$B$43,1)+1))</f>
        <v/>
      </c>
      <c r="CC23" s="123" t="str">
        <f t="shared" si="45"/>
        <v/>
      </c>
      <c r="CD23" s="122" t="str">
        <f t="shared" si="46"/>
        <v/>
      </c>
      <c r="CE23" s="124" t="str">
        <f t="shared" si="47"/>
        <v/>
      </c>
      <c r="CG23" s="31" t="str">
        <f t="shared" si="48"/>
        <v/>
      </c>
      <c r="CH23" t="str">
        <f>IF(CG23="","",[1]Setup!$K$9)</f>
        <v/>
      </c>
      <c r="CI23" s="24" t="str">
        <f t="shared" si="49"/>
        <v/>
      </c>
      <c r="CJ23" s="24" t="str">
        <f t="shared" si="49"/>
        <v/>
      </c>
      <c r="CK23" s="25" t="str" cm="1">
        <f t="array" aca="1" ref="CK23" ca="1">IF(CG23="","",CalculateAverageRateLevel(OFFSET($BQ$9:$BR$9,0,0,COUNT($BQ$9:$BQ$108),2),CI23,CJ23,Underlying_Policy_Length,CH23=[1]Lists!$D$2))</f>
        <v/>
      </c>
      <c r="CL23" t="str">
        <f t="shared" ca="1" si="50"/>
        <v/>
      </c>
      <c r="CN23" s="103" t="str">
        <f t="shared" si="51"/>
        <v/>
      </c>
      <c r="CO23">
        <f t="shared" si="52"/>
        <v>0</v>
      </c>
      <c r="CP23">
        <f t="shared" si="53"/>
        <v>0</v>
      </c>
      <c r="CQ23">
        <f t="shared" si="54"/>
        <v>0</v>
      </c>
      <c r="CR23">
        <f t="shared" si="55"/>
        <v>0</v>
      </c>
      <c r="CS23">
        <f t="shared" si="56"/>
        <v>0</v>
      </c>
      <c r="CT23">
        <f t="shared" si="57"/>
        <v>0</v>
      </c>
      <c r="CU23">
        <f t="shared" si="58"/>
        <v>0</v>
      </c>
      <c r="CV23">
        <f t="shared" si="21"/>
        <v>0</v>
      </c>
      <c r="CW23">
        <f t="shared" si="21"/>
        <v>0</v>
      </c>
      <c r="CX23">
        <f t="shared" si="21"/>
        <v>0</v>
      </c>
      <c r="CY23">
        <f t="shared" si="21"/>
        <v>0</v>
      </c>
      <c r="CZ23">
        <f t="shared" si="21"/>
        <v>0</v>
      </c>
      <c r="DA23">
        <f t="shared" si="21"/>
        <v>0</v>
      </c>
      <c r="DB23">
        <f t="shared" si="22"/>
        <v>0</v>
      </c>
      <c r="DC23">
        <f t="shared" si="22"/>
        <v>0</v>
      </c>
      <c r="DD23">
        <f t="shared" si="22"/>
        <v>0</v>
      </c>
      <c r="DE23">
        <f t="shared" si="22"/>
        <v>0</v>
      </c>
      <c r="DF23">
        <f t="shared" si="59"/>
        <v>0</v>
      </c>
      <c r="DG23">
        <f t="shared" si="23"/>
        <v>0</v>
      </c>
      <c r="DH23">
        <f t="shared" si="23"/>
        <v>0</v>
      </c>
      <c r="DI23">
        <f t="shared" si="60"/>
        <v>0</v>
      </c>
      <c r="DJ23">
        <f t="shared" si="61"/>
        <v>0</v>
      </c>
      <c r="DM23">
        <f t="shared" si="62"/>
        <v>15</v>
      </c>
      <c r="DN23">
        <f t="shared" si="24"/>
        <v>0</v>
      </c>
      <c r="DO23">
        <f t="shared" si="24"/>
        <v>0</v>
      </c>
      <c r="DQ23">
        <f t="shared" si="63"/>
        <v>15</v>
      </c>
      <c r="DR23" t="str">
        <f t="shared" si="64"/>
        <v/>
      </c>
      <c r="DW23" s="27"/>
      <c r="DX23" s="1"/>
    </row>
    <row r="24" spans="1:128" ht="14.4" x14ac:dyDescent="0.3">
      <c r="A24" s="1"/>
      <c r="B24" s="27" t="str">
        <f t="shared" si="25"/>
        <v/>
      </c>
      <c r="C24" s="98"/>
      <c r="D24" s="98" t="str">
        <f t="shared" ref="D24:D43" si="79">IF(C24="","",IF(C24&lt;C25,IFERROR(C25-1,Effective_Date-1),IF(C24&lt;C23,IFERROR(C23-1,Effective_Date-1),"")))</f>
        <v/>
      </c>
      <c r="E24" s="98" t="str">
        <f t="shared" si="27"/>
        <v/>
      </c>
      <c r="F24" s="99"/>
      <c r="G24" s="99"/>
      <c r="H24" s="99"/>
      <c r="I24" s="99"/>
      <c r="J24" s="99"/>
      <c r="K24" s="99"/>
      <c r="L24" s="27"/>
      <c r="M24" s="27">
        <f t="shared" si="66"/>
        <v>16</v>
      </c>
      <c r="N24" s="98"/>
      <c r="O24" s="99"/>
      <c r="P24" s="99"/>
      <c r="Q24" s="99"/>
      <c r="R24" s="99"/>
      <c r="S24" s="99"/>
      <c r="T24" s="100"/>
      <c r="U24" s="100"/>
      <c r="V24" s="27"/>
      <c r="W24" s="27"/>
      <c r="X24" s="101"/>
      <c r="Y24" s="102"/>
      <c r="Z24" s="27"/>
      <c r="AA24" s="27"/>
      <c r="AB24" s="27"/>
      <c r="AC24" s="27"/>
      <c r="AD24" s="103" t="str">
        <f t="shared" si="28"/>
        <v/>
      </c>
      <c r="AE24" s="104" t="str">
        <f>IF(AND(C24&gt;0,D24&gt;0),AVERAGE(C24,IF(AND(Program_Type="Automatics",[1]Setup!$K$9="Risks Attaching"),DATE(YEAR(D24),MONTH(D24)+Underlying_Policy_Length,DAY(D24)),D24)),"")</f>
        <v/>
      </c>
      <c r="AF24" s="3" t="str">
        <f>IF(AE24="","",INDEX('[1]GL Rating Factors'!$B$3:$B$43,MATCH($AE24,'[1]GL Rating Factors'!$B$3:$B$43,1)))</f>
        <v/>
      </c>
      <c r="AG24" s="3" t="str" cm="1">
        <f t="array" ref="AG24">IF(AE24="","",INDEX('[1]GL Rating Factors'!$B$3:$B$43,MATCH($AE24,'[1]GL Rating Factors'!$B$3:$B$43,1)+1))</f>
        <v/>
      </c>
      <c r="AH24" t="str">
        <f t="shared" si="29"/>
        <v/>
      </c>
      <c r="AI24" s="5" t="str">
        <f>IF(AE24="","",INDEX('[1]GL Rating Factors'!$H$3:$H$43,MATCH(AF24,'[1]GL Rating Factors'!$B$3:$B$43,0)))</f>
        <v/>
      </c>
      <c r="AJ24" t="str">
        <f>IF(AE24="","",INDEX('[1]GL Rating Factors'!$G$3:$G$43,MATCH(AF24,'[1]GL Rating Factors'!$B$3:$B$43,0)))</f>
        <v/>
      </c>
      <c r="AK24" t="str">
        <f>IF(AE24="","",INDEX('[1]GL Rating Factors'!$H$3:$H$43,MATCH(AG24,'[1]GL Rating Factors'!$B$3:$B$43,0)))</f>
        <v/>
      </c>
      <c r="AL24" t="str">
        <f>IF(AE24="","",INDEX('[1]GL Rating Factors'!$G$3:$G$43,MATCH(AG24,'[1]GL Rating Factors'!$B$3:$B$43,0)))</f>
        <v/>
      </c>
      <c r="AM24" s="6" t="str">
        <f t="shared" si="30"/>
        <v/>
      </c>
      <c r="AN24" s="6" t="str">
        <f t="shared" si="30"/>
        <v/>
      </c>
      <c r="AO24" s="105" t="str">
        <f t="shared" si="19"/>
        <v/>
      </c>
      <c r="AP24" s="105" t="str">
        <f t="shared" si="19"/>
        <v/>
      </c>
      <c r="AQ24" s="106" t="str">
        <f t="shared" si="31"/>
        <v/>
      </c>
      <c r="AR24" s="107" t="str" cm="1">
        <f t="array" ref="AR24">IF(AQ24="","",INDEX([1]GL_Incurred_LDF_Analysis!$P$200:$P$219,B24))</f>
        <v/>
      </c>
      <c r="AS24" s="108" t="str" cm="1">
        <f t="array" ref="AS24">IF(AQ24="","",INDEX([1]GL_Counts_LDF_Analysis!$P$200:$P$219,B24))</f>
        <v/>
      </c>
      <c r="AT24" t="str">
        <f t="shared" si="32"/>
        <v/>
      </c>
      <c r="AU24" s="109" t="str">
        <f t="shared" si="33"/>
        <v/>
      </c>
      <c r="AV24" s="110" t="str">
        <f t="shared" si="34"/>
        <v/>
      </c>
      <c r="AW24" s="38" t="str">
        <f t="shared" si="35"/>
        <v/>
      </c>
      <c r="AX24" s="38" t="str">
        <f t="shared" si="36"/>
        <v/>
      </c>
      <c r="AY24" s="116" t="str">
        <f>IF(OR($C24="",$D24=""),"",G24*$AP24)</f>
        <v/>
      </c>
      <c r="AZ24" s="118" t="str">
        <f t="shared" si="37"/>
        <v/>
      </c>
      <c r="BC24" s="114" t="str">
        <f t="shared" si="38"/>
        <v/>
      </c>
      <c r="BD24" s="115" t="str" cm="1">
        <f t="array" ref="BD24">IF(OR(BC24="",BC24=0),"",INDEX($AD$9:$AD$28,BC24))</f>
        <v/>
      </c>
      <c r="BE24" s="116" t="str" cm="1">
        <f t="array" ref="BE24">IF(BD24="","",O24*INDEX($AP$9:$AP$28,BC24))</f>
        <v/>
      </c>
      <c r="BF24" s="117" t="str" cm="1">
        <f t="array" ref="BF24">IF(BD24="","",P24*INDEX($AP$9:$AP$28,BC24))</f>
        <v/>
      </c>
      <c r="BG24" s="117" t="str">
        <f>IF(BD24="","",IF($BF$1=[1]Lists!$R$2,MIN(SUM(O24:P24),$BI$1),IF(AND($BF$1=[1]Lists!$R$3,O24&gt;0),MIN(O24,$BI$1)+P24*(MIN(O24,$BI$1)/O24),MIN(SUM(O24),$BI$1)+P24)))</f>
        <v/>
      </c>
      <c r="BH24" s="118" t="str">
        <f>IF(BD24="","",IF($BF$1=[1]Lists!$R$2,MIN(SUM(BE24:BF24),$BI$1),IF(AND($BF$1=[1]Lists!$R$3,O24&gt;0),MIN(BE24,$BI$1)+BF24*(MIN(BE24,$BI$1)/BE24),MIN(SUM(BE24),$BI$1)+BF24)))</f>
        <v/>
      </c>
      <c r="BI24" s="116" t="str">
        <f t="shared" si="39"/>
        <v/>
      </c>
      <c r="BJ24" s="118" t="str">
        <f t="shared" si="40"/>
        <v/>
      </c>
      <c r="BK24" s="117" t="str">
        <f>IF(BD24="","",IF($BF$1=[1]Lists!$R$2,MIN(SUM(O24:P24),$BL$1),IF(AND($BF$1=[1]Lists!$R$3,O24&gt;0),MIN(O24,$BL$1)+P24*(MIN(O24,$BL$1)/O24),MIN(SUM(O24),$BL$1)+P24)))</f>
        <v/>
      </c>
      <c r="BL24" s="118" t="str">
        <f>IF(BD24="","",IF($BF$1=[1]Lists!$R$2,MIN(SUM(BE24:BF24),$BL$1),IF(AND($BF$1=[1]Lists!$R$3,O24&gt;0),MIN(BE24,$BL$1)+BF24*(MIN(BE24,$BL$1)/BE24),MIN(SUM(BE24),$BL$1)+BF24)))</f>
        <v/>
      </c>
      <c r="BM24" s="116" t="str">
        <f t="shared" si="41"/>
        <v/>
      </c>
      <c r="BN24" s="118" t="str">
        <f t="shared" si="42"/>
        <v/>
      </c>
      <c r="BP24" s="103" t="str">
        <f t="shared" si="20"/>
        <v/>
      </c>
      <c r="BQ24" s="3" t="str">
        <f>IF(M24&gt;MAX([1]GL_LossExperience_Input!$BP$9:$BP$108),"",INDEX([1]GL_LossExperience_Input!$X$9:$X$108,MATCH(M24,$BP$9:$BP$108,0)))</f>
        <v/>
      </c>
      <c r="BR24" s="7" t="str">
        <f t="shared" si="43"/>
        <v/>
      </c>
      <c r="BS24" s="23" t="str">
        <f>IF(M24&gt;MAX([1]GL_LossExperience_Input!$BP$9:$BP$108),"",INDEX([1]GL_LossExperience_Input!$Y$9:$Y$108,MATCH(M24,$BP$9:$BP$108,0)))</f>
        <v/>
      </c>
      <c r="BW24" s="31" t="str">
        <f t="shared" si="44"/>
        <v/>
      </c>
      <c r="BX24" s="104" t="str">
        <f>IF(BW24="","",ROUNDDOWN(IF(AND(Program_Type="Automatics",[1]Setup!$K$9=[1]Lists!$D$3),AVERAGE([1]GL_LossExperience_Input!C24,[1]GL_LossExperience_Input!D24+(365/12)*Underlying_Policy_Length),AVERAGE([1]GL_LossExperience_Input!C24,[1]GL_LossExperience_Input!D24)),0))</f>
        <v/>
      </c>
      <c r="BY24" s="3" t="str">
        <f>IF(BW24="","",INDEX('[1]GL Rating Factors'!$B$3:$B$43,MATCH([1]GL_LossExperience_Input!$BX24,'[1]GL Rating Factors'!$B$3:$B$43,1)))</f>
        <v/>
      </c>
      <c r="BZ24" s="3" t="str" cm="1">
        <f t="array" ref="BZ24">IF(BW24="","",INDEX('[1]GL Rating Factors'!$B$3:$B$43,MATCH([1]GL_LossExperience_Input!$BX24,'[1]GL Rating Factors'!$B$3:$B$43,1)+1))</f>
        <v/>
      </c>
      <c r="CA24" s="122" t="str">
        <f>IF(BW24="","",INDEX('[1]GL Rating Factors'!$F$3:$F$43,MATCH([1]GL_LossExperience_Input!$BY24,'[1]GL Rating Factors'!$B$3:$B$43,1)))</f>
        <v/>
      </c>
      <c r="CB24" s="122" t="str" cm="1">
        <f t="array" ref="CB24">IF(BW24="","",INDEX('[1]GL Rating Factors'!$F$3:$F$43,MATCH([1]GL_LossExperience_Input!$BX24,'[1]GL Rating Factors'!$B$3:$B$43,1)+1))</f>
        <v/>
      </c>
      <c r="CC24" s="123" t="str">
        <f t="shared" si="45"/>
        <v/>
      </c>
      <c r="CD24" s="122" t="str">
        <f t="shared" si="46"/>
        <v/>
      </c>
      <c r="CE24" s="124" t="str">
        <f t="shared" si="47"/>
        <v/>
      </c>
      <c r="CG24" s="31" t="str">
        <f t="shared" si="48"/>
        <v/>
      </c>
      <c r="CH24" t="str">
        <f>IF(CG24="","",[1]Setup!$K$9)</f>
        <v/>
      </c>
      <c r="CI24" s="24" t="str">
        <f t="shared" si="49"/>
        <v/>
      </c>
      <c r="CJ24" s="24" t="str">
        <f t="shared" si="49"/>
        <v/>
      </c>
      <c r="CK24" s="25" t="str" cm="1">
        <f t="array" aca="1" ref="CK24" ca="1">IF(CG24="","",CalculateAverageRateLevel(OFFSET($BQ$9:$BR$9,0,0,COUNT($BQ$9:$BQ$108),2),CI24,CJ24,Underlying_Policy_Length,CH24=[1]Lists!$D$2))</f>
        <v/>
      </c>
      <c r="CL24" t="str">
        <f t="shared" ca="1" si="50"/>
        <v/>
      </c>
      <c r="CN24" s="103" t="str">
        <f t="shared" si="51"/>
        <v/>
      </c>
      <c r="CO24">
        <f t="shared" si="52"/>
        <v>0</v>
      </c>
      <c r="CP24">
        <f t="shared" si="53"/>
        <v>0</v>
      </c>
      <c r="CQ24">
        <f t="shared" si="54"/>
        <v>0</v>
      </c>
      <c r="CR24">
        <f t="shared" si="55"/>
        <v>0</v>
      </c>
      <c r="CS24">
        <f t="shared" si="56"/>
        <v>0</v>
      </c>
      <c r="CT24">
        <f t="shared" si="57"/>
        <v>0</v>
      </c>
      <c r="CU24">
        <f t="shared" si="58"/>
        <v>0</v>
      </c>
      <c r="CV24">
        <f t="shared" si="21"/>
        <v>0</v>
      </c>
      <c r="CW24">
        <f t="shared" si="21"/>
        <v>0</v>
      </c>
      <c r="CX24">
        <f t="shared" si="21"/>
        <v>0</v>
      </c>
      <c r="CY24">
        <f t="shared" si="21"/>
        <v>0</v>
      </c>
      <c r="CZ24">
        <f t="shared" si="21"/>
        <v>0</v>
      </c>
      <c r="DA24">
        <f t="shared" si="21"/>
        <v>0</v>
      </c>
      <c r="DB24">
        <f t="shared" si="22"/>
        <v>0</v>
      </c>
      <c r="DC24">
        <f t="shared" si="22"/>
        <v>0</v>
      </c>
      <c r="DD24">
        <f t="shared" si="22"/>
        <v>0</v>
      </c>
      <c r="DE24">
        <f t="shared" si="22"/>
        <v>0</v>
      </c>
      <c r="DF24">
        <f t="shared" si="59"/>
        <v>0</v>
      </c>
      <c r="DG24">
        <f t="shared" si="23"/>
        <v>0</v>
      </c>
      <c r="DH24">
        <f t="shared" si="23"/>
        <v>0</v>
      </c>
      <c r="DI24">
        <f t="shared" si="60"/>
        <v>0</v>
      </c>
      <c r="DJ24">
        <f t="shared" si="61"/>
        <v>0</v>
      </c>
      <c r="DM24">
        <f t="shared" si="62"/>
        <v>16</v>
      </c>
      <c r="DN24">
        <f t="shared" si="24"/>
        <v>0</v>
      </c>
      <c r="DO24">
        <f t="shared" si="24"/>
        <v>0</v>
      </c>
      <c r="DQ24">
        <f t="shared" si="63"/>
        <v>16</v>
      </c>
      <c r="DR24" t="str">
        <f t="shared" si="64"/>
        <v/>
      </c>
      <c r="DW24" s="27"/>
      <c r="DX24" s="1"/>
    </row>
    <row r="25" spans="1:128" ht="14.4" x14ac:dyDescent="0.3">
      <c r="A25" s="1"/>
      <c r="B25" s="27" t="str">
        <f t="shared" si="25"/>
        <v/>
      </c>
      <c r="C25" s="98"/>
      <c r="D25" s="98" t="str">
        <f t="shared" ref="D25:D44" si="80">IF(C25="","",IF(C25&lt;C26,IFERROR(C26-1,Effective_Date-1),IF(C25&lt;C24,IFERROR(C24-1,Effective_Date-1),"")))</f>
        <v/>
      </c>
      <c r="E25" s="98" t="str">
        <f t="shared" si="27"/>
        <v/>
      </c>
      <c r="F25" s="99"/>
      <c r="G25" s="99"/>
      <c r="H25" s="99"/>
      <c r="I25" s="99"/>
      <c r="J25" s="99"/>
      <c r="K25" s="99"/>
      <c r="L25" s="27"/>
      <c r="M25" s="27">
        <f t="shared" si="66"/>
        <v>17</v>
      </c>
      <c r="N25" s="98"/>
      <c r="O25" s="99"/>
      <c r="P25" s="99"/>
      <c r="Q25" s="99"/>
      <c r="R25" s="99"/>
      <c r="S25" s="99"/>
      <c r="T25" s="100"/>
      <c r="U25" s="100"/>
      <c r="V25" s="27"/>
      <c r="W25" s="27"/>
      <c r="X25" s="101"/>
      <c r="Y25" s="102"/>
      <c r="Z25" s="27"/>
      <c r="AA25" s="27"/>
      <c r="AB25" s="27"/>
      <c r="AC25" s="27"/>
      <c r="AD25" s="103" t="str">
        <f t="shared" si="28"/>
        <v/>
      </c>
      <c r="AE25" s="104" t="str">
        <f>IF(AND(C25&gt;0,D25&gt;0),AVERAGE(C25,IF(AND(Program_Type="Automatics",[1]Setup!$K$9="Risks Attaching"),DATE(YEAR(D25),MONTH(D25)+Underlying_Policy_Length,DAY(D25)),D25)),"")</f>
        <v/>
      </c>
      <c r="AF25" s="3" t="str">
        <f>IF(AE25="","",INDEX('[1]GL Rating Factors'!$B$3:$B$43,MATCH($AE25,'[1]GL Rating Factors'!$B$3:$B$43,1)))</f>
        <v/>
      </c>
      <c r="AG25" s="3" t="str" cm="1">
        <f t="array" ref="AG25">IF(AE25="","",INDEX('[1]GL Rating Factors'!$B$3:$B$43,MATCH($AE25,'[1]GL Rating Factors'!$B$3:$B$43,1)+1))</f>
        <v/>
      </c>
      <c r="AH25" t="str">
        <f t="shared" si="29"/>
        <v/>
      </c>
      <c r="AI25" s="5" t="str">
        <f>IF(AE25="","",INDEX('[1]GL Rating Factors'!$H$3:$H$43,MATCH(AF25,'[1]GL Rating Factors'!$B$3:$B$43,0)))</f>
        <v/>
      </c>
      <c r="AJ25" t="str">
        <f>IF(AE25="","",INDEX('[1]GL Rating Factors'!$G$3:$G$43,MATCH(AF25,'[1]GL Rating Factors'!$B$3:$B$43,0)))</f>
        <v/>
      </c>
      <c r="AK25" t="str">
        <f>IF(AE25="","",INDEX('[1]GL Rating Factors'!$H$3:$H$43,MATCH(AG25,'[1]GL Rating Factors'!$B$3:$B$43,0)))</f>
        <v/>
      </c>
      <c r="AL25" t="str">
        <f>IF(AE25="","",INDEX('[1]GL Rating Factors'!$G$3:$G$43,MATCH(AG25,'[1]GL Rating Factors'!$B$3:$B$43,0)))</f>
        <v/>
      </c>
      <c r="AM25" s="6" t="str">
        <f t="shared" si="30"/>
        <v/>
      </c>
      <c r="AN25" s="6" t="str">
        <f t="shared" si="30"/>
        <v/>
      </c>
      <c r="AO25" s="105" t="str">
        <f t="shared" si="19"/>
        <v/>
      </c>
      <c r="AP25" s="105" t="str">
        <f t="shared" si="19"/>
        <v/>
      </c>
      <c r="AQ25" s="106" t="str">
        <f t="shared" si="31"/>
        <v/>
      </c>
      <c r="AR25" s="107" t="str" cm="1">
        <f t="array" ref="AR25">IF(AQ25="","",INDEX([1]GL_Incurred_LDF_Analysis!$P$200:$P$219,B25))</f>
        <v/>
      </c>
      <c r="AS25" s="108" t="str" cm="1">
        <f t="array" ref="AS25">IF(AQ25="","",INDEX([1]GL_Counts_LDF_Analysis!$P$200:$P$219,B25))</f>
        <v/>
      </c>
      <c r="AT25" t="str">
        <f t="shared" si="32"/>
        <v/>
      </c>
      <c r="AU25" s="109" t="str">
        <f t="shared" si="33"/>
        <v/>
      </c>
      <c r="AV25" s="110" t="str">
        <f t="shared" si="34"/>
        <v/>
      </c>
      <c r="AW25" s="38" t="str">
        <f t="shared" si="35"/>
        <v/>
      </c>
      <c r="AX25" s="38" t="str">
        <f t="shared" si="36"/>
        <v/>
      </c>
      <c r="AY25" s="116" t="str">
        <f t="shared" ref="AY25:AZ43" si="81">IF(OR($C25="",$D25=""),"",G25*$AP25)</f>
        <v/>
      </c>
      <c r="AZ25" s="118" t="str">
        <f t="shared" si="81"/>
        <v/>
      </c>
      <c r="BC25" s="114" t="str">
        <f t="shared" si="38"/>
        <v/>
      </c>
      <c r="BD25" s="115" t="str" cm="1">
        <f t="array" ref="BD25">IF(OR(BC25="",BC25=0),"",INDEX($AD$9:$AD$28,BC25))</f>
        <v/>
      </c>
      <c r="BE25" s="116" t="str" cm="1">
        <f t="array" ref="BE25">IF(BD25="","",O25*INDEX($AP$9:$AP$28,BC25))</f>
        <v/>
      </c>
      <c r="BF25" s="117" t="str" cm="1">
        <f t="array" ref="BF25">IF(BD25="","",P25*INDEX($AP$9:$AP$28,BC25))</f>
        <v/>
      </c>
      <c r="BG25" s="117" t="str">
        <f>IF(BD25="","",IF($BF$1=[1]Lists!$R$2,MIN(SUM(O25:P25),$BI$1),IF(AND($BF$1=[1]Lists!$R$3,O25&gt;0),MIN(O25,$BI$1)+P25*(MIN(O25,$BI$1)/O25),MIN(SUM(O25),$BI$1)+P25)))</f>
        <v/>
      </c>
      <c r="BH25" s="118" t="str">
        <f>IF(BD25="","",IF($BF$1=[1]Lists!$R$2,MIN(SUM(BE25:BF25),$BI$1),IF(AND($BF$1=[1]Lists!$R$3,O25&gt;0),MIN(BE25,$BI$1)+BF25*(MIN(BE25,$BI$1)/BE25),MIN(SUM(BE25),$BI$1)+BF25)))</f>
        <v/>
      </c>
      <c r="BI25" s="116" t="str">
        <f t="shared" si="39"/>
        <v/>
      </c>
      <c r="BJ25" s="118" t="str">
        <f t="shared" si="40"/>
        <v/>
      </c>
      <c r="BK25" s="117" t="str">
        <f>IF(BD25="","",IF($BF$1=[1]Lists!$R$2,MIN(SUM(O25:P25),$BL$1),IF(AND($BF$1=[1]Lists!$R$3,O25&gt;0),MIN(O25,$BL$1)+P25*(MIN(O25,$BL$1)/O25),MIN(SUM(O25),$BL$1)+P25)))</f>
        <v/>
      </c>
      <c r="BL25" s="118" t="str">
        <f>IF(BD25="","",IF($BF$1=[1]Lists!$R$2,MIN(SUM(BE25:BF25),$BL$1),IF(AND($BF$1=[1]Lists!$R$3,O25&gt;0),MIN(BE25,$BL$1)+BF25*(MIN(BE25,$BL$1)/BE25),MIN(SUM(BE25),$BL$1)+BF25)))</f>
        <v/>
      </c>
      <c r="BM25" s="116" t="str">
        <f t="shared" si="41"/>
        <v/>
      </c>
      <c r="BN25" s="118" t="str">
        <f t="shared" si="42"/>
        <v/>
      </c>
      <c r="BP25" s="103" t="str">
        <f t="shared" si="20"/>
        <v/>
      </c>
      <c r="BQ25" s="3" t="str">
        <f>IF(M25&gt;MAX([1]GL_LossExperience_Input!$BP$9:$BP$108),"",INDEX([1]GL_LossExperience_Input!$X$9:$X$108,MATCH(M25,$BP$9:$BP$108,0)))</f>
        <v/>
      </c>
      <c r="BR25" s="7" t="str">
        <f t="shared" si="43"/>
        <v/>
      </c>
      <c r="BS25" s="23" t="str">
        <f>IF(M25&gt;MAX([1]GL_LossExperience_Input!$BP$9:$BP$108),"",INDEX([1]GL_LossExperience_Input!$Y$9:$Y$108,MATCH(M25,$BP$9:$BP$108,0)))</f>
        <v/>
      </c>
      <c r="BW25" s="31" t="str">
        <f t="shared" si="44"/>
        <v/>
      </c>
      <c r="BX25" s="104" t="str">
        <f>IF(BW25="","",ROUNDDOWN(IF(AND(Program_Type="Automatics",[1]Setup!$K$9=[1]Lists!$D$3),AVERAGE([1]GL_LossExperience_Input!C25,[1]GL_LossExperience_Input!D25+(365/12)*Underlying_Policy_Length),AVERAGE([1]GL_LossExperience_Input!C25,[1]GL_LossExperience_Input!D25)),0))</f>
        <v/>
      </c>
      <c r="BY25" s="3" t="str">
        <f>IF(BW25="","",INDEX('[1]GL Rating Factors'!$B$3:$B$43,MATCH([1]GL_LossExperience_Input!$BX25,'[1]GL Rating Factors'!$B$3:$B$43,1)))</f>
        <v/>
      </c>
      <c r="BZ25" s="3" t="str" cm="1">
        <f t="array" ref="BZ25">IF(BW25="","",INDEX('[1]GL Rating Factors'!$B$3:$B$43,MATCH([1]GL_LossExperience_Input!$BX25,'[1]GL Rating Factors'!$B$3:$B$43,1)+1))</f>
        <v/>
      </c>
      <c r="CA25" s="122" t="str">
        <f>IF(BW25="","",INDEX('[1]GL Rating Factors'!$F$3:$F$43,MATCH([1]GL_LossExperience_Input!$BY25,'[1]GL Rating Factors'!$B$3:$B$43,1)))</f>
        <v/>
      </c>
      <c r="CB25" s="122" t="str" cm="1">
        <f t="array" ref="CB25">IF(BW25="","",INDEX('[1]GL Rating Factors'!$F$3:$F$43,MATCH([1]GL_LossExperience_Input!$BX25,'[1]GL Rating Factors'!$B$3:$B$43,1)+1))</f>
        <v/>
      </c>
      <c r="CC25" s="123" t="str">
        <f t="shared" si="45"/>
        <v/>
      </c>
      <c r="CD25" s="122" t="str">
        <f t="shared" si="46"/>
        <v/>
      </c>
      <c r="CE25" s="124" t="str">
        <f t="shared" si="47"/>
        <v/>
      </c>
      <c r="CG25" s="31" t="str">
        <f t="shared" si="48"/>
        <v/>
      </c>
      <c r="CH25" t="str">
        <f>IF(CG25="","",[1]Setup!$K$9)</f>
        <v/>
      </c>
      <c r="CI25" s="24" t="str">
        <f t="shared" si="49"/>
        <v/>
      </c>
      <c r="CJ25" s="24" t="str">
        <f t="shared" si="49"/>
        <v/>
      </c>
      <c r="CK25" s="25" t="str" cm="1">
        <f t="array" aca="1" ref="CK25" ca="1">IF(CG25="","",CalculateAverageRateLevel(OFFSET($BQ$9:$BR$9,0,0,COUNT($BQ$9:$BQ$108),2),CI25,CJ25,Underlying_Policy_Length,CH25=[1]Lists!$D$2))</f>
        <v/>
      </c>
      <c r="CL25" t="str">
        <f t="shared" ca="1" si="50"/>
        <v/>
      </c>
      <c r="CN25" s="103" t="str">
        <f t="shared" si="51"/>
        <v/>
      </c>
      <c r="CO25">
        <f t="shared" si="52"/>
        <v>0</v>
      </c>
      <c r="CP25">
        <f t="shared" si="53"/>
        <v>0</v>
      </c>
      <c r="CQ25">
        <f t="shared" si="54"/>
        <v>0</v>
      </c>
      <c r="CR25">
        <f t="shared" si="55"/>
        <v>0</v>
      </c>
      <c r="CS25">
        <f t="shared" si="56"/>
        <v>0</v>
      </c>
      <c r="CT25">
        <f t="shared" si="57"/>
        <v>0</v>
      </c>
      <c r="CU25">
        <f t="shared" si="58"/>
        <v>0</v>
      </c>
      <c r="CV25">
        <f t="shared" si="21"/>
        <v>0</v>
      </c>
      <c r="CW25">
        <f t="shared" si="21"/>
        <v>0</v>
      </c>
      <c r="CX25">
        <f t="shared" si="21"/>
        <v>0</v>
      </c>
      <c r="CY25">
        <f t="shared" si="21"/>
        <v>0</v>
      </c>
      <c r="CZ25">
        <f t="shared" si="21"/>
        <v>0</v>
      </c>
      <c r="DA25">
        <f t="shared" si="21"/>
        <v>0</v>
      </c>
      <c r="DB25">
        <f t="shared" si="22"/>
        <v>0</v>
      </c>
      <c r="DC25">
        <f t="shared" si="22"/>
        <v>0</v>
      </c>
      <c r="DD25">
        <f t="shared" si="22"/>
        <v>0</v>
      </c>
      <c r="DE25">
        <f t="shared" si="22"/>
        <v>0</v>
      </c>
      <c r="DF25">
        <f t="shared" si="59"/>
        <v>0</v>
      </c>
      <c r="DG25">
        <f t="shared" si="23"/>
        <v>0</v>
      </c>
      <c r="DH25">
        <f t="shared" si="23"/>
        <v>0</v>
      </c>
      <c r="DI25">
        <f t="shared" si="60"/>
        <v>0</v>
      </c>
      <c r="DJ25">
        <f t="shared" si="61"/>
        <v>0</v>
      </c>
      <c r="DM25">
        <f t="shared" si="62"/>
        <v>17</v>
      </c>
      <c r="DN25">
        <f t="shared" si="24"/>
        <v>0</v>
      </c>
      <c r="DO25">
        <f t="shared" si="24"/>
        <v>0</v>
      </c>
      <c r="DQ25">
        <f t="shared" si="63"/>
        <v>17</v>
      </c>
      <c r="DR25" t="str">
        <f t="shared" si="64"/>
        <v/>
      </c>
      <c r="DW25" s="27"/>
      <c r="DX25" s="1"/>
    </row>
    <row r="26" spans="1:128" ht="14.4" x14ac:dyDescent="0.3">
      <c r="A26" s="1"/>
      <c r="B26" s="27" t="str">
        <f t="shared" si="25"/>
        <v/>
      </c>
      <c r="C26" s="98"/>
      <c r="D26" s="98" t="str">
        <f t="shared" ref="D26:D45" si="82">IF(C26="","",IF(C26&lt;C27,IFERROR(C27-1,Effective_Date-1),IF(C26&lt;C25,IFERROR(C25-1,Effective_Date-1),"")))</f>
        <v/>
      </c>
      <c r="E26" s="98" t="str">
        <f t="shared" si="27"/>
        <v/>
      </c>
      <c r="F26" s="99"/>
      <c r="G26" s="99"/>
      <c r="H26" s="99"/>
      <c r="I26" s="99"/>
      <c r="J26" s="99"/>
      <c r="K26" s="99"/>
      <c r="L26" s="27"/>
      <c r="M26" s="27">
        <f t="shared" si="66"/>
        <v>18</v>
      </c>
      <c r="N26" s="98"/>
      <c r="O26" s="99"/>
      <c r="P26" s="99"/>
      <c r="Q26" s="99"/>
      <c r="R26" s="99"/>
      <c r="S26" s="99"/>
      <c r="T26" s="100"/>
      <c r="U26" s="100"/>
      <c r="V26" s="27"/>
      <c r="W26" s="27"/>
      <c r="X26" s="101"/>
      <c r="Y26" s="102"/>
      <c r="Z26" s="27"/>
      <c r="AA26" s="27"/>
      <c r="AB26" s="27"/>
      <c r="AC26" s="27"/>
      <c r="AD26" s="103" t="str">
        <f t="shared" si="28"/>
        <v/>
      </c>
      <c r="AE26" s="104" t="str">
        <f>IF(AND(C26&gt;0,D26&gt;0),AVERAGE(C26,IF(AND(Program_Type="Automatics",[1]Setup!$K$9="Risks Attaching"),DATE(YEAR(D26),MONTH(D26)+Underlying_Policy_Length,DAY(D26)),D26)),"")</f>
        <v/>
      </c>
      <c r="AF26" s="3" t="str">
        <f>IF(AE26="","",INDEX('[1]GL Rating Factors'!$B$3:$B$43,MATCH($AE26,'[1]GL Rating Factors'!$B$3:$B$43,1)))</f>
        <v/>
      </c>
      <c r="AG26" s="3" t="str" cm="1">
        <f t="array" ref="AG26">IF(AE26="","",INDEX('[1]GL Rating Factors'!$B$3:$B$43,MATCH($AE26,'[1]GL Rating Factors'!$B$3:$B$43,1)+1))</f>
        <v/>
      </c>
      <c r="AH26" t="str">
        <f t="shared" si="29"/>
        <v/>
      </c>
      <c r="AI26" s="5" t="str">
        <f>IF(AE26="","",INDEX('[1]GL Rating Factors'!$H$3:$H$43,MATCH(AF26,'[1]GL Rating Factors'!$B$3:$B$43,0)))</f>
        <v/>
      </c>
      <c r="AJ26" t="str">
        <f>IF(AE26="","",INDEX('[1]GL Rating Factors'!$G$3:$G$43,MATCH(AF26,'[1]GL Rating Factors'!$B$3:$B$43,0)))</f>
        <v/>
      </c>
      <c r="AK26" t="str">
        <f>IF(AE26="","",INDEX('[1]GL Rating Factors'!$H$3:$H$43,MATCH(AG26,'[1]GL Rating Factors'!$B$3:$B$43,0)))</f>
        <v/>
      </c>
      <c r="AL26" t="str">
        <f>IF(AE26="","",INDEX('[1]GL Rating Factors'!$G$3:$G$43,MATCH(AG26,'[1]GL Rating Factors'!$B$3:$B$43,0)))</f>
        <v/>
      </c>
      <c r="AM26" s="6" t="str">
        <f t="shared" si="30"/>
        <v/>
      </c>
      <c r="AN26" s="6" t="str">
        <f t="shared" si="30"/>
        <v/>
      </c>
      <c r="AO26" s="105" t="str">
        <f t="shared" si="19"/>
        <v/>
      </c>
      <c r="AP26" s="105" t="str">
        <f t="shared" si="19"/>
        <v/>
      </c>
      <c r="AQ26" s="106" t="str">
        <f t="shared" si="31"/>
        <v/>
      </c>
      <c r="AR26" s="107" t="str" cm="1">
        <f t="array" ref="AR26">IF(AQ26="","",INDEX([1]GL_Incurred_LDF_Analysis!$P$200:$P$219,B26))</f>
        <v/>
      </c>
      <c r="AS26" s="108" t="str" cm="1">
        <f t="array" ref="AS26">IF(AQ26="","",INDEX([1]GL_Counts_LDF_Analysis!$P$200:$P$219,B26))</f>
        <v/>
      </c>
      <c r="AT26" t="str">
        <f t="shared" si="32"/>
        <v/>
      </c>
      <c r="AU26" s="109" t="str">
        <f t="shared" si="33"/>
        <v/>
      </c>
      <c r="AV26" s="110" t="str">
        <f t="shared" si="34"/>
        <v/>
      </c>
      <c r="AW26" s="38" t="str">
        <f t="shared" si="35"/>
        <v/>
      </c>
      <c r="AX26" s="38" t="str">
        <f t="shared" si="36"/>
        <v/>
      </c>
      <c r="AY26" s="116" t="str">
        <f t="shared" si="81"/>
        <v/>
      </c>
      <c r="AZ26" s="118" t="str">
        <f t="shared" si="81"/>
        <v/>
      </c>
      <c r="BC26" s="114" t="str">
        <f t="shared" si="38"/>
        <v/>
      </c>
      <c r="BD26" s="115" t="str" cm="1">
        <f t="array" ref="BD26">IF(OR(BC26="",BC26=0),"",INDEX($AD$9:$AD$28,BC26))</f>
        <v/>
      </c>
      <c r="BE26" s="116" t="str" cm="1">
        <f t="array" ref="BE26">IF(BD26="","",O26*INDEX($AP$9:$AP$28,BC26))</f>
        <v/>
      </c>
      <c r="BF26" s="117" t="str" cm="1">
        <f t="array" ref="BF26">IF(BD26="","",P26*INDEX($AP$9:$AP$28,BC26))</f>
        <v/>
      </c>
      <c r="BG26" s="117" t="str">
        <f>IF(BD26="","",IF($BF$1=[1]Lists!$R$2,MIN(SUM(O26:P26),$BI$1),IF(AND($BF$1=[1]Lists!$R$3,O26&gt;0),MIN(O26,$BI$1)+P26*(MIN(O26,$BI$1)/O26),MIN(SUM(O26),$BI$1)+P26)))</f>
        <v/>
      </c>
      <c r="BH26" s="118" t="str">
        <f>IF(BD26="","",IF($BF$1=[1]Lists!$R$2,MIN(SUM(BE26:BF26),$BI$1),IF(AND($BF$1=[1]Lists!$R$3,O26&gt;0),MIN(BE26,$BI$1)+BF26*(MIN(BE26,$BI$1)/BE26),MIN(SUM(BE26),$BI$1)+BF26)))</f>
        <v/>
      </c>
      <c r="BI26" s="116" t="str">
        <f t="shared" si="39"/>
        <v/>
      </c>
      <c r="BJ26" s="118" t="str">
        <f t="shared" si="40"/>
        <v/>
      </c>
      <c r="BK26" s="117" t="str">
        <f>IF(BD26="","",IF($BF$1=[1]Lists!$R$2,MIN(SUM(O26:P26),$BL$1),IF(AND($BF$1=[1]Lists!$R$3,O26&gt;0),MIN(O26,$BL$1)+P26*(MIN(O26,$BL$1)/O26),MIN(SUM(O26),$BL$1)+P26)))</f>
        <v/>
      </c>
      <c r="BL26" s="118" t="str">
        <f>IF(BD26="","",IF($BF$1=[1]Lists!$R$2,MIN(SUM(BE26:BF26),$BL$1),IF(AND($BF$1=[1]Lists!$R$3,O26&gt;0),MIN(BE26,$BL$1)+BF26*(MIN(BE26,$BL$1)/BE26),MIN(SUM(BE26),$BL$1)+BF26)))</f>
        <v/>
      </c>
      <c r="BM26" s="116" t="str">
        <f t="shared" si="41"/>
        <v/>
      </c>
      <c r="BN26" s="118" t="str">
        <f t="shared" si="42"/>
        <v/>
      </c>
      <c r="BP26" s="103" t="str">
        <f t="shared" si="20"/>
        <v/>
      </c>
      <c r="BQ26" s="3" t="str">
        <f>IF(M26&gt;MAX([1]GL_LossExperience_Input!$BP$9:$BP$108),"",INDEX([1]GL_LossExperience_Input!$X$9:$X$108,MATCH(M26,$BP$9:$BP$108,0)))</f>
        <v/>
      </c>
      <c r="BR26" s="7" t="str">
        <f t="shared" si="43"/>
        <v/>
      </c>
      <c r="BS26" s="23" t="str">
        <f>IF(M26&gt;MAX([1]GL_LossExperience_Input!$BP$9:$BP$108),"",INDEX([1]GL_LossExperience_Input!$Y$9:$Y$108,MATCH(M26,$BP$9:$BP$108,0)))</f>
        <v/>
      </c>
      <c r="BW26" s="31" t="str">
        <f t="shared" si="44"/>
        <v/>
      </c>
      <c r="BX26" s="104" t="str">
        <f>IF(BW26="","",ROUNDDOWN(IF(AND(Program_Type="Automatics",[1]Setup!$K$9=[1]Lists!$D$3),AVERAGE([1]GL_LossExperience_Input!C26,[1]GL_LossExperience_Input!D26+(365/12)*Underlying_Policy_Length),AVERAGE([1]GL_LossExperience_Input!C26,[1]GL_LossExperience_Input!D26)),0))</f>
        <v/>
      </c>
      <c r="BY26" s="3" t="str">
        <f>IF(BW26="","",INDEX('[1]GL Rating Factors'!$B$3:$B$43,MATCH([1]GL_LossExperience_Input!$BX26,'[1]GL Rating Factors'!$B$3:$B$43,1)))</f>
        <v/>
      </c>
      <c r="BZ26" s="3" t="str" cm="1">
        <f t="array" ref="BZ26">IF(BW26="","",INDEX('[1]GL Rating Factors'!$B$3:$B$43,MATCH([1]GL_LossExperience_Input!$BX26,'[1]GL Rating Factors'!$B$3:$B$43,1)+1))</f>
        <v/>
      </c>
      <c r="CA26" s="122" t="str">
        <f>IF(BW26="","",INDEX('[1]GL Rating Factors'!$F$3:$F$43,MATCH([1]GL_LossExperience_Input!$BY26,'[1]GL Rating Factors'!$B$3:$B$43,1)))</f>
        <v/>
      </c>
      <c r="CB26" s="122" t="str" cm="1">
        <f t="array" ref="CB26">IF(BW26="","",INDEX('[1]GL Rating Factors'!$F$3:$F$43,MATCH([1]GL_LossExperience_Input!$BX26,'[1]GL Rating Factors'!$B$3:$B$43,1)+1))</f>
        <v/>
      </c>
      <c r="CC26" s="123" t="str">
        <f t="shared" si="45"/>
        <v/>
      </c>
      <c r="CD26" s="122" t="str">
        <f t="shared" si="46"/>
        <v/>
      </c>
      <c r="CE26" s="124" t="str">
        <f t="shared" si="47"/>
        <v/>
      </c>
      <c r="CG26" s="31" t="str">
        <f t="shared" si="48"/>
        <v/>
      </c>
      <c r="CH26" t="str">
        <f>IF(CG26="","",[1]Setup!$K$9)</f>
        <v/>
      </c>
      <c r="CI26" s="24" t="str">
        <f t="shared" ref="CI26:CJ28" si="83">IF(OR($CG26="","",C26=""),"",C26)</f>
        <v/>
      </c>
      <c r="CJ26" s="24" t="str">
        <f t="shared" si="83"/>
        <v/>
      </c>
      <c r="CK26" s="25" t="str" cm="1">
        <f t="array" aca="1" ref="CK26" ca="1">IF(CG26="","",CalculateAverageRateLevel(OFFSET($BQ$9:$BR$9,0,0,COUNT($BQ$9:$BQ$108),2),CI26,CJ26,Underlying_Policy_Length,CH26=[1]Lists!$D$2))</f>
        <v/>
      </c>
      <c r="CL26" t="str">
        <f t="shared" ca="1" si="50"/>
        <v/>
      </c>
      <c r="CN26" s="103" t="str">
        <f t="shared" si="51"/>
        <v/>
      </c>
      <c r="CO26">
        <f t="shared" si="52"/>
        <v>0</v>
      </c>
      <c r="CP26">
        <f t="shared" si="53"/>
        <v>0</v>
      </c>
      <c r="CQ26">
        <f t="shared" si="54"/>
        <v>0</v>
      </c>
      <c r="CR26">
        <f t="shared" si="55"/>
        <v>0</v>
      </c>
      <c r="CS26">
        <f t="shared" si="56"/>
        <v>0</v>
      </c>
      <c r="CT26">
        <f t="shared" si="57"/>
        <v>0</v>
      </c>
      <c r="CU26">
        <f t="shared" si="58"/>
        <v>0</v>
      </c>
      <c r="CV26">
        <f t="shared" si="21"/>
        <v>0</v>
      </c>
      <c r="CW26">
        <f t="shared" si="21"/>
        <v>0</v>
      </c>
      <c r="CX26">
        <f t="shared" si="21"/>
        <v>0</v>
      </c>
      <c r="CY26">
        <f t="shared" si="21"/>
        <v>0</v>
      </c>
      <c r="CZ26">
        <f t="shared" si="21"/>
        <v>0</v>
      </c>
      <c r="DA26">
        <f t="shared" si="21"/>
        <v>0</v>
      </c>
      <c r="DB26">
        <f t="shared" si="22"/>
        <v>0</v>
      </c>
      <c r="DC26">
        <f t="shared" si="22"/>
        <v>0</v>
      </c>
      <c r="DD26">
        <f t="shared" si="22"/>
        <v>0</v>
      </c>
      <c r="DE26">
        <f t="shared" si="22"/>
        <v>0</v>
      </c>
      <c r="DF26">
        <f t="shared" si="59"/>
        <v>0</v>
      </c>
      <c r="DG26">
        <f t="shared" si="23"/>
        <v>0</v>
      </c>
      <c r="DH26">
        <f t="shared" si="23"/>
        <v>0</v>
      </c>
      <c r="DI26">
        <f t="shared" si="60"/>
        <v>0</v>
      </c>
      <c r="DJ26">
        <f t="shared" si="61"/>
        <v>0</v>
      </c>
      <c r="DM26">
        <f t="shared" si="62"/>
        <v>18</v>
      </c>
      <c r="DN26">
        <f t="shared" si="24"/>
        <v>0</v>
      </c>
      <c r="DO26">
        <f t="shared" si="24"/>
        <v>0</v>
      </c>
      <c r="DQ26">
        <f t="shared" si="63"/>
        <v>18</v>
      </c>
      <c r="DR26" t="str">
        <f t="shared" si="64"/>
        <v/>
      </c>
      <c r="DW26" s="27"/>
      <c r="DX26" s="1"/>
    </row>
    <row r="27" spans="1:128" ht="14.4" x14ac:dyDescent="0.3">
      <c r="A27" s="1"/>
      <c r="B27" s="27" t="str">
        <f t="shared" si="25"/>
        <v/>
      </c>
      <c r="C27" s="98"/>
      <c r="D27" s="98" t="str">
        <f t="shared" ref="D27:D46" si="84">IF(C27="","",IF(C27&lt;C28,IFERROR(C28-1,Effective_Date-1),IF(C27&lt;C26,IFERROR(C26-1,Effective_Date-1),"")))</f>
        <v/>
      </c>
      <c r="E27" s="98" t="str">
        <f t="shared" si="27"/>
        <v/>
      </c>
      <c r="F27" s="99"/>
      <c r="G27" s="99"/>
      <c r="H27" s="99"/>
      <c r="I27" s="99"/>
      <c r="J27" s="99"/>
      <c r="K27" s="99"/>
      <c r="L27" s="27"/>
      <c r="M27" s="27">
        <f t="shared" si="66"/>
        <v>19</v>
      </c>
      <c r="N27" s="98"/>
      <c r="O27" s="99"/>
      <c r="P27" s="99"/>
      <c r="Q27" s="99"/>
      <c r="R27" s="99"/>
      <c r="S27" s="99"/>
      <c r="T27" s="100"/>
      <c r="U27" s="100"/>
      <c r="V27" s="27"/>
      <c r="W27" s="27"/>
      <c r="X27" s="101"/>
      <c r="Y27" s="102"/>
      <c r="Z27" s="27"/>
      <c r="AA27" s="27"/>
      <c r="AB27" s="27"/>
      <c r="AC27" s="27"/>
      <c r="AD27" s="103" t="str">
        <f t="shared" si="28"/>
        <v/>
      </c>
      <c r="AE27" s="104" t="str">
        <f>IF(AND(C27&gt;0,D27&gt;0),AVERAGE(C27,IF(AND(Program_Type="Automatics",[1]Setup!$K$9="Risks Attaching"),DATE(YEAR(D27),MONTH(D27)+Underlying_Policy_Length,DAY(D27)),D27)),"")</f>
        <v/>
      </c>
      <c r="AF27" s="3" t="str">
        <f>IF(AE27="","",INDEX('[1]GL Rating Factors'!$B$3:$B$43,MATCH($AE27,'[1]GL Rating Factors'!$B$3:$B$43,1)))</f>
        <v/>
      </c>
      <c r="AG27" s="3" t="str" cm="1">
        <f t="array" ref="AG27">IF(AE27="","",INDEX('[1]GL Rating Factors'!$B$3:$B$43,MATCH($AE27,'[1]GL Rating Factors'!$B$3:$B$43,1)+1))</f>
        <v/>
      </c>
      <c r="AH27" t="str">
        <f t="shared" si="29"/>
        <v/>
      </c>
      <c r="AI27" s="5" t="str">
        <f>IF(AE27="","",INDEX('[1]GL Rating Factors'!$H$3:$H$43,MATCH(AF27,'[1]GL Rating Factors'!$B$3:$B$43,0)))</f>
        <v/>
      </c>
      <c r="AJ27" t="str">
        <f>IF(AE27="","",INDEX('[1]GL Rating Factors'!$G$3:$G$43,MATCH(AF27,'[1]GL Rating Factors'!$B$3:$B$43,0)))</f>
        <v/>
      </c>
      <c r="AK27" t="str">
        <f>IF(AE27="","",INDEX('[1]GL Rating Factors'!$H$3:$H$43,MATCH(AG27,'[1]GL Rating Factors'!$B$3:$B$43,0)))</f>
        <v/>
      </c>
      <c r="AL27" t="str">
        <f>IF(AE27="","",INDEX('[1]GL Rating Factors'!$G$3:$G$43,MATCH(AG27,'[1]GL Rating Factors'!$B$3:$B$43,0)))</f>
        <v/>
      </c>
      <c r="AM27" s="6" t="str">
        <f t="shared" si="30"/>
        <v/>
      </c>
      <c r="AN27" s="6" t="str">
        <f t="shared" si="30"/>
        <v/>
      </c>
      <c r="AO27" s="105" t="str">
        <f t="shared" si="19"/>
        <v/>
      </c>
      <c r="AP27" s="105" t="str">
        <f t="shared" si="19"/>
        <v/>
      </c>
      <c r="AQ27" s="106" t="str">
        <f t="shared" si="31"/>
        <v/>
      </c>
      <c r="AR27" s="107" t="str" cm="1">
        <f t="array" ref="AR27">IF(AQ27="","",INDEX([1]GL_Incurred_LDF_Analysis!$P$200:$P$219,B27))</f>
        <v/>
      </c>
      <c r="AS27" s="108" t="str" cm="1">
        <f t="array" ref="AS27">IF(AQ27="","",INDEX([1]GL_Counts_LDF_Analysis!$P$200:$P$219,B27))</f>
        <v/>
      </c>
      <c r="AT27" t="str">
        <f t="shared" si="32"/>
        <v/>
      </c>
      <c r="AU27" s="109" t="str">
        <f t="shared" si="33"/>
        <v/>
      </c>
      <c r="AV27" s="110" t="str">
        <f t="shared" si="34"/>
        <v/>
      </c>
      <c r="AW27" s="38" t="str">
        <f t="shared" si="35"/>
        <v/>
      </c>
      <c r="AX27" s="38" t="str">
        <f t="shared" si="36"/>
        <v/>
      </c>
      <c r="AY27" s="116" t="str">
        <f t="shared" si="81"/>
        <v/>
      </c>
      <c r="AZ27" s="118" t="str">
        <f t="shared" si="81"/>
        <v/>
      </c>
      <c r="BC27" s="114" t="str">
        <f t="shared" si="38"/>
        <v/>
      </c>
      <c r="BD27" s="115" t="str" cm="1">
        <f t="array" ref="BD27">IF(OR(BC27="",BC27=0),"",INDEX($AD$9:$AD$28,BC27))</f>
        <v/>
      </c>
      <c r="BE27" s="116" t="str" cm="1">
        <f t="array" ref="BE27">IF(BD27="","",O27*INDEX($AP$9:$AP$28,BC27))</f>
        <v/>
      </c>
      <c r="BF27" s="117" t="str" cm="1">
        <f t="array" ref="BF27">IF(BD27="","",P27*INDEX($AP$9:$AP$28,BC27))</f>
        <v/>
      </c>
      <c r="BG27" s="117" t="str">
        <f>IF(BD27="","",IF($BF$1=[1]Lists!$R$2,MIN(SUM(O27:P27),$BI$1),IF(AND($BF$1=[1]Lists!$R$3,O27&gt;0),MIN(O27,$BI$1)+P27*(MIN(O27,$BI$1)/O27),MIN(SUM(O27),$BI$1)+P27)))</f>
        <v/>
      </c>
      <c r="BH27" s="118" t="str">
        <f>IF(BD27="","",IF($BF$1=[1]Lists!$R$2,MIN(SUM(BE27:BF27),$BI$1),IF(AND($BF$1=[1]Lists!$R$3,O27&gt;0),MIN(BE27,$BI$1)+BF27*(MIN(BE27,$BI$1)/BE27),MIN(SUM(BE27),$BI$1)+BF27)))</f>
        <v/>
      </c>
      <c r="BI27" s="116" t="str">
        <f t="shared" si="39"/>
        <v/>
      </c>
      <c r="BJ27" s="118" t="str">
        <f t="shared" si="40"/>
        <v/>
      </c>
      <c r="BK27" s="117" t="str">
        <f>IF(BD27="","",IF($BF$1=[1]Lists!$R$2,MIN(SUM(O27:P27),$BL$1),IF(AND($BF$1=[1]Lists!$R$3,O27&gt;0),MIN(O27,$BL$1)+P27*(MIN(O27,$BL$1)/O27),MIN(SUM(O27),$BL$1)+P27)))</f>
        <v/>
      </c>
      <c r="BL27" s="118" t="str">
        <f>IF(BD27="","",IF($BF$1=[1]Lists!$R$2,MIN(SUM(BE27:BF27),$BL$1),IF(AND($BF$1=[1]Lists!$R$3,O27&gt;0),MIN(BE27,$BL$1)+BF27*(MIN(BE27,$BL$1)/BE27),MIN(SUM(BE27),$BL$1)+BF27)))</f>
        <v/>
      </c>
      <c r="BM27" s="116" t="str">
        <f t="shared" si="41"/>
        <v/>
      </c>
      <c r="BN27" s="118" t="str">
        <f t="shared" si="42"/>
        <v/>
      </c>
      <c r="BP27" s="103" t="str">
        <f t="shared" si="20"/>
        <v/>
      </c>
      <c r="BQ27" s="3" t="str">
        <f>IF(M27&gt;MAX([1]GL_LossExperience_Input!$BP$9:$BP$108),"",INDEX([1]GL_LossExperience_Input!$X$9:$X$108,MATCH(M27,$BP$9:$BP$108,0)))</f>
        <v/>
      </c>
      <c r="BR27" s="7" t="str">
        <f t="shared" si="43"/>
        <v/>
      </c>
      <c r="BS27" s="23" t="str">
        <f>IF(M27&gt;MAX([1]GL_LossExperience_Input!$BP$9:$BP$108),"",INDEX([1]GL_LossExperience_Input!$Y$9:$Y$108,MATCH(M27,$BP$9:$BP$108,0)))</f>
        <v/>
      </c>
      <c r="BW27" s="31" t="str">
        <f t="shared" si="44"/>
        <v/>
      </c>
      <c r="BX27" s="104" t="str">
        <f>IF(BW27="","",ROUNDDOWN(IF(AND(Program_Type="Automatics",[1]Setup!$K$9=[1]Lists!$D$3),AVERAGE([1]GL_LossExperience_Input!C27,[1]GL_LossExperience_Input!D27+(365/12)*Underlying_Policy_Length),AVERAGE([1]GL_LossExperience_Input!C27,[1]GL_LossExperience_Input!D27)),0))</f>
        <v/>
      </c>
      <c r="BY27" s="3" t="str">
        <f>IF(BW27="","",INDEX('[1]GL Rating Factors'!$B$3:$B$43,MATCH([1]GL_LossExperience_Input!$BX27,'[1]GL Rating Factors'!$B$3:$B$43,1)))</f>
        <v/>
      </c>
      <c r="BZ27" s="3" t="str" cm="1">
        <f t="array" ref="BZ27">IF(BW27="","",INDEX('[1]GL Rating Factors'!$B$3:$B$43,MATCH([1]GL_LossExperience_Input!$BX27,'[1]GL Rating Factors'!$B$3:$B$43,1)+1))</f>
        <v/>
      </c>
      <c r="CA27" s="122" t="str">
        <f>IF(BW27="","",INDEX('[1]GL Rating Factors'!$F$3:$F$43,MATCH([1]GL_LossExperience_Input!$BY27,'[1]GL Rating Factors'!$B$3:$B$43,1)))</f>
        <v/>
      </c>
      <c r="CB27" s="122" t="str" cm="1">
        <f t="array" ref="CB27">IF(BW27="","",INDEX('[1]GL Rating Factors'!$F$3:$F$43,MATCH([1]GL_LossExperience_Input!$BX27,'[1]GL Rating Factors'!$B$3:$B$43,1)+1))</f>
        <v/>
      </c>
      <c r="CC27" s="123" t="str">
        <f t="shared" si="45"/>
        <v/>
      </c>
      <c r="CD27" s="122" t="str">
        <f t="shared" si="46"/>
        <v/>
      </c>
      <c r="CE27" s="124" t="str">
        <f t="shared" si="47"/>
        <v/>
      </c>
      <c r="CG27" s="31" t="str">
        <f t="shared" si="48"/>
        <v/>
      </c>
      <c r="CH27" t="str">
        <f>IF(CG27="","",[1]Setup!$K$9)</f>
        <v/>
      </c>
      <c r="CI27" s="24" t="str">
        <f t="shared" si="83"/>
        <v/>
      </c>
      <c r="CJ27" s="24" t="str">
        <f t="shared" si="83"/>
        <v/>
      </c>
      <c r="CK27" s="25" t="str" cm="1">
        <f t="array" aca="1" ref="CK27" ca="1">IF(CG27="","",CalculateAverageRateLevel(OFFSET($BQ$9:$BR$9,0,0,COUNT($BQ$9:$BQ$108),2),CI27,CJ27,Underlying_Policy_Length,CH27=[1]Lists!$D$2))</f>
        <v/>
      </c>
      <c r="CL27" t="str">
        <f t="shared" ca="1" si="50"/>
        <v/>
      </c>
      <c r="CN27" s="103" t="str">
        <f t="shared" si="51"/>
        <v/>
      </c>
      <c r="CO27">
        <f t="shared" si="52"/>
        <v>0</v>
      </c>
      <c r="CP27">
        <f t="shared" si="53"/>
        <v>0</v>
      </c>
      <c r="CQ27">
        <f t="shared" si="54"/>
        <v>0</v>
      </c>
      <c r="CR27">
        <f t="shared" si="55"/>
        <v>0</v>
      </c>
      <c r="CS27">
        <f t="shared" si="56"/>
        <v>0</v>
      </c>
      <c r="CT27">
        <f t="shared" si="57"/>
        <v>0</v>
      </c>
      <c r="CU27">
        <f t="shared" si="58"/>
        <v>0</v>
      </c>
      <c r="CV27">
        <f t="shared" si="21"/>
        <v>0</v>
      </c>
      <c r="CW27">
        <f t="shared" si="21"/>
        <v>0</v>
      </c>
      <c r="CX27">
        <f t="shared" si="21"/>
        <v>0</v>
      </c>
      <c r="CY27">
        <f t="shared" si="21"/>
        <v>0</v>
      </c>
      <c r="CZ27">
        <f t="shared" si="21"/>
        <v>0</v>
      </c>
      <c r="DA27">
        <f t="shared" si="21"/>
        <v>0</v>
      </c>
      <c r="DB27">
        <f t="shared" si="22"/>
        <v>0</v>
      </c>
      <c r="DC27">
        <f t="shared" si="22"/>
        <v>0</v>
      </c>
      <c r="DD27">
        <f t="shared" si="22"/>
        <v>0</v>
      </c>
      <c r="DE27">
        <f t="shared" si="22"/>
        <v>0</v>
      </c>
      <c r="DF27">
        <f t="shared" si="59"/>
        <v>0</v>
      </c>
      <c r="DG27">
        <f t="shared" si="23"/>
        <v>0</v>
      </c>
      <c r="DH27">
        <f t="shared" si="23"/>
        <v>0</v>
      </c>
      <c r="DI27">
        <f t="shared" si="60"/>
        <v>0</v>
      </c>
      <c r="DJ27">
        <f t="shared" si="61"/>
        <v>0</v>
      </c>
      <c r="DM27">
        <f t="shared" si="62"/>
        <v>19</v>
      </c>
      <c r="DN27">
        <f t="shared" si="24"/>
        <v>0</v>
      </c>
      <c r="DO27">
        <f t="shared" si="24"/>
        <v>0</v>
      </c>
      <c r="DQ27">
        <f t="shared" si="63"/>
        <v>19</v>
      </c>
      <c r="DR27" t="str">
        <f t="shared" si="64"/>
        <v/>
      </c>
      <c r="DW27" s="27"/>
      <c r="DX27" s="1"/>
    </row>
    <row r="28" spans="1:128" ht="15" thickBot="1" x14ac:dyDescent="0.35">
      <c r="A28" s="1"/>
      <c r="B28" s="27" t="str">
        <f t="shared" si="25"/>
        <v/>
      </c>
      <c r="C28" s="98"/>
      <c r="D28" s="98" t="str">
        <f t="shared" ref="D28:D47" si="85">IF(C28="","",IF(C28&lt;C29,IFERROR(C29-1,Effective_Date-1),IF(C28&lt;C27,IFERROR(C27-1,Effective_Date-1),"")))</f>
        <v/>
      </c>
      <c r="E28" s="98" t="str">
        <f t="shared" si="27"/>
        <v/>
      </c>
      <c r="F28" s="99"/>
      <c r="G28" s="99"/>
      <c r="H28" s="99"/>
      <c r="I28" s="99"/>
      <c r="J28" s="99"/>
      <c r="K28" s="99"/>
      <c r="L28" s="27"/>
      <c r="M28" s="27">
        <f t="shared" si="66"/>
        <v>20</v>
      </c>
      <c r="N28" s="98"/>
      <c r="O28" s="99"/>
      <c r="P28" s="99"/>
      <c r="Q28" s="99"/>
      <c r="R28" s="99"/>
      <c r="S28" s="99"/>
      <c r="T28" s="100"/>
      <c r="U28" s="100"/>
      <c r="V28" s="27"/>
      <c r="W28" s="27"/>
      <c r="X28" s="101"/>
      <c r="Y28" s="102"/>
      <c r="Z28" s="27"/>
      <c r="AA28" s="27"/>
      <c r="AB28" s="27"/>
      <c r="AC28" s="27"/>
      <c r="AD28" s="129" t="str">
        <f t="shared" si="28"/>
        <v/>
      </c>
      <c r="AE28" s="130" t="str">
        <f>IF(AND(C28&gt;0,D28&gt;0),AVERAGE(C28,IF(AND(Program_Type="Automatics",[1]Setup!$K$9="Risks Attaching"),DATE(YEAR(D28),MONTH(D28)+Underlying_Policy_Length,DAY(D28)),D28)),"")</f>
        <v/>
      </c>
      <c r="AF28" s="131" t="str">
        <f>IF(AE28="","",INDEX('[1]GL Rating Factors'!$B$3:$B$43,MATCH($AE28,'[1]GL Rating Factors'!$B$3:$B$43,1)))</f>
        <v/>
      </c>
      <c r="AG28" s="131" t="str" cm="1">
        <f t="array" ref="AG28">IF(AE28="","",INDEX('[1]GL Rating Factors'!$B$3:$B$43,MATCH($AE28,'[1]GL Rating Factors'!$B$3:$B$43,1)+1))</f>
        <v/>
      </c>
      <c r="AH28" s="49" t="str">
        <f t="shared" si="29"/>
        <v/>
      </c>
      <c r="AI28" s="132" t="str">
        <f>IF(AE28="","",INDEX('[1]GL Rating Factors'!$H$3:$H$43,MATCH(AF28,'[1]GL Rating Factors'!$B$3:$B$43,0)))</f>
        <v/>
      </c>
      <c r="AJ28" s="49" t="str">
        <f>IF(AE28="","",INDEX('[1]GL Rating Factors'!$G$3:$G$43,MATCH(AF28,'[1]GL Rating Factors'!$B$3:$B$43,0)))</f>
        <v/>
      </c>
      <c r="AK28" s="49" t="str">
        <f>IF(AE28="","",INDEX('[1]GL Rating Factors'!$H$3:$H$43,MATCH(AG28,'[1]GL Rating Factors'!$B$3:$B$43,0)))</f>
        <v/>
      </c>
      <c r="AL28" s="49" t="str">
        <f>IF(AE28="","",INDEX('[1]GL Rating Factors'!$G$3:$G$43,MATCH(AG28,'[1]GL Rating Factors'!$B$3:$B$43,0)))</f>
        <v/>
      </c>
      <c r="AM28" s="133" t="str">
        <f t="shared" si="30"/>
        <v/>
      </c>
      <c r="AN28" s="133" t="str">
        <f t="shared" si="30"/>
        <v/>
      </c>
      <c r="AO28" s="134" t="str">
        <f t="shared" si="19"/>
        <v/>
      </c>
      <c r="AP28" s="134" t="str">
        <f t="shared" si="19"/>
        <v/>
      </c>
      <c r="AQ28" s="135" t="str">
        <f t="shared" si="31"/>
        <v/>
      </c>
      <c r="AR28" s="136" t="str" cm="1">
        <f t="array" ref="AR28">IF(AQ28="","",INDEX([1]GL_Incurred_LDF_Analysis!$P$200:$P$219,[1]GL_LossExperience_Input!B28))</f>
        <v/>
      </c>
      <c r="AS28" s="137" t="str" cm="1">
        <f t="array" ref="AS28">IF(AQ28="","",INDEX([1]GL_Counts_LDF_Analysis!$P$200:$P$219,[1]GL_LossExperience_Input!B28))</f>
        <v/>
      </c>
      <c r="AT28" s="49" t="str">
        <f t="shared" si="32"/>
        <v/>
      </c>
      <c r="AU28" s="138" t="str">
        <f t="shared" si="33"/>
        <v/>
      </c>
      <c r="AV28" s="139" t="str">
        <f t="shared" si="34"/>
        <v/>
      </c>
      <c r="AW28" s="38" t="str">
        <f t="shared" si="35"/>
        <v/>
      </c>
      <c r="AX28" s="38" t="str">
        <f t="shared" si="36"/>
        <v/>
      </c>
      <c r="AY28" s="140" t="str">
        <f t="shared" si="81"/>
        <v/>
      </c>
      <c r="AZ28" s="141" t="str">
        <f t="shared" si="81"/>
        <v/>
      </c>
      <c r="BC28" s="114" t="str">
        <f t="shared" si="38"/>
        <v/>
      </c>
      <c r="BD28" s="115" t="str" cm="1">
        <f t="array" ref="BD28">IF(OR(BC28="",BC28=0),"",INDEX($AD$9:$AD$28,BC28))</f>
        <v/>
      </c>
      <c r="BE28" s="116" t="str" cm="1">
        <f t="array" ref="BE28">IF(BD28="","",O28*INDEX($AP$9:$AP$28,BC28))</f>
        <v/>
      </c>
      <c r="BF28" s="117" t="str" cm="1">
        <f t="array" ref="BF28">IF(BD28="","",P28*INDEX($AP$9:$AP$28,BC28))</f>
        <v/>
      </c>
      <c r="BG28" s="117" t="str">
        <f>IF(BD28="","",IF($BF$1=[1]Lists!$R$2,MIN(SUM(O28:P28),$BI$1),IF(AND($BF$1=[1]Lists!$R$3,O28&gt;0),MIN(O28,$BI$1)+P28*(MIN(O28,$BI$1)/O28),MIN(SUM(O28),$BI$1)+P28)))</f>
        <v/>
      </c>
      <c r="BH28" s="118" t="str">
        <f>IF(BD28="","",IF($BF$1=[1]Lists!$R$2,MIN(SUM(BE28:BF28),$BI$1),IF(AND($BF$1=[1]Lists!$R$3,O28&gt;0),MIN(BE28,$BI$1)+BF28*(MIN(BE28,$BI$1)/BE28),MIN(SUM(BE28),$BI$1)+BF28)))</f>
        <v/>
      </c>
      <c r="BI28" s="116" t="str">
        <f t="shared" si="39"/>
        <v/>
      </c>
      <c r="BJ28" s="118" t="str">
        <f t="shared" si="40"/>
        <v/>
      </c>
      <c r="BK28" s="117" t="str">
        <f>IF(BD28="","",IF($BF$1=[1]Lists!$R$2,MIN(SUM(O28:P28),$BL$1),IF(AND($BF$1=[1]Lists!$R$3,O28&gt;0),MIN(O28,$BL$1)+P28*(MIN(O28,$BL$1)/O28),MIN(SUM(O28),$BL$1)+P28)))</f>
        <v/>
      </c>
      <c r="BL28" s="118" t="str">
        <f>IF(BD28="","",IF($BF$1=[1]Lists!$R$2,MIN(SUM(BE28:BF28),$BL$1),IF(AND($BF$1=[1]Lists!$R$3,O28&gt;0),MIN(BE28,$BL$1)+BF28*(MIN(BE28,$BL$1)/BE28),MIN(SUM(BE28),$BL$1)+BF28)))</f>
        <v/>
      </c>
      <c r="BM28" s="116" t="str">
        <f t="shared" si="41"/>
        <v/>
      </c>
      <c r="BN28" s="118" t="str">
        <f t="shared" si="42"/>
        <v/>
      </c>
      <c r="BP28" s="103" t="str">
        <f t="shared" si="20"/>
        <v/>
      </c>
      <c r="BQ28" s="3" t="str">
        <f>IF(M28&gt;MAX([1]GL_LossExperience_Input!$BP$9:$BP$108),"",INDEX([1]GL_LossExperience_Input!$X$9:$X$108,MATCH(M28,$BP$9:$BP$108,0)))</f>
        <v/>
      </c>
      <c r="BR28" s="7" t="str">
        <f t="shared" si="43"/>
        <v/>
      </c>
      <c r="BS28" s="23" t="str">
        <f>IF(M28&gt;MAX([1]GL_LossExperience_Input!$BP$9:$BP$108),"",INDEX([1]GL_LossExperience_Input!$Y$9:$Y$108,MATCH(M28,$BP$9:$BP$108,0)))</f>
        <v/>
      </c>
      <c r="BW28" s="48" t="str">
        <f t="shared" si="44"/>
        <v/>
      </c>
      <c r="BX28" s="130" t="str">
        <f>IF(BW28="","",ROUNDDOWN(IF(AND(Program_Type="Automatics",[1]Setup!$K$9=[1]Lists!$D$3),AVERAGE([1]GL_LossExperience_Input!C28,[1]GL_LossExperience_Input!D28+(365/12)*Underlying_Policy_Length),AVERAGE([1]GL_LossExperience_Input!C28,[1]GL_LossExperience_Input!D28)),0))</f>
        <v/>
      </c>
      <c r="BY28" s="131" t="str">
        <f>IF(BW28="","",INDEX('[1]GL Rating Factors'!$B$3:$B$43,MATCH([1]GL_LossExperience_Input!$BX28,'[1]GL Rating Factors'!$B$3:$B$43,1)))</f>
        <v/>
      </c>
      <c r="BZ28" s="131" t="str" cm="1">
        <f t="array" ref="BZ28">IF(BW28="","",INDEX('[1]GL Rating Factors'!$B$3:$B$43,MATCH([1]GL_LossExperience_Input!$BX28,'[1]GL Rating Factors'!$B$3:$B$43,1)+1))</f>
        <v/>
      </c>
      <c r="CA28" s="142" t="str">
        <f>IF(BW28="","",INDEX('[1]GL Rating Factors'!$F$3:$F$43,MATCH([1]GL_LossExperience_Input!$BY28,'[1]GL Rating Factors'!$B$3:$B$43,1)))</f>
        <v/>
      </c>
      <c r="CB28" s="142" t="str" cm="1">
        <f t="array" ref="CB28">IF(BW28="","",INDEX('[1]GL Rating Factors'!$F$3:$F$43,MATCH([1]GL_LossExperience_Input!$BX28,'[1]GL Rating Factors'!$B$3:$B$43,1)+1))</f>
        <v/>
      </c>
      <c r="CC28" s="143" t="str">
        <f t="shared" si="45"/>
        <v/>
      </c>
      <c r="CD28" s="142" t="str">
        <f t="shared" si="46"/>
        <v/>
      </c>
      <c r="CE28" s="144" t="str">
        <f t="shared" si="47"/>
        <v/>
      </c>
      <c r="CG28" s="48" t="str">
        <f t="shared" si="48"/>
        <v/>
      </c>
      <c r="CH28" t="str">
        <f>IF(CG28="","",[1]Setup!$K$9)</f>
        <v/>
      </c>
      <c r="CI28" s="24" t="str">
        <f t="shared" si="83"/>
        <v/>
      </c>
      <c r="CJ28" s="24" t="str">
        <f t="shared" si="83"/>
        <v/>
      </c>
      <c r="CK28" s="25" t="str" cm="1">
        <f t="array" aca="1" ref="CK28" ca="1">IF(CG28="","",CalculateAverageRateLevel(OFFSET($BQ$9:$BR$9,0,0,COUNT($BQ$9:$BQ$108),2),CI28,CJ28,Underlying_Policy_Length,CH28=[1]Lists!$D$2))</f>
        <v/>
      </c>
      <c r="CL28" t="str">
        <f t="shared" ca="1" si="50"/>
        <v/>
      </c>
      <c r="CN28" s="129" t="str">
        <f t="shared" si="51"/>
        <v/>
      </c>
      <c r="CO28">
        <f t="shared" si="52"/>
        <v>0</v>
      </c>
      <c r="CP28">
        <f t="shared" si="53"/>
        <v>0</v>
      </c>
      <c r="CQ28">
        <f t="shared" si="54"/>
        <v>0</v>
      </c>
      <c r="CR28">
        <f t="shared" si="55"/>
        <v>0</v>
      </c>
      <c r="CS28">
        <f t="shared" si="56"/>
        <v>0</v>
      </c>
      <c r="CT28">
        <f t="shared" si="57"/>
        <v>0</v>
      </c>
      <c r="CU28">
        <f t="shared" si="58"/>
        <v>0</v>
      </c>
      <c r="CV28">
        <f t="shared" si="21"/>
        <v>0</v>
      </c>
      <c r="CW28">
        <f t="shared" si="21"/>
        <v>0</v>
      </c>
      <c r="CX28">
        <f t="shared" si="21"/>
        <v>0</v>
      </c>
      <c r="CY28">
        <f t="shared" si="21"/>
        <v>0</v>
      </c>
      <c r="CZ28">
        <f t="shared" si="21"/>
        <v>0</v>
      </c>
      <c r="DA28">
        <f t="shared" si="21"/>
        <v>0</v>
      </c>
      <c r="DB28">
        <f t="shared" si="22"/>
        <v>0</v>
      </c>
      <c r="DC28">
        <f t="shared" si="22"/>
        <v>0</v>
      </c>
      <c r="DD28">
        <f t="shared" si="22"/>
        <v>0</v>
      </c>
      <c r="DE28">
        <f t="shared" si="22"/>
        <v>0</v>
      </c>
      <c r="DF28">
        <f t="shared" si="59"/>
        <v>0</v>
      </c>
      <c r="DG28">
        <f t="shared" si="23"/>
        <v>0</v>
      </c>
      <c r="DH28">
        <f t="shared" si="23"/>
        <v>0</v>
      </c>
      <c r="DI28">
        <f t="shared" si="60"/>
        <v>0</v>
      </c>
      <c r="DJ28">
        <f t="shared" si="61"/>
        <v>0</v>
      </c>
      <c r="DM28">
        <f t="shared" si="62"/>
        <v>20</v>
      </c>
      <c r="DN28">
        <f t="shared" si="24"/>
        <v>0</v>
      </c>
      <c r="DO28">
        <f t="shared" si="24"/>
        <v>0</v>
      </c>
      <c r="DQ28">
        <f t="shared" si="63"/>
        <v>20</v>
      </c>
      <c r="DR28" t="str">
        <f t="shared" si="64"/>
        <v/>
      </c>
      <c r="DW28" s="27"/>
      <c r="DX28" s="1"/>
    </row>
    <row r="29" spans="1:128" ht="14.4" x14ac:dyDescent="0.3">
      <c r="A29" s="1"/>
      <c r="B29" s="27"/>
      <c r="D29" s="27"/>
      <c r="E29" s="27"/>
      <c r="F29" s="27"/>
      <c r="G29" s="27"/>
      <c r="H29" s="27"/>
      <c r="I29" s="27"/>
      <c r="J29" s="27"/>
      <c r="K29" s="27"/>
      <c r="L29" s="27"/>
      <c r="M29" s="27">
        <f t="shared" si="66"/>
        <v>21</v>
      </c>
      <c r="N29" s="98"/>
      <c r="O29" s="99"/>
      <c r="P29" s="99"/>
      <c r="Q29" s="99"/>
      <c r="R29" s="99"/>
      <c r="S29" s="99"/>
      <c r="T29" s="100"/>
      <c r="U29" s="100"/>
      <c r="V29" s="27"/>
      <c r="W29" s="27"/>
      <c r="X29" s="101"/>
      <c r="Y29" s="102"/>
      <c r="Z29" s="27"/>
      <c r="AA29" s="27"/>
      <c r="AB29" s="27"/>
      <c r="AC29" s="27"/>
      <c r="BC29" s="114" t="str">
        <f t="shared" si="38"/>
        <v/>
      </c>
      <c r="BD29" s="115" t="str" cm="1">
        <f t="array" ref="BD29">IF(OR(BC29="",BC29=0),"",INDEX($AD$9:$AD$28,BC29))</f>
        <v/>
      </c>
      <c r="BE29" s="116" t="str" cm="1">
        <f t="array" ref="BE29">IF(BD29="","",O29*INDEX($AP$9:$AP$28,BC29))</f>
        <v/>
      </c>
      <c r="BF29" s="117" t="str" cm="1">
        <f t="array" ref="BF29">IF(BD29="","",P29*INDEX($AP$9:$AP$28,BC29))</f>
        <v/>
      </c>
      <c r="BG29" s="117" t="str">
        <f>IF(BD29="","",IF($BF$1=[1]Lists!$R$2,MIN(SUM(O29:P29),$BI$1),IF(AND($BF$1=[1]Lists!$R$3,O29&gt;0),MIN(O29,$BI$1)+P29*(MIN(O29,$BI$1)/O29),MIN(SUM(O29),$BI$1)+P29)))</f>
        <v/>
      </c>
      <c r="BH29" s="118" t="str">
        <f>IF(BD29="","",IF($BF$1=[1]Lists!$R$2,MIN(SUM(BE29:BF29),$BI$1),IF(AND($BF$1=[1]Lists!$R$3,O29&gt;0),MIN(BE29,$BI$1)+BF29*(MIN(BE29,$BI$1)/BE29),MIN(SUM(BE29),$BI$1)+BF29)))</f>
        <v/>
      </c>
      <c r="BI29" s="116" t="str">
        <f t="shared" si="39"/>
        <v/>
      </c>
      <c r="BJ29" s="118" t="str">
        <f t="shared" si="40"/>
        <v/>
      </c>
      <c r="BK29" s="117" t="str">
        <f>IF(BD29="","",IF($BF$1=[1]Lists!$R$2,MIN(SUM(O29:P29),$BL$1),IF(AND($BF$1=[1]Lists!$R$3,O29&gt;0),MIN(O29,$BL$1)+P29*(MIN(O29,$BL$1)/O29),MIN(SUM(O29),$BL$1)+P29)))</f>
        <v/>
      </c>
      <c r="BL29" s="118" t="str">
        <f>IF(BD29="","",IF($BF$1=[1]Lists!$R$2,MIN(SUM(BE29:BF29),$BL$1),IF(AND($BF$1=[1]Lists!$R$3,O29&gt;0),MIN(BE29,$BL$1)+BF29*(MIN(BE29,$BL$1)/BE29),MIN(SUM(BE29),$BL$1)+BF29)))</f>
        <v/>
      </c>
      <c r="BM29" s="116" t="str">
        <f t="shared" si="41"/>
        <v/>
      </c>
      <c r="BN29" s="118" t="str">
        <f t="shared" si="42"/>
        <v/>
      </c>
      <c r="BP29" s="103" t="str">
        <f t="shared" si="20"/>
        <v/>
      </c>
      <c r="BQ29" s="3" t="str">
        <f>IF(M29&gt;MAX([1]GL_LossExperience_Input!$BP$9:$BP$108),"",INDEX([1]GL_LossExperience_Input!$X$9:$X$108,MATCH(M29,$BP$9:$BP$108,0)))</f>
        <v/>
      </c>
      <c r="BR29" s="7" t="str">
        <f t="shared" si="43"/>
        <v/>
      </c>
      <c r="BS29" s="23" t="str">
        <f>IF(M29&gt;MAX([1]GL_LossExperience_Input!$BP$9:$BP$108),"",INDEX([1]GL_LossExperience_Input!$Y$9:$Y$108,MATCH(M29,$BP$9:$BP$108,0)))</f>
        <v/>
      </c>
      <c r="DM29">
        <f t="shared" si="62"/>
        <v>21</v>
      </c>
      <c r="DN29">
        <f t="shared" si="24"/>
        <v>0</v>
      </c>
      <c r="DO29">
        <f t="shared" si="24"/>
        <v>0</v>
      </c>
      <c r="DQ29">
        <f t="shared" si="63"/>
        <v>21</v>
      </c>
      <c r="DR29" t="str">
        <f t="shared" si="64"/>
        <v/>
      </c>
      <c r="DW29" s="27"/>
      <c r="DX29" s="1"/>
    </row>
    <row r="30" spans="1:128" ht="15" thickBot="1" x14ac:dyDescent="0.35">
      <c r="A30" s="1"/>
      <c r="B30" s="27"/>
      <c r="C30" s="87" t="s">
        <v>146</v>
      </c>
      <c r="D30" s="27"/>
      <c r="E30" s="27"/>
      <c r="F30" s="27"/>
      <c r="G30" s="27"/>
      <c r="H30" s="27"/>
      <c r="I30" s="27"/>
      <c r="J30" s="27"/>
      <c r="K30" s="27"/>
      <c r="L30" s="27"/>
      <c r="M30" s="27">
        <f t="shared" si="66"/>
        <v>22</v>
      </c>
      <c r="N30" s="98"/>
      <c r="O30" s="99"/>
      <c r="P30" s="99"/>
      <c r="Q30" s="99"/>
      <c r="R30" s="99"/>
      <c r="S30" s="99"/>
      <c r="T30" s="100"/>
      <c r="U30" s="100"/>
      <c r="V30" s="27"/>
      <c r="W30" s="27"/>
      <c r="X30" s="101"/>
      <c r="Y30" s="102"/>
      <c r="Z30" s="27"/>
      <c r="AA30" s="27"/>
      <c r="AB30" s="27"/>
      <c r="AC30" s="27"/>
      <c r="BC30" s="114" t="str">
        <f t="shared" si="38"/>
        <v/>
      </c>
      <c r="BD30" s="115" t="str" cm="1">
        <f t="array" ref="BD30">IF(OR(BC30="",BC30=0),"",INDEX($AD$9:$AD$28,BC30))</f>
        <v/>
      </c>
      <c r="BE30" s="116" t="str" cm="1">
        <f t="array" ref="BE30">IF(BD30="","",O30*INDEX($AP$9:$AP$28,BC30))</f>
        <v/>
      </c>
      <c r="BF30" s="117" t="str" cm="1">
        <f t="array" ref="BF30">IF(BD30="","",P30*INDEX($AP$9:$AP$28,BC30))</f>
        <v/>
      </c>
      <c r="BG30" s="117" t="str">
        <f>IF(BD30="","",IF($BF$1=[1]Lists!$R$2,MIN(SUM(O30:P30),$BI$1),IF(AND($BF$1=[1]Lists!$R$3,O30&gt;0),MIN(O30,$BI$1)+P30*(MIN(O30,$BI$1)/O30),MIN(SUM(O30),$BI$1)+P30)))</f>
        <v/>
      </c>
      <c r="BH30" s="118" t="str">
        <f>IF(BD30="","",IF($BF$1=[1]Lists!$R$2,MIN(SUM(BE30:BF30),$BI$1),IF(AND($BF$1=[1]Lists!$R$3,O30&gt;0),MIN(BE30,$BI$1)+BF30*(MIN(BE30,$BI$1)/BE30),MIN(SUM(BE30),$BI$1)+BF30)))</f>
        <v/>
      </c>
      <c r="BI30" s="116" t="str">
        <f t="shared" si="39"/>
        <v/>
      </c>
      <c r="BJ30" s="118" t="str">
        <f t="shared" si="40"/>
        <v/>
      </c>
      <c r="BK30" s="117" t="str">
        <f>IF(BD30="","",IF($BF$1=[1]Lists!$R$2,MIN(SUM(O30:P30),$BL$1),IF(AND($BF$1=[1]Lists!$R$3,O30&gt;0),MIN(O30,$BL$1)+P30*(MIN(O30,$BL$1)/O30),MIN(SUM(O30),$BL$1)+P30)))</f>
        <v/>
      </c>
      <c r="BL30" s="118" t="str">
        <f>IF(BD30="","",IF($BF$1=[1]Lists!$R$2,MIN(SUM(BE30:BF30),$BL$1),IF(AND($BF$1=[1]Lists!$R$3,O30&gt;0),MIN(BE30,$BL$1)+BF30*(MIN(BE30,$BL$1)/BE30),MIN(SUM(BE30),$BL$1)+BF30)))</f>
        <v/>
      </c>
      <c r="BM30" s="116" t="str">
        <f t="shared" si="41"/>
        <v/>
      </c>
      <c r="BN30" s="118" t="str">
        <f t="shared" si="42"/>
        <v/>
      </c>
      <c r="BP30" s="103" t="str">
        <f t="shared" si="20"/>
        <v/>
      </c>
      <c r="BQ30" s="3" t="str">
        <f>IF(M30&gt;MAX([1]GL_LossExperience_Input!$BP$9:$BP$108),"",INDEX([1]GL_LossExperience_Input!$X$9:$X$108,MATCH(M30,$BP$9:$BP$108,0)))</f>
        <v/>
      </c>
      <c r="BR30" s="7" t="str">
        <f t="shared" si="43"/>
        <v/>
      </c>
      <c r="BS30" s="23" t="str">
        <f>IF(M30&gt;MAX([1]GL_LossExperience_Input!$BP$9:$BP$108),"",INDEX([1]GL_LossExperience_Input!$Y$9:$Y$108,MATCH(M30,$BP$9:$BP$108,0)))</f>
        <v/>
      </c>
      <c r="DM30">
        <f t="shared" si="62"/>
        <v>22</v>
      </c>
      <c r="DN30">
        <f t="shared" si="24"/>
        <v>0</v>
      </c>
      <c r="DO30">
        <f t="shared" si="24"/>
        <v>0</v>
      </c>
      <c r="DQ30">
        <f t="shared" si="63"/>
        <v>22</v>
      </c>
      <c r="DR30" t="str">
        <f t="shared" si="64"/>
        <v/>
      </c>
      <c r="DW30" s="27"/>
      <c r="DX30" s="1"/>
    </row>
    <row r="31" spans="1:128" ht="18" x14ac:dyDescent="0.35">
      <c r="A31" s="1"/>
      <c r="B31" s="27"/>
      <c r="C31" s="145" t="str">
        <f>"Effective Dates prior to 1/1/2000 are NOT permitted."</f>
        <v>Effective Dates prior to 1/1/2000 are NOT permitted.</v>
      </c>
      <c r="D31" s="146"/>
      <c r="E31" s="146"/>
      <c r="F31" s="146"/>
      <c r="G31" s="146"/>
      <c r="H31" s="146"/>
      <c r="I31" s="147"/>
      <c r="J31" s="27"/>
      <c r="K31" s="27"/>
      <c r="L31" s="27"/>
      <c r="M31" s="27">
        <f t="shared" si="66"/>
        <v>23</v>
      </c>
      <c r="N31" s="98"/>
      <c r="O31" s="99"/>
      <c r="P31" s="99"/>
      <c r="Q31" s="99"/>
      <c r="R31" s="99"/>
      <c r="S31" s="99"/>
      <c r="T31" s="100"/>
      <c r="U31" s="100"/>
      <c r="V31" s="27"/>
      <c r="W31" s="27"/>
      <c r="X31" s="101"/>
      <c r="Y31" s="102"/>
      <c r="Z31" s="27"/>
      <c r="AA31" s="27"/>
      <c r="AB31" s="27"/>
      <c r="AC31" s="27"/>
      <c r="BC31" s="114" t="str">
        <f t="shared" si="38"/>
        <v/>
      </c>
      <c r="BD31" s="115" t="str" cm="1">
        <f t="array" ref="BD31">IF(OR(BC31="",BC31=0),"",INDEX($AD$9:$AD$28,BC31))</f>
        <v/>
      </c>
      <c r="BE31" s="116" t="str" cm="1">
        <f t="array" ref="BE31">IF(BD31="","",O31*INDEX($AP$9:$AP$28,BC31))</f>
        <v/>
      </c>
      <c r="BF31" s="117" t="str" cm="1">
        <f t="array" ref="BF31">IF(BD31="","",P31*INDEX($AP$9:$AP$28,BC31))</f>
        <v/>
      </c>
      <c r="BG31" s="117" t="str">
        <f>IF(BD31="","",IF($BF$1=[1]Lists!$R$2,MIN(SUM(O31:P31),$BI$1),IF(AND($BF$1=[1]Lists!$R$3,O31&gt;0),MIN(O31,$BI$1)+P31*(MIN(O31,$BI$1)/O31),MIN(SUM(O31),$BI$1)+P31)))</f>
        <v/>
      </c>
      <c r="BH31" s="118" t="str">
        <f>IF(BD31="","",IF($BF$1=[1]Lists!$R$2,MIN(SUM(BE31:BF31),$BI$1),IF(AND($BF$1=[1]Lists!$R$3,O31&gt;0),MIN(BE31,$BI$1)+BF31*(MIN(BE31,$BI$1)/BE31),MIN(SUM(BE31),$BI$1)+BF31)))</f>
        <v/>
      </c>
      <c r="BI31" s="116" t="str">
        <f t="shared" si="39"/>
        <v/>
      </c>
      <c r="BJ31" s="118" t="str">
        <f t="shared" si="40"/>
        <v/>
      </c>
      <c r="BK31" s="117" t="str">
        <f>IF(BD31="","",IF($BF$1=[1]Lists!$R$2,MIN(SUM(O31:P31),$BL$1),IF(AND($BF$1=[1]Lists!$R$3,O31&gt;0),MIN(O31,$BL$1)+P31*(MIN(O31,$BL$1)/O31),MIN(SUM(O31),$BL$1)+P31)))</f>
        <v/>
      </c>
      <c r="BL31" s="118" t="str">
        <f>IF(BD31="","",IF($BF$1=[1]Lists!$R$2,MIN(SUM(BE31:BF31),$BL$1),IF(AND($BF$1=[1]Lists!$R$3,O31&gt;0),MIN(BE31,$BL$1)+BF31*(MIN(BE31,$BL$1)/BE31),MIN(SUM(BE31),$BL$1)+BF31)))</f>
        <v/>
      </c>
      <c r="BM31" s="116" t="str">
        <f t="shared" si="41"/>
        <v/>
      </c>
      <c r="BN31" s="118" t="str">
        <f t="shared" si="42"/>
        <v/>
      </c>
      <c r="BP31" s="103" t="str">
        <f t="shared" si="20"/>
        <v/>
      </c>
      <c r="BQ31" s="3" t="str">
        <f>IF(M31&gt;MAX([1]GL_LossExperience_Input!$BP$9:$BP$108),"",INDEX([1]GL_LossExperience_Input!$X$9:$X$108,MATCH(M31,$BP$9:$BP$108,0)))</f>
        <v/>
      </c>
      <c r="BR31" s="7" t="str">
        <f t="shared" si="43"/>
        <v/>
      </c>
      <c r="BS31" s="23" t="str">
        <f>IF(M31&gt;MAX([1]GL_LossExperience_Input!$BP$9:$BP$108),"",INDEX([1]GL_LossExperience_Input!$Y$9:$Y$108,MATCH(M31,$BP$9:$BP$108,0)))</f>
        <v/>
      </c>
      <c r="DM31">
        <f t="shared" si="62"/>
        <v>23</v>
      </c>
      <c r="DN31">
        <f t="shared" si="24"/>
        <v>0</v>
      </c>
      <c r="DO31">
        <f t="shared" si="24"/>
        <v>0</v>
      </c>
      <c r="DQ31">
        <f t="shared" si="63"/>
        <v>23</v>
      </c>
      <c r="DR31" t="str">
        <f t="shared" si="64"/>
        <v/>
      </c>
      <c r="DW31" s="27"/>
      <c r="DX31" s="1"/>
    </row>
    <row r="32" spans="1:128" ht="18.600000000000001" thickBot="1" x14ac:dyDescent="0.4">
      <c r="A32" s="1"/>
      <c r="B32" s="27"/>
      <c r="C32" s="148" t="s">
        <v>147</v>
      </c>
      <c r="D32" s="149"/>
      <c r="E32" s="149"/>
      <c r="F32" s="149"/>
      <c r="G32" s="149"/>
      <c r="H32" s="149"/>
      <c r="I32" s="150"/>
      <c r="J32" s="27"/>
      <c r="K32" s="27"/>
      <c r="L32" s="27"/>
      <c r="M32" s="27">
        <f t="shared" si="66"/>
        <v>24</v>
      </c>
      <c r="N32" s="98"/>
      <c r="O32" s="99"/>
      <c r="P32" s="99"/>
      <c r="Q32" s="99"/>
      <c r="R32" s="99"/>
      <c r="S32" s="99"/>
      <c r="T32" s="100"/>
      <c r="U32" s="100"/>
      <c r="V32" s="27"/>
      <c r="W32" s="27"/>
      <c r="X32" s="101"/>
      <c r="Y32" s="102"/>
      <c r="Z32" s="27"/>
      <c r="AA32" s="27"/>
      <c r="AB32" s="27"/>
      <c r="AC32" s="27"/>
      <c r="AQ32" t="s">
        <v>148</v>
      </c>
      <c r="BC32" s="114" t="str">
        <f t="shared" si="38"/>
        <v/>
      </c>
      <c r="BD32" s="115" t="str" cm="1">
        <f t="array" ref="BD32">IF(OR(BC32="",BC32=0),"",INDEX($AD$9:$AD$28,BC32))</f>
        <v/>
      </c>
      <c r="BE32" s="116" t="str" cm="1">
        <f t="array" ref="BE32">IF(BD32="","",O32*INDEX($AP$9:$AP$28,BC32))</f>
        <v/>
      </c>
      <c r="BF32" s="117" t="str" cm="1">
        <f t="array" ref="BF32">IF(BD32="","",P32*INDEX($AP$9:$AP$28,BC32))</f>
        <v/>
      </c>
      <c r="BG32" s="117" t="str">
        <f>IF(BD32="","",IF($BF$1=[1]Lists!$R$2,MIN(SUM(O32:P32),$BI$1),IF(AND($BF$1=[1]Lists!$R$3,O32&gt;0),MIN(O32,$BI$1)+P32*(MIN(O32,$BI$1)/O32),MIN(SUM(O32),$BI$1)+P32)))</f>
        <v/>
      </c>
      <c r="BH32" s="118" t="str">
        <f>IF(BD32="","",IF($BF$1=[1]Lists!$R$2,MIN(SUM(BE32:BF32),$BI$1),IF(AND($BF$1=[1]Lists!$R$3,O32&gt;0),MIN(BE32,$BI$1)+BF32*(MIN(BE32,$BI$1)/BE32),MIN(SUM(BE32),$BI$1)+BF32)))</f>
        <v/>
      </c>
      <c r="BI32" s="116" t="str">
        <f t="shared" si="39"/>
        <v/>
      </c>
      <c r="BJ32" s="118" t="str">
        <f t="shared" si="40"/>
        <v/>
      </c>
      <c r="BK32" s="117" t="str">
        <f>IF(BD32="","",IF($BF$1=[1]Lists!$R$2,MIN(SUM(O32:P32),$BL$1),IF(AND($BF$1=[1]Lists!$R$3,O32&gt;0),MIN(O32,$BL$1)+P32*(MIN(O32,$BL$1)/O32),MIN(SUM(O32),$BL$1)+P32)))</f>
        <v/>
      </c>
      <c r="BL32" s="118" t="str">
        <f>IF(BD32="","",IF($BF$1=[1]Lists!$R$2,MIN(SUM(BE32:BF32),$BL$1),IF(AND($BF$1=[1]Lists!$R$3,O32&gt;0),MIN(BE32,$BL$1)+BF32*(MIN(BE32,$BL$1)/BE32),MIN(SUM(BE32),$BL$1)+BF32)))</f>
        <v/>
      </c>
      <c r="BM32" s="116" t="str">
        <f t="shared" si="41"/>
        <v/>
      </c>
      <c r="BN32" s="118" t="str">
        <f t="shared" si="42"/>
        <v/>
      </c>
      <c r="BP32" s="103" t="str">
        <f t="shared" si="20"/>
        <v/>
      </c>
      <c r="BQ32" s="3" t="str">
        <f>IF(M32&gt;MAX([1]GL_LossExperience_Input!$BP$9:$BP$108),"",INDEX([1]GL_LossExperience_Input!$X$9:$X$108,MATCH(M32,$BP$9:$BP$108,0)))</f>
        <v/>
      </c>
      <c r="BR32" s="7" t="str">
        <f t="shared" si="43"/>
        <v/>
      </c>
      <c r="BS32" s="23" t="str">
        <f>IF(M32&gt;MAX([1]GL_LossExperience_Input!$BP$9:$BP$108),"",INDEX([1]GL_LossExperience_Input!$Y$9:$Y$108,MATCH(M32,$BP$9:$BP$108,0)))</f>
        <v/>
      </c>
      <c r="DM32">
        <f t="shared" si="62"/>
        <v>24</v>
      </c>
      <c r="DN32">
        <f t="shared" si="24"/>
        <v>0</v>
      </c>
      <c r="DO32">
        <f t="shared" si="24"/>
        <v>0</v>
      </c>
      <c r="DQ32">
        <f t="shared" si="63"/>
        <v>24</v>
      </c>
      <c r="DR32" t="str">
        <f t="shared" si="64"/>
        <v/>
      </c>
      <c r="DW32" s="27"/>
      <c r="DX32" s="1"/>
    </row>
    <row r="33" spans="1:128" ht="14.4" x14ac:dyDescent="0.3">
      <c r="A33" s="1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>
        <f t="shared" si="66"/>
        <v>25</v>
      </c>
      <c r="N33" s="98"/>
      <c r="O33" s="99"/>
      <c r="P33" s="99"/>
      <c r="Q33" s="99"/>
      <c r="R33" s="99"/>
      <c r="S33" s="99"/>
      <c r="T33" s="100"/>
      <c r="U33" s="100"/>
      <c r="V33" s="27"/>
      <c r="W33" s="27"/>
      <c r="X33" s="101"/>
      <c r="Y33" s="102"/>
      <c r="Z33" s="27"/>
      <c r="AA33" s="27"/>
      <c r="AB33" s="27"/>
      <c r="AC33" s="27"/>
      <c r="AQ33" t="s">
        <v>149</v>
      </c>
      <c r="BC33" s="114" t="str">
        <f t="shared" si="38"/>
        <v/>
      </c>
      <c r="BD33" s="115" t="str" cm="1">
        <f t="array" ref="BD33">IF(OR(BC33="",BC33=0),"",INDEX($AD$9:$AD$28,BC33))</f>
        <v/>
      </c>
      <c r="BE33" s="116" t="str" cm="1">
        <f t="array" ref="BE33">IF(BD33="","",O33*INDEX($AP$9:$AP$28,BC33))</f>
        <v/>
      </c>
      <c r="BF33" s="117" t="str" cm="1">
        <f t="array" ref="BF33">IF(BD33="","",P33*INDEX($AP$9:$AP$28,BC33))</f>
        <v/>
      </c>
      <c r="BG33" s="117" t="str">
        <f>IF(BD33="","",IF($BF$1=[1]Lists!$R$2,MIN(SUM(O33:P33),$BI$1),IF(AND($BF$1=[1]Lists!$R$3,O33&gt;0),MIN(O33,$BI$1)+P33*(MIN(O33,$BI$1)/O33),MIN(SUM(O33),$BI$1)+P33)))</f>
        <v/>
      </c>
      <c r="BH33" s="118" t="str">
        <f>IF(BD33="","",IF($BF$1=[1]Lists!$R$2,MIN(SUM(BE33:BF33),$BI$1),IF(AND($BF$1=[1]Lists!$R$3,O33&gt;0),MIN(BE33,$BI$1)+BF33*(MIN(BE33,$BI$1)/BE33),MIN(SUM(BE33),$BI$1)+BF33)))</f>
        <v/>
      </c>
      <c r="BI33" s="116" t="str">
        <f t="shared" si="39"/>
        <v/>
      </c>
      <c r="BJ33" s="118" t="str">
        <f t="shared" si="40"/>
        <v/>
      </c>
      <c r="BK33" s="117" t="str">
        <f>IF(BD33="","",IF($BF$1=[1]Lists!$R$2,MIN(SUM(O33:P33),$BL$1),IF(AND($BF$1=[1]Lists!$R$3,O33&gt;0),MIN(O33,$BL$1)+P33*(MIN(O33,$BL$1)/O33),MIN(SUM(O33),$BL$1)+P33)))</f>
        <v/>
      </c>
      <c r="BL33" s="118" t="str">
        <f>IF(BD33="","",IF($BF$1=[1]Lists!$R$2,MIN(SUM(BE33:BF33),$BL$1),IF(AND($BF$1=[1]Lists!$R$3,O33&gt;0),MIN(BE33,$BL$1)+BF33*(MIN(BE33,$BL$1)/BE33),MIN(SUM(BE33),$BL$1)+BF33)))</f>
        <v/>
      </c>
      <c r="BM33" s="116" t="str">
        <f t="shared" si="41"/>
        <v/>
      </c>
      <c r="BN33" s="118" t="str">
        <f t="shared" si="42"/>
        <v/>
      </c>
      <c r="BP33" s="103" t="str">
        <f t="shared" si="20"/>
        <v/>
      </c>
      <c r="BQ33" s="3" t="str">
        <f>IF(M33&gt;MAX([1]GL_LossExperience_Input!$BP$9:$BP$108),"",INDEX([1]GL_LossExperience_Input!$X$9:$X$108,MATCH(M33,$BP$9:$BP$108,0)))</f>
        <v/>
      </c>
      <c r="BR33" s="7" t="str">
        <f t="shared" si="43"/>
        <v/>
      </c>
      <c r="BS33" s="23" t="str">
        <f>IF(M33&gt;MAX([1]GL_LossExperience_Input!$BP$9:$BP$108),"",INDEX([1]GL_LossExperience_Input!$Y$9:$Y$108,MATCH(M33,$BP$9:$BP$108,0)))</f>
        <v/>
      </c>
      <c r="DM33">
        <f t="shared" si="62"/>
        <v>25</v>
      </c>
      <c r="DN33">
        <f t="shared" si="24"/>
        <v>0</v>
      </c>
      <c r="DO33">
        <f t="shared" si="24"/>
        <v>0</v>
      </c>
      <c r="DQ33">
        <f t="shared" si="63"/>
        <v>25</v>
      </c>
      <c r="DR33" t="str">
        <f t="shared" si="64"/>
        <v/>
      </c>
      <c r="DW33" s="27"/>
      <c r="DX33" s="1"/>
    </row>
    <row r="34" spans="1:128" ht="14.4" x14ac:dyDescent="0.3">
      <c r="A34" s="1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>
        <f t="shared" si="66"/>
        <v>26</v>
      </c>
      <c r="N34" s="98"/>
      <c r="O34" s="99"/>
      <c r="P34" s="99"/>
      <c r="Q34" s="99"/>
      <c r="R34" s="99"/>
      <c r="S34" s="99"/>
      <c r="T34" s="100"/>
      <c r="U34" s="100"/>
      <c r="V34" s="27"/>
      <c r="W34" s="27"/>
      <c r="X34" s="101"/>
      <c r="Y34" s="102"/>
      <c r="Z34" s="27"/>
      <c r="AA34" s="27"/>
      <c r="AB34" s="27"/>
      <c r="AC34" s="27"/>
      <c r="BC34" s="114" t="str">
        <f t="shared" si="38"/>
        <v/>
      </c>
      <c r="BD34" s="115" t="str" cm="1">
        <f t="array" ref="BD34">IF(OR(BC34="",BC34=0),"",INDEX($AD$9:$AD$28,BC34))</f>
        <v/>
      </c>
      <c r="BE34" s="116" t="str" cm="1">
        <f t="array" ref="BE34">IF(BD34="","",O34*INDEX($AP$9:$AP$28,BC34))</f>
        <v/>
      </c>
      <c r="BF34" s="117" t="str" cm="1">
        <f t="array" ref="BF34">IF(BD34="","",P34*INDEX($AP$9:$AP$28,BC34))</f>
        <v/>
      </c>
      <c r="BG34" s="117" t="str">
        <f>IF(BD34="","",IF($BF$1=[1]Lists!$R$2,MIN(SUM(O34:P34),$BI$1),IF(AND($BF$1=[1]Lists!$R$3,O34&gt;0),MIN(O34,$BI$1)+P34*(MIN(O34,$BI$1)/O34),MIN(SUM(O34),$BI$1)+P34)))</f>
        <v/>
      </c>
      <c r="BH34" s="118" t="str">
        <f>IF(BD34="","",IF($BF$1=[1]Lists!$R$2,MIN(SUM(BE34:BF34),$BI$1),IF(AND($BF$1=[1]Lists!$R$3,O34&gt;0),MIN(BE34,$BI$1)+BF34*(MIN(BE34,$BI$1)/BE34),MIN(SUM(BE34),$BI$1)+BF34)))</f>
        <v/>
      </c>
      <c r="BI34" s="116" t="str">
        <f t="shared" si="39"/>
        <v/>
      </c>
      <c r="BJ34" s="118" t="str">
        <f t="shared" si="40"/>
        <v/>
      </c>
      <c r="BK34" s="117" t="str">
        <f>IF(BD34="","",IF($BF$1=[1]Lists!$R$2,MIN(SUM(O34:P34),$BL$1),IF(AND($BF$1=[1]Lists!$R$3,O34&gt;0),MIN(O34,$BL$1)+P34*(MIN(O34,$BL$1)/O34),MIN(SUM(O34),$BL$1)+P34)))</f>
        <v/>
      </c>
      <c r="BL34" s="118" t="str">
        <f>IF(BD34="","",IF($BF$1=[1]Lists!$R$2,MIN(SUM(BE34:BF34),$BL$1),IF(AND($BF$1=[1]Lists!$R$3,O34&gt;0),MIN(BE34,$BL$1)+BF34*(MIN(BE34,$BL$1)/BE34),MIN(SUM(BE34),$BL$1)+BF34)))</f>
        <v/>
      </c>
      <c r="BM34" s="116" t="str">
        <f t="shared" si="41"/>
        <v/>
      </c>
      <c r="BN34" s="118" t="str">
        <f t="shared" si="42"/>
        <v/>
      </c>
      <c r="BP34" s="103" t="str">
        <f t="shared" si="20"/>
        <v/>
      </c>
      <c r="BQ34" s="3" t="str">
        <f>IF(M34&gt;MAX([1]GL_LossExperience_Input!$BP$9:$BP$108),"",INDEX([1]GL_LossExperience_Input!$X$9:$X$108,MATCH(M34,$BP$9:$BP$108,0)))</f>
        <v/>
      </c>
      <c r="BR34" s="7" t="str">
        <f t="shared" si="43"/>
        <v/>
      </c>
      <c r="BS34" s="23" t="str">
        <f>IF(M34&gt;MAX([1]GL_LossExperience_Input!$BP$9:$BP$108),"",INDEX([1]GL_LossExperience_Input!$Y$9:$Y$108,MATCH(M34,$BP$9:$BP$108,0)))</f>
        <v/>
      </c>
      <c r="DM34">
        <f t="shared" si="62"/>
        <v>26</v>
      </c>
      <c r="DN34">
        <f t="shared" si="24"/>
        <v>0</v>
      </c>
      <c r="DO34">
        <f t="shared" si="24"/>
        <v>0</v>
      </c>
      <c r="DQ34">
        <f t="shared" si="63"/>
        <v>26</v>
      </c>
      <c r="DR34" t="str">
        <f t="shared" si="64"/>
        <v/>
      </c>
      <c r="DW34" s="27"/>
      <c r="DX34" s="1"/>
    </row>
    <row r="35" spans="1:128" ht="14.4" x14ac:dyDescent="0.3">
      <c r="A35" s="1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>
        <f t="shared" si="66"/>
        <v>27</v>
      </c>
      <c r="N35" s="98"/>
      <c r="O35" s="99"/>
      <c r="P35" s="99"/>
      <c r="Q35" s="99"/>
      <c r="R35" s="99"/>
      <c r="S35" s="99"/>
      <c r="T35" s="100"/>
      <c r="U35" s="100"/>
      <c r="V35" s="27"/>
      <c r="W35" s="27"/>
      <c r="X35" s="101"/>
      <c r="Y35" s="102"/>
      <c r="Z35" s="27"/>
      <c r="AA35" s="27"/>
      <c r="AB35" s="27"/>
      <c r="AC35" s="27"/>
      <c r="BC35" s="114" t="str">
        <f t="shared" si="38"/>
        <v/>
      </c>
      <c r="BD35" s="115" t="str" cm="1">
        <f t="array" ref="BD35">IF(OR(BC35="",BC35=0),"",INDEX($AD$9:$AD$28,BC35))</f>
        <v/>
      </c>
      <c r="BE35" s="116" t="str" cm="1">
        <f t="array" ref="BE35">IF(BD35="","",O35*INDEX($AP$9:$AP$28,BC35))</f>
        <v/>
      </c>
      <c r="BF35" s="117" t="str" cm="1">
        <f t="array" ref="BF35">IF(BD35="","",P35*INDEX($AP$9:$AP$28,BC35))</f>
        <v/>
      </c>
      <c r="BG35" s="117" t="str">
        <f>IF(BD35="","",IF($BF$1=[1]Lists!$R$2,MIN(SUM(O35:P35),$BI$1),IF(AND($BF$1=[1]Lists!$R$3,O35&gt;0),MIN(O35,$BI$1)+P35*(MIN(O35,$BI$1)/O35),MIN(SUM(O35),$BI$1)+P35)))</f>
        <v/>
      </c>
      <c r="BH35" s="118" t="str">
        <f>IF(BD35="","",IF($BF$1=[1]Lists!$R$2,MIN(SUM(BE35:BF35),$BI$1),IF(AND($BF$1=[1]Lists!$R$3,O35&gt;0),MIN(BE35,$BI$1)+BF35*(MIN(BE35,$BI$1)/BE35),MIN(SUM(BE35),$BI$1)+BF35)))</f>
        <v/>
      </c>
      <c r="BI35" s="116" t="str">
        <f t="shared" si="39"/>
        <v/>
      </c>
      <c r="BJ35" s="118" t="str">
        <f t="shared" si="40"/>
        <v/>
      </c>
      <c r="BK35" s="117" t="str">
        <f>IF(BD35="","",IF($BF$1=[1]Lists!$R$2,MIN(SUM(O35:P35),$BL$1),IF(AND($BF$1=[1]Lists!$R$3,O35&gt;0),MIN(O35,$BL$1)+P35*(MIN(O35,$BL$1)/O35),MIN(SUM(O35),$BL$1)+P35)))</f>
        <v/>
      </c>
      <c r="BL35" s="118" t="str">
        <f>IF(BD35="","",IF($BF$1=[1]Lists!$R$2,MIN(SUM(BE35:BF35),$BL$1),IF(AND($BF$1=[1]Lists!$R$3,O35&gt;0),MIN(BE35,$BL$1)+BF35*(MIN(BE35,$BL$1)/BE35),MIN(SUM(BE35),$BL$1)+BF35)))</f>
        <v/>
      </c>
      <c r="BM35" s="116" t="str">
        <f t="shared" si="41"/>
        <v/>
      </c>
      <c r="BN35" s="118" t="str">
        <f t="shared" si="42"/>
        <v/>
      </c>
      <c r="BP35" s="103" t="str">
        <f t="shared" si="20"/>
        <v/>
      </c>
      <c r="BQ35" s="3" t="str">
        <f>IF(M35&gt;MAX([1]GL_LossExperience_Input!$BP$9:$BP$108),"",INDEX([1]GL_LossExperience_Input!$X$9:$X$108,MATCH(M35,$BP$9:$BP$108,0)))</f>
        <v/>
      </c>
      <c r="BR35" s="7" t="str">
        <f t="shared" si="43"/>
        <v/>
      </c>
      <c r="BS35" s="23" t="str">
        <f>IF(M35&gt;MAX([1]GL_LossExperience_Input!$BP$9:$BP$108),"",INDEX([1]GL_LossExperience_Input!$Y$9:$Y$108,MATCH(M35,$BP$9:$BP$108,0)))</f>
        <v/>
      </c>
      <c r="DM35">
        <f t="shared" si="62"/>
        <v>27</v>
      </c>
      <c r="DN35">
        <f t="shared" si="24"/>
        <v>0</v>
      </c>
      <c r="DO35">
        <f t="shared" si="24"/>
        <v>0</v>
      </c>
      <c r="DQ35">
        <f t="shared" si="63"/>
        <v>27</v>
      </c>
      <c r="DR35" t="str">
        <f t="shared" si="64"/>
        <v/>
      </c>
      <c r="DW35" s="27"/>
      <c r="DX35" s="1"/>
    </row>
    <row r="36" spans="1:128" ht="14.4" x14ac:dyDescent="0.3">
      <c r="A36" s="1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>
        <f t="shared" si="66"/>
        <v>28</v>
      </c>
      <c r="N36" s="98"/>
      <c r="O36" s="99"/>
      <c r="P36" s="99"/>
      <c r="Q36" s="99"/>
      <c r="R36" s="99"/>
      <c r="S36" s="99"/>
      <c r="T36" s="100"/>
      <c r="U36" s="100"/>
      <c r="V36" s="27"/>
      <c r="W36" s="27"/>
      <c r="X36" s="101"/>
      <c r="Y36" s="102"/>
      <c r="Z36" s="27"/>
      <c r="AA36" s="27"/>
      <c r="AB36" s="27"/>
      <c r="AC36" s="27"/>
      <c r="BC36" s="114" t="str">
        <f t="shared" si="38"/>
        <v/>
      </c>
      <c r="BD36" s="115" t="str" cm="1">
        <f t="array" ref="BD36">IF(OR(BC36="",BC36=0),"",INDEX($AD$9:$AD$28,BC36))</f>
        <v/>
      </c>
      <c r="BE36" s="116" t="str" cm="1">
        <f t="array" ref="BE36">IF(BD36="","",O36*INDEX($AP$9:$AP$28,BC36))</f>
        <v/>
      </c>
      <c r="BF36" s="117" t="str" cm="1">
        <f t="array" ref="BF36">IF(BD36="","",P36*INDEX($AP$9:$AP$28,BC36))</f>
        <v/>
      </c>
      <c r="BG36" s="117" t="str">
        <f>IF(BD36="","",IF($BF$1=[1]Lists!$R$2,MIN(SUM(O36:P36),$BI$1),IF(AND($BF$1=[1]Lists!$R$3,O36&gt;0),MIN(O36,$BI$1)+P36*(MIN(O36,$BI$1)/O36),MIN(SUM(O36),$BI$1)+P36)))</f>
        <v/>
      </c>
      <c r="BH36" s="118" t="str">
        <f>IF(BD36="","",IF($BF$1=[1]Lists!$R$2,MIN(SUM(BE36:BF36),$BI$1),IF(AND($BF$1=[1]Lists!$R$3,O36&gt;0),MIN(BE36,$BI$1)+BF36*(MIN(BE36,$BI$1)/BE36),MIN(SUM(BE36),$BI$1)+BF36)))</f>
        <v/>
      </c>
      <c r="BI36" s="116" t="str">
        <f t="shared" si="39"/>
        <v/>
      </c>
      <c r="BJ36" s="118" t="str">
        <f t="shared" si="40"/>
        <v/>
      </c>
      <c r="BK36" s="117" t="str">
        <f>IF(BD36="","",IF($BF$1=[1]Lists!$R$2,MIN(SUM(O36:P36),$BL$1),IF(AND($BF$1=[1]Lists!$R$3,O36&gt;0),MIN(O36,$BL$1)+P36*(MIN(O36,$BL$1)/O36),MIN(SUM(O36),$BL$1)+P36)))</f>
        <v/>
      </c>
      <c r="BL36" s="118" t="str">
        <f>IF(BD36="","",IF($BF$1=[1]Lists!$R$2,MIN(SUM(BE36:BF36),$BL$1),IF(AND($BF$1=[1]Lists!$R$3,O36&gt;0),MIN(BE36,$BL$1)+BF36*(MIN(BE36,$BL$1)/BE36),MIN(SUM(BE36),$BL$1)+BF36)))</f>
        <v/>
      </c>
      <c r="BM36" s="116" t="str">
        <f t="shared" si="41"/>
        <v/>
      </c>
      <c r="BN36" s="118" t="str">
        <f t="shared" si="42"/>
        <v/>
      </c>
      <c r="BP36" s="103" t="str">
        <f t="shared" si="20"/>
        <v/>
      </c>
      <c r="BQ36" s="3" t="str">
        <f>IF(M36&gt;MAX([1]GL_LossExperience_Input!$BP$9:$BP$108),"",INDEX([1]GL_LossExperience_Input!$X$9:$X$108,MATCH(M36,$BP$9:$BP$108,0)))</f>
        <v/>
      </c>
      <c r="BR36" s="7" t="str">
        <f t="shared" si="43"/>
        <v/>
      </c>
      <c r="BS36" s="23" t="str">
        <f>IF(M36&gt;MAX([1]GL_LossExperience_Input!$BP$9:$BP$108),"",INDEX([1]GL_LossExperience_Input!$Y$9:$Y$108,MATCH(M36,$BP$9:$BP$108,0)))</f>
        <v/>
      </c>
      <c r="DM36">
        <f t="shared" si="62"/>
        <v>28</v>
      </c>
      <c r="DN36">
        <f t="shared" si="24"/>
        <v>0</v>
      </c>
      <c r="DO36">
        <f t="shared" si="24"/>
        <v>0</v>
      </c>
      <c r="DQ36">
        <f t="shared" si="63"/>
        <v>28</v>
      </c>
      <c r="DR36" t="str">
        <f t="shared" si="64"/>
        <v/>
      </c>
      <c r="DW36" s="27"/>
      <c r="DX36" s="1"/>
    </row>
    <row r="37" spans="1:128" ht="14.4" x14ac:dyDescent="0.3">
      <c r="A37" s="1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>
        <f t="shared" si="66"/>
        <v>29</v>
      </c>
      <c r="N37" s="98"/>
      <c r="O37" s="99"/>
      <c r="P37" s="99"/>
      <c r="Q37" s="99"/>
      <c r="R37" s="99"/>
      <c r="S37" s="99"/>
      <c r="T37" s="100"/>
      <c r="U37" s="100"/>
      <c r="V37" s="27"/>
      <c r="W37" s="27"/>
      <c r="X37" s="101"/>
      <c r="Y37" s="102"/>
      <c r="Z37" s="27"/>
      <c r="AA37" s="27"/>
      <c r="AB37" s="27"/>
      <c r="AC37" s="27"/>
      <c r="BC37" s="114" t="str">
        <f t="shared" si="38"/>
        <v/>
      </c>
      <c r="BD37" s="115" t="str" cm="1">
        <f t="array" ref="BD37">IF(OR(BC37="",BC37=0),"",INDEX($AD$9:$AD$28,BC37))</f>
        <v/>
      </c>
      <c r="BE37" s="116" t="str" cm="1">
        <f t="array" ref="BE37">IF(BD37="","",O37*INDEX($AP$9:$AP$28,BC37))</f>
        <v/>
      </c>
      <c r="BF37" s="117" t="str" cm="1">
        <f t="array" ref="BF37">IF(BD37="","",P37*INDEX($AP$9:$AP$28,BC37))</f>
        <v/>
      </c>
      <c r="BG37" s="117" t="str">
        <f>IF(BD37="","",IF($BF$1=[1]Lists!$R$2,MIN(SUM(O37:P37),$BI$1),IF(AND($BF$1=[1]Lists!$R$3,O37&gt;0),MIN(O37,$BI$1)+P37*(MIN(O37,$BI$1)/O37),MIN(SUM(O37),$BI$1)+P37)))</f>
        <v/>
      </c>
      <c r="BH37" s="118" t="str">
        <f>IF(BD37="","",IF($BF$1=[1]Lists!$R$2,MIN(SUM(BE37:BF37),$BI$1),IF(AND($BF$1=[1]Lists!$R$3,O37&gt;0),MIN(BE37,$BI$1)+BF37*(MIN(BE37,$BI$1)/BE37),MIN(SUM(BE37),$BI$1)+BF37)))</f>
        <v/>
      </c>
      <c r="BI37" s="116" t="str">
        <f t="shared" si="39"/>
        <v/>
      </c>
      <c r="BJ37" s="118" t="str">
        <f t="shared" si="40"/>
        <v/>
      </c>
      <c r="BK37" s="117" t="str">
        <f>IF(BD37="","",IF($BF$1=[1]Lists!$R$2,MIN(SUM(O37:P37),$BL$1),IF(AND($BF$1=[1]Lists!$R$3,O37&gt;0),MIN(O37,$BL$1)+P37*(MIN(O37,$BL$1)/O37),MIN(SUM(O37),$BL$1)+P37)))</f>
        <v/>
      </c>
      <c r="BL37" s="118" t="str">
        <f>IF(BD37="","",IF($BF$1=[1]Lists!$R$2,MIN(SUM(BE37:BF37),$BL$1),IF(AND($BF$1=[1]Lists!$R$3,O37&gt;0),MIN(BE37,$BL$1)+BF37*(MIN(BE37,$BL$1)/BE37),MIN(SUM(BE37),$BL$1)+BF37)))</f>
        <v/>
      </c>
      <c r="BM37" s="116" t="str">
        <f t="shared" si="41"/>
        <v/>
      </c>
      <c r="BN37" s="118" t="str">
        <f t="shared" si="42"/>
        <v/>
      </c>
      <c r="BP37" s="103" t="str">
        <f t="shared" si="20"/>
        <v/>
      </c>
      <c r="BQ37" s="3" t="str">
        <f>IF(M37&gt;MAX([1]GL_LossExperience_Input!$BP$9:$BP$108),"",INDEX([1]GL_LossExperience_Input!$X$9:$X$108,MATCH(M37,$BP$9:$BP$108,0)))</f>
        <v/>
      </c>
      <c r="BR37" s="7" t="str">
        <f t="shared" si="43"/>
        <v/>
      </c>
      <c r="BS37" s="23" t="str">
        <f>IF(M37&gt;MAX([1]GL_LossExperience_Input!$BP$9:$BP$108),"",INDEX([1]GL_LossExperience_Input!$Y$9:$Y$108,MATCH(M37,$BP$9:$BP$108,0)))</f>
        <v/>
      </c>
      <c r="DM37">
        <f t="shared" si="62"/>
        <v>29</v>
      </c>
      <c r="DN37">
        <f t="shared" si="24"/>
        <v>0</v>
      </c>
      <c r="DO37">
        <f t="shared" si="24"/>
        <v>0</v>
      </c>
      <c r="DQ37">
        <f t="shared" si="63"/>
        <v>29</v>
      </c>
      <c r="DR37" t="str">
        <f t="shared" si="64"/>
        <v/>
      </c>
      <c r="DW37" s="27"/>
      <c r="DX37" s="1"/>
    </row>
    <row r="38" spans="1:128" ht="14.4" x14ac:dyDescent="0.3">
      <c r="A38" s="1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>
        <f t="shared" si="66"/>
        <v>30</v>
      </c>
      <c r="N38" s="98"/>
      <c r="O38" s="99"/>
      <c r="P38" s="99"/>
      <c r="Q38" s="99"/>
      <c r="R38" s="99"/>
      <c r="S38" s="99"/>
      <c r="T38" s="100"/>
      <c r="U38" s="100"/>
      <c r="V38" s="27"/>
      <c r="W38" s="27"/>
      <c r="X38" s="101"/>
      <c r="Y38" s="102"/>
      <c r="Z38" s="27"/>
      <c r="AA38" s="27"/>
      <c r="AB38" s="27"/>
      <c r="AC38" s="27"/>
      <c r="BC38" s="114" t="str">
        <f t="shared" si="38"/>
        <v/>
      </c>
      <c r="BD38" s="115" t="str" cm="1">
        <f t="array" ref="BD38">IF(OR(BC38="",BC38=0),"",INDEX($AD$9:$AD$28,BC38))</f>
        <v/>
      </c>
      <c r="BE38" s="116" t="str" cm="1">
        <f t="array" ref="BE38">IF(BD38="","",O38*INDEX($AP$9:$AP$28,BC38))</f>
        <v/>
      </c>
      <c r="BF38" s="117" t="str" cm="1">
        <f t="array" ref="BF38">IF(BD38="","",P38*INDEX($AP$9:$AP$28,BC38))</f>
        <v/>
      </c>
      <c r="BG38" s="117" t="str">
        <f>IF(BD38="","",IF($BF$1=[1]Lists!$R$2,MIN(SUM(O38:P38),$BI$1),IF(AND($BF$1=[1]Lists!$R$3,O38&gt;0),MIN(O38,$BI$1)+P38*(MIN(O38,$BI$1)/O38),MIN(SUM(O38),$BI$1)+P38)))</f>
        <v/>
      </c>
      <c r="BH38" s="118" t="str">
        <f>IF(BD38="","",IF($BF$1=[1]Lists!$R$2,MIN(SUM(BE38:BF38),$BI$1),IF(AND($BF$1=[1]Lists!$R$3,O38&gt;0),MIN(BE38,$BI$1)+BF38*(MIN(BE38,$BI$1)/BE38),MIN(SUM(BE38),$BI$1)+BF38)))</f>
        <v/>
      </c>
      <c r="BI38" s="116" t="str">
        <f t="shared" si="39"/>
        <v/>
      </c>
      <c r="BJ38" s="118" t="str">
        <f t="shared" si="40"/>
        <v/>
      </c>
      <c r="BK38" s="117" t="str">
        <f>IF(BD38="","",IF($BF$1=[1]Lists!$R$2,MIN(SUM(O38:P38),$BL$1),IF(AND($BF$1=[1]Lists!$R$3,O38&gt;0),MIN(O38,$BL$1)+P38*(MIN(O38,$BL$1)/O38),MIN(SUM(O38),$BL$1)+P38)))</f>
        <v/>
      </c>
      <c r="BL38" s="118" t="str">
        <f>IF(BD38="","",IF($BF$1=[1]Lists!$R$2,MIN(SUM(BE38:BF38),$BL$1),IF(AND($BF$1=[1]Lists!$R$3,O38&gt;0),MIN(BE38,$BL$1)+BF38*(MIN(BE38,$BL$1)/BE38),MIN(SUM(BE38),$BL$1)+BF38)))</f>
        <v/>
      </c>
      <c r="BM38" s="116" t="str">
        <f t="shared" si="41"/>
        <v/>
      </c>
      <c r="BN38" s="118" t="str">
        <f t="shared" si="42"/>
        <v/>
      </c>
      <c r="BP38" s="103" t="str">
        <f t="shared" si="20"/>
        <v/>
      </c>
      <c r="BQ38" s="3" t="str">
        <f>IF(M38&gt;MAX([1]GL_LossExperience_Input!$BP$9:$BP$108),"",INDEX([1]GL_LossExperience_Input!$X$9:$X$108,MATCH(M38,$BP$9:$BP$108,0)))</f>
        <v/>
      </c>
      <c r="BR38" s="7" t="str">
        <f t="shared" si="43"/>
        <v/>
      </c>
      <c r="BS38" s="23" t="str">
        <f>IF(M38&gt;MAX([1]GL_LossExperience_Input!$BP$9:$BP$108),"",INDEX([1]GL_LossExperience_Input!$Y$9:$Y$108,MATCH(M38,$BP$9:$BP$108,0)))</f>
        <v/>
      </c>
      <c r="DM38">
        <f t="shared" si="62"/>
        <v>30</v>
      </c>
      <c r="DN38">
        <f t="shared" si="24"/>
        <v>0</v>
      </c>
      <c r="DO38">
        <f t="shared" si="24"/>
        <v>0</v>
      </c>
      <c r="DQ38">
        <f t="shared" si="63"/>
        <v>30</v>
      </c>
      <c r="DR38" t="str">
        <f t="shared" si="64"/>
        <v/>
      </c>
      <c r="DW38" s="27"/>
      <c r="DX38" s="1"/>
    </row>
    <row r="39" spans="1:128" ht="14.4" x14ac:dyDescent="0.3">
      <c r="A39" s="1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>
        <f t="shared" si="66"/>
        <v>31</v>
      </c>
      <c r="N39" s="98"/>
      <c r="O39" s="99"/>
      <c r="P39" s="99"/>
      <c r="Q39" s="99"/>
      <c r="R39" s="99"/>
      <c r="S39" s="99"/>
      <c r="T39" s="100"/>
      <c r="U39" s="100"/>
      <c r="V39" s="27"/>
      <c r="W39" s="27"/>
      <c r="X39" s="101"/>
      <c r="Y39" s="102"/>
      <c r="Z39" s="27"/>
      <c r="AA39" s="27"/>
      <c r="AB39" s="27"/>
      <c r="AC39" s="27"/>
      <c r="BC39" s="114" t="str">
        <f t="shared" si="38"/>
        <v/>
      </c>
      <c r="BD39" s="115" t="str" cm="1">
        <f t="array" ref="BD39">IF(OR(BC39="",BC39=0),"",INDEX($AD$9:$AD$28,BC39))</f>
        <v/>
      </c>
      <c r="BE39" s="116" t="str" cm="1">
        <f t="array" ref="BE39">IF(BD39="","",O39*INDEX($AP$9:$AP$28,BC39))</f>
        <v/>
      </c>
      <c r="BF39" s="117" t="str" cm="1">
        <f t="array" ref="BF39">IF(BD39="","",P39*INDEX($AP$9:$AP$28,BC39))</f>
        <v/>
      </c>
      <c r="BG39" s="117" t="str">
        <f>IF(BD39="","",IF($BF$1=[1]Lists!$R$2,MIN(SUM(O39:P39),$BI$1),IF(AND($BF$1=[1]Lists!$R$3,O39&gt;0),MIN(O39,$BI$1)+P39*(MIN(O39,$BI$1)/O39),MIN(SUM(O39),$BI$1)+P39)))</f>
        <v/>
      </c>
      <c r="BH39" s="118" t="str">
        <f>IF(BD39="","",IF($BF$1=[1]Lists!$R$2,MIN(SUM(BE39:BF39),$BI$1),IF(AND($BF$1=[1]Lists!$R$3,O39&gt;0),MIN(BE39,$BI$1)+BF39*(MIN(BE39,$BI$1)/BE39),MIN(SUM(BE39),$BI$1)+BF39)))</f>
        <v/>
      </c>
      <c r="BI39" s="116" t="str">
        <f t="shared" si="39"/>
        <v/>
      </c>
      <c r="BJ39" s="118" t="str">
        <f t="shared" si="40"/>
        <v/>
      </c>
      <c r="BK39" s="117" t="str">
        <f>IF(BD39="","",IF($BF$1=[1]Lists!$R$2,MIN(SUM(O39:P39),$BL$1),IF(AND($BF$1=[1]Lists!$R$3,O39&gt;0),MIN(O39,$BL$1)+P39*(MIN(O39,$BL$1)/O39),MIN(SUM(O39),$BL$1)+P39)))</f>
        <v/>
      </c>
      <c r="BL39" s="118" t="str">
        <f>IF(BD39="","",IF($BF$1=[1]Lists!$R$2,MIN(SUM(BE39:BF39),$BL$1),IF(AND($BF$1=[1]Lists!$R$3,O39&gt;0),MIN(BE39,$BL$1)+BF39*(MIN(BE39,$BL$1)/BE39),MIN(SUM(BE39),$BL$1)+BF39)))</f>
        <v/>
      </c>
      <c r="BM39" s="116" t="str">
        <f t="shared" si="41"/>
        <v/>
      </c>
      <c r="BN39" s="118" t="str">
        <f t="shared" si="42"/>
        <v/>
      </c>
      <c r="BP39" s="103" t="str">
        <f t="shared" si="20"/>
        <v/>
      </c>
      <c r="BQ39" s="3" t="str">
        <f>IF(M39&gt;MAX([1]GL_LossExperience_Input!$BP$9:$BP$108),"",INDEX([1]GL_LossExperience_Input!$X$9:$X$108,MATCH(M39,$BP$9:$BP$108,0)))</f>
        <v/>
      </c>
      <c r="BR39" s="7" t="str">
        <f t="shared" si="43"/>
        <v/>
      </c>
      <c r="BS39" s="23" t="str">
        <f>IF(M39&gt;MAX([1]GL_LossExperience_Input!$BP$9:$BP$108),"",INDEX([1]GL_LossExperience_Input!$Y$9:$Y$108,MATCH(M39,$BP$9:$BP$108,0)))</f>
        <v/>
      </c>
      <c r="DM39">
        <f t="shared" si="62"/>
        <v>31</v>
      </c>
      <c r="DN39">
        <f t="shared" si="24"/>
        <v>0</v>
      </c>
      <c r="DO39">
        <f t="shared" si="24"/>
        <v>0</v>
      </c>
      <c r="DQ39">
        <f t="shared" si="63"/>
        <v>31</v>
      </c>
      <c r="DR39" t="str">
        <f t="shared" si="64"/>
        <v/>
      </c>
      <c r="DW39" s="27"/>
      <c r="DX39" s="1"/>
    </row>
    <row r="40" spans="1:128" ht="14.4" x14ac:dyDescent="0.3">
      <c r="A40" s="1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>
        <f t="shared" si="66"/>
        <v>32</v>
      </c>
      <c r="N40" s="98"/>
      <c r="O40" s="99"/>
      <c r="P40" s="99"/>
      <c r="Q40" s="99"/>
      <c r="R40" s="99"/>
      <c r="S40" s="99"/>
      <c r="T40" s="100"/>
      <c r="U40" s="100"/>
      <c r="V40" s="27"/>
      <c r="W40" s="27"/>
      <c r="X40" s="101"/>
      <c r="Y40" s="102"/>
      <c r="Z40" s="27"/>
      <c r="AA40" s="27"/>
      <c r="AB40" s="27"/>
      <c r="AC40" s="27"/>
      <c r="BC40" s="114" t="str">
        <f t="shared" si="38"/>
        <v/>
      </c>
      <c r="BD40" s="115" t="str" cm="1">
        <f t="array" ref="BD40">IF(OR(BC40="",BC40=0),"",INDEX($AD$9:$AD$28,BC40))</f>
        <v/>
      </c>
      <c r="BE40" s="116" t="str" cm="1">
        <f t="array" ref="BE40">IF(BD40="","",O40*INDEX($AP$9:$AP$28,BC40))</f>
        <v/>
      </c>
      <c r="BF40" s="117" t="str" cm="1">
        <f t="array" ref="BF40">IF(BD40="","",P40*INDEX($AP$9:$AP$28,BC40))</f>
        <v/>
      </c>
      <c r="BG40" s="117" t="str">
        <f>IF(BD40="","",IF($BF$1=[1]Lists!$R$2,MIN(SUM(O40:P40),$BI$1),IF(AND($BF$1=[1]Lists!$R$3,O40&gt;0),MIN(O40,$BI$1)+P40*(MIN(O40,$BI$1)/O40),MIN(SUM(O40),$BI$1)+P40)))</f>
        <v/>
      </c>
      <c r="BH40" s="118" t="str">
        <f>IF(BD40="","",IF($BF$1=[1]Lists!$R$2,MIN(SUM(BE40:BF40),$BI$1),IF(AND($BF$1=[1]Lists!$R$3,O40&gt;0),MIN(BE40,$BI$1)+BF40*(MIN(BE40,$BI$1)/BE40),MIN(SUM(BE40),$BI$1)+BF40)))</f>
        <v/>
      </c>
      <c r="BI40" s="116" t="str">
        <f t="shared" si="39"/>
        <v/>
      </c>
      <c r="BJ40" s="118" t="str">
        <f t="shared" si="40"/>
        <v/>
      </c>
      <c r="BK40" s="117" t="str">
        <f>IF(BD40="","",IF($BF$1=[1]Lists!$R$2,MIN(SUM(O40:P40),$BL$1),IF(AND($BF$1=[1]Lists!$R$3,O40&gt;0),MIN(O40,$BL$1)+P40*(MIN(O40,$BL$1)/O40),MIN(SUM(O40),$BL$1)+P40)))</f>
        <v/>
      </c>
      <c r="BL40" s="118" t="str">
        <f>IF(BD40="","",IF($BF$1=[1]Lists!$R$2,MIN(SUM(BE40:BF40),$BL$1),IF(AND($BF$1=[1]Lists!$R$3,O40&gt;0),MIN(BE40,$BL$1)+BF40*(MIN(BE40,$BL$1)/BE40),MIN(SUM(BE40),$BL$1)+BF40)))</f>
        <v/>
      </c>
      <c r="BM40" s="116" t="str">
        <f t="shared" si="41"/>
        <v/>
      </c>
      <c r="BN40" s="118" t="str">
        <f t="shared" si="42"/>
        <v/>
      </c>
      <c r="BP40" s="103" t="str">
        <f t="shared" si="20"/>
        <v/>
      </c>
      <c r="BQ40" s="3" t="str">
        <f>IF(M40&gt;MAX([1]GL_LossExperience_Input!$BP$9:$BP$108),"",INDEX([1]GL_LossExperience_Input!$X$9:$X$108,MATCH(M40,$BP$9:$BP$108,0)))</f>
        <v/>
      </c>
      <c r="BR40" s="7" t="str">
        <f t="shared" si="43"/>
        <v/>
      </c>
      <c r="BS40" s="23" t="str">
        <f>IF(M40&gt;MAX([1]GL_LossExperience_Input!$BP$9:$BP$108),"",INDEX([1]GL_LossExperience_Input!$Y$9:$Y$108,MATCH(M40,$BP$9:$BP$108,0)))</f>
        <v/>
      </c>
      <c r="DM40">
        <f t="shared" si="62"/>
        <v>32</v>
      </c>
      <c r="DN40">
        <f t="shared" si="24"/>
        <v>0</v>
      </c>
      <c r="DO40">
        <f t="shared" si="24"/>
        <v>0</v>
      </c>
      <c r="DQ40">
        <f t="shared" si="63"/>
        <v>32</v>
      </c>
      <c r="DR40" t="str">
        <f t="shared" si="64"/>
        <v/>
      </c>
      <c r="DW40" s="27"/>
      <c r="DX40" s="1"/>
    </row>
    <row r="41" spans="1:128" ht="14.4" x14ac:dyDescent="0.3">
      <c r="A41" s="1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>
        <f t="shared" si="66"/>
        <v>33</v>
      </c>
      <c r="N41" s="98"/>
      <c r="O41" s="99"/>
      <c r="P41" s="99"/>
      <c r="Q41" s="99"/>
      <c r="R41" s="99"/>
      <c r="S41" s="99"/>
      <c r="T41" s="100"/>
      <c r="U41" s="100"/>
      <c r="V41" s="27"/>
      <c r="W41" s="27"/>
      <c r="X41" s="101"/>
      <c r="Y41" s="102"/>
      <c r="Z41" s="27"/>
      <c r="AA41" s="27"/>
      <c r="AB41" s="27"/>
      <c r="AC41" s="27"/>
      <c r="BC41" s="114" t="str">
        <f t="shared" si="38"/>
        <v/>
      </c>
      <c r="BD41" s="115" t="str" cm="1">
        <f t="array" ref="BD41">IF(OR(BC41="",BC41=0),"",INDEX($AD$9:$AD$28,BC41))</f>
        <v/>
      </c>
      <c r="BE41" s="116" t="str" cm="1">
        <f t="array" ref="BE41">IF(BD41="","",O41*INDEX($AP$9:$AP$28,BC41))</f>
        <v/>
      </c>
      <c r="BF41" s="117" t="str" cm="1">
        <f t="array" ref="BF41">IF(BD41="","",P41*INDEX($AP$9:$AP$28,BC41))</f>
        <v/>
      </c>
      <c r="BG41" s="117" t="str">
        <f>IF(BD41="","",IF($BF$1=[1]Lists!$R$2,MIN(SUM(O41:P41),$BI$1),IF(AND($BF$1=[1]Lists!$R$3,O41&gt;0),MIN(O41,$BI$1)+P41*(MIN(O41,$BI$1)/O41),MIN(SUM(O41),$BI$1)+P41)))</f>
        <v/>
      </c>
      <c r="BH41" s="118" t="str">
        <f>IF(BD41="","",IF($BF$1=[1]Lists!$R$2,MIN(SUM(BE41:BF41),$BI$1),IF(AND($BF$1=[1]Lists!$R$3,O41&gt;0),MIN(BE41,$BI$1)+BF41*(MIN(BE41,$BI$1)/BE41),MIN(SUM(BE41),$BI$1)+BF41)))</f>
        <v/>
      </c>
      <c r="BI41" s="116" t="str">
        <f t="shared" si="39"/>
        <v/>
      </c>
      <c r="BJ41" s="118" t="str">
        <f t="shared" si="40"/>
        <v/>
      </c>
      <c r="BK41" s="117" t="str">
        <f>IF(BD41="","",IF($BF$1=[1]Lists!$R$2,MIN(SUM(O41:P41),$BL$1),IF(AND($BF$1=[1]Lists!$R$3,O41&gt;0),MIN(O41,$BL$1)+P41*(MIN(O41,$BL$1)/O41),MIN(SUM(O41),$BL$1)+P41)))</f>
        <v/>
      </c>
      <c r="BL41" s="118" t="str">
        <f>IF(BD41="","",IF($BF$1=[1]Lists!$R$2,MIN(SUM(BE41:BF41),$BL$1),IF(AND($BF$1=[1]Lists!$R$3,O41&gt;0),MIN(BE41,$BL$1)+BF41*(MIN(BE41,$BL$1)/BE41),MIN(SUM(BE41),$BL$1)+BF41)))</f>
        <v/>
      </c>
      <c r="BM41" s="116" t="str">
        <f t="shared" si="41"/>
        <v/>
      </c>
      <c r="BN41" s="118" t="str">
        <f t="shared" si="42"/>
        <v/>
      </c>
      <c r="BP41" s="103" t="str">
        <f t="shared" si="20"/>
        <v/>
      </c>
      <c r="BQ41" s="3" t="str">
        <f>IF(M41&gt;MAX([1]GL_LossExperience_Input!$BP$9:$BP$108),"",INDEX([1]GL_LossExperience_Input!$X$9:$X$108,MATCH(M41,$BP$9:$BP$108,0)))</f>
        <v/>
      </c>
      <c r="BR41" s="7" t="str">
        <f t="shared" si="43"/>
        <v/>
      </c>
      <c r="BS41" s="23" t="str">
        <f>IF(M41&gt;MAX([1]GL_LossExperience_Input!$BP$9:$BP$108),"",INDEX([1]GL_LossExperience_Input!$Y$9:$Y$108,MATCH(M41,$BP$9:$BP$108,0)))</f>
        <v/>
      </c>
      <c r="DM41">
        <f t="shared" si="62"/>
        <v>33</v>
      </c>
      <c r="DN41">
        <f t="shared" ref="DN41:DO72" si="86">IF(OR(Q41="",$N41=""),0,IF(Q41&gt;O41,1,0))</f>
        <v>0</v>
      </c>
      <c r="DO41">
        <f t="shared" si="86"/>
        <v>0</v>
      </c>
      <c r="DQ41">
        <f t="shared" si="63"/>
        <v>33</v>
      </c>
      <c r="DR41" t="str">
        <f t="shared" si="64"/>
        <v/>
      </c>
      <c r="DW41" s="27"/>
      <c r="DX41" s="1"/>
    </row>
    <row r="42" spans="1:128" ht="14.4" x14ac:dyDescent="0.3">
      <c r="A42" s="1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>
        <f t="shared" si="66"/>
        <v>34</v>
      </c>
      <c r="N42" s="98"/>
      <c r="O42" s="99"/>
      <c r="P42" s="99"/>
      <c r="Q42" s="99"/>
      <c r="R42" s="99"/>
      <c r="S42" s="99"/>
      <c r="T42" s="100"/>
      <c r="U42" s="100"/>
      <c r="V42" s="27"/>
      <c r="W42" s="27"/>
      <c r="X42" s="101"/>
      <c r="Y42" s="102"/>
      <c r="Z42" s="27"/>
      <c r="AA42" s="27"/>
      <c r="AB42" s="27"/>
      <c r="AC42" s="27"/>
      <c r="BC42" s="114" t="str">
        <f t="shared" si="38"/>
        <v/>
      </c>
      <c r="BD42" s="115" t="str" cm="1">
        <f t="array" ref="BD42">IF(OR(BC42="",BC42=0),"",INDEX($AD$9:$AD$28,BC42))</f>
        <v/>
      </c>
      <c r="BE42" s="116" t="str" cm="1">
        <f t="array" ref="BE42">IF(BD42="","",O42*INDEX($AP$9:$AP$28,BC42))</f>
        <v/>
      </c>
      <c r="BF42" s="117" t="str" cm="1">
        <f t="array" ref="BF42">IF(BD42="","",P42*INDEX($AP$9:$AP$28,BC42))</f>
        <v/>
      </c>
      <c r="BG42" s="117" t="str">
        <f>IF(BD42="","",IF($BF$1=[1]Lists!$R$2,MIN(SUM(O42:P42),$BI$1),IF(AND($BF$1=[1]Lists!$R$3,O42&gt;0),MIN(O42,$BI$1)+P42*(MIN(O42,$BI$1)/O42),MIN(SUM(O42),$BI$1)+P42)))</f>
        <v/>
      </c>
      <c r="BH42" s="118" t="str">
        <f>IF(BD42="","",IF($BF$1=[1]Lists!$R$2,MIN(SUM(BE42:BF42),$BI$1),IF(AND($BF$1=[1]Lists!$R$3,O42&gt;0),MIN(BE42,$BI$1)+BF42*(MIN(BE42,$BI$1)/BE42),MIN(SUM(BE42),$BI$1)+BF42)))</f>
        <v/>
      </c>
      <c r="BI42" s="116" t="str">
        <f t="shared" si="39"/>
        <v/>
      </c>
      <c r="BJ42" s="118" t="str">
        <f t="shared" si="40"/>
        <v/>
      </c>
      <c r="BK42" s="117" t="str">
        <f>IF(BD42="","",IF($BF$1=[1]Lists!$R$2,MIN(SUM(O42:P42),$BL$1),IF(AND($BF$1=[1]Lists!$R$3,O42&gt;0),MIN(O42,$BL$1)+P42*(MIN(O42,$BL$1)/O42),MIN(SUM(O42),$BL$1)+P42)))</f>
        <v/>
      </c>
      <c r="BL42" s="118" t="str">
        <f>IF(BD42="","",IF($BF$1=[1]Lists!$R$2,MIN(SUM(BE42:BF42),$BL$1),IF(AND($BF$1=[1]Lists!$R$3,O42&gt;0),MIN(BE42,$BL$1)+BF42*(MIN(BE42,$BL$1)/BE42),MIN(SUM(BE42),$BL$1)+BF42)))</f>
        <v/>
      </c>
      <c r="BM42" s="116" t="str">
        <f t="shared" si="41"/>
        <v/>
      </c>
      <c r="BN42" s="118" t="str">
        <f t="shared" si="42"/>
        <v/>
      </c>
      <c r="BP42" s="103" t="str">
        <f t="shared" si="20"/>
        <v/>
      </c>
      <c r="BQ42" s="3" t="str">
        <f>IF(M42&gt;MAX([1]GL_LossExperience_Input!$BP$9:$BP$108),"",INDEX([1]GL_LossExperience_Input!$X$9:$X$108,MATCH(M42,$BP$9:$BP$108,0)))</f>
        <v/>
      </c>
      <c r="BR42" s="7" t="str">
        <f t="shared" si="43"/>
        <v/>
      </c>
      <c r="BS42" s="23" t="str">
        <f>IF(M42&gt;MAX([1]GL_LossExperience_Input!$BP$9:$BP$108),"",INDEX([1]GL_LossExperience_Input!$Y$9:$Y$108,MATCH(M42,$BP$9:$BP$108,0)))</f>
        <v/>
      </c>
      <c r="DM42">
        <f t="shared" si="62"/>
        <v>34</v>
      </c>
      <c r="DN42">
        <f t="shared" si="86"/>
        <v>0</v>
      </c>
      <c r="DO42">
        <f t="shared" si="86"/>
        <v>0</v>
      </c>
      <c r="DQ42">
        <f t="shared" si="63"/>
        <v>34</v>
      </c>
      <c r="DR42" t="str">
        <f t="shared" si="64"/>
        <v/>
      </c>
      <c r="DW42" s="27"/>
      <c r="DX42" s="1"/>
    </row>
    <row r="43" spans="1:128" ht="14.4" x14ac:dyDescent="0.3">
      <c r="A43" s="1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>
        <f t="shared" si="66"/>
        <v>35</v>
      </c>
      <c r="N43" s="98"/>
      <c r="O43" s="99"/>
      <c r="P43" s="99"/>
      <c r="Q43" s="99"/>
      <c r="R43" s="99"/>
      <c r="S43" s="99"/>
      <c r="T43" s="100"/>
      <c r="U43" s="100"/>
      <c r="V43" s="27"/>
      <c r="W43" s="27"/>
      <c r="X43" s="101"/>
      <c r="Y43" s="102"/>
      <c r="Z43" s="27"/>
      <c r="AA43" s="27"/>
      <c r="AB43" s="27"/>
      <c r="AC43" s="27"/>
      <c r="BC43" s="114" t="str">
        <f t="shared" si="38"/>
        <v/>
      </c>
      <c r="BD43" s="115" t="str" cm="1">
        <f t="array" ref="BD43">IF(OR(BC43="",BC43=0),"",INDEX($AD$9:$AD$28,BC43))</f>
        <v/>
      </c>
      <c r="BE43" s="116" t="str" cm="1">
        <f t="array" ref="BE43">IF(BD43="","",O43*INDEX($AP$9:$AP$28,BC43))</f>
        <v/>
      </c>
      <c r="BF43" s="117" t="str" cm="1">
        <f t="array" ref="BF43">IF(BD43="","",P43*INDEX($AP$9:$AP$28,BC43))</f>
        <v/>
      </c>
      <c r="BG43" s="117" t="str">
        <f>IF(BD43="","",IF($BF$1=[1]Lists!$R$2,MIN(SUM(O43:P43),$BI$1),IF(AND($BF$1=[1]Lists!$R$3,O43&gt;0),MIN(O43,$BI$1)+P43*(MIN(O43,$BI$1)/O43),MIN(SUM(O43),$BI$1)+P43)))</f>
        <v/>
      </c>
      <c r="BH43" s="118" t="str">
        <f>IF(BD43="","",IF($BF$1=[1]Lists!$R$2,MIN(SUM(BE43:BF43),$BI$1),IF(AND($BF$1=[1]Lists!$R$3,O43&gt;0),MIN(BE43,$BI$1)+BF43*(MIN(BE43,$BI$1)/BE43),MIN(SUM(BE43),$BI$1)+BF43)))</f>
        <v/>
      </c>
      <c r="BI43" s="116" t="str">
        <f t="shared" si="39"/>
        <v/>
      </c>
      <c r="BJ43" s="118" t="str">
        <f t="shared" si="40"/>
        <v/>
      </c>
      <c r="BK43" s="117" t="str">
        <f>IF(BD43="","",IF($BF$1=[1]Lists!$R$2,MIN(SUM(O43:P43),$BL$1),IF(AND($BF$1=[1]Lists!$R$3,O43&gt;0),MIN(O43,$BL$1)+P43*(MIN(O43,$BL$1)/O43),MIN(SUM(O43),$BL$1)+P43)))</f>
        <v/>
      </c>
      <c r="BL43" s="118" t="str">
        <f>IF(BD43="","",IF($BF$1=[1]Lists!$R$2,MIN(SUM(BE43:BF43),$BL$1),IF(AND($BF$1=[1]Lists!$R$3,O43&gt;0),MIN(BE43,$BL$1)+BF43*(MIN(BE43,$BL$1)/BE43),MIN(SUM(BE43),$BL$1)+BF43)))</f>
        <v/>
      </c>
      <c r="BM43" s="116" t="str">
        <f t="shared" si="41"/>
        <v/>
      </c>
      <c r="BN43" s="118" t="str">
        <f t="shared" si="42"/>
        <v/>
      </c>
      <c r="BP43" s="103" t="str">
        <f t="shared" si="20"/>
        <v/>
      </c>
      <c r="BQ43" s="3" t="str">
        <f>IF(M43&gt;MAX([1]GL_LossExperience_Input!$BP$9:$BP$108),"",INDEX([1]GL_LossExperience_Input!$X$9:$X$108,MATCH(M43,$BP$9:$BP$108,0)))</f>
        <v/>
      </c>
      <c r="BR43" s="7" t="str">
        <f t="shared" si="43"/>
        <v/>
      </c>
      <c r="BS43" s="23" t="str">
        <f>IF(M43&gt;MAX([1]GL_LossExperience_Input!$BP$9:$BP$108),"",INDEX([1]GL_LossExperience_Input!$Y$9:$Y$108,MATCH(M43,$BP$9:$BP$108,0)))</f>
        <v/>
      </c>
      <c r="DM43">
        <f t="shared" si="62"/>
        <v>35</v>
      </c>
      <c r="DN43">
        <f t="shared" si="86"/>
        <v>0</v>
      </c>
      <c r="DO43">
        <f t="shared" si="86"/>
        <v>0</v>
      </c>
      <c r="DQ43">
        <f t="shared" si="63"/>
        <v>35</v>
      </c>
      <c r="DR43" t="str">
        <f t="shared" si="64"/>
        <v/>
      </c>
      <c r="DW43" s="27"/>
      <c r="DX43" s="1"/>
    </row>
    <row r="44" spans="1:128" ht="14.4" x14ac:dyDescent="0.3">
      <c r="A44" s="1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>
        <f t="shared" si="66"/>
        <v>36</v>
      </c>
      <c r="N44" s="98"/>
      <c r="O44" s="99"/>
      <c r="P44" s="99"/>
      <c r="Q44" s="99"/>
      <c r="R44" s="99"/>
      <c r="S44" s="99"/>
      <c r="T44" s="100"/>
      <c r="U44" s="100"/>
      <c r="V44" s="27"/>
      <c r="W44" s="27"/>
      <c r="X44" s="101"/>
      <c r="Y44" s="102"/>
      <c r="Z44" s="27"/>
      <c r="AA44" s="27"/>
      <c r="AB44" s="27"/>
      <c r="AC44" s="27"/>
      <c r="BC44" s="114" t="str">
        <f t="shared" si="38"/>
        <v/>
      </c>
      <c r="BD44" s="115" t="str" cm="1">
        <f t="array" ref="BD44">IF(OR(BC44="",BC44=0),"",INDEX($AD$9:$AD$28,BC44))</f>
        <v/>
      </c>
      <c r="BE44" s="116" t="str" cm="1">
        <f t="array" ref="BE44">IF(BD44="","",O44*INDEX($AP$9:$AP$28,BC44))</f>
        <v/>
      </c>
      <c r="BF44" s="117" t="str" cm="1">
        <f t="array" ref="BF44">IF(BD44="","",P44*INDEX($AP$9:$AP$28,BC44))</f>
        <v/>
      </c>
      <c r="BG44" s="117" t="str">
        <f>IF(BD44="","",IF($BF$1=[1]Lists!$R$2,MIN(SUM(O44:P44),$BI$1),IF(AND($BF$1=[1]Lists!$R$3,O44&gt;0),MIN(O44,$BI$1)+P44*(MIN(O44,$BI$1)/O44),MIN(SUM(O44),$BI$1)+P44)))</f>
        <v/>
      </c>
      <c r="BH44" s="118" t="str">
        <f>IF(BD44="","",IF($BF$1=[1]Lists!$R$2,MIN(SUM(BE44:BF44),$BI$1),IF(AND($BF$1=[1]Lists!$R$3,O44&gt;0),MIN(BE44,$BI$1)+BF44*(MIN(BE44,$BI$1)/BE44),MIN(SUM(BE44),$BI$1)+BF44)))</f>
        <v/>
      </c>
      <c r="BI44" s="116" t="str">
        <f t="shared" si="39"/>
        <v/>
      </c>
      <c r="BJ44" s="118" t="str">
        <f t="shared" si="40"/>
        <v/>
      </c>
      <c r="BK44" s="117" t="str">
        <f>IF(BD44="","",IF($BF$1=[1]Lists!$R$2,MIN(SUM(O44:P44),$BL$1),IF(AND($BF$1=[1]Lists!$R$3,O44&gt;0),MIN(O44,$BL$1)+P44*(MIN(O44,$BL$1)/O44),MIN(SUM(O44),$BL$1)+P44)))</f>
        <v/>
      </c>
      <c r="BL44" s="118" t="str">
        <f>IF(BD44="","",IF($BF$1=[1]Lists!$R$2,MIN(SUM(BE44:BF44),$BL$1),IF(AND($BF$1=[1]Lists!$R$3,O44&gt;0),MIN(BE44,$BL$1)+BF44*(MIN(BE44,$BL$1)/BE44),MIN(SUM(BE44),$BL$1)+BF44)))</f>
        <v/>
      </c>
      <c r="BM44" s="116" t="str">
        <f t="shared" si="41"/>
        <v/>
      </c>
      <c r="BN44" s="118" t="str">
        <f t="shared" si="42"/>
        <v/>
      </c>
      <c r="BP44" s="103" t="str">
        <f t="shared" si="20"/>
        <v/>
      </c>
      <c r="BQ44" s="3" t="str">
        <f>IF(M44&gt;MAX([1]GL_LossExperience_Input!$BP$9:$BP$108),"",INDEX([1]GL_LossExperience_Input!$X$9:$X$108,MATCH(M44,$BP$9:$BP$108,0)))</f>
        <v/>
      </c>
      <c r="BR44" s="7" t="str">
        <f t="shared" si="43"/>
        <v/>
      </c>
      <c r="BS44" s="23" t="str">
        <f>IF(M44&gt;MAX([1]GL_LossExperience_Input!$BP$9:$BP$108),"",INDEX([1]GL_LossExperience_Input!$Y$9:$Y$108,MATCH(M44,$BP$9:$BP$108,0)))</f>
        <v/>
      </c>
      <c r="DM44">
        <f t="shared" si="62"/>
        <v>36</v>
      </c>
      <c r="DN44">
        <f t="shared" si="86"/>
        <v>0</v>
      </c>
      <c r="DO44">
        <f t="shared" si="86"/>
        <v>0</v>
      </c>
      <c r="DQ44">
        <f t="shared" si="63"/>
        <v>36</v>
      </c>
      <c r="DR44" t="str">
        <f t="shared" si="64"/>
        <v/>
      </c>
      <c r="DW44" s="27"/>
      <c r="DX44" s="1"/>
    </row>
    <row r="45" spans="1:128" ht="14.4" x14ac:dyDescent="0.3">
      <c r="A45" s="1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>
        <f t="shared" si="66"/>
        <v>37</v>
      </c>
      <c r="N45" s="98"/>
      <c r="O45" s="99"/>
      <c r="P45" s="99"/>
      <c r="Q45" s="99"/>
      <c r="R45" s="99"/>
      <c r="S45" s="99"/>
      <c r="T45" s="100"/>
      <c r="U45" s="100"/>
      <c r="V45" s="27"/>
      <c r="W45" s="27"/>
      <c r="X45" s="101"/>
      <c r="Y45" s="102"/>
      <c r="Z45" s="27"/>
      <c r="AA45" s="27"/>
      <c r="AB45" s="27"/>
      <c r="AC45" s="27"/>
      <c r="BC45" s="114" t="str">
        <f t="shared" si="38"/>
        <v/>
      </c>
      <c r="BD45" s="115" t="str" cm="1">
        <f t="array" ref="BD45">IF(OR(BC45="",BC45=0),"",INDEX($AD$9:$AD$28,BC45))</f>
        <v/>
      </c>
      <c r="BE45" s="116" t="str" cm="1">
        <f t="array" ref="BE45">IF(BD45="","",O45*INDEX($AP$9:$AP$28,BC45))</f>
        <v/>
      </c>
      <c r="BF45" s="117" t="str" cm="1">
        <f t="array" ref="BF45">IF(BD45="","",P45*INDEX($AP$9:$AP$28,BC45))</f>
        <v/>
      </c>
      <c r="BG45" s="117" t="str">
        <f>IF(BD45="","",IF($BF$1=[1]Lists!$R$2,MIN(SUM(O45:P45),$BI$1),IF(AND($BF$1=[1]Lists!$R$3,O45&gt;0),MIN(O45,$BI$1)+P45*(MIN(O45,$BI$1)/O45),MIN(SUM(O45),$BI$1)+P45)))</f>
        <v/>
      </c>
      <c r="BH45" s="118" t="str">
        <f>IF(BD45="","",IF($BF$1=[1]Lists!$R$2,MIN(SUM(BE45:BF45),$BI$1),IF(AND($BF$1=[1]Lists!$R$3,O45&gt;0),MIN(BE45,$BI$1)+BF45*(MIN(BE45,$BI$1)/BE45),MIN(SUM(BE45),$BI$1)+BF45)))</f>
        <v/>
      </c>
      <c r="BI45" s="116" t="str">
        <f t="shared" si="39"/>
        <v/>
      </c>
      <c r="BJ45" s="118" t="str">
        <f t="shared" si="40"/>
        <v/>
      </c>
      <c r="BK45" s="117" t="str">
        <f>IF(BD45="","",IF($BF$1=[1]Lists!$R$2,MIN(SUM(O45:P45),$BL$1),IF(AND($BF$1=[1]Lists!$R$3,O45&gt;0),MIN(O45,$BL$1)+P45*(MIN(O45,$BL$1)/O45),MIN(SUM(O45),$BL$1)+P45)))</f>
        <v/>
      </c>
      <c r="BL45" s="118" t="str">
        <f>IF(BD45="","",IF($BF$1=[1]Lists!$R$2,MIN(SUM(BE45:BF45),$BL$1),IF(AND($BF$1=[1]Lists!$R$3,O45&gt;0),MIN(BE45,$BL$1)+BF45*(MIN(BE45,$BL$1)/BE45),MIN(SUM(BE45),$BL$1)+BF45)))</f>
        <v/>
      </c>
      <c r="BM45" s="116" t="str">
        <f t="shared" si="41"/>
        <v/>
      </c>
      <c r="BN45" s="118" t="str">
        <f t="shared" si="42"/>
        <v/>
      </c>
      <c r="BP45" s="103" t="str">
        <f t="shared" si="20"/>
        <v/>
      </c>
      <c r="BQ45" s="3" t="str">
        <f>IF(M45&gt;MAX([1]GL_LossExperience_Input!$BP$9:$BP$108),"",INDEX([1]GL_LossExperience_Input!$X$9:$X$108,MATCH(M45,$BP$9:$BP$108,0)))</f>
        <v/>
      </c>
      <c r="BR45" s="7" t="str">
        <f t="shared" si="43"/>
        <v/>
      </c>
      <c r="BS45" s="23" t="str">
        <f>IF(M45&gt;MAX([1]GL_LossExperience_Input!$BP$9:$BP$108),"",INDEX([1]GL_LossExperience_Input!$Y$9:$Y$108,MATCH(M45,$BP$9:$BP$108,0)))</f>
        <v/>
      </c>
      <c r="DM45">
        <f t="shared" si="62"/>
        <v>37</v>
      </c>
      <c r="DN45">
        <f t="shared" si="86"/>
        <v>0</v>
      </c>
      <c r="DO45">
        <f t="shared" si="86"/>
        <v>0</v>
      </c>
      <c r="DQ45">
        <f t="shared" si="63"/>
        <v>37</v>
      </c>
      <c r="DR45" t="str">
        <f t="shared" si="64"/>
        <v/>
      </c>
      <c r="DW45" s="27"/>
      <c r="DX45" s="1"/>
    </row>
    <row r="46" spans="1:128" ht="14.4" x14ac:dyDescent="0.3">
      <c r="A46" s="1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>
        <f t="shared" si="66"/>
        <v>38</v>
      </c>
      <c r="N46" s="98"/>
      <c r="O46" s="99"/>
      <c r="P46" s="99"/>
      <c r="Q46" s="99"/>
      <c r="R46" s="99"/>
      <c r="S46" s="99"/>
      <c r="T46" s="100"/>
      <c r="U46" s="100"/>
      <c r="V46" s="27"/>
      <c r="W46" s="27"/>
      <c r="X46" s="101"/>
      <c r="Y46" s="102"/>
      <c r="Z46" s="27"/>
      <c r="AA46" s="27"/>
      <c r="AB46" s="27"/>
      <c r="AC46" s="27"/>
      <c r="BC46" s="114" t="str">
        <f t="shared" si="38"/>
        <v/>
      </c>
      <c r="BD46" s="115" t="str" cm="1">
        <f t="array" ref="BD46">IF(OR(BC46="",BC46=0),"",INDEX($AD$9:$AD$28,BC46))</f>
        <v/>
      </c>
      <c r="BE46" s="116" t="str" cm="1">
        <f t="array" ref="BE46">IF(BD46="","",O46*INDEX($AP$9:$AP$28,BC46))</f>
        <v/>
      </c>
      <c r="BF46" s="117" t="str" cm="1">
        <f t="array" ref="BF46">IF(BD46="","",P46*INDEX($AP$9:$AP$28,BC46))</f>
        <v/>
      </c>
      <c r="BG46" s="117" t="str">
        <f>IF(BD46="","",IF($BF$1=[1]Lists!$R$2,MIN(SUM(O46:P46),$BI$1),IF(AND($BF$1=[1]Lists!$R$3,O46&gt;0),MIN(O46,$BI$1)+P46*(MIN(O46,$BI$1)/O46),MIN(SUM(O46),$BI$1)+P46)))</f>
        <v/>
      </c>
      <c r="BH46" s="118" t="str">
        <f>IF(BD46="","",IF($BF$1=[1]Lists!$R$2,MIN(SUM(BE46:BF46),$BI$1),IF(AND($BF$1=[1]Lists!$R$3,O46&gt;0),MIN(BE46,$BI$1)+BF46*(MIN(BE46,$BI$1)/BE46),MIN(SUM(BE46),$BI$1)+BF46)))</f>
        <v/>
      </c>
      <c r="BI46" s="116" t="str">
        <f t="shared" si="39"/>
        <v/>
      </c>
      <c r="BJ46" s="118" t="str">
        <f t="shared" si="40"/>
        <v/>
      </c>
      <c r="BK46" s="117" t="str">
        <f>IF(BD46="","",IF($BF$1=[1]Lists!$R$2,MIN(SUM(O46:P46),$BL$1),IF(AND($BF$1=[1]Lists!$R$3,O46&gt;0),MIN(O46,$BL$1)+P46*(MIN(O46,$BL$1)/O46),MIN(SUM(O46),$BL$1)+P46)))</f>
        <v/>
      </c>
      <c r="BL46" s="118" t="str">
        <f>IF(BD46="","",IF($BF$1=[1]Lists!$R$2,MIN(SUM(BE46:BF46),$BL$1),IF(AND($BF$1=[1]Lists!$R$3,O46&gt;0),MIN(BE46,$BL$1)+BF46*(MIN(BE46,$BL$1)/BE46),MIN(SUM(BE46),$BL$1)+BF46)))</f>
        <v/>
      </c>
      <c r="BM46" s="116" t="str">
        <f t="shared" si="41"/>
        <v/>
      </c>
      <c r="BN46" s="118" t="str">
        <f t="shared" si="42"/>
        <v/>
      </c>
      <c r="BP46" s="103" t="str">
        <f t="shared" si="20"/>
        <v/>
      </c>
      <c r="BQ46" s="3" t="str">
        <f>IF(M46&gt;MAX([1]GL_LossExperience_Input!$BP$9:$BP$108),"",INDEX([1]GL_LossExperience_Input!$X$9:$X$108,MATCH(M46,$BP$9:$BP$108,0)))</f>
        <v/>
      </c>
      <c r="BR46" s="7" t="str">
        <f t="shared" si="43"/>
        <v/>
      </c>
      <c r="BS46" s="23" t="str">
        <f>IF(M46&gt;MAX([1]GL_LossExperience_Input!$BP$9:$BP$108),"",INDEX([1]GL_LossExperience_Input!$Y$9:$Y$108,MATCH(M46,$BP$9:$BP$108,0)))</f>
        <v/>
      </c>
      <c r="DM46">
        <f t="shared" si="62"/>
        <v>38</v>
      </c>
      <c r="DN46">
        <f t="shared" si="86"/>
        <v>0</v>
      </c>
      <c r="DO46">
        <f t="shared" si="86"/>
        <v>0</v>
      </c>
      <c r="DQ46">
        <f t="shared" si="63"/>
        <v>38</v>
      </c>
      <c r="DR46" t="str">
        <f t="shared" si="64"/>
        <v/>
      </c>
      <c r="DW46" s="27"/>
      <c r="DX46" s="1"/>
    </row>
    <row r="47" spans="1:128" ht="14.4" x14ac:dyDescent="0.3">
      <c r="A47" s="1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>
        <f t="shared" si="66"/>
        <v>39</v>
      </c>
      <c r="N47" s="98"/>
      <c r="O47" s="99"/>
      <c r="P47" s="99"/>
      <c r="Q47" s="99"/>
      <c r="R47" s="99"/>
      <c r="S47" s="99"/>
      <c r="T47" s="100"/>
      <c r="U47" s="100"/>
      <c r="V47" s="27"/>
      <c r="W47" s="27"/>
      <c r="X47" s="101"/>
      <c r="Y47" s="102"/>
      <c r="Z47" s="27"/>
      <c r="AA47" s="27"/>
      <c r="AB47" s="27"/>
      <c r="AC47" s="27"/>
      <c r="BC47" s="114" t="str">
        <f t="shared" si="38"/>
        <v/>
      </c>
      <c r="BD47" s="115" t="str" cm="1">
        <f t="array" ref="BD47">IF(OR(BC47="",BC47=0),"",INDEX($AD$9:$AD$28,BC47))</f>
        <v/>
      </c>
      <c r="BE47" s="116" t="str" cm="1">
        <f t="array" ref="BE47">IF(BD47="","",O47*INDEX($AP$9:$AP$28,BC47))</f>
        <v/>
      </c>
      <c r="BF47" s="117" t="str" cm="1">
        <f t="array" ref="BF47">IF(BD47="","",P47*INDEX($AP$9:$AP$28,BC47))</f>
        <v/>
      </c>
      <c r="BG47" s="117" t="str">
        <f>IF(BD47="","",IF($BF$1=[1]Lists!$R$2,MIN(SUM(O47:P47),$BI$1),IF(AND($BF$1=[1]Lists!$R$3,O47&gt;0),MIN(O47,$BI$1)+P47*(MIN(O47,$BI$1)/O47),MIN(SUM(O47),$BI$1)+P47)))</f>
        <v/>
      </c>
      <c r="BH47" s="118" t="str">
        <f>IF(BD47="","",IF($BF$1=[1]Lists!$R$2,MIN(SUM(BE47:BF47),$BI$1),IF(AND($BF$1=[1]Lists!$R$3,O47&gt;0),MIN(BE47,$BI$1)+BF47*(MIN(BE47,$BI$1)/BE47),MIN(SUM(BE47),$BI$1)+BF47)))</f>
        <v/>
      </c>
      <c r="BI47" s="116" t="str">
        <f t="shared" si="39"/>
        <v/>
      </c>
      <c r="BJ47" s="118" t="str">
        <f t="shared" si="40"/>
        <v/>
      </c>
      <c r="BK47" s="117" t="str">
        <f>IF(BD47="","",IF($BF$1=[1]Lists!$R$2,MIN(SUM(O47:P47),$BL$1),IF(AND($BF$1=[1]Lists!$R$3,O47&gt;0),MIN(O47,$BL$1)+P47*(MIN(O47,$BL$1)/O47),MIN(SUM(O47),$BL$1)+P47)))</f>
        <v/>
      </c>
      <c r="BL47" s="118" t="str">
        <f>IF(BD47="","",IF($BF$1=[1]Lists!$R$2,MIN(SUM(BE47:BF47),$BL$1),IF(AND($BF$1=[1]Lists!$R$3,O47&gt;0),MIN(BE47,$BL$1)+BF47*(MIN(BE47,$BL$1)/BE47),MIN(SUM(BE47),$BL$1)+BF47)))</f>
        <v/>
      </c>
      <c r="BM47" s="116" t="str">
        <f t="shared" si="41"/>
        <v/>
      </c>
      <c r="BN47" s="118" t="str">
        <f t="shared" si="42"/>
        <v/>
      </c>
      <c r="BP47" s="103" t="str">
        <f t="shared" si="20"/>
        <v/>
      </c>
      <c r="BQ47" s="3" t="str">
        <f>IF(M47&gt;MAX([1]GL_LossExperience_Input!$BP$9:$BP$108),"",INDEX([1]GL_LossExperience_Input!$X$9:$X$108,MATCH(M47,$BP$9:$BP$108,0)))</f>
        <v/>
      </c>
      <c r="BR47" s="7" t="str">
        <f t="shared" si="43"/>
        <v/>
      </c>
      <c r="BS47" s="23" t="str">
        <f>IF(M47&gt;MAX([1]GL_LossExperience_Input!$BP$9:$BP$108),"",INDEX([1]GL_LossExperience_Input!$Y$9:$Y$108,MATCH(M47,$BP$9:$BP$108,0)))</f>
        <v/>
      </c>
      <c r="DM47">
        <f t="shared" si="62"/>
        <v>39</v>
      </c>
      <c r="DN47">
        <f t="shared" si="86"/>
        <v>0</v>
      </c>
      <c r="DO47">
        <f t="shared" si="86"/>
        <v>0</v>
      </c>
      <c r="DQ47">
        <f t="shared" si="63"/>
        <v>39</v>
      </c>
      <c r="DR47" t="str">
        <f t="shared" si="64"/>
        <v/>
      </c>
      <c r="DW47" s="27"/>
      <c r="DX47" s="1"/>
    </row>
    <row r="48" spans="1:128" ht="14.4" x14ac:dyDescent="0.3">
      <c r="A48" s="1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>
        <f t="shared" si="66"/>
        <v>40</v>
      </c>
      <c r="N48" s="98"/>
      <c r="O48" s="99"/>
      <c r="P48" s="99"/>
      <c r="Q48" s="99"/>
      <c r="R48" s="99"/>
      <c r="S48" s="99"/>
      <c r="T48" s="100"/>
      <c r="U48" s="100"/>
      <c r="V48" s="27"/>
      <c r="W48" s="27"/>
      <c r="X48" s="101"/>
      <c r="Y48" s="102"/>
      <c r="Z48" s="27"/>
      <c r="AA48" s="27"/>
      <c r="AB48" s="27"/>
      <c r="AC48" s="27"/>
      <c r="BC48" s="114" t="str">
        <f t="shared" si="38"/>
        <v/>
      </c>
      <c r="BD48" s="115" t="str" cm="1">
        <f t="array" ref="BD48">IF(OR(BC48="",BC48=0),"",INDEX($AD$9:$AD$28,BC48))</f>
        <v/>
      </c>
      <c r="BE48" s="116" t="str" cm="1">
        <f t="array" ref="BE48">IF(BD48="","",O48*INDEX($AP$9:$AP$28,BC48))</f>
        <v/>
      </c>
      <c r="BF48" s="117" t="str" cm="1">
        <f t="array" ref="BF48">IF(BD48="","",P48*INDEX($AP$9:$AP$28,BC48))</f>
        <v/>
      </c>
      <c r="BG48" s="117" t="str">
        <f>IF(BD48="","",IF($BF$1=[1]Lists!$R$2,MIN(SUM(O48:P48),$BI$1),IF(AND($BF$1=[1]Lists!$R$3,O48&gt;0),MIN(O48,$BI$1)+P48*(MIN(O48,$BI$1)/O48),MIN(SUM(O48),$BI$1)+P48)))</f>
        <v/>
      </c>
      <c r="BH48" s="118" t="str">
        <f>IF(BD48="","",IF($BF$1=[1]Lists!$R$2,MIN(SUM(BE48:BF48),$BI$1),IF(AND($BF$1=[1]Lists!$R$3,O48&gt;0),MIN(BE48,$BI$1)+BF48*(MIN(BE48,$BI$1)/BE48),MIN(SUM(BE48),$BI$1)+BF48)))</f>
        <v/>
      </c>
      <c r="BI48" s="116" t="str">
        <f t="shared" si="39"/>
        <v/>
      </c>
      <c r="BJ48" s="118" t="str">
        <f t="shared" si="40"/>
        <v/>
      </c>
      <c r="BK48" s="117" t="str">
        <f>IF(BD48="","",IF($BF$1=[1]Lists!$R$2,MIN(SUM(O48:P48),$BL$1),IF(AND($BF$1=[1]Lists!$R$3,O48&gt;0),MIN(O48,$BL$1)+P48*(MIN(O48,$BL$1)/O48),MIN(SUM(O48),$BL$1)+P48)))</f>
        <v/>
      </c>
      <c r="BL48" s="118" t="str">
        <f>IF(BD48="","",IF($BF$1=[1]Lists!$R$2,MIN(SUM(BE48:BF48),$BL$1),IF(AND($BF$1=[1]Lists!$R$3,O48&gt;0),MIN(BE48,$BL$1)+BF48*(MIN(BE48,$BL$1)/BE48),MIN(SUM(BE48),$BL$1)+BF48)))</f>
        <v/>
      </c>
      <c r="BM48" s="116" t="str">
        <f t="shared" si="41"/>
        <v/>
      </c>
      <c r="BN48" s="118" t="str">
        <f t="shared" si="42"/>
        <v/>
      </c>
      <c r="BP48" s="103" t="str">
        <f t="shared" si="20"/>
        <v/>
      </c>
      <c r="BQ48" s="3" t="str">
        <f>IF(M48&gt;MAX([1]GL_LossExperience_Input!$BP$9:$BP$108),"",INDEX([1]GL_LossExperience_Input!$X$9:$X$108,MATCH(M48,$BP$9:$BP$108,0)))</f>
        <v/>
      </c>
      <c r="BR48" s="7" t="str">
        <f t="shared" si="43"/>
        <v/>
      </c>
      <c r="BS48" s="23" t="str">
        <f>IF(M48&gt;MAX([1]GL_LossExperience_Input!$BP$9:$BP$108),"",INDEX([1]GL_LossExperience_Input!$Y$9:$Y$108,MATCH(M48,$BP$9:$BP$108,0)))</f>
        <v/>
      </c>
      <c r="DM48">
        <f t="shared" si="62"/>
        <v>40</v>
      </c>
      <c r="DN48">
        <f t="shared" si="86"/>
        <v>0</v>
      </c>
      <c r="DO48">
        <f t="shared" si="86"/>
        <v>0</v>
      </c>
      <c r="DQ48">
        <f t="shared" si="63"/>
        <v>40</v>
      </c>
      <c r="DR48" t="str">
        <f t="shared" si="64"/>
        <v/>
      </c>
      <c r="DW48" s="27"/>
      <c r="DX48" s="1"/>
    </row>
    <row r="49" spans="1:128" ht="14.4" x14ac:dyDescent="0.3">
      <c r="A49" s="1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>
        <f t="shared" si="66"/>
        <v>41</v>
      </c>
      <c r="N49" s="98"/>
      <c r="O49" s="99"/>
      <c r="P49" s="99"/>
      <c r="Q49" s="99"/>
      <c r="R49" s="99"/>
      <c r="S49" s="99"/>
      <c r="T49" s="100"/>
      <c r="U49" s="100"/>
      <c r="V49" s="27"/>
      <c r="W49" s="27"/>
      <c r="X49" s="101"/>
      <c r="Y49" s="102"/>
      <c r="Z49" s="27"/>
      <c r="AA49" s="27"/>
      <c r="AB49" s="27"/>
      <c r="AC49" s="27"/>
      <c r="BC49" s="114" t="str">
        <f t="shared" si="38"/>
        <v/>
      </c>
      <c r="BD49" s="115" t="str" cm="1">
        <f t="array" ref="BD49">IF(OR(BC49="",BC49=0),"",INDEX($AD$9:$AD$28,BC49))</f>
        <v/>
      </c>
      <c r="BE49" s="116" t="str" cm="1">
        <f t="array" ref="BE49">IF(BD49="","",O49*INDEX($AP$9:$AP$28,BC49))</f>
        <v/>
      </c>
      <c r="BF49" s="117" t="str" cm="1">
        <f t="array" ref="BF49">IF(BD49="","",P49*INDEX($AP$9:$AP$28,BC49))</f>
        <v/>
      </c>
      <c r="BG49" s="117" t="str">
        <f>IF(BD49="","",IF($BF$1=[1]Lists!$R$2,MIN(SUM(O49:P49),$BI$1),IF(AND($BF$1=[1]Lists!$R$3,O49&gt;0),MIN(O49,$BI$1)+P49*(MIN(O49,$BI$1)/O49),MIN(SUM(O49),$BI$1)+P49)))</f>
        <v/>
      </c>
      <c r="BH49" s="118" t="str">
        <f>IF(BD49="","",IF($BF$1=[1]Lists!$R$2,MIN(SUM(BE49:BF49),$BI$1),IF(AND($BF$1=[1]Lists!$R$3,O49&gt;0),MIN(BE49,$BI$1)+BF49*(MIN(BE49,$BI$1)/BE49),MIN(SUM(BE49),$BI$1)+BF49)))</f>
        <v/>
      </c>
      <c r="BI49" s="116" t="str">
        <f t="shared" si="39"/>
        <v/>
      </c>
      <c r="BJ49" s="118" t="str">
        <f t="shared" si="40"/>
        <v/>
      </c>
      <c r="BK49" s="117" t="str">
        <f>IF(BD49="","",IF($BF$1=[1]Lists!$R$2,MIN(SUM(O49:P49),$BL$1),IF(AND($BF$1=[1]Lists!$R$3,O49&gt;0),MIN(O49,$BL$1)+P49*(MIN(O49,$BL$1)/O49),MIN(SUM(O49),$BL$1)+P49)))</f>
        <v/>
      </c>
      <c r="BL49" s="118" t="str">
        <f>IF(BD49="","",IF($BF$1=[1]Lists!$R$2,MIN(SUM(BE49:BF49),$BL$1),IF(AND($BF$1=[1]Lists!$R$3,O49&gt;0),MIN(BE49,$BL$1)+BF49*(MIN(BE49,$BL$1)/BE49),MIN(SUM(BE49),$BL$1)+BF49)))</f>
        <v/>
      </c>
      <c r="BM49" s="116" t="str">
        <f t="shared" si="41"/>
        <v/>
      </c>
      <c r="BN49" s="118" t="str">
        <f t="shared" si="42"/>
        <v/>
      </c>
      <c r="BP49" s="103" t="str">
        <f t="shared" si="20"/>
        <v/>
      </c>
      <c r="BQ49" s="3" t="str">
        <f>IF(M49&gt;MAX([1]GL_LossExperience_Input!$BP$9:$BP$108),"",INDEX([1]GL_LossExperience_Input!$X$9:$X$108,MATCH(M49,$BP$9:$BP$108,0)))</f>
        <v/>
      </c>
      <c r="BR49" s="7" t="str">
        <f t="shared" si="43"/>
        <v/>
      </c>
      <c r="BS49" s="23" t="str">
        <f>IF(M49&gt;MAX([1]GL_LossExperience_Input!$BP$9:$BP$108),"",INDEX([1]GL_LossExperience_Input!$Y$9:$Y$108,MATCH(M49,$BP$9:$BP$108,0)))</f>
        <v/>
      </c>
      <c r="DM49">
        <f t="shared" si="62"/>
        <v>41</v>
      </c>
      <c r="DN49">
        <f t="shared" si="86"/>
        <v>0</v>
      </c>
      <c r="DO49">
        <f t="shared" si="86"/>
        <v>0</v>
      </c>
      <c r="DQ49">
        <f t="shared" si="63"/>
        <v>41</v>
      </c>
      <c r="DR49" t="str">
        <f t="shared" si="64"/>
        <v/>
      </c>
      <c r="DW49" s="27"/>
      <c r="DX49" s="1"/>
    </row>
    <row r="50" spans="1:128" ht="14.4" x14ac:dyDescent="0.3">
      <c r="A50" s="1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>
        <f t="shared" si="66"/>
        <v>42</v>
      </c>
      <c r="N50" s="98"/>
      <c r="O50" s="99"/>
      <c r="P50" s="99"/>
      <c r="Q50" s="99"/>
      <c r="R50" s="99"/>
      <c r="S50" s="99"/>
      <c r="T50" s="100"/>
      <c r="U50" s="100"/>
      <c r="V50" s="27"/>
      <c r="W50" s="27"/>
      <c r="X50" s="101"/>
      <c r="Y50" s="102"/>
      <c r="Z50" s="27"/>
      <c r="AA50" s="27"/>
      <c r="AB50" s="27"/>
      <c r="AC50" s="27"/>
      <c r="BC50" s="114" t="str">
        <f t="shared" si="38"/>
        <v/>
      </c>
      <c r="BD50" s="115" t="str" cm="1">
        <f t="array" ref="BD50">IF(OR(BC50="",BC50=0),"",INDEX($AD$9:$AD$28,BC50))</f>
        <v/>
      </c>
      <c r="BE50" s="116" t="str" cm="1">
        <f t="array" ref="BE50">IF(BD50="","",O50*INDEX($AP$9:$AP$28,BC50))</f>
        <v/>
      </c>
      <c r="BF50" s="117" t="str" cm="1">
        <f t="array" ref="BF50">IF(BD50="","",P50*INDEX($AP$9:$AP$28,BC50))</f>
        <v/>
      </c>
      <c r="BG50" s="117" t="str">
        <f>IF(BD50="","",IF($BF$1=[1]Lists!$R$2,MIN(SUM(O50:P50),$BI$1),IF(AND($BF$1=[1]Lists!$R$3,O50&gt;0),MIN(O50,$BI$1)+P50*(MIN(O50,$BI$1)/O50),MIN(SUM(O50),$BI$1)+P50)))</f>
        <v/>
      </c>
      <c r="BH50" s="118" t="str">
        <f>IF(BD50="","",IF($BF$1=[1]Lists!$R$2,MIN(SUM(BE50:BF50),$BI$1),IF(AND($BF$1=[1]Lists!$R$3,O50&gt;0),MIN(BE50,$BI$1)+BF50*(MIN(BE50,$BI$1)/BE50),MIN(SUM(BE50),$BI$1)+BF50)))</f>
        <v/>
      </c>
      <c r="BI50" s="116" t="str">
        <f t="shared" si="39"/>
        <v/>
      </c>
      <c r="BJ50" s="118" t="str">
        <f t="shared" si="40"/>
        <v/>
      </c>
      <c r="BK50" s="117" t="str">
        <f>IF(BD50="","",IF($BF$1=[1]Lists!$R$2,MIN(SUM(O50:P50),$BL$1),IF(AND($BF$1=[1]Lists!$R$3,O50&gt;0),MIN(O50,$BL$1)+P50*(MIN(O50,$BL$1)/O50),MIN(SUM(O50),$BL$1)+P50)))</f>
        <v/>
      </c>
      <c r="BL50" s="118" t="str">
        <f>IF(BD50="","",IF($BF$1=[1]Lists!$R$2,MIN(SUM(BE50:BF50),$BL$1),IF(AND($BF$1=[1]Lists!$R$3,O50&gt;0),MIN(BE50,$BL$1)+BF50*(MIN(BE50,$BL$1)/BE50),MIN(SUM(BE50),$BL$1)+BF50)))</f>
        <v/>
      </c>
      <c r="BM50" s="116" t="str">
        <f t="shared" si="41"/>
        <v/>
      </c>
      <c r="BN50" s="118" t="str">
        <f t="shared" si="42"/>
        <v/>
      </c>
      <c r="BP50" s="103" t="str">
        <f t="shared" si="20"/>
        <v/>
      </c>
      <c r="BQ50" s="3" t="str">
        <f>IF(M50&gt;MAX([1]GL_LossExperience_Input!$BP$9:$BP$108),"",INDEX([1]GL_LossExperience_Input!$X$9:$X$108,MATCH(M50,$BP$9:$BP$108,0)))</f>
        <v/>
      </c>
      <c r="BR50" s="7" t="str">
        <f t="shared" si="43"/>
        <v/>
      </c>
      <c r="BS50" s="23" t="str">
        <f>IF(M50&gt;MAX([1]GL_LossExperience_Input!$BP$9:$BP$108),"",INDEX([1]GL_LossExperience_Input!$Y$9:$Y$108,MATCH(M50,$BP$9:$BP$108,0)))</f>
        <v/>
      </c>
      <c r="DM50">
        <f t="shared" si="62"/>
        <v>42</v>
      </c>
      <c r="DN50">
        <f t="shared" si="86"/>
        <v>0</v>
      </c>
      <c r="DO50">
        <f t="shared" si="86"/>
        <v>0</v>
      </c>
      <c r="DQ50">
        <f t="shared" si="63"/>
        <v>42</v>
      </c>
      <c r="DR50" t="str">
        <f t="shared" si="64"/>
        <v/>
      </c>
      <c r="DW50" s="27"/>
      <c r="DX50" s="1"/>
    </row>
    <row r="51" spans="1:128" ht="14.4" x14ac:dyDescent="0.3">
      <c r="A51" s="1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>
        <f t="shared" si="66"/>
        <v>43</v>
      </c>
      <c r="N51" s="98"/>
      <c r="O51" s="99"/>
      <c r="P51" s="99"/>
      <c r="Q51" s="99"/>
      <c r="R51" s="99"/>
      <c r="S51" s="99"/>
      <c r="T51" s="100"/>
      <c r="U51" s="100"/>
      <c r="V51" s="27"/>
      <c r="W51" s="27"/>
      <c r="X51" s="101"/>
      <c r="Y51" s="102"/>
      <c r="Z51" s="27"/>
      <c r="AA51" s="27"/>
      <c r="AB51" s="27"/>
      <c r="AC51" s="27"/>
      <c r="BC51" s="114" t="str">
        <f t="shared" si="38"/>
        <v/>
      </c>
      <c r="BD51" s="115" t="str" cm="1">
        <f t="array" ref="BD51">IF(OR(BC51="",BC51=0),"",INDEX($AD$9:$AD$28,BC51))</f>
        <v/>
      </c>
      <c r="BE51" s="116" t="str" cm="1">
        <f t="array" ref="BE51">IF(BD51="","",O51*INDEX($AP$9:$AP$28,BC51))</f>
        <v/>
      </c>
      <c r="BF51" s="117" t="str" cm="1">
        <f t="array" ref="BF51">IF(BD51="","",P51*INDEX($AP$9:$AP$28,BC51))</f>
        <v/>
      </c>
      <c r="BG51" s="117" t="str">
        <f>IF(BD51="","",IF($BF$1=[1]Lists!$R$2,MIN(SUM(O51:P51),$BI$1),IF(AND($BF$1=[1]Lists!$R$3,O51&gt;0),MIN(O51,$BI$1)+P51*(MIN(O51,$BI$1)/O51),MIN(SUM(O51),$BI$1)+P51)))</f>
        <v/>
      </c>
      <c r="BH51" s="118" t="str">
        <f>IF(BD51="","",IF($BF$1=[1]Lists!$R$2,MIN(SUM(BE51:BF51),$BI$1),IF(AND($BF$1=[1]Lists!$R$3,O51&gt;0),MIN(BE51,$BI$1)+BF51*(MIN(BE51,$BI$1)/BE51),MIN(SUM(BE51),$BI$1)+BF51)))</f>
        <v/>
      </c>
      <c r="BI51" s="116" t="str">
        <f t="shared" si="39"/>
        <v/>
      </c>
      <c r="BJ51" s="118" t="str">
        <f t="shared" si="40"/>
        <v/>
      </c>
      <c r="BK51" s="117" t="str">
        <f>IF(BD51="","",IF($BF$1=[1]Lists!$R$2,MIN(SUM(O51:P51),$BL$1),IF(AND($BF$1=[1]Lists!$R$3,O51&gt;0),MIN(O51,$BL$1)+P51*(MIN(O51,$BL$1)/O51),MIN(SUM(O51),$BL$1)+P51)))</f>
        <v/>
      </c>
      <c r="BL51" s="118" t="str">
        <f>IF(BD51="","",IF($BF$1=[1]Lists!$R$2,MIN(SUM(BE51:BF51),$BL$1),IF(AND($BF$1=[1]Lists!$R$3,O51&gt;0),MIN(BE51,$BL$1)+BF51*(MIN(BE51,$BL$1)/BE51),MIN(SUM(BE51),$BL$1)+BF51)))</f>
        <v/>
      </c>
      <c r="BM51" s="116" t="str">
        <f t="shared" si="41"/>
        <v/>
      </c>
      <c r="BN51" s="118" t="str">
        <f t="shared" si="42"/>
        <v/>
      </c>
      <c r="BP51" s="103" t="str">
        <f t="shared" si="20"/>
        <v/>
      </c>
      <c r="BQ51" s="3" t="str">
        <f>IF(M51&gt;MAX([1]GL_LossExperience_Input!$BP$9:$BP$108),"",INDEX([1]GL_LossExperience_Input!$X$9:$X$108,MATCH(M51,$BP$9:$BP$108,0)))</f>
        <v/>
      </c>
      <c r="BR51" s="7" t="str">
        <f t="shared" si="43"/>
        <v/>
      </c>
      <c r="BS51" s="23" t="str">
        <f>IF(M51&gt;MAX([1]GL_LossExperience_Input!$BP$9:$BP$108),"",INDEX([1]GL_LossExperience_Input!$Y$9:$Y$108,MATCH(M51,$BP$9:$BP$108,0)))</f>
        <v/>
      </c>
      <c r="DM51">
        <f t="shared" si="62"/>
        <v>43</v>
      </c>
      <c r="DN51">
        <f t="shared" si="86"/>
        <v>0</v>
      </c>
      <c r="DO51">
        <f t="shared" si="86"/>
        <v>0</v>
      </c>
      <c r="DQ51">
        <f t="shared" si="63"/>
        <v>43</v>
      </c>
      <c r="DR51" t="str">
        <f t="shared" si="64"/>
        <v/>
      </c>
      <c r="DW51" s="27"/>
      <c r="DX51" s="1"/>
    </row>
    <row r="52" spans="1:128" ht="14.4" x14ac:dyDescent="0.3">
      <c r="A52" s="1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>
        <f t="shared" si="66"/>
        <v>44</v>
      </c>
      <c r="N52" s="98"/>
      <c r="O52" s="99"/>
      <c r="P52" s="99"/>
      <c r="Q52" s="99"/>
      <c r="R52" s="99"/>
      <c r="S52" s="99"/>
      <c r="T52" s="100"/>
      <c r="U52" s="100"/>
      <c r="V52" s="27"/>
      <c r="W52" s="27"/>
      <c r="X52" s="101"/>
      <c r="Y52" s="102"/>
      <c r="Z52" s="27"/>
      <c r="AA52" s="27"/>
      <c r="AB52" s="27"/>
      <c r="AC52" s="27"/>
      <c r="BC52" s="114" t="str">
        <f t="shared" si="38"/>
        <v/>
      </c>
      <c r="BD52" s="115" t="str" cm="1">
        <f t="array" ref="BD52">IF(OR(BC52="",BC52=0),"",INDEX($AD$9:$AD$28,BC52))</f>
        <v/>
      </c>
      <c r="BE52" s="116" t="str" cm="1">
        <f t="array" ref="BE52">IF(BD52="","",O52*INDEX($AP$9:$AP$28,BC52))</f>
        <v/>
      </c>
      <c r="BF52" s="117" t="str" cm="1">
        <f t="array" ref="BF52">IF(BD52="","",P52*INDEX($AP$9:$AP$28,BC52))</f>
        <v/>
      </c>
      <c r="BG52" s="117" t="str">
        <f>IF(BD52="","",IF($BF$1=[1]Lists!$R$2,MIN(SUM(O52:P52),$BI$1),IF(AND($BF$1=[1]Lists!$R$3,O52&gt;0),MIN(O52,$BI$1)+P52*(MIN(O52,$BI$1)/O52),MIN(SUM(O52),$BI$1)+P52)))</f>
        <v/>
      </c>
      <c r="BH52" s="118" t="str">
        <f>IF(BD52="","",IF($BF$1=[1]Lists!$R$2,MIN(SUM(BE52:BF52),$BI$1),IF(AND($BF$1=[1]Lists!$R$3,O52&gt;0),MIN(BE52,$BI$1)+BF52*(MIN(BE52,$BI$1)/BE52),MIN(SUM(BE52),$BI$1)+BF52)))</f>
        <v/>
      </c>
      <c r="BI52" s="116" t="str">
        <f t="shared" si="39"/>
        <v/>
      </c>
      <c r="BJ52" s="118" t="str">
        <f t="shared" si="40"/>
        <v/>
      </c>
      <c r="BK52" s="117" t="str">
        <f>IF(BD52="","",IF($BF$1=[1]Lists!$R$2,MIN(SUM(O52:P52),$BL$1),IF(AND($BF$1=[1]Lists!$R$3,O52&gt;0),MIN(O52,$BL$1)+P52*(MIN(O52,$BL$1)/O52),MIN(SUM(O52),$BL$1)+P52)))</f>
        <v/>
      </c>
      <c r="BL52" s="118" t="str">
        <f>IF(BD52="","",IF($BF$1=[1]Lists!$R$2,MIN(SUM(BE52:BF52),$BL$1),IF(AND($BF$1=[1]Lists!$R$3,O52&gt;0),MIN(BE52,$BL$1)+BF52*(MIN(BE52,$BL$1)/BE52),MIN(SUM(BE52),$BL$1)+BF52)))</f>
        <v/>
      </c>
      <c r="BM52" s="116" t="str">
        <f t="shared" si="41"/>
        <v/>
      </c>
      <c r="BN52" s="118" t="str">
        <f t="shared" si="42"/>
        <v/>
      </c>
      <c r="BP52" s="103" t="str">
        <f t="shared" si="20"/>
        <v/>
      </c>
      <c r="BQ52" s="3" t="str">
        <f>IF(M52&gt;MAX([1]GL_LossExperience_Input!$BP$9:$BP$108),"",INDEX([1]GL_LossExperience_Input!$X$9:$X$108,MATCH(M52,$BP$9:$BP$108,0)))</f>
        <v/>
      </c>
      <c r="BR52" s="7" t="str">
        <f t="shared" si="43"/>
        <v/>
      </c>
      <c r="BS52" s="23" t="str">
        <f>IF(M52&gt;MAX([1]GL_LossExperience_Input!$BP$9:$BP$108),"",INDEX([1]GL_LossExperience_Input!$Y$9:$Y$108,MATCH(M52,$BP$9:$BP$108,0)))</f>
        <v/>
      </c>
      <c r="DM52">
        <f t="shared" si="62"/>
        <v>44</v>
      </c>
      <c r="DN52">
        <f t="shared" si="86"/>
        <v>0</v>
      </c>
      <c r="DO52">
        <f t="shared" si="86"/>
        <v>0</v>
      </c>
      <c r="DQ52">
        <f t="shared" si="63"/>
        <v>44</v>
      </c>
      <c r="DR52" t="str">
        <f t="shared" si="64"/>
        <v/>
      </c>
      <c r="DW52" s="27"/>
      <c r="DX52" s="1"/>
    </row>
    <row r="53" spans="1:128" ht="14.4" x14ac:dyDescent="0.3">
      <c r="A53" s="1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>
        <f t="shared" si="66"/>
        <v>45</v>
      </c>
      <c r="N53" s="98"/>
      <c r="O53" s="99"/>
      <c r="P53" s="99"/>
      <c r="Q53" s="99"/>
      <c r="R53" s="99"/>
      <c r="S53" s="99"/>
      <c r="T53" s="100"/>
      <c r="U53" s="100"/>
      <c r="V53" s="27"/>
      <c r="W53" s="27"/>
      <c r="X53" s="101"/>
      <c r="Y53" s="102"/>
      <c r="Z53" s="27"/>
      <c r="AA53" s="27"/>
      <c r="AB53" s="27"/>
      <c r="AC53" s="27"/>
      <c r="BC53" s="114" t="str">
        <f t="shared" si="38"/>
        <v/>
      </c>
      <c r="BD53" s="115" t="str" cm="1">
        <f t="array" ref="BD53">IF(OR(BC53="",BC53=0),"",INDEX($AD$9:$AD$28,BC53))</f>
        <v/>
      </c>
      <c r="BE53" s="116" t="str" cm="1">
        <f t="array" ref="BE53">IF(BD53="","",O53*INDEX($AP$9:$AP$28,BC53))</f>
        <v/>
      </c>
      <c r="BF53" s="117" t="str" cm="1">
        <f t="array" ref="BF53">IF(BD53="","",P53*INDEX($AP$9:$AP$28,BC53))</f>
        <v/>
      </c>
      <c r="BG53" s="117" t="str">
        <f>IF(BD53="","",IF($BF$1=[1]Lists!$R$2,MIN(SUM(O53:P53),$BI$1),IF(AND($BF$1=[1]Lists!$R$3,O53&gt;0),MIN(O53,$BI$1)+P53*(MIN(O53,$BI$1)/O53),MIN(SUM(O53),$BI$1)+P53)))</f>
        <v/>
      </c>
      <c r="BH53" s="118" t="str">
        <f>IF(BD53="","",IF($BF$1=[1]Lists!$R$2,MIN(SUM(BE53:BF53),$BI$1),IF(AND($BF$1=[1]Lists!$R$3,O53&gt;0),MIN(BE53,$BI$1)+BF53*(MIN(BE53,$BI$1)/BE53),MIN(SUM(BE53),$BI$1)+BF53)))</f>
        <v/>
      </c>
      <c r="BI53" s="116" t="str">
        <f t="shared" si="39"/>
        <v/>
      </c>
      <c r="BJ53" s="118" t="str">
        <f t="shared" si="40"/>
        <v/>
      </c>
      <c r="BK53" s="117" t="str">
        <f>IF(BD53="","",IF($BF$1=[1]Lists!$R$2,MIN(SUM(O53:P53),$BL$1),IF(AND($BF$1=[1]Lists!$R$3,O53&gt;0),MIN(O53,$BL$1)+P53*(MIN(O53,$BL$1)/O53),MIN(SUM(O53),$BL$1)+P53)))</f>
        <v/>
      </c>
      <c r="BL53" s="118" t="str">
        <f>IF(BD53="","",IF($BF$1=[1]Lists!$R$2,MIN(SUM(BE53:BF53),$BL$1),IF(AND($BF$1=[1]Lists!$R$3,O53&gt;0),MIN(BE53,$BL$1)+BF53*(MIN(BE53,$BL$1)/BE53),MIN(SUM(BE53),$BL$1)+BF53)))</f>
        <v/>
      </c>
      <c r="BM53" s="116" t="str">
        <f t="shared" si="41"/>
        <v/>
      </c>
      <c r="BN53" s="118" t="str">
        <f t="shared" si="42"/>
        <v/>
      </c>
      <c r="BP53" s="103" t="str">
        <f t="shared" si="20"/>
        <v/>
      </c>
      <c r="BQ53" s="3" t="str">
        <f>IF(M53&gt;MAX([1]GL_LossExperience_Input!$BP$9:$BP$108),"",INDEX([1]GL_LossExperience_Input!$X$9:$X$108,MATCH(M53,$BP$9:$BP$108,0)))</f>
        <v/>
      </c>
      <c r="BR53" s="7" t="str">
        <f t="shared" si="43"/>
        <v/>
      </c>
      <c r="BS53" s="23" t="str">
        <f>IF(M53&gt;MAX([1]GL_LossExperience_Input!$BP$9:$BP$108),"",INDEX([1]GL_LossExperience_Input!$Y$9:$Y$108,MATCH(M53,$BP$9:$BP$108,0)))</f>
        <v/>
      </c>
      <c r="DM53">
        <f t="shared" si="62"/>
        <v>45</v>
      </c>
      <c r="DN53">
        <f t="shared" si="86"/>
        <v>0</v>
      </c>
      <c r="DO53">
        <f t="shared" si="86"/>
        <v>0</v>
      </c>
      <c r="DQ53">
        <f t="shared" si="63"/>
        <v>45</v>
      </c>
      <c r="DR53" t="str">
        <f t="shared" si="64"/>
        <v/>
      </c>
      <c r="DW53" s="27"/>
      <c r="DX53" s="1"/>
    </row>
    <row r="54" spans="1:128" ht="14.4" x14ac:dyDescent="0.3">
      <c r="A54" s="1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>
        <f t="shared" si="66"/>
        <v>46</v>
      </c>
      <c r="N54" s="98"/>
      <c r="O54" s="99"/>
      <c r="P54" s="99"/>
      <c r="Q54" s="99"/>
      <c r="R54" s="99"/>
      <c r="S54" s="99"/>
      <c r="T54" s="100"/>
      <c r="U54" s="100"/>
      <c r="V54" s="27"/>
      <c r="W54" s="27"/>
      <c r="X54" s="101"/>
      <c r="Y54" s="102"/>
      <c r="Z54" s="27"/>
      <c r="AA54" s="27"/>
      <c r="AB54" s="27"/>
      <c r="AC54" s="27"/>
      <c r="BC54" s="114" t="str">
        <f t="shared" si="38"/>
        <v/>
      </c>
      <c r="BD54" s="115" t="str" cm="1">
        <f t="array" ref="BD54">IF(OR(BC54="",BC54=0),"",INDEX($AD$9:$AD$28,BC54))</f>
        <v/>
      </c>
      <c r="BE54" s="116" t="str" cm="1">
        <f t="array" ref="BE54">IF(BD54="","",O54*INDEX($AP$9:$AP$28,BC54))</f>
        <v/>
      </c>
      <c r="BF54" s="117" t="str" cm="1">
        <f t="array" ref="BF54">IF(BD54="","",P54*INDEX($AP$9:$AP$28,BC54))</f>
        <v/>
      </c>
      <c r="BG54" s="117" t="str">
        <f>IF(BD54="","",IF($BF$1=[1]Lists!$R$2,MIN(SUM(O54:P54),$BI$1),IF(AND($BF$1=[1]Lists!$R$3,O54&gt;0),MIN(O54,$BI$1)+P54*(MIN(O54,$BI$1)/O54),MIN(SUM(O54),$BI$1)+P54)))</f>
        <v/>
      </c>
      <c r="BH54" s="118" t="str">
        <f>IF(BD54="","",IF($BF$1=[1]Lists!$R$2,MIN(SUM(BE54:BF54),$BI$1),IF(AND($BF$1=[1]Lists!$R$3,O54&gt;0),MIN(BE54,$BI$1)+BF54*(MIN(BE54,$BI$1)/BE54),MIN(SUM(BE54),$BI$1)+BF54)))</f>
        <v/>
      </c>
      <c r="BI54" s="116" t="str">
        <f t="shared" si="39"/>
        <v/>
      </c>
      <c r="BJ54" s="118" t="str">
        <f t="shared" si="40"/>
        <v/>
      </c>
      <c r="BK54" s="117" t="str">
        <f>IF(BD54="","",IF($BF$1=[1]Lists!$R$2,MIN(SUM(O54:P54),$BL$1),IF(AND($BF$1=[1]Lists!$R$3,O54&gt;0),MIN(O54,$BL$1)+P54*(MIN(O54,$BL$1)/O54),MIN(SUM(O54),$BL$1)+P54)))</f>
        <v/>
      </c>
      <c r="BL54" s="118" t="str">
        <f>IF(BD54="","",IF($BF$1=[1]Lists!$R$2,MIN(SUM(BE54:BF54),$BL$1),IF(AND($BF$1=[1]Lists!$R$3,O54&gt;0),MIN(BE54,$BL$1)+BF54*(MIN(BE54,$BL$1)/BE54),MIN(SUM(BE54),$BL$1)+BF54)))</f>
        <v/>
      </c>
      <c r="BM54" s="116" t="str">
        <f t="shared" si="41"/>
        <v/>
      </c>
      <c r="BN54" s="118" t="str">
        <f t="shared" si="42"/>
        <v/>
      </c>
      <c r="BP54" s="103" t="str">
        <f t="shared" si="20"/>
        <v/>
      </c>
      <c r="BQ54" s="3" t="str">
        <f>IF(M54&gt;MAX([1]GL_LossExperience_Input!$BP$9:$BP$108),"",INDEX([1]GL_LossExperience_Input!$X$9:$X$108,MATCH(M54,$BP$9:$BP$108,0)))</f>
        <v/>
      </c>
      <c r="BR54" s="7" t="str">
        <f t="shared" si="43"/>
        <v/>
      </c>
      <c r="BS54" s="23" t="str">
        <f>IF(M54&gt;MAX([1]GL_LossExperience_Input!$BP$9:$BP$108),"",INDEX([1]GL_LossExperience_Input!$Y$9:$Y$108,MATCH(M54,$BP$9:$BP$108,0)))</f>
        <v/>
      </c>
      <c r="DM54">
        <f t="shared" si="62"/>
        <v>46</v>
      </c>
      <c r="DN54">
        <f t="shared" si="86"/>
        <v>0</v>
      </c>
      <c r="DO54">
        <f t="shared" si="86"/>
        <v>0</v>
      </c>
      <c r="DQ54">
        <f t="shared" si="63"/>
        <v>46</v>
      </c>
      <c r="DR54" t="str">
        <f t="shared" si="64"/>
        <v/>
      </c>
      <c r="DW54" s="27"/>
      <c r="DX54" s="1"/>
    </row>
    <row r="55" spans="1:128" ht="14.4" x14ac:dyDescent="0.3">
      <c r="A55" s="1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>
        <f t="shared" si="66"/>
        <v>47</v>
      </c>
      <c r="N55" s="98"/>
      <c r="O55" s="99"/>
      <c r="P55" s="99"/>
      <c r="Q55" s="99"/>
      <c r="R55" s="99"/>
      <c r="S55" s="99"/>
      <c r="T55" s="100"/>
      <c r="U55" s="100"/>
      <c r="V55" s="27"/>
      <c r="W55" s="27"/>
      <c r="X55" s="101"/>
      <c r="Y55" s="102"/>
      <c r="Z55" s="27"/>
      <c r="AA55" s="27"/>
      <c r="AB55" s="27"/>
      <c r="AC55" s="27"/>
      <c r="BC55" s="114" t="str">
        <f t="shared" si="38"/>
        <v/>
      </c>
      <c r="BD55" s="115" t="str" cm="1">
        <f t="array" ref="BD55">IF(OR(BC55="",BC55=0),"",INDEX($AD$9:$AD$28,BC55))</f>
        <v/>
      </c>
      <c r="BE55" s="116" t="str" cm="1">
        <f t="array" ref="BE55">IF(BD55="","",O55*INDEX($AP$9:$AP$28,BC55))</f>
        <v/>
      </c>
      <c r="BF55" s="117" t="str" cm="1">
        <f t="array" ref="BF55">IF(BD55="","",P55*INDEX($AP$9:$AP$28,BC55))</f>
        <v/>
      </c>
      <c r="BG55" s="117" t="str">
        <f>IF(BD55="","",IF($BF$1=[1]Lists!$R$2,MIN(SUM(O55:P55),$BI$1),IF(AND($BF$1=[1]Lists!$R$3,O55&gt;0),MIN(O55,$BI$1)+P55*(MIN(O55,$BI$1)/O55),MIN(SUM(O55),$BI$1)+P55)))</f>
        <v/>
      </c>
      <c r="BH55" s="118" t="str">
        <f>IF(BD55="","",IF($BF$1=[1]Lists!$R$2,MIN(SUM(BE55:BF55),$BI$1),IF(AND($BF$1=[1]Lists!$R$3,O55&gt;0),MIN(BE55,$BI$1)+BF55*(MIN(BE55,$BI$1)/BE55),MIN(SUM(BE55),$BI$1)+BF55)))</f>
        <v/>
      </c>
      <c r="BI55" s="116" t="str">
        <f t="shared" si="39"/>
        <v/>
      </c>
      <c r="BJ55" s="118" t="str">
        <f t="shared" si="40"/>
        <v/>
      </c>
      <c r="BK55" s="117" t="str">
        <f>IF(BD55="","",IF($BF$1=[1]Lists!$R$2,MIN(SUM(O55:P55),$BL$1),IF(AND($BF$1=[1]Lists!$R$3,O55&gt;0),MIN(O55,$BL$1)+P55*(MIN(O55,$BL$1)/O55),MIN(SUM(O55),$BL$1)+P55)))</f>
        <v/>
      </c>
      <c r="BL55" s="118" t="str">
        <f>IF(BD55="","",IF($BF$1=[1]Lists!$R$2,MIN(SUM(BE55:BF55),$BL$1),IF(AND($BF$1=[1]Lists!$R$3,O55&gt;0),MIN(BE55,$BL$1)+BF55*(MIN(BE55,$BL$1)/BE55),MIN(SUM(BE55),$BL$1)+BF55)))</f>
        <v/>
      </c>
      <c r="BM55" s="116" t="str">
        <f t="shared" si="41"/>
        <v/>
      </c>
      <c r="BN55" s="118" t="str">
        <f t="shared" si="42"/>
        <v/>
      </c>
      <c r="BP55" s="103" t="str">
        <f t="shared" si="20"/>
        <v/>
      </c>
      <c r="BQ55" s="3" t="str">
        <f>IF(M55&gt;MAX([1]GL_LossExperience_Input!$BP$9:$BP$108),"",INDEX([1]GL_LossExperience_Input!$X$9:$X$108,MATCH(M55,$BP$9:$BP$108,0)))</f>
        <v/>
      </c>
      <c r="BR55" s="7" t="str">
        <f t="shared" si="43"/>
        <v/>
      </c>
      <c r="BS55" s="23" t="str">
        <f>IF(M55&gt;MAX([1]GL_LossExperience_Input!$BP$9:$BP$108),"",INDEX([1]GL_LossExperience_Input!$Y$9:$Y$108,MATCH(M55,$BP$9:$BP$108,0)))</f>
        <v/>
      </c>
      <c r="DM55">
        <f t="shared" si="62"/>
        <v>47</v>
      </c>
      <c r="DN55">
        <f t="shared" si="86"/>
        <v>0</v>
      </c>
      <c r="DO55">
        <f t="shared" si="86"/>
        <v>0</v>
      </c>
      <c r="DQ55">
        <f t="shared" si="63"/>
        <v>47</v>
      </c>
      <c r="DR55" t="str">
        <f t="shared" si="64"/>
        <v/>
      </c>
      <c r="DW55" s="27"/>
      <c r="DX55" s="1"/>
    </row>
    <row r="56" spans="1:128" ht="14.4" x14ac:dyDescent="0.3">
      <c r="A56" s="1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>
        <f t="shared" si="66"/>
        <v>48</v>
      </c>
      <c r="N56" s="98"/>
      <c r="O56" s="99"/>
      <c r="P56" s="99"/>
      <c r="Q56" s="99"/>
      <c r="R56" s="99"/>
      <c r="S56" s="99"/>
      <c r="T56" s="100"/>
      <c r="U56" s="100"/>
      <c r="V56" s="27"/>
      <c r="W56" s="27"/>
      <c r="X56" s="101"/>
      <c r="Y56" s="102"/>
      <c r="Z56" s="27"/>
      <c r="AA56" s="27"/>
      <c r="AB56" s="27"/>
      <c r="AC56" s="27"/>
      <c r="BC56" s="114" t="str">
        <f t="shared" si="38"/>
        <v/>
      </c>
      <c r="BD56" s="115" t="str" cm="1">
        <f t="array" ref="BD56">IF(OR(BC56="",BC56=0),"",INDEX($AD$9:$AD$28,BC56))</f>
        <v/>
      </c>
      <c r="BE56" s="116" t="str" cm="1">
        <f t="array" ref="BE56">IF(BD56="","",O56*INDEX($AP$9:$AP$28,BC56))</f>
        <v/>
      </c>
      <c r="BF56" s="117" t="str" cm="1">
        <f t="array" ref="BF56">IF(BD56="","",P56*INDEX($AP$9:$AP$28,BC56))</f>
        <v/>
      </c>
      <c r="BG56" s="117" t="str">
        <f>IF(BD56="","",IF($BF$1=[1]Lists!$R$2,MIN(SUM(O56:P56),$BI$1),IF(AND($BF$1=[1]Lists!$R$3,O56&gt;0),MIN(O56,$BI$1)+P56*(MIN(O56,$BI$1)/O56),MIN(SUM(O56),$BI$1)+P56)))</f>
        <v/>
      </c>
      <c r="BH56" s="118" t="str">
        <f>IF(BD56="","",IF($BF$1=[1]Lists!$R$2,MIN(SUM(BE56:BF56),$BI$1),IF(AND($BF$1=[1]Lists!$R$3,O56&gt;0),MIN(BE56,$BI$1)+BF56*(MIN(BE56,$BI$1)/BE56),MIN(SUM(BE56),$BI$1)+BF56)))</f>
        <v/>
      </c>
      <c r="BI56" s="116" t="str">
        <f t="shared" si="39"/>
        <v/>
      </c>
      <c r="BJ56" s="118" t="str">
        <f t="shared" si="40"/>
        <v/>
      </c>
      <c r="BK56" s="117" t="str">
        <f>IF(BD56="","",IF($BF$1=[1]Lists!$R$2,MIN(SUM(O56:P56),$BL$1),IF(AND($BF$1=[1]Lists!$R$3,O56&gt;0),MIN(O56,$BL$1)+P56*(MIN(O56,$BL$1)/O56),MIN(SUM(O56),$BL$1)+P56)))</f>
        <v/>
      </c>
      <c r="BL56" s="118" t="str">
        <f>IF(BD56="","",IF($BF$1=[1]Lists!$R$2,MIN(SUM(BE56:BF56),$BL$1),IF(AND($BF$1=[1]Lists!$R$3,O56&gt;0),MIN(BE56,$BL$1)+BF56*(MIN(BE56,$BL$1)/BE56),MIN(SUM(BE56),$BL$1)+BF56)))</f>
        <v/>
      </c>
      <c r="BM56" s="116" t="str">
        <f t="shared" si="41"/>
        <v/>
      </c>
      <c r="BN56" s="118" t="str">
        <f t="shared" si="42"/>
        <v/>
      </c>
      <c r="BP56" s="103" t="str">
        <f t="shared" si="20"/>
        <v/>
      </c>
      <c r="BQ56" s="3" t="str">
        <f>IF(M56&gt;MAX([1]GL_LossExperience_Input!$BP$9:$BP$108),"",INDEX([1]GL_LossExperience_Input!$X$9:$X$108,MATCH(M56,$BP$9:$BP$108,0)))</f>
        <v/>
      </c>
      <c r="BR56" s="7" t="str">
        <f t="shared" si="43"/>
        <v/>
      </c>
      <c r="BS56" s="23" t="str">
        <f>IF(M56&gt;MAX([1]GL_LossExperience_Input!$BP$9:$BP$108),"",INDEX([1]GL_LossExperience_Input!$Y$9:$Y$108,MATCH(M56,$BP$9:$BP$108,0)))</f>
        <v/>
      </c>
      <c r="DM56">
        <f t="shared" si="62"/>
        <v>48</v>
      </c>
      <c r="DN56">
        <f t="shared" si="86"/>
        <v>0</v>
      </c>
      <c r="DO56">
        <f t="shared" si="86"/>
        <v>0</v>
      </c>
      <c r="DQ56">
        <f t="shared" si="63"/>
        <v>48</v>
      </c>
      <c r="DR56" t="str">
        <f t="shared" si="64"/>
        <v/>
      </c>
      <c r="DW56" s="27"/>
      <c r="DX56" s="1"/>
    </row>
    <row r="57" spans="1:128" ht="14.4" x14ac:dyDescent="0.3">
      <c r="A57" s="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>
        <f t="shared" si="66"/>
        <v>49</v>
      </c>
      <c r="N57" s="98"/>
      <c r="O57" s="99"/>
      <c r="P57" s="99"/>
      <c r="Q57" s="99"/>
      <c r="R57" s="99"/>
      <c r="S57" s="99"/>
      <c r="T57" s="100"/>
      <c r="U57" s="100"/>
      <c r="V57" s="27"/>
      <c r="W57" s="27"/>
      <c r="X57" s="101"/>
      <c r="Y57" s="102"/>
      <c r="Z57" s="27"/>
      <c r="AA57" s="27"/>
      <c r="AB57" s="27"/>
      <c r="AC57" s="27"/>
      <c r="BC57" s="114" t="str">
        <f t="shared" si="38"/>
        <v/>
      </c>
      <c r="BD57" s="115" t="str" cm="1">
        <f t="array" ref="BD57">IF(OR(BC57="",BC57=0),"",INDEX($AD$9:$AD$28,BC57))</f>
        <v/>
      </c>
      <c r="BE57" s="116" t="str" cm="1">
        <f t="array" ref="BE57">IF(BD57="","",O57*INDEX($AP$9:$AP$28,BC57))</f>
        <v/>
      </c>
      <c r="BF57" s="117" t="str" cm="1">
        <f t="array" ref="BF57">IF(BD57="","",P57*INDEX($AP$9:$AP$28,BC57))</f>
        <v/>
      </c>
      <c r="BG57" s="117" t="str">
        <f>IF(BD57="","",IF($BF$1=[1]Lists!$R$2,MIN(SUM(O57:P57),$BI$1),IF(AND($BF$1=[1]Lists!$R$3,O57&gt;0),MIN(O57,$BI$1)+P57*(MIN(O57,$BI$1)/O57),MIN(SUM(O57),$BI$1)+P57)))</f>
        <v/>
      </c>
      <c r="BH57" s="118" t="str">
        <f>IF(BD57="","",IF($BF$1=[1]Lists!$R$2,MIN(SUM(BE57:BF57),$BI$1),IF(AND($BF$1=[1]Lists!$R$3,O57&gt;0),MIN(BE57,$BI$1)+BF57*(MIN(BE57,$BI$1)/BE57),MIN(SUM(BE57),$BI$1)+BF57)))</f>
        <v/>
      </c>
      <c r="BI57" s="116" t="str">
        <f t="shared" si="39"/>
        <v/>
      </c>
      <c r="BJ57" s="118" t="str">
        <f t="shared" si="40"/>
        <v/>
      </c>
      <c r="BK57" s="117" t="str">
        <f>IF(BD57="","",IF($BF$1=[1]Lists!$R$2,MIN(SUM(O57:P57),$BL$1),IF(AND($BF$1=[1]Lists!$R$3,O57&gt;0),MIN(O57,$BL$1)+P57*(MIN(O57,$BL$1)/O57),MIN(SUM(O57),$BL$1)+P57)))</f>
        <v/>
      </c>
      <c r="BL57" s="118" t="str">
        <f>IF(BD57="","",IF($BF$1=[1]Lists!$R$2,MIN(SUM(BE57:BF57),$BL$1),IF(AND($BF$1=[1]Lists!$R$3,O57&gt;0),MIN(BE57,$BL$1)+BF57*(MIN(BE57,$BL$1)/BE57),MIN(SUM(BE57),$BL$1)+BF57)))</f>
        <v/>
      </c>
      <c r="BM57" s="116" t="str">
        <f t="shared" si="41"/>
        <v/>
      </c>
      <c r="BN57" s="118" t="str">
        <f t="shared" si="42"/>
        <v/>
      </c>
      <c r="BP57" s="103" t="str">
        <f t="shared" si="20"/>
        <v/>
      </c>
      <c r="BQ57" s="3" t="str">
        <f>IF(M57&gt;MAX([1]GL_LossExperience_Input!$BP$9:$BP$108),"",INDEX([1]GL_LossExperience_Input!$X$9:$X$108,MATCH(M57,$BP$9:$BP$108,0)))</f>
        <v/>
      </c>
      <c r="BR57" s="7" t="str">
        <f t="shared" si="43"/>
        <v/>
      </c>
      <c r="BS57" s="23" t="str">
        <f>IF(M57&gt;MAX([1]GL_LossExperience_Input!$BP$9:$BP$108),"",INDEX([1]GL_LossExperience_Input!$Y$9:$Y$108,MATCH(M57,$BP$9:$BP$108,0)))</f>
        <v/>
      </c>
      <c r="DM57">
        <f t="shared" si="62"/>
        <v>49</v>
      </c>
      <c r="DN57">
        <f t="shared" si="86"/>
        <v>0</v>
      </c>
      <c r="DO57">
        <f t="shared" si="86"/>
        <v>0</v>
      </c>
      <c r="DQ57">
        <f t="shared" si="63"/>
        <v>49</v>
      </c>
      <c r="DR57" t="str">
        <f t="shared" si="64"/>
        <v/>
      </c>
      <c r="DW57" s="27"/>
      <c r="DX57" s="1"/>
    </row>
    <row r="58" spans="1:128" ht="14.4" x14ac:dyDescent="0.3">
      <c r="A58" s="1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>
        <f t="shared" si="66"/>
        <v>50</v>
      </c>
      <c r="N58" s="98"/>
      <c r="O58" s="99"/>
      <c r="P58" s="99"/>
      <c r="Q58" s="99"/>
      <c r="R58" s="99"/>
      <c r="S58" s="99"/>
      <c r="T58" s="100"/>
      <c r="U58" s="100"/>
      <c r="V58" s="27"/>
      <c r="W58" s="27"/>
      <c r="X58" s="101"/>
      <c r="Y58" s="102"/>
      <c r="Z58" s="27"/>
      <c r="AA58" s="27"/>
      <c r="AB58" s="27"/>
      <c r="AC58" s="27"/>
      <c r="BC58" s="114" t="str">
        <f t="shared" si="38"/>
        <v/>
      </c>
      <c r="BD58" s="115" t="str" cm="1">
        <f t="array" ref="BD58">IF(OR(BC58="",BC58=0),"",INDEX($AD$9:$AD$28,BC58))</f>
        <v/>
      </c>
      <c r="BE58" s="116" t="str" cm="1">
        <f t="array" ref="BE58">IF(BD58="","",O58*INDEX($AP$9:$AP$28,BC58))</f>
        <v/>
      </c>
      <c r="BF58" s="117" t="str" cm="1">
        <f t="array" ref="BF58">IF(BD58="","",P58*INDEX($AP$9:$AP$28,BC58))</f>
        <v/>
      </c>
      <c r="BG58" s="117" t="str">
        <f>IF(BD58="","",IF($BF$1=[1]Lists!$R$2,MIN(SUM(O58:P58),$BI$1),IF(AND($BF$1=[1]Lists!$R$3,O58&gt;0),MIN(O58,$BI$1)+P58*(MIN(O58,$BI$1)/O58),MIN(SUM(O58),$BI$1)+P58)))</f>
        <v/>
      </c>
      <c r="BH58" s="118" t="str">
        <f>IF(BD58="","",IF($BF$1=[1]Lists!$R$2,MIN(SUM(BE58:BF58),$BI$1),IF(AND($BF$1=[1]Lists!$R$3,O58&gt;0),MIN(BE58,$BI$1)+BF58*(MIN(BE58,$BI$1)/BE58),MIN(SUM(BE58),$BI$1)+BF58)))</f>
        <v/>
      </c>
      <c r="BI58" s="116" t="str">
        <f t="shared" si="39"/>
        <v/>
      </c>
      <c r="BJ58" s="118" t="str">
        <f t="shared" si="40"/>
        <v/>
      </c>
      <c r="BK58" s="117" t="str">
        <f>IF(BD58="","",IF($BF$1=[1]Lists!$R$2,MIN(SUM(O58:P58),$BL$1),IF(AND($BF$1=[1]Lists!$R$3,O58&gt;0),MIN(O58,$BL$1)+P58*(MIN(O58,$BL$1)/O58),MIN(SUM(O58),$BL$1)+P58)))</f>
        <v/>
      </c>
      <c r="BL58" s="118" t="str">
        <f>IF(BD58="","",IF($BF$1=[1]Lists!$R$2,MIN(SUM(BE58:BF58),$BL$1),IF(AND($BF$1=[1]Lists!$R$3,O58&gt;0),MIN(BE58,$BL$1)+BF58*(MIN(BE58,$BL$1)/BE58),MIN(SUM(BE58),$BL$1)+BF58)))</f>
        <v/>
      </c>
      <c r="BM58" s="116" t="str">
        <f t="shared" si="41"/>
        <v/>
      </c>
      <c r="BN58" s="118" t="str">
        <f t="shared" si="42"/>
        <v/>
      </c>
      <c r="BP58" s="103" t="str">
        <f t="shared" si="20"/>
        <v/>
      </c>
      <c r="BQ58" s="3" t="str">
        <f>IF(M58&gt;MAX([1]GL_LossExperience_Input!$BP$9:$BP$108),"",INDEX([1]GL_LossExperience_Input!$X$9:$X$108,MATCH(M58,$BP$9:$BP$108,0)))</f>
        <v/>
      </c>
      <c r="BR58" s="7" t="str">
        <f t="shared" si="43"/>
        <v/>
      </c>
      <c r="BS58" s="23" t="str">
        <f>IF(M58&gt;MAX([1]GL_LossExperience_Input!$BP$9:$BP$108),"",INDEX([1]GL_LossExperience_Input!$Y$9:$Y$108,MATCH(M58,$BP$9:$BP$108,0)))</f>
        <v/>
      </c>
      <c r="DM58">
        <f t="shared" si="62"/>
        <v>50</v>
      </c>
      <c r="DN58">
        <f t="shared" si="86"/>
        <v>0</v>
      </c>
      <c r="DO58">
        <f t="shared" si="86"/>
        <v>0</v>
      </c>
      <c r="DQ58">
        <f t="shared" si="63"/>
        <v>50</v>
      </c>
      <c r="DR58" t="str">
        <f t="shared" si="64"/>
        <v/>
      </c>
      <c r="DW58" s="27"/>
      <c r="DX58" s="1"/>
    </row>
    <row r="59" spans="1:128" ht="14.4" x14ac:dyDescent="0.3">
      <c r="A59" s="1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>
        <f t="shared" si="66"/>
        <v>51</v>
      </c>
      <c r="N59" s="98"/>
      <c r="O59" s="99"/>
      <c r="P59" s="99"/>
      <c r="Q59" s="99"/>
      <c r="R59" s="99"/>
      <c r="S59" s="99"/>
      <c r="T59" s="100"/>
      <c r="U59" s="100"/>
      <c r="V59" s="27"/>
      <c r="W59" s="27"/>
      <c r="X59" s="101"/>
      <c r="Y59" s="102"/>
      <c r="Z59" s="27"/>
      <c r="AA59" s="27"/>
      <c r="AB59" s="27"/>
      <c r="AC59" s="27"/>
      <c r="BC59" s="114" t="str">
        <f t="shared" si="38"/>
        <v/>
      </c>
      <c r="BD59" s="115" t="str" cm="1">
        <f t="array" ref="BD59">IF(OR(BC59="",BC59=0),"",INDEX($AD$9:$AD$28,BC59))</f>
        <v/>
      </c>
      <c r="BE59" s="116" t="str" cm="1">
        <f t="array" ref="BE59">IF(BD59="","",O59*INDEX($AP$9:$AP$28,BC59))</f>
        <v/>
      </c>
      <c r="BF59" s="117" t="str" cm="1">
        <f t="array" ref="BF59">IF(BD59="","",P59*INDEX($AP$9:$AP$28,BC59))</f>
        <v/>
      </c>
      <c r="BG59" s="117" t="str">
        <f>IF(BD59="","",IF($BF$1=[1]Lists!$R$2,MIN(SUM(O59:P59),$BI$1),IF(AND($BF$1=[1]Lists!$R$3,O59&gt;0),MIN(O59,$BI$1)+P59*(MIN(O59,$BI$1)/O59),MIN(SUM(O59),$BI$1)+P59)))</f>
        <v/>
      </c>
      <c r="BH59" s="118" t="str">
        <f>IF(BD59="","",IF($BF$1=[1]Lists!$R$2,MIN(SUM(BE59:BF59),$BI$1),IF(AND($BF$1=[1]Lists!$R$3,O59&gt;0),MIN(BE59,$BI$1)+BF59*(MIN(BE59,$BI$1)/BE59),MIN(SUM(BE59),$BI$1)+BF59)))</f>
        <v/>
      </c>
      <c r="BI59" s="116" t="str">
        <f t="shared" si="39"/>
        <v/>
      </c>
      <c r="BJ59" s="118" t="str">
        <f t="shared" si="40"/>
        <v/>
      </c>
      <c r="BK59" s="117" t="str">
        <f>IF(BD59="","",IF($BF$1=[1]Lists!$R$2,MIN(SUM(O59:P59),$BL$1),IF(AND($BF$1=[1]Lists!$R$3,O59&gt;0),MIN(O59,$BL$1)+P59*(MIN(O59,$BL$1)/O59),MIN(SUM(O59),$BL$1)+P59)))</f>
        <v/>
      </c>
      <c r="BL59" s="118" t="str">
        <f>IF(BD59="","",IF($BF$1=[1]Lists!$R$2,MIN(SUM(BE59:BF59),$BL$1),IF(AND($BF$1=[1]Lists!$R$3,O59&gt;0),MIN(BE59,$BL$1)+BF59*(MIN(BE59,$BL$1)/BE59),MIN(SUM(BE59),$BL$1)+BF59)))</f>
        <v/>
      </c>
      <c r="BM59" s="116" t="str">
        <f t="shared" si="41"/>
        <v/>
      </c>
      <c r="BN59" s="118" t="str">
        <f t="shared" si="42"/>
        <v/>
      </c>
      <c r="BP59" s="103" t="str">
        <f t="shared" si="20"/>
        <v/>
      </c>
      <c r="BQ59" s="3" t="str">
        <f>IF(M59&gt;MAX([1]GL_LossExperience_Input!$BP$9:$BP$108),"",INDEX([1]GL_LossExperience_Input!$X$9:$X$108,MATCH(M59,$BP$9:$BP$108,0)))</f>
        <v/>
      </c>
      <c r="BR59" s="7" t="str">
        <f t="shared" si="43"/>
        <v/>
      </c>
      <c r="BS59" s="23" t="str">
        <f>IF(M59&gt;MAX([1]GL_LossExperience_Input!$BP$9:$BP$108),"",INDEX([1]GL_LossExperience_Input!$Y$9:$Y$108,MATCH(M59,$BP$9:$BP$108,0)))</f>
        <v/>
      </c>
      <c r="DM59">
        <f t="shared" si="62"/>
        <v>51</v>
      </c>
      <c r="DN59">
        <f t="shared" si="86"/>
        <v>0</v>
      </c>
      <c r="DO59">
        <f t="shared" si="86"/>
        <v>0</v>
      </c>
      <c r="DQ59">
        <f t="shared" si="63"/>
        <v>51</v>
      </c>
      <c r="DR59" t="str">
        <f t="shared" si="64"/>
        <v/>
      </c>
      <c r="DW59" s="27"/>
      <c r="DX59" s="1"/>
    </row>
    <row r="60" spans="1:128" ht="14.4" x14ac:dyDescent="0.3">
      <c r="A60" s="1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>
        <f t="shared" si="66"/>
        <v>52</v>
      </c>
      <c r="N60" s="98"/>
      <c r="O60" s="99"/>
      <c r="P60" s="99"/>
      <c r="Q60" s="99"/>
      <c r="R60" s="99"/>
      <c r="S60" s="99"/>
      <c r="T60" s="100"/>
      <c r="U60" s="100"/>
      <c r="V60" s="27"/>
      <c r="W60" s="27"/>
      <c r="X60" s="101"/>
      <c r="Y60" s="102"/>
      <c r="Z60" s="27"/>
      <c r="AA60" s="27"/>
      <c r="AB60" s="27"/>
      <c r="AC60" s="27"/>
      <c r="BC60" s="114" t="str">
        <f t="shared" si="38"/>
        <v/>
      </c>
      <c r="BD60" s="115" t="str" cm="1">
        <f t="array" ref="BD60">IF(OR(BC60="",BC60=0),"",INDEX($AD$9:$AD$28,BC60))</f>
        <v/>
      </c>
      <c r="BE60" s="116" t="str" cm="1">
        <f t="array" ref="BE60">IF(BD60="","",O60*INDEX($AP$9:$AP$28,BC60))</f>
        <v/>
      </c>
      <c r="BF60" s="117" t="str" cm="1">
        <f t="array" ref="BF60">IF(BD60="","",P60*INDEX($AP$9:$AP$28,BC60))</f>
        <v/>
      </c>
      <c r="BG60" s="117" t="str">
        <f>IF(BD60="","",IF($BF$1=[1]Lists!$R$2,MIN(SUM(O60:P60),$BI$1),IF(AND($BF$1=[1]Lists!$R$3,O60&gt;0),MIN(O60,$BI$1)+P60*(MIN(O60,$BI$1)/O60),MIN(SUM(O60),$BI$1)+P60)))</f>
        <v/>
      </c>
      <c r="BH60" s="118" t="str">
        <f>IF(BD60="","",IF($BF$1=[1]Lists!$R$2,MIN(SUM(BE60:BF60),$BI$1),IF(AND($BF$1=[1]Lists!$R$3,O60&gt;0),MIN(BE60,$BI$1)+BF60*(MIN(BE60,$BI$1)/BE60),MIN(SUM(BE60),$BI$1)+BF60)))</f>
        <v/>
      </c>
      <c r="BI60" s="116" t="str">
        <f t="shared" si="39"/>
        <v/>
      </c>
      <c r="BJ60" s="118" t="str">
        <f t="shared" si="40"/>
        <v/>
      </c>
      <c r="BK60" s="117" t="str">
        <f>IF(BD60="","",IF($BF$1=[1]Lists!$R$2,MIN(SUM(O60:P60),$BL$1),IF(AND($BF$1=[1]Lists!$R$3,O60&gt;0),MIN(O60,$BL$1)+P60*(MIN(O60,$BL$1)/O60),MIN(SUM(O60),$BL$1)+P60)))</f>
        <v/>
      </c>
      <c r="BL60" s="118" t="str">
        <f>IF(BD60="","",IF($BF$1=[1]Lists!$R$2,MIN(SUM(BE60:BF60),$BL$1),IF(AND($BF$1=[1]Lists!$R$3,O60&gt;0),MIN(BE60,$BL$1)+BF60*(MIN(BE60,$BL$1)/BE60),MIN(SUM(BE60),$BL$1)+BF60)))</f>
        <v/>
      </c>
      <c r="BM60" s="116" t="str">
        <f t="shared" si="41"/>
        <v/>
      </c>
      <c r="BN60" s="118" t="str">
        <f t="shared" si="42"/>
        <v/>
      </c>
      <c r="BP60" s="103" t="str">
        <f t="shared" si="20"/>
        <v/>
      </c>
      <c r="BQ60" s="3" t="str">
        <f>IF(M60&gt;MAX([1]GL_LossExperience_Input!$BP$9:$BP$108),"",INDEX([1]GL_LossExperience_Input!$X$9:$X$108,MATCH(M60,$BP$9:$BP$108,0)))</f>
        <v/>
      </c>
      <c r="BR60" s="7" t="str">
        <f t="shared" si="43"/>
        <v/>
      </c>
      <c r="BS60" s="23" t="str">
        <f>IF(M60&gt;MAX([1]GL_LossExperience_Input!$BP$9:$BP$108),"",INDEX([1]GL_LossExperience_Input!$Y$9:$Y$108,MATCH(M60,$BP$9:$BP$108,0)))</f>
        <v/>
      </c>
      <c r="DM60">
        <f t="shared" si="62"/>
        <v>52</v>
      </c>
      <c r="DN60">
        <f t="shared" si="86"/>
        <v>0</v>
      </c>
      <c r="DO60">
        <f t="shared" si="86"/>
        <v>0</v>
      </c>
      <c r="DQ60">
        <f t="shared" si="63"/>
        <v>52</v>
      </c>
      <c r="DR60" t="str">
        <f t="shared" si="64"/>
        <v/>
      </c>
      <c r="DW60" s="27"/>
      <c r="DX60" s="1"/>
    </row>
    <row r="61" spans="1:128" ht="14.4" x14ac:dyDescent="0.3">
      <c r="A61" s="1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>
        <f t="shared" si="66"/>
        <v>53</v>
      </c>
      <c r="N61" s="98"/>
      <c r="O61" s="99"/>
      <c r="P61" s="99"/>
      <c r="Q61" s="99"/>
      <c r="R61" s="99"/>
      <c r="S61" s="99"/>
      <c r="T61" s="100"/>
      <c r="U61" s="100"/>
      <c r="V61" s="27"/>
      <c r="W61" s="27"/>
      <c r="X61" s="101"/>
      <c r="Y61" s="102"/>
      <c r="Z61" s="27"/>
      <c r="AA61" s="27"/>
      <c r="AB61" s="27"/>
      <c r="AC61" s="27"/>
      <c r="BC61" s="114" t="str">
        <f t="shared" si="38"/>
        <v/>
      </c>
      <c r="BD61" s="115" t="str" cm="1">
        <f t="array" ref="BD61">IF(OR(BC61="",BC61=0),"",INDEX($AD$9:$AD$28,BC61))</f>
        <v/>
      </c>
      <c r="BE61" s="116" t="str" cm="1">
        <f t="array" ref="BE61">IF(BD61="","",O61*INDEX($AP$9:$AP$28,BC61))</f>
        <v/>
      </c>
      <c r="BF61" s="117" t="str" cm="1">
        <f t="array" ref="BF61">IF(BD61="","",P61*INDEX($AP$9:$AP$28,BC61))</f>
        <v/>
      </c>
      <c r="BG61" s="117" t="str">
        <f>IF(BD61="","",IF($BF$1=[1]Lists!$R$2,MIN(SUM(O61:P61),$BI$1),IF(AND($BF$1=[1]Lists!$R$3,O61&gt;0),MIN(O61,$BI$1)+P61*(MIN(O61,$BI$1)/O61),MIN(SUM(O61),$BI$1)+P61)))</f>
        <v/>
      </c>
      <c r="BH61" s="118" t="str">
        <f>IF(BD61="","",IF($BF$1=[1]Lists!$R$2,MIN(SUM(BE61:BF61),$BI$1),IF(AND($BF$1=[1]Lists!$R$3,O61&gt;0),MIN(BE61,$BI$1)+BF61*(MIN(BE61,$BI$1)/BE61),MIN(SUM(BE61),$BI$1)+BF61)))</f>
        <v/>
      </c>
      <c r="BI61" s="116" t="str">
        <f t="shared" si="39"/>
        <v/>
      </c>
      <c r="BJ61" s="118" t="str">
        <f t="shared" si="40"/>
        <v/>
      </c>
      <c r="BK61" s="117" t="str">
        <f>IF(BD61="","",IF($BF$1=[1]Lists!$R$2,MIN(SUM(O61:P61),$BL$1),IF(AND($BF$1=[1]Lists!$R$3,O61&gt;0),MIN(O61,$BL$1)+P61*(MIN(O61,$BL$1)/O61),MIN(SUM(O61),$BL$1)+P61)))</f>
        <v/>
      </c>
      <c r="BL61" s="118" t="str">
        <f>IF(BD61="","",IF($BF$1=[1]Lists!$R$2,MIN(SUM(BE61:BF61),$BL$1),IF(AND($BF$1=[1]Lists!$R$3,O61&gt;0),MIN(BE61,$BL$1)+BF61*(MIN(BE61,$BL$1)/BE61),MIN(SUM(BE61),$BL$1)+BF61)))</f>
        <v/>
      </c>
      <c r="BM61" s="116" t="str">
        <f t="shared" si="41"/>
        <v/>
      </c>
      <c r="BN61" s="118" t="str">
        <f t="shared" si="42"/>
        <v/>
      </c>
      <c r="BP61" s="103" t="str">
        <f t="shared" si="20"/>
        <v/>
      </c>
      <c r="BQ61" s="3" t="str">
        <f>IF(M61&gt;MAX([1]GL_LossExperience_Input!$BP$9:$BP$108),"",INDEX([1]GL_LossExperience_Input!$X$9:$X$108,MATCH(M61,$BP$9:$BP$108,0)))</f>
        <v/>
      </c>
      <c r="BR61" s="7" t="str">
        <f t="shared" si="43"/>
        <v/>
      </c>
      <c r="BS61" s="23" t="str">
        <f>IF(M61&gt;MAX([1]GL_LossExperience_Input!$BP$9:$BP$108),"",INDEX([1]GL_LossExperience_Input!$Y$9:$Y$108,MATCH(M61,$BP$9:$BP$108,0)))</f>
        <v/>
      </c>
      <c r="DM61">
        <f t="shared" si="62"/>
        <v>53</v>
      </c>
      <c r="DN61">
        <f t="shared" si="86"/>
        <v>0</v>
      </c>
      <c r="DO61">
        <f t="shared" si="86"/>
        <v>0</v>
      </c>
      <c r="DQ61">
        <f t="shared" si="63"/>
        <v>53</v>
      </c>
      <c r="DR61" t="str">
        <f t="shared" si="64"/>
        <v/>
      </c>
      <c r="DW61" s="27"/>
      <c r="DX61" s="1"/>
    </row>
    <row r="62" spans="1:128" ht="14.4" x14ac:dyDescent="0.3">
      <c r="A62" s="1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>
        <f t="shared" si="66"/>
        <v>54</v>
      </c>
      <c r="N62" s="98"/>
      <c r="O62" s="99"/>
      <c r="P62" s="99"/>
      <c r="Q62" s="99"/>
      <c r="R62" s="99"/>
      <c r="S62" s="99"/>
      <c r="T62" s="100"/>
      <c r="U62" s="100"/>
      <c r="V62" s="27"/>
      <c r="W62" s="27"/>
      <c r="X62" s="101"/>
      <c r="Y62" s="102"/>
      <c r="Z62" s="27"/>
      <c r="AA62" s="27"/>
      <c r="AB62" s="27"/>
      <c r="AC62" s="27"/>
      <c r="BC62" s="114" t="str">
        <f t="shared" si="38"/>
        <v/>
      </c>
      <c r="BD62" s="115" t="str" cm="1">
        <f t="array" ref="BD62">IF(OR(BC62="",BC62=0),"",INDEX($AD$9:$AD$28,BC62))</f>
        <v/>
      </c>
      <c r="BE62" s="116" t="str" cm="1">
        <f t="array" ref="BE62">IF(BD62="","",O62*INDEX($AP$9:$AP$28,BC62))</f>
        <v/>
      </c>
      <c r="BF62" s="117" t="str" cm="1">
        <f t="array" ref="BF62">IF(BD62="","",P62*INDEX($AP$9:$AP$28,BC62))</f>
        <v/>
      </c>
      <c r="BG62" s="117" t="str">
        <f>IF(BD62="","",IF($BF$1=[1]Lists!$R$2,MIN(SUM(O62:P62),$BI$1),IF(AND($BF$1=[1]Lists!$R$3,O62&gt;0),MIN(O62,$BI$1)+P62*(MIN(O62,$BI$1)/O62),MIN(SUM(O62),$BI$1)+P62)))</f>
        <v/>
      </c>
      <c r="BH62" s="118" t="str">
        <f>IF(BD62="","",IF($BF$1=[1]Lists!$R$2,MIN(SUM(BE62:BF62),$BI$1),IF(AND($BF$1=[1]Lists!$R$3,O62&gt;0),MIN(BE62,$BI$1)+BF62*(MIN(BE62,$BI$1)/BE62),MIN(SUM(BE62),$BI$1)+BF62)))</f>
        <v/>
      </c>
      <c r="BI62" s="116" t="str">
        <f t="shared" si="39"/>
        <v/>
      </c>
      <c r="BJ62" s="118" t="str">
        <f t="shared" si="40"/>
        <v/>
      </c>
      <c r="BK62" s="117" t="str">
        <f>IF(BD62="","",IF($BF$1=[1]Lists!$R$2,MIN(SUM(O62:P62),$BL$1),IF(AND($BF$1=[1]Lists!$R$3,O62&gt;0),MIN(O62,$BL$1)+P62*(MIN(O62,$BL$1)/O62),MIN(SUM(O62),$BL$1)+P62)))</f>
        <v/>
      </c>
      <c r="BL62" s="118" t="str">
        <f>IF(BD62="","",IF($BF$1=[1]Lists!$R$2,MIN(SUM(BE62:BF62),$BL$1),IF(AND($BF$1=[1]Lists!$R$3,O62&gt;0),MIN(BE62,$BL$1)+BF62*(MIN(BE62,$BL$1)/BE62),MIN(SUM(BE62),$BL$1)+BF62)))</f>
        <v/>
      </c>
      <c r="BM62" s="116" t="str">
        <f t="shared" si="41"/>
        <v/>
      </c>
      <c r="BN62" s="118" t="str">
        <f t="shared" si="42"/>
        <v/>
      </c>
      <c r="BP62" s="103" t="str">
        <f t="shared" si="20"/>
        <v/>
      </c>
      <c r="BQ62" s="3" t="str">
        <f>IF(M62&gt;MAX([1]GL_LossExperience_Input!$BP$9:$BP$108),"",INDEX([1]GL_LossExperience_Input!$X$9:$X$108,MATCH(M62,$BP$9:$BP$108,0)))</f>
        <v/>
      </c>
      <c r="BR62" s="7" t="str">
        <f t="shared" si="43"/>
        <v/>
      </c>
      <c r="BS62" s="23" t="str">
        <f>IF(M62&gt;MAX([1]GL_LossExperience_Input!$BP$9:$BP$108),"",INDEX([1]GL_LossExperience_Input!$Y$9:$Y$108,MATCH(M62,$BP$9:$BP$108,0)))</f>
        <v/>
      </c>
      <c r="DM62">
        <f t="shared" si="62"/>
        <v>54</v>
      </c>
      <c r="DN62">
        <f t="shared" si="86"/>
        <v>0</v>
      </c>
      <c r="DO62">
        <f t="shared" si="86"/>
        <v>0</v>
      </c>
      <c r="DQ62">
        <f t="shared" si="63"/>
        <v>54</v>
      </c>
      <c r="DR62" t="str">
        <f t="shared" si="64"/>
        <v/>
      </c>
      <c r="DW62" s="27"/>
      <c r="DX62" s="1"/>
    </row>
    <row r="63" spans="1:128" ht="14.4" x14ac:dyDescent="0.3">
      <c r="A63" s="1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>
        <f t="shared" si="66"/>
        <v>55</v>
      </c>
      <c r="N63" s="98"/>
      <c r="O63" s="99"/>
      <c r="P63" s="99"/>
      <c r="Q63" s="99"/>
      <c r="R63" s="99"/>
      <c r="S63" s="99"/>
      <c r="T63" s="100"/>
      <c r="U63" s="100"/>
      <c r="V63" s="27"/>
      <c r="W63" s="27"/>
      <c r="X63" s="101"/>
      <c r="Y63" s="102"/>
      <c r="Z63" s="27"/>
      <c r="AA63" s="27"/>
      <c r="AB63" s="27"/>
      <c r="AC63" s="27"/>
      <c r="BC63" s="114" t="str">
        <f t="shared" si="38"/>
        <v/>
      </c>
      <c r="BD63" s="115" t="str" cm="1">
        <f t="array" ref="BD63">IF(OR(BC63="",BC63=0),"",INDEX($AD$9:$AD$28,BC63))</f>
        <v/>
      </c>
      <c r="BE63" s="116" t="str" cm="1">
        <f t="array" ref="BE63">IF(BD63="","",O63*INDEX($AP$9:$AP$28,BC63))</f>
        <v/>
      </c>
      <c r="BF63" s="117" t="str" cm="1">
        <f t="array" ref="BF63">IF(BD63="","",P63*INDEX($AP$9:$AP$28,BC63))</f>
        <v/>
      </c>
      <c r="BG63" s="117" t="str">
        <f>IF(BD63="","",IF($BF$1=[1]Lists!$R$2,MIN(SUM(O63:P63),$BI$1),IF(AND($BF$1=[1]Lists!$R$3,O63&gt;0),MIN(O63,$BI$1)+P63*(MIN(O63,$BI$1)/O63),MIN(SUM(O63),$BI$1)+P63)))</f>
        <v/>
      </c>
      <c r="BH63" s="118" t="str">
        <f>IF(BD63="","",IF($BF$1=[1]Lists!$R$2,MIN(SUM(BE63:BF63),$BI$1),IF(AND($BF$1=[1]Lists!$R$3,O63&gt;0),MIN(BE63,$BI$1)+BF63*(MIN(BE63,$BI$1)/BE63),MIN(SUM(BE63),$BI$1)+BF63)))</f>
        <v/>
      </c>
      <c r="BI63" s="116" t="str">
        <f t="shared" si="39"/>
        <v/>
      </c>
      <c r="BJ63" s="118" t="str">
        <f t="shared" si="40"/>
        <v/>
      </c>
      <c r="BK63" s="117" t="str">
        <f>IF(BD63="","",IF($BF$1=[1]Lists!$R$2,MIN(SUM(O63:P63),$BL$1),IF(AND($BF$1=[1]Lists!$R$3,O63&gt;0),MIN(O63,$BL$1)+P63*(MIN(O63,$BL$1)/O63),MIN(SUM(O63),$BL$1)+P63)))</f>
        <v/>
      </c>
      <c r="BL63" s="118" t="str">
        <f>IF(BD63="","",IF($BF$1=[1]Lists!$R$2,MIN(SUM(BE63:BF63),$BL$1),IF(AND($BF$1=[1]Lists!$R$3,O63&gt;0),MIN(BE63,$BL$1)+BF63*(MIN(BE63,$BL$1)/BE63),MIN(SUM(BE63),$BL$1)+BF63)))</f>
        <v/>
      </c>
      <c r="BM63" s="116" t="str">
        <f t="shared" si="41"/>
        <v/>
      </c>
      <c r="BN63" s="118" t="str">
        <f t="shared" si="42"/>
        <v/>
      </c>
      <c r="BP63" s="103" t="str">
        <f t="shared" si="20"/>
        <v/>
      </c>
      <c r="BQ63" s="3" t="str">
        <f>IF(M63&gt;MAX([1]GL_LossExperience_Input!$BP$9:$BP$108),"",INDEX([1]GL_LossExperience_Input!$X$9:$X$108,MATCH(M63,$BP$9:$BP$108,0)))</f>
        <v/>
      </c>
      <c r="BR63" s="7" t="str">
        <f t="shared" si="43"/>
        <v/>
      </c>
      <c r="BS63" s="23" t="str">
        <f>IF(M63&gt;MAX([1]GL_LossExperience_Input!$BP$9:$BP$108),"",INDEX([1]GL_LossExperience_Input!$Y$9:$Y$108,MATCH(M63,$BP$9:$BP$108,0)))</f>
        <v/>
      </c>
      <c r="DM63">
        <f t="shared" si="62"/>
        <v>55</v>
      </c>
      <c r="DN63">
        <f t="shared" si="86"/>
        <v>0</v>
      </c>
      <c r="DO63">
        <f t="shared" si="86"/>
        <v>0</v>
      </c>
      <c r="DQ63">
        <f t="shared" si="63"/>
        <v>55</v>
      </c>
      <c r="DR63" t="str">
        <f t="shared" si="64"/>
        <v/>
      </c>
      <c r="DW63" s="27"/>
      <c r="DX63" s="1"/>
    </row>
    <row r="64" spans="1:128" ht="14.4" x14ac:dyDescent="0.3">
      <c r="A64" s="1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>
        <f t="shared" si="66"/>
        <v>56</v>
      </c>
      <c r="N64" s="98"/>
      <c r="O64" s="99"/>
      <c r="P64" s="99"/>
      <c r="Q64" s="99"/>
      <c r="R64" s="99"/>
      <c r="S64" s="99"/>
      <c r="T64" s="100"/>
      <c r="U64" s="100"/>
      <c r="V64" s="27"/>
      <c r="W64" s="27"/>
      <c r="X64" s="101"/>
      <c r="Y64" s="102"/>
      <c r="Z64" s="27"/>
      <c r="AA64" s="27"/>
      <c r="AB64" s="27"/>
      <c r="AC64" s="27"/>
      <c r="BC64" s="114" t="str">
        <f t="shared" si="38"/>
        <v/>
      </c>
      <c r="BD64" s="115" t="str" cm="1">
        <f t="array" ref="BD64">IF(OR(BC64="",BC64=0),"",INDEX($AD$9:$AD$28,BC64))</f>
        <v/>
      </c>
      <c r="BE64" s="116" t="str" cm="1">
        <f t="array" ref="BE64">IF(BD64="","",O64*INDEX($AP$9:$AP$28,BC64))</f>
        <v/>
      </c>
      <c r="BF64" s="117" t="str" cm="1">
        <f t="array" ref="BF64">IF(BD64="","",P64*INDEX($AP$9:$AP$28,BC64))</f>
        <v/>
      </c>
      <c r="BG64" s="117" t="str">
        <f>IF(BD64="","",IF($BF$1=[1]Lists!$R$2,MIN(SUM(O64:P64),$BI$1),IF(AND($BF$1=[1]Lists!$R$3,O64&gt;0),MIN(O64,$BI$1)+P64*(MIN(O64,$BI$1)/O64),MIN(SUM(O64),$BI$1)+P64)))</f>
        <v/>
      </c>
      <c r="BH64" s="118" t="str">
        <f>IF(BD64="","",IF($BF$1=[1]Lists!$R$2,MIN(SUM(BE64:BF64),$BI$1),IF(AND($BF$1=[1]Lists!$R$3,O64&gt;0),MIN(BE64,$BI$1)+BF64*(MIN(BE64,$BI$1)/BE64),MIN(SUM(BE64),$BI$1)+BF64)))</f>
        <v/>
      </c>
      <c r="BI64" s="116" t="str">
        <f t="shared" si="39"/>
        <v/>
      </c>
      <c r="BJ64" s="118" t="str">
        <f t="shared" si="40"/>
        <v/>
      </c>
      <c r="BK64" s="117" t="str">
        <f>IF(BD64="","",IF($BF$1=[1]Lists!$R$2,MIN(SUM(O64:P64),$BL$1),IF(AND($BF$1=[1]Lists!$R$3,O64&gt;0),MIN(O64,$BL$1)+P64*(MIN(O64,$BL$1)/O64),MIN(SUM(O64),$BL$1)+P64)))</f>
        <v/>
      </c>
      <c r="BL64" s="118" t="str">
        <f>IF(BD64="","",IF($BF$1=[1]Lists!$R$2,MIN(SUM(BE64:BF64),$BL$1),IF(AND($BF$1=[1]Lists!$R$3,O64&gt;0),MIN(BE64,$BL$1)+BF64*(MIN(BE64,$BL$1)/BE64),MIN(SUM(BE64),$BL$1)+BF64)))</f>
        <v/>
      </c>
      <c r="BM64" s="116" t="str">
        <f t="shared" si="41"/>
        <v/>
      </c>
      <c r="BN64" s="118" t="str">
        <f t="shared" si="42"/>
        <v/>
      </c>
      <c r="BP64" s="103" t="str">
        <f t="shared" si="20"/>
        <v/>
      </c>
      <c r="BQ64" s="3" t="str">
        <f>IF(M64&gt;MAX([1]GL_LossExperience_Input!$BP$9:$BP$108),"",INDEX([1]GL_LossExperience_Input!$X$9:$X$108,MATCH(M64,$BP$9:$BP$108,0)))</f>
        <v/>
      </c>
      <c r="BR64" s="7" t="str">
        <f t="shared" si="43"/>
        <v/>
      </c>
      <c r="BS64" s="23" t="str">
        <f>IF(M64&gt;MAX([1]GL_LossExperience_Input!$BP$9:$BP$108),"",INDEX([1]GL_LossExperience_Input!$Y$9:$Y$108,MATCH(M64,$BP$9:$BP$108,0)))</f>
        <v/>
      </c>
      <c r="DM64">
        <f t="shared" si="62"/>
        <v>56</v>
      </c>
      <c r="DN64">
        <f t="shared" si="86"/>
        <v>0</v>
      </c>
      <c r="DO64">
        <f t="shared" si="86"/>
        <v>0</v>
      </c>
      <c r="DQ64">
        <f t="shared" si="63"/>
        <v>56</v>
      </c>
      <c r="DR64" t="str">
        <f t="shared" si="64"/>
        <v/>
      </c>
      <c r="DW64" s="27"/>
      <c r="DX64" s="1"/>
    </row>
    <row r="65" spans="1:128" ht="14.4" x14ac:dyDescent="0.3">
      <c r="A65" s="1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>
        <f t="shared" si="66"/>
        <v>57</v>
      </c>
      <c r="N65" s="98"/>
      <c r="O65" s="99"/>
      <c r="P65" s="99"/>
      <c r="Q65" s="99"/>
      <c r="R65" s="99"/>
      <c r="S65" s="99"/>
      <c r="T65" s="100"/>
      <c r="U65" s="100"/>
      <c r="V65" s="27"/>
      <c r="W65" s="27"/>
      <c r="X65" s="101"/>
      <c r="Y65" s="102"/>
      <c r="Z65" s="27"/>
      <c r="AA65" s="27"/>
      <c r="AB65" s="27"/>
      <c r="AC65" s="27"/>
      <c r="BC65" s="114" t="str">
        <f t="shared" si="38"/>
        <v/>
      </c>
      <c r="BD65" s="115" t="str" cm="1">
        <f t="array" ref="BD65">IF(OR(BC65="",BC65=0),"",INDEX($AD$9:$AD$28,BC65))</f>
        <v/>
      </c>
      <c r="BE65" s="116" t="str" cm="1">
        <f t="array" ref="BE65">IF(BD65="","",O65*INDEX($AP$9:$AP$28,BC65))</f>
        <v/>
      </c>
      <c r="BF65" s="117" t="str" cm="1">
        <f t="array" ref="BF65">IF(BD65="","",P65*INDEX($AP$9:$AP$28,BC65))</f>
        <v/>
      </c>
      <c r="BG65" s="117" t="str">
        <f>IF(BD65="","",IF($BF$1=[1]Lists!$R$2,MIN(SUM(O65:P65),$BI$1),IF(AND($BF$1=[1]Lists!$R$3,O65&gt;0),MIN(O65,$BI$1)+P65*(MIN(O65,$BI$1)/O65),MIN(SUM(O65),$BI$1)+P65)))</f>
        <v/>
      </c>
      <c r="BH65" s="118" t="str">
        <f>IF(BD65="","",IF($BF$1=[1]Lists!$R$2,MIN(SUM(BE65:BF65),$BI$1),IF(AND($BF$1=[1]Lists!$R$3,O65&gt;0),MIN(BE65,$BI$1)+BF65*(MIN(BE65,$BI$1)/BE65),MIN(SUM(BE65),$BI$1)+BF65)))</f>
        <v/>
      </c>
      <c r="BI65" s="116" t="str">
        <f t="shared" si="39"/>
        <v/>
      </c>
      <c r="BJ65" s="118" t="str">
        <f t="shared" si="40"/>
        <v/>
      </c>
      <c r="BK65" s="117" t="str">
        <f>IF(BD65="","",IF($BF$1=[1]Lists!$R$2,MIN(SUM(O65:P65),$BL$1),IF(AND($BF$1=[1]Lists!$R$3,O65&gt;0),MIN(O65,$BL$1)+P65*(MIN(O65,$BL$1)/O65),MIN(SUM(O65),$BL$1)+P65)))</f>
        <v/>
      </c>
      <c r="BL65" s="118" t="str">
        <f>IF(BD65="","",IF($BF$1=[1]Lists!$R$2,MIN(SUM(BE65:BF65),$BL$1),IF(AND($BF$1=[1]Lists!$R$3,O65&gt;0),MIN(BE65,$BL$1)+BF65*(MIN(BE65,$BL$1)/BE65),MIN(SUM(BE65),$BL$1)+BF65)))</f>
        <v/>
      </c>
      <c r="BM65" s="116" t="str">
        <f t="shared" si="41"/>
        <v/>
      </c>
      <c r="BN65" s="118" t="str">
        <f t="shared" si="42"/>
        <v/>
      </c>
      <c r="BP65" s="103" t="str">
        <f t="shared" si="20"/>
        <v/>
      </c>
      <c r="BQ65" s="3" t="str">
        <f>IF(M65&gt;MAX([1]GL_LossExperience_Input!$BP$9:$BP$108),"",INDEX([1]GL_LossExperience_Input!$X$9:$X$108,MATCH(M65,$BP$9:$BP$108,0)))</f>
        <v/>
      </c>
      <c r="BR65" s="7" t="str">
        <f t="shared" si="43"/>
        <v/>
      </c>
      <c r="BS65" s="23" t="str">
        <f>IF(M65&gt;MAX([1]GL_LossExperience_Input!$BP$9:$BP$108),"",INDEX([1]GL_LossExperience_Input!$Y$9:$Y$108,MATCH(M65,$BP$9:$BP$108,0)))</f>
        <v/>
      </c>
      <c r="DM65">
        <f t="shared" si="62"/>
        <v>57</v>
      </c>
      <c r="DN65">
        <f t="shared" si="86"/>
        <v>0</v>
      </c>
      <c r="DO65">
        <f t="shared" si="86"/>
        <v>0</v>
      </c>
      <c r="DQ65">
        <f t="shared" si="63"/>
        <v>57</v>
      </c>
      <c r="DR65" t="str">
        <f t="shared" si="64"/>
        <v/>
      </c>
      <c r="DW65" s="27"/>
      <c r="DX65" s="1"/>
    </row>
    <row r="66" spans="1:128" ht="14.4" x14ac:dyDescent="0.3">
      <c r="A66" s="1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>
        <f t="shared" si="66"/>
        <v>58</v>
      </c>
      <c r="N66" s="98"/>
      <c r="O66" s="99"/>
      <c r="P66" s="99"/>
      <c r="Q66" s="99"/>
      <c r="R66" s="99"/>
      <c r="S66" s="99"/>
      <c r="T66" s="100"/>
      <c r="U66" s="100"/>
      <c r="V66" s="27"/>
      <c r="W66" s="27"/>
      <c r="X66" s="101"/>
      <c r="Y66" s="102"/>
      <c r="Z66" s="27"/>
      <c r="AA66" s="27"/>
      <c r="AB66" s="27"/>
      <c r="AC66" s="27"/>
      <c r="BC66" s="114" t="str">
        <f t="shared" si="38"/>
        <v/>
      </c>
      <c r="BD66" s="115" t="str" cm="1">
        <f t="array" ref="BD66">IF(OR(BC66="",BC66=0),"",INDEX($AD$9:$AD$28,BC66))</f>
        <v/>
      </c>
      <c r="BE66" s="116" t="str" cm="1">
        <f t="array" ref="BE66">IF(BD66="","",O66*INDEX($AP$9:$AP$28,BC66))</f>
        <v/>
      </c>
      <c r="BF66" s="117" t="str" cm="1">
        <f t="array" ref="BF66">IF(BD66="","",P66*INDEX($AP$9:$AP$28,BC66))</f>
        <v/>
      </c>
      <c r="BG66" s="117" t="str">
        <f>IF(BD66="","",IF($BF$1=[1]Lists!$R$2,MIN(SUM(O66:P66),$BI$1),IF(AND($BF$1=[1]Lists!$R$3,O66&gt;0),MIN(O66,$BI$1)+P66*(MIN(O66,$BI$1)/O66),MIN(SUM(O66),$BI$1)+P66)))</f>
        <v/>
      </c>
      <c r="BH66" s="118" t="str">
        <f>IF(BD66="","",IF($BF$1=[1]Lists!$R$2,MIN(SUM(BE66:BF66),$BI$1),IF(AND($BF$1=[1]Lists!$R$3,O66&gt;0),MIN(BE66,$BI$1)+BF66*(MIN(BE66,$BI$1)/BE66),MIN(SUM(BE66),$BI$1)+BF66)))</f>
        <v/>
      </c>
      <c r="BI66" s="116" t="str">
        <f t="shared" si="39"/>
        <v/>
      </c>
      <c r="BJ66" s="118" t="str">
        <f t="shared" si="40"/>
        <v/>
      </c>
      <c r="BK66" s="117" t="str">
        <f>IF(BD66="","",IF($BF$1=[1]Lists!$R$2,MIN(SUM(O66:P66),$BL$1),IF(AND($BF$1=[1]Lists!$R$3,O66&gt;0),MIN(O66,$BL$1)+P66*(MIN(O66,$BL$1)/O66),MIN(SUM(O66),$BL$1)+P66)))</f>
        <v/>
      </c>
      <c r="BL66" s="118" t="str">
        <f>IF(BD66="","",IF($BF$1=[1]Lists!$R$2,MIN(SUM(BE66:BF66),$BL$1),IF(AND($BF$1=[1]Lists!$R$3,O66&gt;0),MIN(BE66,$BL$1)+BF66*(MIN(BE66,$BL$1)/BE66),MIN(SUM(BE66),$BL$1)+BF66)))</f>
        <v/>
      </c>
      <c r="BM66" s="116" t="str">
        <f t="shared" si="41"/>
        <v/>
      </c>
      <c r="BN66" s="118" t="str">
        <f t="shared" si="42"/>
        <v/>
      </c>
      <c r="BP66" s="103" t="str">
        <f t="shared" si="20"/>
        <v/>
      </c>
      <c r="BQ66" s="3" t="str">
        <f>IF(M66&gt;MAX([1]GL_LossExperience_Input!$BP$9:$BP$108),"",INDEX([1]GL_LossExperience_Input!$X$9:$X$108,MATCH(M66,$BP$9:$BP$108,0)))</f>
        <v/>
      </c>
      <c r="BR66" s="7" t="str">
        <f t="shared" si="43"/>
        <v/>
      </c>
      <c r="BS66" s="23" t="str">
        <f>IF(M66&gt;MAX([1]GL_LossExperience_Input!$BP$9:$BP$108),"",INDEX([1]GL_LossExperience_Input!$Y$9:$Y$108,MATCH(M66,$BP$9:$BP$108,0)))</f>
        <v/>
      </c>
      <c r="DM66">
        <f t="shared" si="62"/>
        <v>58</v>
      </c>
      <c r="DN66">
        <f t="shared" si="86"/>
        <v>0</v>
      </c>
      <c r="DO66">
        <f t="shared" si="86"/>
        <v>0</v>
      </c>
      <c r="DQ66">
        <f t="shared" si="63"/>
        <v>58</v>
      </c>
      <c r="DR66" t="str">
        <f t="shared" si="64"/>
        <v/>
      </c>
      <c r="DW66" s="27"/>
      <c r="DX66" s="1"/>
    </row>
    <row r="67" spans="1:128" ht="14.4" x14ac:dyDescent="0.3">
      <c r="A67" s="1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>
        <f t="shared" si="66"/>
        <v>59</v>
      </c>
      <c r="N67" s="98"/>
      <c r="O67" s="99"/>
      <c r="P67" s="99"/>
      <c r="Q67" s="99"/>
      <c r="R67" s="99"/>
      <c r="S67" s="99"/>
      <c r="T67" s="100"/>
      <c r="U67" s="100"/>
      <c r="V67" s="27"/>
      <c r="W67" s="27"/>
      <c r="X67" s="101"/>
      <c r="Y67" s="102"/>
      <c r="Z67" s="27"/>
      <c r="AA67" s="27"/>
      <c r="AB67" s="27"/>
      <c r="AC67" s="27"/>
      <c r="BC67" s="114" t="str">
        <f t="shared" si="38"/>
        <v/>
      </c>
      <c r="BD67" s="115" t="str" cm="1">
        <f t="array" ref="BD67">IF(OR(BC67="",BC67=0),"",INDEX($AD$9:$AD$28,BC67))</f>
        <v/>
      </c>
      <c r="BE67" s="116" t="str" cm="1">
        <f t="array" ref="BE67">IF(BD67="","",O67*INDEX($AP$9:$AP$28,BC67))</f>
        <v/>
      </c>
      <c r="BF67" s="117" t="str" cm="1">
        <f t="array" ref="BF67">IF(BD67="","",P67*INDEX($AP$9:$AP$28,BC67))</f>
        <v/>
      </c>
      <c r="BG67" s="117" t="str">
        <f>IF(BD67="","",IF($BF$1=[1]Lists!$R$2,MIN(SUM(O67:P67),$BI$1),IF(AND($BF$1=[1]Lists!$R$3,O67&gt;0),MIN(O67,$BI$1)+P67*(MIN(O67,$BI$1)/O67),MIN(SUM(O67),$BI$1)+P67)))</f>
        <v/>
      </c>
      <c r="BH67" s="118" t="str">
        <f>IF(BD67="","",IF($BF$1=[1]Lists!$R$2,MIN(SUM(BE67:BF67),$BI$1),IF(AND($BF$1=[1]Lists!$R$3,O67&gt;0),MIN(BE67,$BI$1)+BF67*(MIN(BE67,$BI$1)/BE67),MIN(SUM(BE67),$BI$1)+BF67)))</f>
        <v/>
      </c>
      <c r="BI67" s="116" t="str">
        <f t="shared" si="39"/>
        <v/>
      </c>
      <c r="BJ67" s="118" t="str">
        <f t="shared" si="40"/>
        <v/>
      </c>
      <c r="BK67" s="117" t="str">
        <f>IF(BD67="","",IF($BF$1=[1]Lists!$R$2,MIN(SUM(O67:P67),$BL$1),IF(AND($BF$1=[1]Lists!$R$3,O67&gt;0),MIN(O67,$BL$1)+P67*(MIN(O67,$BL$1)/O67),MIN(SUM(O67),$BL$1)+P67)))</f>
        <v/>
      </c>
      <c r="BL67" s="118" t="str">
        <f>IF(BD67="","",IF($BF$1=[1]Lists!$R$2,MIN(SUM(BE67:BF67),$BL$1),IF(AND($BF$1=[1]Lists!$R$3,O67&gt;0),MIN(BE67,$BL$1)+BF67*(MIN(BE67,$BL$1)/BE67),MIN(SUM(BE67),$BL$1)+BF67)))</f>
        <v/>
      </c>
      <c r="BM67" s="116" t="str">
        <f t="shared" si="41"/>
        <v/>
      </c>
      <c r="BN67" s="118" t="str">
        <f t="shared" si="42"/>
        <v/>
      </c>
      <c r="BP67" s="103" t="str">
        <f t="shared" si="20"/>
        <v/>
      </c>
      <c r="BQ67" s="3" t="str">
        <f>IF(M67&gt;MAX([1]GL_LossExperience_Input!$BP$9:$BP$108),"",INDEX([1]GL_LossExperience_Input!$X$9:$X$108,MATCH(M67,$BP$9:$BP$108,0)))</f>
        <v/>
      </c>
      <c r="BR67" s="7" t="str">
        <f t="shared" si="43"/>
        <v/>
      </c>
      <c r="BS67" s="23" t="str">
        <f>IF(M67&gt;MAX([1]GL_LossExperience_Input!$BP$9:$BP$108),"",INDEX([1]GL_LossExperience_Input!$Y$9:$Y$108,MATCH(M67,$BP$9:$BP$108,0)))</f>
        <v/>
      </c>
      <c r="DM67">
        <f t="shared" si="62"/>
        <v>59</v>
      </c>
      <c r="DN67">
        <f t="shared" si="86"/>
        <v>0</v>
      </c>
      <c r="DO67">
        <f t="shared" si="86"/>
        <v>0</v>
      </c>
      <c r="DQ67">
        <f t="shared" si="63"/>
        <v>59</v>
      </c>
      <c r="DR67" t="str">
        <f t="shared" si="64"/>
        <v/>
      </c>
      <c r="DW67" s="27"/>
      <c r="DX67" s="1"/>
    </row>
    <row r="68" spans="1:128" ht="14.4" x14ac:dyDescent="0.3">
      <c r="A68" s="1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>
        <f t="shared" si="66"/>
        <v>60</v>
      </c>
      <c r="N68" s="98"/>
      <c r="O68" s="99"/>
      <c r="P68" s="99"/>
      <c r="Q68" s="99"/>
      <c r="R68" s="99"/>
      <c r="S68" s="99"/>
      <c r="T68" s="100"/>
      <c r="U68" s="100"/>
      <c r="V68" s="27"/>
      <c r="W68" s="27"/>
      <c r="X68" s="101"/>
      <c r="Y68" s="102"/>
      <c r="Z68" s="27"/>
      <c r="AA68" s="27"/>
      <c r="AB68" s="27"/>
      <c r="AC68" s="27"/>
      <c r="BC68" s="114" t="str">
        <f t="shared" si="38"/>
        <v/>
      </c>
      <c r="BD68" s="115" t="str" cm="1">
        <f t="array" ref="BD68">IF(OR(BC68="",BC68=0),"",INDEX($AD$9:$AD$28,BC68))</f>
        <v/>
      </c>
      <c r="BE68" s="116" t="str" cm="1">
        <f t="array" ref="BE68">IF(BD68="","",O68*INDEX($AP$9:$AP$28,BC68))</f>
        <v/>
      </c>
      <c r="BF68" s="117" t="str" cm="1">
        <f t="array" ref="BF68">IF(BD68="","",P68*INDEX($AP$9:$AP$28,BC68))</f>
        <v/>
      </c>
      <c r="BG68" s="117" t="str">
        <f>IF(BD68="","",IF($BF$1=[1]Lists!$R$2,MIN(SUM(O68:P68),$BI$1),IF(AND($BF$1=[1]Lists!$R$3,O68&gt;0),MIN(O68,$BI$1)+P68*(MIN(O68,$BI$1)/O68),MIN(SUM(O68),$BI$1)+P68)))</f>
        <v/>
      </c>
      <c r="BH68" s="118" t="str">
        <f>IF(BD68="","",IF($BF$1=[1]Lists!$R$2,MIN(SUM(BE68:BF68),$BI$1),IF(AND($BF$1=[1]Lists!$R$3,O68&gt;0),MIN(BE68,$BI$1)+BF68*(MIN(BE68,$BI$1)/BE68),MIN(SUM(BE68),$BI$1)+BF68)))</f>
        <v/>
      </c>
      <c r="BI68" s="116" t="str">
        <f t="shared" si="39"/>
        <v/>
      </c>
      <c r="BJ68" s="118" t="str">
        <f t="shared" si="40"/>
        <v/>
      </c>
      <c r="BK68" s="117" t="str">
        <f>IF(BD68="","",IF($BF$1=[1]Lists!$R$2,MIN(SUM(O68:P68),$BL$1),IF(AND($BF$1=[1]Lists!$R$3,O68&gt;0),MIN(O68,$BL$1)+P68*(MIN(O68,$BL$1)/O68),MIN(SUM(O68),$BL$1)+P68)))</f>
        <v/>
      </c>
      <c r="BL68" s="118" t="str">
        <f>IF(BD68="","",IF($BF$1=[1]Lists!$R$2,MIN(SUM(BE68:BF68),$BL$1),IF(AND($BF$1=[1]Lists!$R$3,O68&gt;0),MIN(BE68,$BL$1)+BF68*(MIN(BE68,$BL$1)/BE68),MIN(SUM(BE68),$BL$1)+BF68)))</f>
        <v/>
      </c>
      <c r="BM68" s="116" t="str">
        <f t="shared" si="41"/>
        <v/>
      </c>
      <c r="BN68" s="118" t="str">
        <f t="shared" si="42"/>
        <v/>
      </c>
      <c r="BP68" s="103" t="str">
        <f t="shared" si="20"/>
        <v/>
      </c>
      <c r="BQ68" s="3" t="str">
        <f>IF(M68&gt;MAX([1]GL_LossExperience_Input!$BP$9:$BP$108),"",INDEX([1]GL_LossExperience_Input!$X$9:$X$108,MATCH(M68,$BP$9:$BP$108,0)))</f>
        <v/>
      </c>
      <c r="BR68" s="7" t="str">
        <f t="shared" si="43"/>
        <v/>
      </c>
      <c r="BS68" s="23" t="str">
        <f>IF(M68&gt;MAX([1]GL_LossExperience_Input!$BP$9:$BP$108),"",INDEX([1]GL_LossExperience_Input!$Y$9:$Y$108,MATCH(M68,$BP$9:$BP$108,0)))</f>
        <v/>
      </c>
      <c r="DM68">
        <f t="shared" si="62"/>
        <v>60</v>
      </c>
      <c r="DN68">
        <f t="shared" si="86"/>
        <v>0</v>
      </c>
      <c r="DO68">
        <f t="shared" si="86"/>
        <v>0</v>
      </c>
      <c r="DQ68">
        <f t="shared" si="63"/>
        <v>60</v>
      </c>
      <c r="DR68" t="str">
        <f t="shared" si="64"/>
        <v/>
      </c>
      <c r="DW68" s="27"/>
      <c r="DX68" s="1"/>
    </row>
    <row r="69" spans="1:128" ht="14.4" x14ac:dyDescent="0.3">
      <c r="A69" s="1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>
        <f t="shared" si="66"/>
        <v>61</v>
      </c>
      <c r="N69" s="98"/>
      <c r="O69" s="99"/>
      <c r="P69" s="99"/>
      <c r="Q69" s="99"/>
      <c r="R69" s="99"/>
      <c r="S69" s="99"/>
      <c r="T69" s="100"/>
      <c r="U69" s="100"/>
      <c r="V69" s="27"/>
      <c r="W69" s="27"/>
      <c r="X69" s="101"/>
      <c r="Y69" s="102"/>
      <c r="Z69" s="27"/>
      <c r="AA69" s="27"/>
      <c r="AB69" s="27"/>
      <c r="AC69" s="27"/>
      <c r="BC69" s="114" t="str">
        <f t="shared" si="38"/>
        <v/>
      </c>
      <c r="BD69" s="115" t="str" cm="1">
        <f t="array" ref="BD69">IF(OR(BC69="",BC69=0),"",INDEX($AD$9:$AD$28,BC69))</f>
        <v/>
      </c>
      <c r="BE69" s="116" t="str" cm="1">
        <f t="array" ref="BE69">IF(BD69="","",O69*INDEX($AP$9:$AP$28,BC69))</f>
        <v/>
      </c>
      <c r="BF69" s="117" t="str" cm="1">
        <f t="array" ref="BF69">IF(BD69="","",P69*INDEX($AP$9:$AP$28,BC69))</f>
        <v/>
      </c>
      <c r="BG69" s="117" t="str">
        <f>IF(BD69="","",IF($BF$1=[1]Lists!$R$2,MIN(SUM(O69:P69),$BI$1),IF(AND($BF$1=[1]Lists!$R$3,O69&gt;0),MIN(O69,$BI$1)+P69*(MIN(O69,$BI$1)/O69),MIN(SUM(O69),$BI$1)+P69)))</f>
        <v/>
      </c>
      <c r="BH69" s="118" t="str">
        <f>IF(BD69="","",IF($BF$1=[1]Lists!$R$2,MIN(SUM(BE69:BF69),$BI$1),IF(AND($BF$1=[1]Lists!$R$3,O69&gt;0),MIN(BE69,$BI$1)+BF69*(MIN(BE69,$BI$1)/BE69),MIN(SUM(BE69),$BI$1)+BF69)))</f>
        <v/>
      </c>
      <c r="BI69" s="116" t="str">
        <f t="shared" si="39"/>
        <v/>
      </c>
      <c r="BJ69" s="118" t="str">
        <f t="shared" si="40"/>
        <v/>
      </c>
      <c r="BK69" s="117" t="str">
        <f>IF(BD69="","",IF($BF$1=[1]Lists!$R$2,MIN(SUM(O69:P69),$BL$1),IF(AND($BF$1=[1]Lists!$R$3,O69&gt;0),MIN(O69,$BL$1)+P69*(MIN(O69,$BL$1)/O69),MIN(SUM(O69),$BL$1)+P69)))</f>
        <v/>
      </c>
      <c r="BL69" s="118" t="str">
        <f>IF(BD69="","",IF($BF$1=[1]Lists!$R$2,MIN(SUM(BE69:BF69),$BL$1),IF(AND($BF$1=[1]Lists!$R$3,O69&gt;0),MIN(BE69,$BL$1)+BF69*(MIN(BE69,$BL$1)/BE69),MIN(SUM(BE69),$BL$1)+BF69)))</f>
        <v/>
      </c>
      <c r="BM69" s="116" t="str">
        <f t="shared" si="41"/>
        <v/>
      </c>
      <c r="BN69" s="118" t="str">
        <f t="shared" si="42"/>
        <v/>
      </c>
      <c r="BP69" s="103" t="str">
        <f t="shared" si="20"/>
        <v/>
      </c>
      <c r="BQ69" s="3" t="str">
        <f>IF(M69&gt;MAX([1]GL_LossExperience_Input!$BP$9:$BP$108),"",INDEX([1]GL_LossExperience_Input!$X$9:$X$108,MATCH(M69,$BP$9:$BP$108,0)))</f>
        <v/>
      </c>
      <c r="BR69" s="7" t="str">
        <f t="shared" si="43"/>
        <v/>
      </c>
      <c r="BS69" s="23" t="str">
        <f>IF(M69&gt;MAX([1]GL_LossExperience_Input!$BP$9:$BP$108),"",INDEX([1]GL_LossExperience_Input!$Y$9:$Y$108,MATCH(M69,$BP$9:$BP$108,0)))</f>
        <v/>
      </c>
      <c r="DM69">
        <f t="shared" si="62"/>
        <v>61</v>
      </c>
      <c r="DN69">
        <f t="shared" si="86"/>
        <v>0</v>
      </c>
      <c r="DO69">
        <f t="shared" si="86"/>
        <v>0</v>
      </c>
      <c r="DQ69">
        <f t="shared" si="63"/>
        <v>61</v>
      </c>
      <c r="DR69" t="str">
        <f t="shared" si="64"/>
        <v/>
      </c>
      <c r="DW69" s="27"/>
      <c r="DX69" s="1"/>
    </row>
    <row r="70" spans="1:128" ht="14.4" x14ac:dyDescent="0.3">
      <c r="A70" s="1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>
        <f t="shared" si="66"/>
        <v>62</v>
      </c>
      <c r="N70" s="98"/>
      <c r="O70" s="99"/>
      <c r="P70" s="99"/>
      <c r="Q70" s="99"/>
      <c r="R70" s="99"/>
      <c r="S70" s="99"/>
      <c r="T70" s="100"/>
      <c r="U70" s="100"/>
      <c r="V70" s="27"/>
      <c r="W70" s="27"/>
      <c r="X70" s="101"/>
      <c r="Y70" s="102"/>
      <c r="Z70" s="27"/>
      <c r="AA70" s="27"/>
      <c r="AB70" s="27"/>
      <c r="AC70" s="27"/>
      <c r="BC70" s="114" t="str">
        <f t="shared" si="38"/>
        <v/>
      </c>
      <c r="BD70" s="115" t="str" cm="1">
        <f t="array" ref="BD70">IF(OR(BC70="",BC70=0),"",INDEX($AD$9:$AD$28,BC70))</f>
        <v/>
      </c>
      <c r="BE70" s="116" t="str" cm="1">
        <f t="array" ref="BE70">IF(BD70="","",O70*INDEX($AP$9:$AP$28,BC70))</f>
        <v/>
      </c>
      <c r="BF70" s="117" t="str" cm="1">
        <f t="array" ref="BF70">IF(BD70="","",P70*INDEX($AP$9:$AP$28,BC70))</f>
        <v/>
      </c>
      <c r="BG70" s="117" t="str">
        <f>IF(BD70="","",IF($BF$1=[1]Lists!$R$2,MIN(SUM(O70:P70),$BI$1),IF(AND($BF$1=[1]Lists!$R$3,O70&gt;0),MIN(O70,$BI$1)+P70*(MIN(O70,$BI$1)/O70),MIN(SUM(O70),$BI$1)+P70)))</f>
        <v/>
      </c>
      <c r="BH70" s="118" t="str">
        <f>IF(BD70="","",IF($BF$1=[1]Lists!$R$2,MIN(SUM(BE70:BF70),$BI$1),IF(AND($BF$1=[1]Lists!$R$3,O70&gt;0),MIN(BE70,$BI$1)+BF70*(MIN(BE70,$BI$1)/BE70),MIN(SUM(BE70),$BI$1)+BF70)))</f>
        <v/>
      </c>
      <c r="BI70" s="116" t="str">
        <f t="shared" si="39"/>
        <v/>
      </c>
      <c r="BJ70" s="118" t="str">
        <f t="shared" si="40"/>
        <v/>
      </c>
      <c r="BK70" s="117" t="str">
        <f>IF(BD70="","",IF($BF$1=[1]Lists!$R$2,MIN(SUM(O70:P70),$BL$1),IF(AND($BF$1=[1]Lists!$R$3,O70&gt;0),MIN(O70,$BL$1)+P70*(MIN(O70,$BL$1)/O70),MIN(SUM(O70),$BL$1)+P70)))</f>
        <v/>
      </c>
      <c r="BL70" s="118" t="str">
        <f>IF(BD70="","",IF($BF$1=[1]Lists!$R$2,MIN(SUM(BE70:BF70),$BL$1),IF(AND($BF$1=[1]Lists!$R$3,O70&gt;0),MIN(BE70,$BL$1)+BF70*(MIN(BE70,$BL$1)/BE70),MIN(SUM(BE70),$BL$1)+BF70)))</f>
        <v/>
      </c>
      <c r="BM70" s="116" t="str">
        <f t="shared" si="41"/>
        <v/>
      </c>
      <c r="BN70" s="118" t="str">
        <f t="shared" si="42"/>
        <v/>
      </c>
      <c r="BP70" s="103" t="str">
        <f t="shared" si="20"/>
        <v/>
      </c>
      <c r="BQ70" s="3" t="str">
        <f>IF(M70&gt;MAX([1]GL_LossExperience_Input!$BP$9:$BP$108),"",INDEX([1]GL_LossExperience_Input!$X$9:$X$108,MATCH(M70,$BP$9:$BP$108,0)))</f>
        <v/>
      </c>
      <c r="BR70" s="7" t="str">
        <f t="shared" si="43"/>
        <v/>
      </c>
      <c r="BS70" s="23" t="str">
        <f>IF(M70&gt;MAX([1]GL_LossExperience_Input!$BP$9:$BP$108),"",INDEX([1]GL_LossExperience_Input!$Y$9:$Y$108,MATCH(M70,$BP$9:$BP$108,0)))</f>
        <v/>
      </c>
      <c r="DM70">
        <f t="shared" si="62"/>
        <v>62</v>
      </c>
      <c r="DN70">
        <f t="shared" si="86"/>
        <v>0</v>
      </c>
      <c r="DO70">
        <f t="shared" si="86"/>
        <v>0</v>
      </c>
      <c r="DQ70">
        <f t="shared" si="63"/>
        <v>62</v>
      </c>
      <c r="DR70" t="str">
        <f t="shared" si="64"/>
        <v/>
      </c>
      <c r="DW70" s="27"/>
      <c r="DX70" s="1"/>
    </row>
    <row r="71" spans="1:128" ht="14.4" x14ac:dyDescent="0.3">
      <c r="A71" s="1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>
        <f t="shared" si="66"/>
        <v>63</v>
      </c>
      <c r="N71" s="98"/>
      <c r="O71" s="99"/>
      <c r="P71" s="99"/>
      <c r="Q71" s="99"/>
      <c r="R71" s="99"/>
      <c r="S71" s="99"/>
      <c r="T71" s="100"/>
      <c r="U71" s="100"/>
      <c r="V71" s="27"/>
      <c r="W71" s="27"/>
      <c r="X71" s="101"/>
      <c r="Y71" s="102"/>
      <c r="Z71" s="27"/>
      <c r="AA71" s="27"/>
      <c r="AB71" s="27"/>
      <c r="AC71" s="27"/>
      <c r="BC71" s="114" t="str">
        <f t="shared" si="38"/>
        <v/>
      </c>
      <c r="BD71" s="115" t="str" cm="1">
        <f t="array" ref="BD71">IF(OR(BC71="",BC71=0),"",INDEX($AD$9:$AD$28,BC71))</f>
        <v/>
      </c>
      <c r="BE71" s="116" t="str" cm="1">
        <f t="array" ref="BE71">IF(BD71="","",O71*INDEX($AP$9:$AP$28,BC71))</f>
        <v/>
      </c>
      <c r="BF71" s="117" t="str" cm="1">
        <f t="array" ref="BF71">IF(BD71="","",P71*INDEX($AP$9:$AP$28,BC71))</f>
        <v/>
      </c>
      <c r="BG71" s="117" t="str">
        <f>IF(BD71="","",IF($BF$1=[1]Lists!$R$2,MIN(SUM(O71:P71),$BI$1),IF(AND($BF$1=[1]Lists!$R$3,O71&gt;0),MIN(O71,$BI$1)+P71*(MIN(O71,$BI$1)/O71),MIN(SUM(O71),$BI$1)+P71)))</f>
        <v/>
      </c>
      <c r="BH71" s="118" t="str">
        <f>IF(BD71="","",IF($BF$1=[1]Lists!$R$2,MIN(SUM(BE71:BF71),$BI$1),IF(AND($BF$1=[1]Lists!$R$3,O71&gt;0),MIN(BE71,$BI$1)+BF71*(MIN(BE71,$BI$1)/BE71),MIN(SUM(BE71),$BI$1)+BF71)))</f>
        <v/>
      </c>
      <c r="BI71" s="116" t="str">
        <f t="shared" si="39"/>
        <v/>
      </c>
      <c r="BJ71" s="118" t="str">
        <f t="shared" si="40"/>
        <v/>
      </c>
      <c r="BK71" s="117" t="str">
        <f>IF(BD71="","",IF($BF$1=[1]Lists!$R$2,MIN(SUM(O71:P71),$BL$1),IF(AND($BF$1=[1]Lists!$R$3,O71&gt;0),MIN(O71,$BL$1)+P71*(MIN(O71,$BL$1)/O71),MIN(SUM(O71),$BL$1)+P71)))</f>
        <v/>
      </c>
      <c r="BL71" s="118" t="str">
        <f>IF(BD71="","",IF($BF$1=[1]Lists!$R$2,MIN(SUM(BE71:BF71),$BL$1),IF(AND($BF$1=[1]Lists!$R$3,O71&gt;0),MIN(BE71,$BL$1)+BF71*(MIN(BE71,$BL$1)/BE71),MIN(SUM(BE71),$BL$1)+BF71)))</f>
        <v/>
      </c>
      <c r="BM71" s="116" t="str">
        <f t="shared" si="41"/>
        <v/>
      </c>
      <c r="BN71" s="118" t="str">
        <f t="shared" si="42"/>
        <v/>
      </c>
      <c r="BP71" s="103" t="str">
        <f t="shared" si="20"/>
        <v/>
      </c>
      <c r="BQ71" s="3" t="str">
        <f>IF(M71&gt;MAX([1]GL_LossExperience_Input!$BP$9:$BP$108),"",INDEX([1]GL_LossExperience_Input!$X$9:$X$108,MATCH(M71,$BP$9:$BP$108,0)))</f>
        <v/>
      </c>
      <c r="BR71" s="7" t="str">
        <f t="shared" si="43"/>
        <v/>
      </c>
      <c r="BS71" s="23" t="str">
        <f>IF(M71&gt;MAX([1]GL_LossExperience_Input!$BP$9:$BP$108),"",INDEX([1]GL_LossExperience_Input!$Y$9:$Y$108,MATCH(M71,$BP$9:$BP$108,0)))</f>
        <v/>
      </c>
      <c r="DM71">
        <f t="shared" si="62"/>
        <v>63</v>
      </c>
      <c r="DN71">
        <f t="shared" si="86"/>
        <v>0</v>
      </c>
      <c r="DO71">
        <f t="shared" si="86"/>
        <v>0</v>
      </c>
      <c r="DQ71">
        <f t="shared" si="63"/>
        <v>63</v>
      </c>
      <c r="DR71" t="str">
        <f t="shared" si="64"/>
        <v/>
      </c>
      <c r="DW71" s="27"/>
      <c r="DX71" s="1"/>
    </row>
    <row r="72" spans="1:128" ht="14.4" x14ac:dyDescent="0.3">
      <c r="A72" s="1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>
        <f t="shared" si="66"/>
        <v>64</v>
      </c>
      <c r="N72" s="98"/>
      <c r="O72" s="99"/>
      <c r="P72" s="99"/>
      <c r="Q72" s="99"/>
      <c r="R72" s="99"/>
      <c r="S72" s="99"/>
      <c r="T72" s="100"/>
      <c r="U72" s="100"/>
      <c r="V72" s="27"/>
      <c r="W72" s="27"/>
      <c r="X72" s="101"/>
      <c r="Y72" s="102"/>
      <c r="Z72" s="27"/>
      <c r="AA72" s="27"/>
      <c r="AB72" s="27"/>
      <c r="AC72" s="27"/>
      <c r="BC72" s="114" t="str">
        <f t="shared" si="38"/>
        <v/>
      </c>
      <c r="BD72" s="115" t="str" cm="1">
        <f t="array" ref="BD72">IF(OR(BC72="",BC72=0),"",INDEX($AD$9:$AD$28,BC72))</f>
        <v/>
      </c>
      <c r="BE72" s="116" t="str" cm="1">
        <f t="array" ref="BE72">IF(BD72="","",O72*INDEX($AP$9:$AP$28,BC72))</f>
        <v/>
      </c>
      <c r="BF72" s="117" t="str" cm="1">
        <f t="array" ref="BF72">IF(BD72="","",P72*INDEX($AP$9:$AP$28,BC72))</f>
        <v/>
      </c>
      <c r="BG72" s="117" t="str">
        <f>IF(BD72="","",IF($BF$1=[1]Lists!$R$2,MIN(SUM(O72:P72),$BI$1),IF(AND($BF$1=[1]Lists!$R$3,O72&gt;0),MIN(O72,$BI$1)+P72*(MIN(O72,$BI$1)/O72),MIN(SUM(O72),$BI$1)+P72)))</f>
        <v/>
      </c>
      <c r="BH72" s="118" t="str">
        <f>IF(BD72="","",IF($BF$1=[1]Lists!$R$2,MIN(SUM(BE72:BF72),$BI$1),IF(AND($BF$1=[1]Lists!$R$3,O72&gt;0),MIN(BE72,$BI$1)+BF72*(MIN(BE72,$BI$1)/BE72),MIN(SUM(BE72),$BI$1)+BF72)))</f>
        <v/>
      </c>
      <c r="BI72" s="116" t="str">
        <f t="shared" si="39"/>
        <v/>
      </c>
      <c r="BJ72" s="118" t="str">
        <f t="shared" si="40"/>
        <v/>
      </c>
      <c r="BK72" s="117" t="str">
        <f>IF(BD72="","",IF($BF$1=[1]Lists!$R$2,MIN(SUM(O72:P72),$BL$1),IF(AND($BF$1=[1]Lists!$R$3,O72&gt;0),MIN(O72,$BL$1)+P72*(MIN(O72,$BL$1)/O72),MIN(SUM(O72),$BL$1)+P72)))</f>
        <v/>
      </c>
      <c r="BL72" s="118" t="str">
        <f>IF(BD72="","",IF($BF$1=[1]Lists!$R$2,MIN(SUM(BE72:BF72),$BL$1),IF(AND($BF$1=[1]Lists!$R$3,O72&gt;0),MIN(BE72,$BL$1)+BF72*(MIN(BE72,$BL$1)/BE72),MIN(SUM(BE72),$BL$1)+BF72)))</f>
        <v/>
      </c>
      <c r="BM72" s="116" t="str">
        <f t="shared" si="41"/>
        <v/>
      </c>
      <c r="BN72" s="118" t="str">
        <f t="shared" si="42"/>
        <v/>
      </c>
      <c r="BP72" s="103" t="str">
        <f t="shared" si="20"/>
        <v/>
      </c>
      <c r="BQ72" s="3" t="str">
        <f>IF(M72&gt;MAX([1]GL_LossExperience_Input!$BP$9:$BP$108),"",INDEX([1]GL_LossExperience_Input!$X$9:$X$108,MATCH(M72,$BP$9:$BP$108,0)))</f>
        <v/>
      </c>
      <c r="BR72" s="7" t="str">
        <f t="shared" si="43"/>
        <v/>
      </c>
      <c r="BS72" s="23" t="str">
        <f>IF(M72&gt;MAX([1]GL_LossExperience_Input!$BP$9:$BP$108),"",INDEX([1]GL_LossExperience_Input!$Y$9:$Y$108,MATCH(M72,$BP$9:$BP$108,0)))</f>
        <v/>
      </c>
      <c r="DM72">
        <f t="shared" si="62"/>
        <v>64</v>
      </c>
      <c r="DN72">
        <f t="shared" si="86"/>
        <v>0</v>
      </c>
      <c r="DO72">
        <f t="shared" si="86"/>
        <v>0</v>
      </c>
      <c r="DQ72">
        <f t="shared" si="63"/>
        <v>64</v>
      </c>
      <c r="DR72" t="str">
        <f t="shared" si="64"/>
        <v/>
      </c>
      <c r="DW72" s="27"/>
      <c r="DX72" s="1"/>
    </row>
    <row r="73" spans="1:128" ht="14.4" x14ac:dyDescent="0.3">
      <c r="A73" s="1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>
        <f t="shared" si="66"/>
        <v>65</v>
      </c>
      <c r="N73" s="98"/>
      <c r="O73" s="99"/>
      <c r="P73" s="99"/>
      <c r="Q73" s="99"/>
      <c r="R73" s="99"/>
      <c r="S73" s="99"/>
      <c r="T73" s="100"/>
      <c r="U73" s="100"/>
      <c r="V73" s="27"/>
      <c r="W73" s="27"/>
      <c r="X73" s="101"/>
      <c r="Y73" s="102"/>
      <c r="Z73" s="27"/>
      <c r="AA73" s="27"/>
      <c r="AB73" s="27"/>
      <c r="AC73" s="27"/>
      <c r="BC73" s="114" t="str">
        <f t="shared" si="38"/>
        <v/>
      </c>
      <c r="BD73" s="115" t="str" cm="1">
        <f t="array" ref="BD73">IF(OR(BC73="",BC73=0),"",INDEX($AD$9:$AD$28,BC73))</f>
        <v/>
      </c>
      <c r="BE73" s="116" t="str" cm="1">
        <f t="array" ref="BE73">IF(BD73="","",O73*INDEX($AP$9:$AP$28,BC73))</f>
        <v/>
      </c>
      <c r="BF73" s="117" t="str" cm="1">
        <f t="array" ref="BF73">IF(BD73="","",P73*INDEX($AP$9:$AP$28,BC73))</f>
        <v/>
      </c>
      <c r="BG73" s="117" t="str">
        <f>IF(BD73="","",IF($BF$1=[1]Lists!$R$2,MIN(SUM(O73:P73),$BI$1),IF(AND($BF$1=[1]Lists!$R$3,O73&gt;0),MIN(O73,$BI$1)+P73*(MIN(O73,$BI$1)/O73),MIN(SUM(O73),$BI$1)+P73)))</f>
        <v/>
      </c>
      <c r="BH73" s="118" t="str">
        <f>IF(BD73="","",IF($BF$1=[1]Lists!$R$2,MIN(SUM(BE73:BF73),$BI$1),IF(AND($BF$1=[1]Lists!$R$3,O73&gt;0),MIN(BE73,$BI$1)+BF73*(MIN(BE73,$BI$1)/BE73),MIN(SUM(BE73),$BI$1)+BF73)))</f>
        <v/>
      </c>
      <c r="BI73" s="116" t="str">
        <f t="shared" si="39"/>
        <v/>
      </c>
      <c r="BJ73" s="118" t="str">
        <f t="shared" si="40"/>
        <v/>
      </c>
      <c r="BK73" s="117" t="str">
        <f>IF(BD73="","",IF($BF$1=[1]Lists!$R$2,MIN(SUM(O73:P73),$BL$1),IF(AND($BF$1=[1]Lists!$R$3,O73&gt;0),MIN(O73,$BL$1)+P73*(MIN(O73,$BL$1)/O73),MIN(SUM(O73),$BL$1)+P73)))</f>
        <v/>
      </c>
      <c r="BL73" s="118" t="str">
        <f>IF(BD73="","",IF($BF$1=[1]Lists!$R$2,MIN(SUM(BE73:BF73),$BL$1),IF(AND($BF$1=[1]Lists!$R$3,O73&gt;0),MIN(BE73,$BL$1)+BF73*(MIN(BE73,$BL$1)/BE73),MIN(SUM(BE73),$BL$1)+BF73)))</f>
        <v/>
      </c>
      <c r="BM73" s="116" t="str">
        <f t="shared" si="41"/>
        <v/>
      </c>
      <c r="BN73" s="118" t="str">
        <f t="shared" si="42"/>
        <v/>
      </c>
      <c r="BP73" s="103" t="str">
        <f t="shared" ref="BP73:BP108" si="87">IF(X73="","",_xlfn.RANK.EQ(X73,$X$9:$X$108,1))</f>
        <v/>
      </c>
      <c r="BQ73" s="3" t="str">
        <f>IF(M73&gt;MAX([1]GL_LossExperience_Input!$BP$9:$BP$108),"",INDEX([1]GL_LossExperience_Input!$X$9:$X$108,MATCH(M73,$BP$9:$BP$108,0)))</f>
        <v/>
      </c>
      <c r="BR73" s="7" t="str">
        <f t="shared" si="43"/>
        <v/>
      </c>
      <c r="BS73" s="23" t="str">
        <f>IF(M73&gt;MAX([1]GL_LossExperience_Input!$BP$9:$BP$108),"",INDEX([1]GL_LossExperience_Input!$Y$9:$Y$108,MATCH(M73,$BP$9:$BP$108,0)))</f>
        <v/>
      </c>
      <c r="DM73">
        <f t="shared" si="62"/>
        <v>65</v>
      </c>
      <c r="DN73">
        <f t="shared" ref="DN73:DO108" si="88">IF(OR(Q73="",$N73=""),0,IF(Q73&gt;O73,1,0))</f>
        <v>0</v>
      </c>
      <c r="DO73">
        <f t="shared" si="88"/>
        <v>0</v>
      </c>
      <c r="DQ73">
        <f t="shared" si="63"/>
        <v>65</v>
      </c>
      <c r="DR73" t="str">
        <f t="shared" si="64"/>
        <v/>
      </c>
      <c r="DW73" s="27"/>
      <c r="DX73" s="1"/>
    </row>
    <row r="74" spans="1:128" ht="14.4" x14ac:dyDescent="0.3">
      <c r="A74" s="1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>
        <f t="shared" si="66"/>
        <v>66</v>
      </c>
      <c r="N74" s="98"/>
      <c r="O74" s="99"/>
      <c r="P74" s="99"/>
      <c r="Q74" s="99"/>
      <c r="R74" s="99"/>
      <c r="S74" s="99"/>
      <c r="T74" s="100"/>
      <c r="U74" s="100"/>
      <c r="V74" s="27"/>
      <c r="W74" s="27"/>
      <c r="X74" s="101"/>
      <c r="Y74" s="102"/>
      <c r="Z74" s="27"/>
      <c r="AA74" s="27"/>
      <c r="AB74" s="27"/>
      <c r="AC74" s="27"/>
      <c r="BC74" s="114" t="str">
        <f t="shared" ref="BC74:BC108" si="89">IF(N74="","",SUMIFS($B$9:$B$28,$C$9:$C$28,"&lt;="&amp;N74,$D$9:$D$28,"&gt;="&amp;N74))</f>
        <v/>
      </c>
      <c r="BD74" s="115" t="str" cm="1">
        <f t="array" ref="BD74">IF(OR(BC74="",BC74=0),"",INDEX($AD$9:$AD$28,BC74))</f>
        <v/>
      </c>
      <c r="BE74" s="116" t="str" cm="1">
        <f t="array" ref="BE74">IF(BD74="","",O74*INDEX($AP$9:$AP$28,BC74))</f>
        <v/>
      </c>
      <c r="BF74" s="117" t="str" cm="1">
        <f t="array" ref="BF74">IF(BD74="","",P74*INDEX($AP$9:$AP$28,BC74))</f>
        <v/>
      </c>
      <c r="BG74" s="117" t="str">
        <f>IF(BD74="","",IF($BF$1=[1]Lists!$R$2,MIN(SUM(O74:P74),$BI$1),IF(AND($BF$1=[1]Lists!$R$3,O74&gt;0),MIN(O74,$BI$1)+P74*(MIN(O74,$BI$1)/O74),MIN(SUM(O74),$BI$1)+P74)))</f>
        <v/>
      </c>
      <c r="BH74" s="118" t="str">
        <f>IF(BD74="","",IF($BF$1=[1]Lists!$R$2,MIN(SUM(BE74:BF74),$BI$1),IF(AND($BF$1=[1]Lists!$R$3,O74&gt;0),MIN(BE74,$BI$1)+BF74*(MIN(BE74,$BI$1)/BE74),MIN(SUM(BE74),$BI$1)+BF74)))</f>
        <v/>
      </c>
      <c r="BI74" s="116" t="str">
        <f t="shared" ref="BI74:BI108" si="90">IF(BD74="","",SUM($O74:$P74)-BG74)</f>
        <v/>
      </c>
      <c r="BJ74" s="118" t="str">
        <f t="shared" ref="BJ74:BJ108" si="91">IF(BD74="","",SUM($BE74:$BF74)-BH74)</f>
        <v/>
      </c>
      <c r="BK74" s="117" t="str">
        <f>IF(BD74="","",IF($BF$1=[1]Lists!$R$2,MIN(SUM(O74:P74),$BL$1),IF(AND($BF$1=[1]Lists!$R$3,O74&gt;0),MIN(O74,$BL$1)+P74*(MIN(O74,$BL$1)/O74),MIN(SUM(O74),$BL$1)+P74)))</f>
        <v/>
      </c>
      <c r="BL74" s="118" t="str">
        <f>IF(BD74="","",IF($BF$1=[1]Lists!$R$2,MIN(SUM(BE74:BF74),$BL$1),IF(AND($BF$1=[1]Lists!$R$3,O74&gt;0),MIN(BE74,$BL$1)+BF74*(MIN(BE74,$BL$1)/BE74),MIN(SUM(BE74),$BL$1)+BF74)))</f>
        <v/>
      </c>
      <c r="BM74" s="116" t="str">
        <f t="shared" ref="BM74:BM108" si="92">IF(BK74="","",SUM($O74:$P74)-BK74)</f>
        <v/>
      </c>
      <c r="BN74" s="118" t="str">
        <f t="shared" ref="BN74:BN108" si="93">IF(BL74="","",SUM($BE74:$BF74)-BL74)</f>
        <v/>
      </c>
      <c r="BP74" s="103" t="str">
        <f t="shared" si="87"/>
        <v/>
      </c>
      <c r="BQ74" s="3" t="str">
        <f>IF(M74&gt;MAX([1]GL_LossExperience_Input!$BP$9:$BP$108),"",INDEX([1]GL_LossExperience_Input!$X$9:$X$108,MATCH(M74,$BP$9:$BP$108,0)))</f>
        <v/>
      </c>
      <c r="BR74" s="7" t="str">
        <f t="shared" ref="BR74:BR108" si="94">IF(BQ74="","",BR73*(1+BS74))</f>
        <v/>
      </c>
      <c r="BS74" s="23" t="str">
        <f>IF(M74&gt;MAX([1]GL_LossExperience_Input!$BP$9:$BP$108),"",INDEX([1]GL_LossExperience_Input!$Y$9:$Y$108,MATCH(M74,$BP$9:$BP$108,0)))</f>
        <v/>
      </c>
      <c r="DM74">
        <f t="shared" ref="DM74:DM108" si="95">M74</f>
        <v>66</v>
      </c>
      <c r="DN74">
        <f t="shared" si="88"/>
        <v>0</v>
      </c>
      <c r="DO74">
        <f t="shared" si="88"/>
        <v>0</v>
      </c>
      <c r="DQ74">
        <f t="shared" ref="DQ74:DQ108" si="96">DM74</f>
        <v>66</v>
      </c>
      <c r="DR74" t="str">
        <f t="shared" ref="DR74:DR108" si="97">IF(X74="","",IF(COUNTIFS($X$9:$X$108,X74)&gt;1,1,0))</f>
        <v/>
      </c>
      <c r="DW74" s="27"/>
      <c r="DX74" s="1"/>
    </row>
    <row r="75" spans="1:128" ht="14.4" x14ac:dyDescent="0.3">
      <c r="A75" s="1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>
        <f t="shared" ref="M75:M108" si="98">M74+1</f>
        <v>67</v>
      </c>
      <c r="N75" s="98"/>
      <c r="O75" s="99"/>
      <c r="P75" s="99"/>
      <c r="Q75" s="99"/>
      <c r="R75" s="99"/>
      <c r="S75" s="99"/>
      <c r="T75" s="100"/>
      <c r="U75" s="100"/>
      <c r="V75" s="27"/>
      <c r="W75" s="27"/>
      <c r="X75" s="101"/>
      <c r="Y75" s="102"/>
      <c r="Z75" s="27"/>
      <c r="AA75" s="27"/>
      <c r="AB75" s="27"/>
      <c r="AC75" s="27"/>
      <c r="BC75" s="114" t="str">
        <f t="shared" si="89"/>
        <v/>
      </c>
      <c r="BD75" s="115" t="str" cm="1">
        <f t="array" ref="BD75">IF(OR(BC75="",BC75=0),"",INDEX($AD$9:$AD$28,BC75))</f>
        <v/>
      </c>
      <c r="BE75" s="116" t="str" cm="1">
        <f t="array" ref="BE75">IF(BD75="","",O75*INDEX($AP$9:$AP$28,BC75))</f>
        <v/>
      </c>
      <c r="BF75" s="117" t="str" cm="1">
        <f t="array" ref="BF75">IF(BD75="","",P75*INDEX($AP$9:$AP$28,BC75))</f>
        <v/>
      </c>
      <c r="BG75" s="117" t="str">
        <f>IF(BD75="","",IF($BF$1=[1]Lists!$R$2,MIN(SUM(O75:P75),$BI$1),IF(AND($BF$1=[1]Lists!$R$3,O75&gt;0),MIN(O75,$BI$1)+P75*(MIN(O75,$BI$1)/O75),MIN(SUM(O75),$BI$1)+P75)))</f>
        <v/>
      </c>
      <c r="BH75" s="118" t="str">
        <f>IF(BD75="","",IF($BF$1=[1]Lists!$R$2,MIN(SUM(BE75:BF75),$BI$1),IF(AND($BF$1=[1]Lists!$R$3,O75&gt;0),MIN(BE75,$BI$1)+BF75*(MIN(BE75,$BI$1)/BE75),MIN(SUM(BE75),$BI$1)+BF75)))</f>
        <v/>
      </c>
      <c r="BI75" s="116" t="str">
        <f t="shared" si="90"/>
        <v/>
      </c>
      <c r="BJ75" s="118" t="str">
        <f t="shared" si="91"/>
        <v/>
      </c>
      <c r="BK75" s="117" t="str">
        <f>IF(BD75="","",IF($BF$1=[1]Lists!$R$2,MIN(SUM(O75:P75),$BL$1),IF(AND($BF$1=[1]Lists!$R$3,O75&gt;0),MIN(O75,$BL$1)+P75*(MIN(O75,$BL$1)/O75),MIN(SUM(O75),$BL$1)+P75)))</f>
        <v/>
      </c>
      <c r="BL75" s="118" t="str">
        <f>IF(BD75="","",IF($BF$1=[1]Lists!$R$2,MIN(SUM(BE75:BF75),$BL$1),IF(AND($BF$1=[1]Lists!$R$3,O75&gt;0),MIN(BE75,$BL$1)+BF75*(MIN(BE75,$BL$1)/BE75),MIN(SUM(BE75),$BL$1)+BF75)))</f>
        <v/>
      </c>
      <c r="BM75" s="116" t="str">
        <f t="shared" si="92"/>
        <v/>
      </c>
      <c r="BN75" s="118" t="str">
        <f t="shared" si="93"/>
        <v/>
      </c>
      <c r="BP75" s="103" t="str">
        <f t="shared" si="87"/>
        <v/>
      </c>
      <c r="BQ75" s="3" t="str">
        <f>IF(M75&gt;MAX([1]GL_LossExperience_Input!$BP$9:$BP$108),"",INDEX([1]GL_LossExperience_Input!$X$9:$X$108,MATCH(M75,$BP$9:$BP$108,0)))</f>
        <v/>
      </c>
      <c r="BR75" s="7" t="str">
        <f t="shared" si="94"/>
        <v/>
      </c>
      <c r="BS75" s="23" t="str">
        <f>IF(M75&gt;MAX([1]GL_LossExperience_Input!$BP$9:$BP$108),"",INDEX([1]GL_LossExperience_Input!$Y$9:$Y$108,MATCH(M75,$BP$9:$BP$108,0)))</f>
        <v/>
      </c>
      <c r="DM75">
        <f t="shared" si="95"/>
        <v>67</v>
      </c>
      <c r="DN75">
        <f t="shared" si="88"/>
        <v>0</v>
      </c>
      <c r="DO75">
        <f t="shared" si="88"/>
        <v>0</v>
      </c>
      <c r="DQ75">
        <f t="shared" si="96"/>
        <v>67</v>
      </c>
      <c r="DR75" t="str">
        <f t="shared" si="97"/>
        <v/>
      </c>
      <c r="DW75" s="27"/>
      <c r="DX75" s="1"/>
    </row>
    <row r="76" spans="1:128" ht="14.4" x14ac:dyDescent="0.3">
      <c r="A76" s="1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>
        <f t="shared" si="98"/>
        <v>68</v>
      </c>
      <c r="N76" s="98"/>
      <c r="O76" s="99"/>
      <c r="P76" s="99"/>
      <c r="Q76" s="99"/>
      <c r="R76" s="99"/>
      <c r="S76" s="99"/>
      <c r="T76" s="100"/>
      <c r="U76" s="100"/>
      <c r="V76" s="27"/>
      <c r="W76" s="27"/>
      <c r="X76" s="101"/>
      <c r="Y76" s="102"/>
      <c r="Z76" s="27"/>
      <c r="AA76" s="27"/>
      <c r="AB76" s="27"/>
      <c r="AC76" s="27"/>
      <c r="BC76" s="114" t="str">
        <f t="shared" si="89"/>
        <v/>
      </c>
      <c r="BD76" s="115" t="str" cm="1">
        <f t="array" ref="BD76">IF(OR(BC76="",BC76=0),"",INDEX($AD$9:$AD$28,BC76))</f>
        <v/>
      </c>
      <c r="BE76" s="116" t="str" cm="1">
        <f t="array" ref="BE76">IF(BD76="","",O76*INDEX($AP$9:$AP$28,BC76))</f>
        <v/>
      </c>
      <c r="BF76" s="117" t="str" cm="1">
        <f t="array" ref="BF76">IF(BD76="","",P76*INDEX($AP$9:$AP$28,BC76))</f>
        <v/>
      </c>
      <c r="BG76" s="117" t="str">
        <f>IF(BD76="","",IF($BF$1=[1]Lists!$R$2,MIN(SUM(O76:P76),$BI$1),IF(AND($BF$1=[1]Lists!$R$3,O76&gt;0),MIN(O76,$BI$1)+P76*(MIN(O76,$BI$1)/O76),MIN(SUM(O76),$BI$1)+P76)))</f>
        <v/>
      </c>
      <c r="BH76" s="118" t="str">
        <f>IF(BD76="","",IF($BF$1=[1]Lists!$R$2,MIN(SUM(BE76:BF76),$BI$1),IF(AND($BF$1=[1]Lists!$R$3,O76&gt;0),MIN(BE76,$BI$1)+BF76*(MIN(BE76,$BI$1)/BE76),MIN(SUM(BE76),$BI$1)+BF76)))</f>
        <v/>
      </c>
      <c r="BI76" s="116" t="str">
        <f t="shared" si="90"/>
        <v/>
      </c>
      <c r="BJ76" s="118" t="str">
        <f t="shared" si="91"/>
        <v/>
      </c>
      <c r="BK76" s="117" t="str">
        <f>IF(BD76="","",IF($BF$1=[1]Lists!$R$2,MIN(SUM(O76:P76),$BL$1),IF(AND($BF$1=[1]Lists!$R$3,O76&gt;0),MIN(O76,$BL$1)+P76*(MIN(O76,$BL$1)/O76),MIN(SUM(O76),$BL$1)+P76)))</f>
        <v/>
      </c>
      <c r="BL76" s="118" t="str">
        <f>IF(BD76="","",IF($BF$1=[1]Lists!$R$2,MIN(SUM(BE76:BF76),$BL$1),IF(AND($BF$1=[1]Lists!$R$3,O76&gt;0),MIN(BE76,$BL$1)+BF76*(MIN(BE76,$BL$1)/BE76),MIN(SUM(BE76),$BL$1)+BF76)))</f>
        <v/>
      </c>
      <c r="BM76" s="116" t="str">
        <f t="shared" si="92"/>
        <v/>
      </c>
      <c r="BN76" s="118" t="str">
        <f t="shared" si="93"/>
        <v/>
      </c>
      <c r="BP76" s="103" t="str">
        <f t="shared" si="87"/>
        <v/>
      </c>
      <c r="BQ76" s="3" t="str">
        <f>IF(M76&gt;MAX([1]GL_LossExperience_Input!$BP$9:$BP$108),"",INDEX([1]GL_LossExperience_Input!$X$9:$X$108,MATCH(M76,$BP$9:$BP$108,0)))</f>
        <v/>
      </c>
      <c r="BR76" s="7" t="str">
        <f t="shared" si="94"/>
        <v/>
      </c>
      <c r="BS76" s="23" t="str">
        <f>IF(M76&gt;MAX([1]GL_LossExperience_Input!$BP$9:$BP$108),"",INDEX([1]GL_LossExperience_Input!$Y$9:$Y$108,MATCH(M76,$BP$9:$BP$108,0)))</f>
        <v/>
      </c>
      <c r="DM76">
        <f t="shared" si="95"/>
        <v>68</v>
      </c>
      <c r="DN76">
        <f t="shared" si="88"/>
        <v>0</v>
      </c>
      <c r="DO76">
        <f t="shared" si="88"/>
        <v>0</v>
      </c>
      <c r="DQ76">
        <f t="shared" si="96"/>
        <v>68</v>
      </c>
      <c r="DR76" t="str">
        <f t="shared" si="97"/>
        <v/>
      </c>
      <c r="DW76" s="27"/>
      <c r="DX76" s="1"/>
    </row>
    <row r="77" spans="1:128" ht="14.4" x14ac:dyDescent="0.3">
      <c r="A77" s="1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>
        <f t="shared" si="98"/>
        <v>69</v>
      </c>
      <c r="N77" s="98"/>
      <c r="O77" s="99"/>
      <c r="P77" s="99"/>
      <c r="Q77" s="99"/>
      <c r="R77" s="99"/>
      <c r="S77" s="99"/>
      <c r="T77" s="100"/>
      <c r="U77" s="100"/>
      <c r="V77" s="27"/>
      <c r="W77" s="27"/>
      <c r="X77" s="101"/>
      <c r="Y77" s="102"/>
      <c r="Z77" s="27"/>
      <c r="AA77" s="27"/>
      <c r="AB77" s="27"/>
      <c r="AC77" s="27"/>
      <c r="BC77" s="114" t="str">
        <f t="shared" si="89"/>
        <v/>
      </c>
      <c r="BD77" s="115" t="str" cm="1">
        <f t="array" ref="BD77">IF(OR(BC77="",BC77=0),"",INDEX($AD$9:$AD$28,BC77))</f>
        <v/>
      </c>
      <c r="BE77" s="116" t="str" cm="1">
        <f t="array" ref="BE77">IF(BD77="","",O77*INDEX($AP$9:$AP$28,BC77))</f>
        <v/>
      </c>
      <c r="BF77" s="117" t="str" cm="1">
        <f t="array" ref="BF77">IF(BD77="","",P77*INDEX($AP$9:$AP$28,BC77))</f>
        <v/>
      </c>
      <c r="BG77" s="117" t="str">
        <f>IF(BD77="","",IF($BF$1=[1]Lists!$R$2,MIN(SUM(O77:P77),$BI$1),IF(AND($BF$1=[1]Lists!$R$3,O77&gt;0),MIN(O77,$BI$1)+P77*(MIN(O77,$BI$1)/O77),MIN(SUM(O77),$BI$1)+P77)))</f>
        <v/>
      </c>
      <c r="BH77" s="118" t="str">
        <f>IF(BD77="","",IF($BF$1=[1]Lists!$R$2,MIN(SUM(BE77:BF77),$BI$1),IF(AND($BF$1=[1]Lists!$R$3,O77&gt;0),MIN(BE77,$BI$1)+BF77*(MIN(BE77,$BI$1)/BE77),MIN(SUM(BE77),$BI$1)+BF77)))</f>
        <v/>
      </c>
      <c r="BI77" s="116" t="str">
        <f t="shared" si="90"/>
        <v/>
      </c>
      <c r="BJ77" s="118" t="str">
        <f t="shared" si="91"/>
        <v/>
      </c>
      <c r="BK77" s="117" t="str">
        <f>IF(BD77="","",IF($BF$1=[1]Lists!$R$2,MIN(SUM(O77:P77),$BL$1),IF(AND($BF$1=[1]Lists!$R$3,O77&gt;0),MIN(O77,$BL$1)+P77*(MIN(O77,$BL$1)/O77),MIN(SUM(O77),$BL$1)+P77)))</f>
        <v/>
      </c>
      <c r="BL77" s="118" t="str">
        <f>IF(BD77="","",IF($BF$1=[1]Lists!$R$2,MIN(SUM(BE77:BF77),$BL$1),IF(AND($BF$1=[1]Lists!$R$3,O77&gt;0),MIN(BE77,$BL$1)+BF77*(MIN(BE77,$BL$1)/BE77),MIN(SUM(BE77),$BL$1)+BF77)))</f>
        <v/>
      </c>
      <c r="BM77" s="116" t="str">
        <f t="shared" si="92"/>
        <v/>
      </c>
      <c r="BN77" s="118" t="str">
        <f t="shared" si="93"/>
        <v/>
      </c>
      <c r="BP77" s="103" t="str">
        <f t="shared" si="87"/>
        <v/>
      </c>
      <c r="BQ77" s="3" t="str">
        <f>IF(M77&gt;MAX([1]GL_LossExperience_Input!$BP$9:$BP$108),"",INDEX([1]GL_LossExperience_Input!$X$9:$X$108,MATCH(M77,$BP$9:$BP$108,0)))</f>
        <v/>
      </c>
      <c r="BR77" s="7" t="str">
        <f t="shared" si="94"/>
        <v/>
      </c>
      <c r="BS77" s="23" t="str">
        <f>IF(M77&gt;MAX([1]GL_LossExperience_Input!$BP$9:$BP$108),"",INDEX([1]GL_LossExperience_Input!$Y$9:$Y$108,MATCH(M77,$BP$9:$BP$108,0)))</f>
        <v/>
      </c>
      <c r="DM77">
        <f t="shared" si="95"/>
        <v>69</v>
      </c>
      <c r="DN77">
        <f t="shared" si="88"/>
        <v>0</v>
      </c>
      <c r="DO77">
        <f t="shared" si="88"/>
        <v>0</v>
      </c>
      <c r="DQ77">
        <f t="shared" si="96"/>
        <v>69</v>
      </c>
      <c r="DR77" t="str">
        <f t="shared" si="97"/>
        <v/>
      </c>
      <c r="DW77" s="27"/>
      <c r="DX77" s="1"/>
    </row>
    <row r="78" spans="1:128" ht="14.4" x14ac:dyDescent="0.3">
      <c r="A78" s="1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>
        <f t="shared" si="98"/>
        <v>70</v>
      </c>
      <c r="N78" s="98"/>
      <c r="O78" s="99"/>
      <c r="P78" s="99"/>
      <c r="Q78" s="99"/>
      <c r="R78" s="99"/>
      <c r="S78" s="99"/>
      <c r="T78" s="100"/>
      <c r="U78" s="100"/>
      <c r="V78" s="27"/>
      <c r="W78" s="27"/>
      <c r="X78" s="101"/>
      <c r="Y78" s="102"/>
      <c r="Z78" s="27"/>
      <c r="AA78" s="27"/>
      <c r="AB78" s="27"/>
      <c r="AC78" s="27"/>
      <c r="BC78" s="114" t="str">
        <f t="shared" si="89"/>
        <v/>
      </c>
      <c r="BD78" s="115" t="str" cm="1">
        <f t="array" ref="BD78">IF(OR(BC78="",BC78=0),"",INDEX($AD$9:$AD$28,BC78))</f>
        <v/>
      </c>
      <c r="BE78" s="116" t="str" cm="1">
        <f t="array" ref="BE78">IF(BD78="","",O78*INDEX($AP$9:$AP$28,BC78))</f>
        <v/>
      </c>
      <c r="BF78" s="117" t="str" cm="1">
        <f t="array" ref="BF78">IF(BD78="","",P78*INDEX($AP$9:$AP$28,BC78))</f>
        <v/>
      </c>
      <c r="BG78" s="117" t="str">
        <f>IF(BD78="","",IF($BF$1=[1]Lists!$R$2,MIN(SUM(O78:P78),$BI$1),IF(AND($BF$1=[1]Lists!$R$3,O78&gt;0),MIN(O78,$BI$1)+P78*(MIN(O78,$BI$1)/O78),MIN(SUM(O78),$BI$1)+P78)))</f>
        <v/>
      </c>
      <c r="BH78" s="118" t="str">
        <f>IF(BD78="","",IF($BF$1=[1]Lists!$R$2,MIN(SUM(BE78:BF78),$BI$1),IF(AND($BF$1=[1]Lists!$R$3,O78&gt;0),MIN(BE78,$BI$1)+BF78*(MIN(BE78,$BI$1)/BE78),MIN(SUM(BE78),$BI$1)+BF78)))</f>
        <v/>
      </c>
      <c r="BI78" s="116" t="str">
        <f t="shared" si="90"/>
        <v/>
      </c>
      <c r="BJ78" s="118" t="str">
        <f t="shared" si="91"/>
        <v/>
      </c>
      <c r="BK78" s="117" t="str">
        <f>IF(BD78="","",IF($BF$1=[1]Lists!$R$2,MIN(SUM(O78:P78),$BL$1),IF(AND($BF$1=[1]Lists!$R$3,O78&gt;0),MIN(O78,$BL$1)+P78*(MIN(O78,$BL$1)/O78),MIN(SUM(O78),$BL$1)+P78)))</f>
        <v/>
      </c>
      <c r="BL78" s="118" t="str">
        <f>IF(BD78="","",IF($BF$1=[1]Lists!$R$2,MIN(SUM(BE78:BF78),$BL$1),IF(AND($BF$1=[1]Lists!$R$3,O78&gt;0),MIN(BE78,$BL$1)+BF78*(MIN(BE78,$BL$1)/BE78),MIN(SUM(BE78),$BL$1)+BF78)))</f>
        <v/>
      </c>
      <c r="BM78" s="116" t="str">
        <f t="shared" si="92"/>
        <v/>
      </c>
      <c r="BN78" s="118" t="str">
        <f t="shared" si="93"/>
        <v/>
      </c>
      <c r="BP78" s="103" t="str">
        <f t="shared" si="87"/>
        <v/>
      </c>
      <c r="BQ78" s="3" t="str">
        <f>IF(M78&gt;MAX([1]GL_LossExperience_Input!$BP$9:$BP$108),"",INDEX([1]GL_LossExperience_Input!$X$9:$X$108,MATCH(M78,$BP$9:$BP$108,0)))</f>
        <v/>
      </c>
      <c r="BR78" s="7" t="str">
        <f t="shared" si="94"/>
        <v/>
      </c>
      <c r="BS78" s="23" t="str">
        <f>IF(M78&gt;MAX([1]GL_LossExperience_Input!$BP$9:$BP$108),"",INDEX([1]GL_LossExperience_Input!$Y$9:$Y$108,MATCH(M78,$BP$9:$BP$108,0)))</f>
        <v/>
      </c>
      <c r="DM78">
        <f t="shared" si="95"/>
        <v>70</v>
      </c>
      <c r="DN78">
        <f t="shared" si="88"/>
        <v>0</v>
      </c>
      <c r="DO78">
        <f t="shared" si="88"/>
        <v>0</v>
      </c>
      <c r="DQ78">
        <f t="shared" si="96"/>
        <v>70</v>
      </c>
      <c r="DR78" t="str">
        <f t="shared" si="97"/>
        <v/>
      </c>
      <c r="DW78" s="27"/>
      <c r="DX78" s="1"/>
    </row>
    <row r="79" spans="1:128" ht="14.4" x14ac:dyDescent="0.3">
      <c r="A79" s="1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>
        <f t="shared" si="98"/>
        <v>71</v>
      </c>
      <c r="N79" s="98"/>
      <c r="O79" s="99"/>
      <c r="P79" s="99"/>
      <c r="Q79" s="99"/>
      <c r="R79" s="99"/>
      <c r="S79" s="99"/>
      <c r="T79" s="100"/>
      <c r="U79" s="100"/>
      <c r="V79" s="27"/>
      <c r="W79" s="27"/>
      <c r="X79" s="101"/>
      <c r="Y79" s="102"/>
      <c r="Z79" s="27"/>
      <c r="AA79" s="27"/>
      <c r="AB79" s="27"/>
      <c r="AC79" s="27"/>
      <c r="BC79" s="114" t="str">
        <f t="shared" si="89"/>
        <v/>
      </c>
      <c r="BD79" s="115" t="str" cm="1">
        <f t="array" ref="BD79">IF(OR(BC79="",BC79=0),"",INDEX($AD$9:$AD$28,BC79))</f>
        <v/>
      </c>
      <c r="BE79" s="116" t="str" cm="1">
        <f t="array" ref="BE79">IF(BD79="","",O79*INDEX($AP$9:$AP$28,BC79))</f>
        <v/>
      </c>
      <c r="BF79" s="117" t="str" cm="1">
        <f t="array" ref="BF79">IF(BD79="","",P79*INDEX($AP$9:$AP$28,BC79))</f>
        <v/>
      </c>
      <c r="BG79" s="117" t="str">
        <f>IF(BD79="","",IF($BF$1=[1]Lists!$R$2,MIN(SUM(O79:P79),$BI$1),IF(AND($BF$1=[1]Lists!$R$3,O79&gt;0),MIN(O79,$BI$1)+P79*(MIN(O79,$BI$1)/O79),MIN(SUM(O79),$BI$1)+P79)))</f>
        <v/>
      </c>
      <c r="BH79" s="118" t="str">
        <f>IF(BD79="","",IF($BF$1=[1]Lists!$R$2,MIN(SUM(BE79:BF79),$BI$1),IF(AND($BF$1=[1]Lists!$R$3,O79&gt;0),MIN(BE79,$BI$1)+BF79*(MIN(BE79,$BI$1)/BE79),MIN(SUM(BE79),$BI$1)+BF79)))</f>
        <v/>
      </c>
      <c r="BI79" s="116" t="str">
        <f t="shared" si="90"/>
        <v/>
      </c>
      <c r="BJ79" s="118" t="str">
        <f t="shared" si="91"/>
        <v/>
      </c>
      <c r="BK79" s="117" t="str">
        <f>IF(BD79="","",IF($BF$1=[1]Lists!$R$2,MIN(SUM(O79:P79),$BL$1),IF(AND($BF$1=[1]Lists!$R$3,O79&gt;0),MIN(O79,$BL$1)+P79*(MIN(O79,$BL$1)/O79),MIN(SUM(O79),$BL$1)+P79)))</f>
        <v/>
      </c>
      <c r="BL79" s="118" t="str">
        <f>IF(BD79="","",IF($BF$1=[1]Lists!$R$2,MIN(SUM(BE79:BF79),$BL$1),IF(AND($BF$1=[1]Lists!$R$3,O79&gt;0),MIN(BE79,$BL$1)+BF79*(MIN(BE79,$BL$1)/BE79),MIN(SUM(BE79),$BL$1)+BF79)))</f>
        <v/>
      </c>
      <c r="BM79" s="116" t="str">
        <f t="shared" si="92"/>
        <v/>
      </c>
      <c r="BN79" s="118" t="str">
        <f t="shared" si="93"/>
        <v/>
      </c>
      <c r="BP79" s="103" t="str">
        <f t="shared" si="87"/>
        <v/>
      </c>
      <c r="BQ79" s="3" t="str">
        <f>IF(M79&gt;MAX([1]GL_LossExperience_Input!$BP$9:$BP$108),"",INDEX([1]GL_LossExperience_Input!$X$9:$X$108,MATCH(M79,$BP$9:$BP$108,0)))</f>
        <v/>
      </c>
      <c r="BR79" s="7" t="str">
        <f t="shared" si="94"/>
        <v/>
      </c>
      <c r="BS79" s="23" t="str">
        <f>IF(M79&gt;MAX([1]GL_LossExperience_Input!$BP$9:$BP$108),"",INDEX([1]GL_LossExperience_Input!$Y$9:$Y$108,MATCH(M79,$BP$9:$BP$108,0)))</f>
        <v/>
      </c>
      <c r="DM79">
        <f t="shared" si="95"/>
        <v>71</v>
      </c>
      <c r="DN79">
        <f t="shared" si="88"/>
        <v>0</v>
      </c>
      <c r="DO79">
        <f t="shared" si="88"/>
        <v>0</v>
      </c>
      <c r="DQ79">
        <f t="shared" si="96"/>
        <v>71</v>
      </c>
      <c r="DR79" t="str">
        <f t="shared" si="97"/>
        <v/>
      </c>
      <c r="DW79" s="27"/>
      <c r="DX79" s="1"/>
    </row>
    <row r="80" spans="1:128" ht="14.4" x14ac:dyDescent="0.3">
      <c r="A80" s="1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>
        <f t="shared" si="98"/>
        <v>72</v>
      </c>
      <c r="N80" s="98"/>
      <c r="O80" s="99"/>
      <c r="P80" s="99"/>
      <c r="Q80" s="99"/>
      <c r="R80" s="99"/>
      <c r="S80" s="99"/>
      <c r="T80" s="100"/>
      <c r="U80" s="100"/>
      <c r="V80" s="27"/>
      <c r="W80" s="27"/>
      <c r="X80" s="101"/>
      <c r="Y80" s="102"/>
      <c r="Z80" s="27"/>
      <c r="AA80" s="27"/>
      <c r="AB80" s="27"/>
      <c r="AC80" s="27"/>
      <c r="BC80" s="114" t="str">
        <f t="shared" si="89"/>
        <v/>
      </c>
      <c r="BD80" s="115" t="str" cm="1">
        <f t="array" ref="BD80">IF(OR(BC80="",BC80=0),"",INDEX($AD$9:$AD$28,BC80))</f>
        <v/>
      </c>
      <c r="BE80" s="116" t="str" cm="1">
        <f t="array" ref="BE80">IF(BD80="","",O80*INDEX($AP$9:$AP$28,BC80))</f>
        <v/>
      </c>
      <c r="BF80" s="117" t="str" cm="1">
        <f t="array" ref="BF80">IF(BD80="","",P80*INDEX($AP$9:$AP$28,BC80))</f>
        <v/>
      </c>
      <c r="BG80" s="117" t="str">
        <f>IF(BD80="","",IF($BF$1=[1]Lists!$R$2,MIN(SUM(O80:P80),$BI$1),IF(AND($BF$1=[1]Lists!$R$3,O80&gt;0),MIN(O80,$BI$1)+P80*(MIN(O80,$BI$1)/O80),MIN(SUM(O80),$BI$1)+P80)))</f>
        <v/>
      </c>
      <c r="BH80" s="118" t="str">
        <f>IF(BD80="","",IF($BF$1=[1]Lists!$R$2,MIN(SUM(BE80:BF80),$BI$1),IF(AND($BF$1=[1]Lists!$R$3,O80&gt;0),MIN(BE80,$BI$1)+BF80*(MIN(BE80,$BI$1)/BE80),MIN(SUM(BE80),$BI$1)+BF80)))</f>
        <v/>
      </c>
      <c r="BI80" s="116" t="str">
        <f t="shared" si="90"/>
        <v/>
      </c>
      <c r="BJ80" s="118" t="str">
        <f t="shared" si="91"/>
        <v/>
      </c>
      <c r="BK80" s="117" t="str">
        <f>IF(BD80="","",IF($BF$1=[1]Lists!$R$2,MIN(SUM(O80:P80),$BL$1),IF(AND($BF$1=[1]Lists!$R$3,O80&gt;0),MIN(O80,$BL$1)+P80*(MIN(O80,$BL$1)/O80),MIN(SUM(O80),$BL$1)+P80)))</f>
        <v/>
      </c>
      <c r="BL80" s="118" t="str">
        <f>IF(BD80="","",IF($BF$1=[1]Lists!$R$2,MIN(SUM(BE80:BF80),$BL$1),IF(AND($BF$1=[1]Lists!$R$3,O80&gt;0),MIN(BE80,$BL$1)+BF80*(MIN(BE80,$BL$1)/BE80),MIN(SUM(BE80),$BL$1)+BF80)))</f>
        <v/>
      </c>
      <c r="BM80" s="116" t="str">
        <f t="shared" si="92"/>
        <v/>
      </c>
      <c r="BN80" s="118" t="str">
        <f t="shared" si="93"/>
        <v/>
      </c>
      <c r="BP80" s="103" t="str">
        <f t="shared" si="87"/>
        <v/>
      </c>
      <c r="BQ80" s="3" t="str">
        <f>IF(M80&gt;MAX([1]GL_LossExperience_Input!$BP$9:$BP$108),"",INDEX([1]GL_LossExperience_Input!$X$9:$X$108,MATCH(M80,$BP$9:$BP$108,0)))</f>
        <v/>
      </c>
      <c r="BR80" s="7" t="str">
        <f t="shared" si="94"/>
        <v/>
      </c>
      <c r="BS80" s="23" t="str">
        <f>IF(M80&gt;MAX([1]GL_LossExperience_Input!$BP$9:$BP$108),"",INDEX([1]GL_LossExperience_Input!$Y$9:$Y$108,MATCH(M80,$BP$9:$BP$108,0)))</f>
        <v/>
      </c>
      <c r="DM80">
        <f t="shared" si="95"/>
        <v>72</v>
      </c>
      <c r="DN80">
        <f t="shared" si="88"/>
        <v>0</v>
      </c>
      <c r="DO80">
        <f t="shared" si="88"/>
        <v>0</v>
      </c>
      <c r="DQ80">
        <f t="shared" si="96"/>
        <v>72</v>
      </c>
      <c r="DR80" t="str">
        <f t="shared" si="97"/>
        <v/>
      </c>
      <c r="DW80" s="27"/>
      <c r="DX80" s="1"/>
    </row>
    <row r="81" spans="1:128" ht="14.4" x14ac:dyDescent="0.3">
      <c r="A81" s="1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>
        <f t="shared" si="98"/>
        <v>73</v>
      </c>
      <c r="N81" s="98"/>
      <c r="O81" s="99"/>
      <c r="P81" s="99"/>
      <c r="Q81" s="99"/>
      <c r="R81" s="99"/>
      <c r="S81" s="99"/>
      <c r="T81" s="100"/>
      <c r="U81" s="100"/>
      <c r="V81" s="27"/>
      <c r="W81" s="27"/>
      <c r="X81" s="101"/>
      <c r="Y81" s="102"/>
      <c r="Z81" s="27"/>
      <c r="AA81" s="27"/>
      <c r="AB81" s="27"/>
      <c r="AC81" s="27"/>
      <c r="BC81" s="114" t="str">
        <f t="shared" si="89"/>
        <v/>
      </c>
      <c r="BD81" s="115" t="str" cm="1">
        <f t="array" ref="BD81">IF(OR(BC81="",BC81=0),"",INDEX($AD$9:$AD$28,BC81))</f>
        <v/>
      </c>
      <c r="BE81" s="116" t="str" cm="1">
        <f t="array" ref="BE81">IF(BD81="","",O81*INDEX($AP$9:$AP$28,BC81))</f>
        <v/>
      </c>
      <c r="BF81" s="117" t="str" cm="1">
        <f t="array" ref="BF81">IF(BD81="","",P81*INDEX($AP$9:$AP$28,BC81))</f>
        <v/>
      </c>
      <c r="BG81" s="117" t="str">
        <f>IF(BD81="","",IF($BF$1=[1]Lists!$R$2,MIN(SUM(O81:P81),$BI$1),IF(AND($BF$1=[1]Lists!$R$3,O81&gt;0),MIN(O81,$BI$1)+P81*(MIN(O81,$BI$1)/O81),MIN(SUM(O81),$BI$1)+P81)))</f>
        <v/>
      </c>
      <c r="BH81" s="118" t="str">
        <f>IF(BD81="","",IF($BF$1=[1]Lists!$R$2,MIN(SUM(BE81:BF81),$BI$1),IF(AND($BF$1=[1]Lists!$R$3,O81&gt;0),MIN(BE81,$BI$1)+BF81*(MIN(BE81,$BI$1)/BE81),MIN(SUM(BE81),$BI$1)+BF81)))</f>
        <v/>
      </c>
      <c r="BI81" s="116" t="str">
        <f t="shared" si="90"/>
        <v/>
      </c>
      <c r="BJ81" s="118" t="str">
        <f t="shared" si="91"/>
        <v/>
      </c>
      <c r="BK81" s="117" t="str">
        <f>IF(BD81="","",IF($BF$1=[1]Lists!$R$2,MIN(SUM(O81:P81),$BL$1),IF(AND($BF$1=[1]Lists!$R$3,O81&gt;0),MIN(O81,$BL$1)+P81*(MIN(O81,$BL$1)/O81),MIN(SUM(O81),$BL$1)+P81)))</f>
        <v/>
      </c>
      <c r="BL81" s="118" t="str">
        <f>IF(BD81="","",IF($BF$1=[1]Lists!$R$2,MIN(SUM(BE81:BF81),$BL$1),IF(AND($BF$1=[1]Lists!$R$3,O81&gt;0),MIN(BE81,$BL$1)+BF81*(MIN(BE81,$BL$1)/BE81),MIN(SUM(BE81),$BL$1)+BF81)))</f>
        <v/>
      </c>
      <c r="BM81" s="116" t="str">
        <f t="shared" si="92"/>
        <v/>
      </c>
      <c r="BN81" s="118" t="str">
        <f t="shared" si="93"/>
        <v/>
      </c>
      <c r="BP81" s="103" t="str">
        <f t="shared" si="87"/>
        <v/>
      </c>
      <c r="BQ81" s="3" t="str">
        <f>IF(M81&gt;MAX([1]GL_LossExperience_Input!$BP$9:$BP$108),"",INDEX([1]GL_LossExperience_Input!$X$9:$X$108,MATCH(M81,$BP$9:$BP$108,0)))</f>
        <v/>
      </c>
      <c r="BR81" s="7" t="str">
        <f t="shared" si="94"/>
        <v/>
      </c>
      <c r="BS81" s="23" t="str">
        <f>IF(M81&gt;MAX([1]GL_LossExperience_Input!$BP$9:$BP$108),"",INDEX([1]GL_LossExperience_Input!$Y$9:$Y$108,MATCH(M81,$BP$9:$BP$108,0)))</f>
        <v/>
      </c>
      <c r="DM81">
        <f t="shared" si="95"/>
        <v>73</v>
      </c>
      <c r="DN81">
        <f t="shared" si="88"/>
        <v>0</v>
      </c>
      <c r="DO81">
        <f t="shared" si="88"/>
        <v>0</v>
      </c>
      <c r="DQ81">
        <f t="shared" si="96"/>
        <v>73</v>
      </c>
      <c r="DR81" t="str">
        <f t="shared" si="97"/>
        <v/>
      </c>
      <c r="DW81" s="27"/>
      <c r="DX81" s="1"/>
    </row>
    <row r="82" spans="1:128" ht="14.4" x14ac:dyDescent="0.3">
      <c r="A82" s="1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>
        <f t="shared" si="98"/>
        <v>74</v>
      </c>
      <c r="N82" s="98"/>
      <c r="O82" s="99"/>
      <c r="P82" s="99"/>
      <c r="Q82" s="99"/>
      <c r="R82" s="99"/>
      <c r="S82" s="99"/>
      <c r="T82" s="100"/>
      <c r="U82" s="100"/>
      <c r="V82" s="27"/>
      <c r="W82" s="27"/>
      <c r="X82" s="101"/>
      <c r="Y82" s="102"/>
      <c r="Z82" s="27"/>
      <c r="AA82" s="27"/>
      <c r="AB82" s="27"/>
      <c r="AC82" s="27"/>
      <c r="BC82" s="114" t="str">
        <f t="shared" si="89"/>
        <v/>
      </c>
      <c r="BD82" s="115" t="str" cm="1">
        <f t="array" ref="BD82">IF(OR(BC82="",BC82=0),"",INDEX($AD$9:$AD$28,BC82))</f>
        <v/>
      </c>
      <c r="BE82" s="116" t="str" cm="1">
        <f t="array" ref="BE82">IF(BD82="","",O82*INDEX($AP$9:$AP$28,BC82))</f>
        <v/>
      </c>
      <c r="BF82" s="117" t="str" cm="1">
        <f t="array" ref="BF82">IF(BD82="","",P82*INDEX($AP$9:$AP$28,BC82))</f>
        <v/>
      </c>
      <c r="BG82" s="117" t="str">
        <f>IF(BD82="","",IF($BF$1=[1]Lists!$R$2,MIN(SUM(O82:P82),$BI$1),IF(AND($BF$1=[1]Lists!$R$3,O82&gt;0),MIN(O82,$BI$1)+P82*(MIN(O82,$BI$1)/O82),MIN(SUM(O82),$BI$1)+P82)))</f>
        <v/>
      </c>
      <c r="BH82" s="118" t="str">
        <f>IF(BD82="","",IF($BF$1=[1]Lists!$R$2,MIN(SUM(BE82:BF82),$BI$1),IF(AND($BF$1=[1]Lists!$R$3,O82&gt;0),MIN(BE82,$BI$1)+BF82*(MIN(BE82,$BI$1)/BE82),MIN(SUM(BE82),$BI$1)+BF82)))</f>
        <v/>
      </c>
      <c r="BI82" s="116" t="str">
        <f t="shared" si="90"/>
        <v/>
      </c>
      <c r="BJ82" s="118" t="str">
        <f t="shared" si="91"/>
        <v/>
      </c>
      <c r="BK82" s="117" t="str">
        <f>IF(BD82="","",IF($BF$1=[1]Lists!$R$2,MIN(SUM(O82:P82),$BL$1),IF(AND($BF$1=[1]Lists!$R$3,O82&gt;0),MIN(O82,$BL$1)+P82*(MIN(O82,$BL$1)/O82),MIN(SUM(O82),$BL$1)+P82)))</f>
        <v/>
      </c>
      <c r="BL82" s="118" t="str">
        <f>IF(BD82="","",IF($BF$1=[1]Lists!$R$2,MIN(SUM(BE82:BF82),$BL$1),IF(AND($BF$1=[1]Lists!$R$3,O82&gt;0),MIN(BE82,$BL$1)+BF82*(MIN(BE82,$BL$1)/BE82),MIN(SUM(BE82),$BL$1)+BF82)))</f>
        <v/>
      </c>
      <c r="BM82" s="116" t="str">
        <f t="shared" si="92"/>
        <v/>
      </c>
      <c r="BN82" s="118" t="str">
        <f t="shared" si="93"/>
        <v/>
      </c>
      <c r="BP82" s="103" t="str">
        <f t="shared" si="87"/>
        <v/>
      </c>
      <c r="BQ82" s="3" t="str">
        <f>IF(M82&gt;MAX([1]GL_LossExperience_Input!$BP$9:$BP$108),"",INDEX([1]GL_LossExperience_Input!$X$9:$X$108,MATCH(M82,$BP$9:$BP$108,0)))</f>
        <v/>
      </c>
      <c r="BR82" s="7" t="str">
        <f t="shared" si="94"/>
        <v/>
      </c>
      <c r="BS82" s="23" t="str">
        <f>IF(M82&gt;MAX([1]GL_LossExperience_Input!$BP$9:$BP$108),"",INDEX([1]GL_LossExperience_Input!$Y$9:$Y$108,MATCH(M82,$BP$9:$BP$108,0)))</f>
        <v/>
      </c>
      <c r="DM82">
        <f t="shared" si="95"/>
        <v>74</v>
      </c>
      <c r="DN82">
        <f t="shared" si="88"/>
        <v>0</v>
      </c>
      <c r="DO82">
        <f t="shared" si="88"/>
        <v>0</v>
      </c>
      <c r="DQ82">
        <f t="shared" si="96"/>
        <v>74</v>
      </c>
      <c r="DR82" t="str">
        <f t="shared" si="97"/>
        <v/>
      </c>
      <c r="DW82" s="27"/>
      <c r="DX82" s="1"/>
    </row>
    <row r="83" spans="1:128" ht="14.4" x14ac:dyDescent="0.3">
      <c r="A83" s="1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>
        <f t="shared" si="98"/>
        <v>75</v>
      </c>
      <c r="N83" s="98"/>
      <c r="O83" s="99"/>
      <c r="P83" s="99"/>
      <c r="Q83" s="99"/>
      <c r="R83" s="99"/>
      <c r="S83" s="99"/>
      <c r="T83" s="100"/>
      <c r="U83" s="100"/>
      <c r="V83" s="27"/>
      <c r="W83" s="27"/>
      <c r="X83" s="101"/>
      <c r="Y83" s="102"/>
      <c r="Z83" s="27"/>
      <c r="AA83" s="27"/>
      <c r="AB83" s="27"/>
      <c r="AC83" s="27"/>
      <c r="BC83" s="114" t="str">
        <f t="shared" si="89"/>
        <v/>
      </c>
      <c r="BD83" s="115" t="str" cm="1">
        <f t="array" ref="BD83">IF(OR(BC83="",BC83=0),"",INDEX($AD$9:$AD$28,BC83))</f>
        <v/>
      </c>
      <c r="BE83" s="116" t="str" cm="1">
        <f t="array" ref="BE83">IF(BD83="","",O83*INDEX($AP$9:$AP$28,BC83))</f>
        <v/>
      </c>
      <c r="BF83" s="117" t="str" cm="1">
        <f t="array" ref="BF83">IF(BD83="","",P83*INDEX($AP$9:$AP$28,BC83))</f>
        <v/>
      </c>
      <c r="BG83" s="117" t="str">
        <f>IF(BD83="","",IF($BF$1=[1]Lists!$R$2,MIN(SUM(O83:P83),$BI$1),IF(AND($BF$1=[1]Lists!$R$3,O83&gt;0),MIN(O83,$BI$1)+P83*(MIN(O83,$BI$1)/O83),MIN(SUM(O83),$BI$1)+P83)))</f>
        <v/>
      </c>
      <c r="BH83" s="118" t="str">
        <f>IF(BD83="","",IF($BF$1=[1]Lists!$R$2,MIN(SUM(BE83:BF83),$BI$1),IF(AND($BF$1=[1]Lists!$R$3,O83&gt;0),MIN(BE83,$BI$1)+BF83*(MIN(BE83,$BI$1)/BE83),MIN(SUM(BE83),$BI$1)+BF83)))</f>
        <v/>
      </c>
      <c r="BI83" s="116" t="str">
        <f t="shared" si="90"/>
        <v/>
      </c>
      <c r="BJ83" s="118" t="str">
        <f t="shared" si="91"/>
        <v/>
      </c>
      <c r="BK83" s="117" t="str">
        <f>IF(BD83="","",IF($BF$1=[1]Lists!$R$2,MIN(SUM(O83:P83),$BL$1),IF(AND($BF$1=[1]Lists!$R$3,O83&gt;0),MIN(O83,$BL$1)+P83*(MIN(O83,$BL$1)/O83),MIN(SUM(O83),$BL$1)+P83)))</f>
        <v/>
      </c>
      <c r="BL83" s="118" t="str">
        <f>IF(BD83="","",IF($BF$1=[1]Lists!$R$2,MIN(SUM(BE83:BF83),$BL$1),IF(AND($BF$1=[1]Lists!$R$3,O83&gt;0),MIN(BE83,$BL$1)+BF83*(MIN(BE83,$BL$1)/BE83),MIN(SUM(BE83),$BL$1)+BF83)))</f>
        <v/>
      </c>
      <c r="BM83" s="116" t="str">
        <f t="shared" si="92"/>
        <v/>
      </c>
      <c r="BN83" s="118" t="str">
        <f t="shared" si="93"/>
        <v/>
      </c>
      <c r="BP83" s="103" t="str">
        <f t="shared" si="87"/>
        <v/>
      </c>
      <c r="BQ83" s="3" t="str">
        <f>IF(M83&gt;MAX([1]GL_LossExperience_Input!$BP$9:$BP$108),"",INDEX([1]GL_LossExperience_Input!$X$9:$X$108,MATCH(M83,$BP$9:$BP$108,0)))</f>
        <v/>
      </c>
      <c r="BR83" s="7" t="str">
        <f t="shared" si="94"/>
        <v/>
      </c>
      <c r="BS83" s="23" t="str">
        <f>IF(M83&gt;MAX([1]GL_LossExperience_Input!$BP$9:$BP$108),"",INDEX([1]GL_LossExperience_Input!$Y$9:$Y$108,MATCH(M83,$BP$9:$BP$108,0)))</f>
        <v/>
      </c>
      <c r="DM83">
        <f t="shared" si="95"/>
        <v>75</v>
      </c>
      <c r="DN83">
        <f t="shared" si="88"/>
        <v>0</v>
      </c>
      <c r="DO83">
        <f t="shared" si="88"/>
        <v>0</v>
      </c>
      <c r="DQ83">
        <f t="shared" si="96"/>
        <v>75</v>
      </c>
      <c r="DR83" t="str">
        <f t="shared" si="97"/>
        <v/>
      </c>
      <c r="DW83" s="27"/>
      <c r="DX83" s="1"/>
    </row>
    <row r="84" spans="1:128" ht="14.4" x14ac:dyDescent="0.3">
      <c r="A84" s="1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>
        <f t="shared" si="98"/>
        <v>76</v>
      </c>
      <c r="N84" s="98"/>
      <c r="O84" s="99"/>
      <c r="P84" s="99"/>
      <c r="Q84" s="99"/>
      <c r="R84" s="99"/>
      <c r="S84" s="99"/>
      <c r="T84" s="100"/>
      <c r="U84" s="100"/>
      <c r="V84" s="27"/>
      <c r="W84" s="27"/>
      <c r="X84" s="101"/>
      <c r="Y84" s="102"/>
      <c r="Z84" s="27"/>
      <c r="AA84" s="27"/>
      <c r="AB84" s="27"/>
      <c r="AC84" s="27"/>
      <c r="BC84" s="114" t="str">
        <f t="shared" si="89"/>
        <v/>
      </c>
      <c r="BD84" s="115" t="str" cm="1">
        <f t="array" ref="BD84">IF(OR(BC84="",BC84=0),"",INDEX($AD$9:$AD$28,BC84))</f>
        <v/>
      </c>
      <c r="BE84" s="116" t="str" cm="1">
        <f t="array" ref="BE84">IF(BD84="","",O84*INDEX($AP$9:$AP$28,BC84))</f>
        <v/>
      </c>
      <c r="BF84" s="117" t="str" cm="1">
        <f t="array" ref="BF84">IF(BD84="","",P84*INDEX($AP$9:$AP$28,BC84))</f>
        <v/>
      </c>
      <c r="BG84" s="117" t="str">
        <f>IF(BD84="","",IF($BF$1=[1]Lists!$R$2,MIN(SUM(O84:P84),$BI$1),IF(AND($BF$1=[1]Lists!$R$3,O84&gt;0),MIN(O84,$BI$1)+P84*(MIN(O84,$BI$1)/O84),MIN(SUM(O84),$BI$1)+P84)))</f>
        <v/>
      </c>
      <c r="BH84" s="118" t="str">
        <f>IF(BD84="","",IF($BF$1=[1]Lists!$R$2,MIN(SUM(BE84:BF84),$BI$1),IF(AND($BF$1=[1]Lists!$R$3,O84&gt;0),MIN(BE84,$BI$1)+BF84*(MIN(BE84,$BI$1)/BE84),MIN(SUM(BE84),$BI$1)+BF84)))</f>
        <v/>
      </c>
      <c r="BI84" s="116" t="str">
        <f t="shared" si="90"/>
        <v/>
      </c>
      <c r="BJ84" s="118" t="str">
        <f t="shared" si="91"/>
        <v/>
      </c>
      <c r="BK84" s="117" t="str">
        <f>IF(BD84="","",IF($BF$1=[1]Lists!$R$2,MIN(SUM(O84:P84),$BL$1),IF(AND($BF$1=[1]Lists!$R$3,O84&gt;0),MIN(O84,$BL$1)+P84*(MIN(O84,$BL$1)/O84),MIN(SUM(O84),$BL$1)+P84)))</f>
        <v/>
      </c>
      <c r="BL84" s="118" t="str">
        <f>IF(BD84="","",IF($BF$1=[1]Lists!$R$2,MIN(SUM(BE84:BF84),$BL$1),IF(AND($BF$1=[1]Lists!$R$3,O84&gt;0),MIN(BE84,$BL$1)+BF84*(MIN(BE84,$BL$1)/BE84),MIN(SUM(BE84),$BL$1)+BF84)))</f>
        <v/>
      </c>
      <c r="BM84" s="116" t="str">
        <f t="shared" si="92"/>
        <v/>
      </c>
      <c r="BN84" s="118" t="str">
        <f t="shared" si="93"/>
        <v/>
      </c>
      <c r="BP84" s="103" t="str">
        <f t="shared" si="87"/>
        <v/>
      </c>
      <c r="BQ84" s="3" t="str">
        <f>IF(M84&gt;MAX([1]GL_LossExperience_Input!$BP$9:$BP$108),"",INDEX([1]GL_LossExperience_Input!$X$9:$X$108,MATCH(M84,$BP$9:$BP$108,0)))</f>
        <v/>
      </c>
      <c r="BR84" s="7" t="str">
        <f t="shared" si="94"/>
        <v/>
      </c>
      <c r="BS84" s="23" t="str">
        <f>IF(M84&gt;MAX([1]GL_LossExperience_Input!$BP$9:$BP$108),"",INDEX([1]GL_LossExperience_Input!$Y$9:$Y$108,MATCH(M84,$BP$9:$BP$108,0)))</f>
        <v/>
      </c>
      <c r="DM84">
        <f t="shared" si="95"/>
        <v>76</v>
      </c>
      <c r="DN84">
        <f t="shared" si="88"/>
        <v>0</v>
      </c>
      <c r="DO84">
        <f t="shared" si="88"/>
        <v>0</v>
      </c>
      <c r="DQ84">
        <f t="shared" si="96"/>
        <v>76</v>
      </c>
      <c r="DR84" t="str">
        <f t="shared" si="97"/>
        <v/>
      </c>
      <c r="DW84" s="27"/>
      <c r="DX84" s="1"/>
    </row>
    <row r="85" spans="1:128" ht="14.4" x14ac:dyDescent="0.3">
      <c r="A85" s="1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>
        <f t="shared" si="98"/>
        <v>77</v>
      </c>
      <c r="N85" s="98"/>
      <c r="O85" s="99"/>
      <c r="P85" s="99"/>
      <c r="Q85" s="99"/>
      <c r="R85" s="99"/>
      <c r="S85" s="99"/>
      <c r="T85" s="100"/>
      <c r="U85" s="100"/>
      <c r="V85" s="27"/>
      <c r="W85" s="27"/>
      <c r="X85" s="101"/>
      <c r="Y85" s="102"/>
      <c r="Z85" s="27"/>
      <c r="AA85" s="27"/>
      <c r="AB85" s="27"/>
      <c r="AC85" s="27"/>
      <c r="BC85" s="114" t="str">
        <f t="shared" si="89"/>
        <v/>
      </c>
      <c r="BD85" s="115" t="str" cm="1">
        <f t="array" ref="BD85">IF(OR(BC85="",BC85=0),"",INDEX($AD$9:$AD$28,BC85))</f>
        <v/>
      </c>
      <c r="BE85" s="116" t="str" cm="1">
        <f t="array" ref="BE85">IF(BD85="","",O85*INDEX($AP$9:$AP$28,BC85))</f>
        <v/>
      </c>
      <c r="BF85" s="117" t="str" cm="1">
        <f t="array" ref="BF85">IF(BD85="","",P85*INDEX($AP$9:$AP$28,BC85))</f>
        <v/>
      </c>
      <c r="BG85" s="117" t="str">
        <f>IF(BD85="","",IF($BF$1=[1]Lists!$R$2,MIN(SUM(O85:P85),$BI$1),IF(AND($BF$1=[1]Lists!$R$3,O85&gt;0),MIN(O85,$BI$1)+P85*(MIN(O85,$BI$1)/O85),MIN(SUM(O85),$BI$1)+P85)))</f>
        <v/>
      </c>
      <c r="BH85" s="118" t="str">
        <f>IF(BD85="","",IF($BF$1=[1]Lists!$R$2,MIN(SUM(BE85:BF85),$BI$1),IF(AND($BF$1=[1]Lists!$R$3,O85&gt;0),MIN(BE85,$BI$1)+BF85*(MIN(BE85,$BI$1)/BE85),MIN(SUM(BE85),$BI$1)+BF85)))</f>
        <v/>
      </c>
      <c r="BI85" s="116" t="str">
        <f t="shared" si="90"/>
        <v/>
      </c>
      <c r="BJ85" s="118" t="str">
        <f t="shared" si="91"/>
        <v/>
      </c>
      <c r="BK85" s="117" t="str">
        <f>IF(BD85="","",IF($BF$1=[1]Lists!$R$2,MIN(SUM(O85:P85),$BL$1),IF(AND($BF$1=[1]Lists!$R$3,O85&gt;0),MIN(O85,$BL$1)+P85*(MIN(O85,$BL$1)/O85),MIN(SUM(O85),$BL$1)+P85)))</f>
        <v/>
      </c>
      <c r="BL85" s="118" t="str">
        <f>IF(BD85="","",IF($BF$1=[1]Lists!$R$2,MIN(SUM(BE85:BF85),$BL$1),IF(AND($BF$1=[1]Lists!$R$3,O85&gt;0),MIN(BE85,$BL$1)+BF85*(MIN(BE85,$BL$1)/BE85),MIN(SUM(BE85),$BL$1)+BF85)))</f>
        <v/>
      </c>
      <c r="BM85" s="116" t="str">
        <f t="shared" si="92"/>
        <v/>
      </c>
      <c r="BN85" s="118" t="str">
        <f t="shared" si="93"/>
        <v/>
      </c>
      <c r="BP85" s="103" t="str">
        <f t="shared" si="87"/>
        <v/>
      </c>
      <c r="BQ85" s="3" t="str">
        <f>IF(M85&gt;MAX([1]GL_LossExperience_Input!$BP$9:$BP$108),"",INDEX([1]GL_LossExperience_Input!$X$9:$X$108,MATCH(M85,$BP$9:$BP$108,0)))</f>
        <v/>
      </c>
      <c r="BR85" s="7" t="str">
        <f t="shared" si="94"/>
        <v/>
      </c>
      <c r="BS85" s="23" t="str">
        <f>IF(M85&gt;MAX([1]GL_LossExperience_Input!$BP$9:$BP$108),"",INDEX([1]GL_LossExperience_Input!$Y$9:$Y$108,MATCH(M85,$BP$9:$BP$108,0)))</f>
        <v/>
      </c>
      <c r="DM85">
        <f t="shared" si="95"/>
        <v>77</v>
      </c>
      <c r="DN85">
        <f t="shared" si="88"/>
        <v>0</v>
      </c>
      <c r="DO85">
        <f t="shared" si="88"/>
        <v>0</v>
      </c>
      <c r="DQ85">
        <f t="shared" si="96"/>
        <v>77</v>
      </c>
      <c r="DR85" t="str">
        <f t="shared" si="97"/>
        <v/>
      </c>
      <c r="DW85" s="27"/>
      <c r="DX85" s="1"/>
    </row>
    <row r="86" spans="1:128" ht="14.4" x14ac:dyDescent="0.3">
      <c r="A86" s="1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>
        <f t="shared" si="98"/>
        <v>78</v>
      </c>
      <c r="N86" s="98"/>
      <c r="O86" s="99"/>
      <c r="P86" s="99"/>
      <c r="Q86" s="99"/>
      <c r="R86" s="99"/>
      <c r="S86" s="99"/>
      <c r="T86" s="100"/>
      <c r="U86" s="100"/>
      <c r="V86" s="27"/>
      <c r="W86" s="27"/>
      <c r="X86" s="101"/>
      <c r="Y86" s="102"/>
      <c r="Z86" s="27"/>
      <c r="AA86" s="27"/>
      <c r="AB86" s="27"/>
      <c r="AC86" s="27"/>
      <c r="BC86" s="114" t="str">
        <f t="shared" si="89"/>
        <v/>
      </c>
      <c r="BD86" s="115" t="str" cm="1">
        <f t="array" ref="BD86">IF(OR(BC86="",BC86=0),"",INDEX($AD$9:$AD$28,BC86))</f>
        <v/>
      </c>
      <c r="BE86" s="116" t="str" cm="1">
        <f t="array" ref="BE86">IF(BD86="","",O86*INDEX($AP$9:$AP$28,BC86))</f>
        <v/>
      </c>
      <c r="BF86" s="117" t="str" cm="1">
        <f t="array" ref="BF86">IF(BD86="","",P86*INDEX($AP$9:$AP$28,BC86))</f>
        <v/>
      </c>
      <c r="BG86" s="117" t="str">
        <f>IF(BD86="","",IF($BF$1=[1]Lists!$R$2,MIN(SUM(O86:P86),$BI$1),IF(AND($BF$1=[1]Lists!$R$3,O86&gt;0),MIN(O86,$BI$1)+P86*(MIN(O86,$BI$1)/O86),MIN(SUM(O86),$BI$1)+P86)))</f>
        <v/>
      </c>
      <c r="BH86" s="118" t="str">
        <f>IF(BD86="","",IF($BF$1=[1]Lists!$R$2,MIN(SUM(BE86:BF86),$BI$1),IF(AND($BF$1=[1]Lists!$R$3,O86&gt;0),MIN(BE86,$BI$1)+BF86*(MIN(BE86,$BI$1)/BE86),MIN(SUM(BE86),$BI$1)+BF86)))</f>
        <v/>
      </c>
      <c r="BI86" s="116" t="str">
        <f t="shared" si="90"/>
        <v/>
      </c>
      <c r="BJ86" s="118" t="str">
        <f t="shared" si="91"/>
        <v/>
      </c>
      <c r="BK86" s="117" t="str">
        <f>IF(BD86="","",IF($BF$1=[1]Lists!$R$2,MIN(SUM(O86:P86),$BL$1),IF(AND($BF$1=[1]Lists!$R$3,O86&gt;0),MIN(O86,$BL$1)+P86*(MIN(O86,$BL$1)/O86),MIN(SUM(O86),$BL$1)+P86)))</f>
        <v/>
      </c>
      <c r="BL86" s="118" t="str">
        <f>IF(BD86="","",IF($BF$1=[1]Lists!$R$2,MIN(SUM(BE86:BF86),$BL$1),IF(AND($BF$1=[1]Lists!$R$3,O86&gt;0),MIN(BE86,$BL$1)+BF86*(MIN(BE86,$BL$1)/BE86),MIN(SUM(BE86),$BL$1)+BF86)))</f>
        <v/>
      </c>
      <c r="BM86" s="116" t="str">
        <f t="shared" si="92"/>
        <v/>
      </c>
      <c r="BN86" s="118" t="str">
        <f t="shared" si="93"/>
        <v/>
      </c>
      <c r="BP86" s="103" t="str">
        <f t="shared" si="87"/>
        <v/>
      </c>
      <c r="BQ86" s="3" t="str">
        <f>IF(M86&gt;MAX([1]GL_LossExperience_Input!$BP$9:$BP$108),"",INDEX([1]GL_LossExperience_Input!$X$9:$X$108,MATCH(M86,$BP$9:$BP$108,0)))</f>
        <v/>
      </c>
      <c r="BR86" s="7" t="str">
        <f t="shared" si="94"/>
        <v/>
      </c>
      <c r="BS86" s="23" t="str">
        <f>IF(M86&gt;MAX([1]GL_LossExperience_Input!$BP$9:$BP$108),"",INDEX([1]GL_LossExperience_Input!$Y$9:$Y$108,MATCH(M86,$BP$9:$BP$108,0)))</f>
        <v/>
      </c>
      <c r="DM86">
        <f t="shared" si="95"/>
        <v>78</v>
      </c>
      <c r="DN86">
        <f t="shared" si="88"/>
        <v>0</v>
      </c>
      <c r="DO86">
        <f t="shared" si="88"/>
        <v>0</v>
      </c>
      <c r="DQ86">
        <f t="shared" si="96"/>
        <v>78</v>
      </c>
      <c r="DR86" t="str">
        <f t="shared" si="97"/>
        <v/>
      </c>
      <c r="DW86" s="27"/>
      <c r="DX86" s="1"/>
    </row>
    <row r="87" spans="1:128" ht="14.4" x14ac:dyDescent="0.3">
      <c r="A87" s="1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>
        <f t="shared" si="98"/>
        <v>79</v>
      </c>
      <c r="N87" s="98"/>
      <c r="O87" s="99"/>
      <c r="P87" s="99"/>
      <c r="Q87" s="99"/>
      <c r="R87" s="99"/>
      <c r="S87" s="99"/>
      <c r="T87" s="100"/>
      <c r="U87" s="100"/>
      <c r="V87" s="27"/>
      <c r="W87" s="27"/>
      <c r="X87" s="101"/>
      <c r="Y87" s="102"/>
      <c r="Z87" s="27"/>
      <c r="AA87" s="27"/>
      <c r="AB87" s="27"/>
      <c r="AC87" s="27"/>
      <c r="BC87" s="114" t="str">
        <f t="shared" si="89"/>
        <v/>
      </c>
      <c r="BD87" s="115" t="str" cm="1">
        <f t="array" ref="BD87">IF(OR(BC87="",BC87=0),"",INDEX($AD$9:$AD$28,BC87))</f>
        <v/>
      </c>
      <c r="BE87" s="116" t="str" cm="1">
        <f t="array" ref="BE87">IF(BD87="","",O87*INDEX($AP$9:$AP$28,BC87))</f>
        <v/>
      </c>
      <c r="BF87" s="117" t="str" cm="1">
        <f t="array" ref="BF87">IF(BD87="","",P87*INDEX($AP$9:$AP$28,BC87))</f>
        <v/>
      </c>
      <c r="BG87" s="117" t="str">
        <f>IF(BD87="","",IF($BF$1=[1]Lists!$R$2,MIN(SUM(O87:P87),$BI$1),IF(AND($BF$1=[1]Lists!$R$3,O87&gt;0),MIN(O87,$BI$1)+P87*(MIN(O87,$BI$1)/O87),MIN(SUM(O87),$BI$1)+P87)))</f>
        <v/>
      </c>
      <c r="BH87" s="118" t="str">
        <f>IF(BD87="","",IF($BF$1=[1]Lists!$R$2,MIN(SUM(BE87:BF87),$BI$1),IF(AND($BF$1=[1]Lists!$R$3,O87&gt;0),MIN(BE87,$BI$1)+BF87*(MIN(BE87,$BI$1)/BE87),MIN(SUM(BE87),$BI$1)+BF87)))</f>
        <v/>
      </c>
      <c r="BI87" s="116" t="str">
        <f t="shared" si="90"/>
        <v/>
      </c>
      <c r="BJ87" s="118" t="str">
        <f t="shared" si="91"/>
        <v/>
      </c>
      <c r="BK87" s="117" t="str">
        <f>IF(BD87="","",IF($BF$1=[1]Lists!$R$2,MIN(SUM(O87:P87),$BL$1),IF(AND($BF$1=[1]Lists!$R$3,O87&gt;0),MIN(O87,$BL$1)+P87*(MIN(O87,$BL$1)/O87),MIN(SUM(O87),$BL$1)+P87)))</f>
        <v/>
      </c>
      <c r="BL87" s="118" t="str">
        <f>IF(BD87="","",IF($BF$1=[1]Lists!$R$2,MIN(SUM(BE87:BF87),$BL$1),IF(AND($BF$1=[1]Lists!$R$3,O87&gt;0),MIN(BE87,$BL$1)+BF87*(MIN(BE87,$BL$1)/BE87),MIN(SUM(BE87),$BL$1)+BF87)))</f>
        <v/>
      </c>
      <c r="BM87" s="116" t="str">
        <f t="shared" si="92"/>
        <v/>
      </c>
      <c r="BN87" s="118" t="str">
        <f t="shared" si="93"/>
        <v/>
      </c>
      <c r="BP87" s="103" t="str">
        <f t="shared" si="87"/>
        <v/>
      </c>
      <c r="BQ87" s="3" t="str">
        <f>IF(M87&gt;MAX([1]GL_LossExperience_Input!$BP$9:$BP$108),"",INDEX([1]GL_LossExperience_Input!$X$9:$X$108,MATCH(M87,$BP$9:$BP$108,0)))</f>
        <v/>
      </c>
      <c r="BR87" s="7" t="str">
        <f t="shared" si="94"/>
        <v/>
      </c>
      <c r="BS87" s="23" t="str">
        <f>IF(M87&gt;MAX([1]GL_LossExperience_Input!$BP$9:$BP$108),"",INDEX([1]GL_LossExperience_Input!$Y$9:$Y$108,MATCH(M87,$BP$9:$BP$108,0)))</f>
        <v/>
      </c>
      <c r="DM87">
        <f t="shared" si="95"/>
        <v>79</v>
      </c>
      <c r="DN87">
        <f t="shared" si="88"/>
        <v>0</v>
      </c>
      <c r="DO87">
        <f t="shared" si="88"/>
        <v>0</v>
      </c>
      <c r="DQ87">
        <f t="shared" si="96"/>
        <v>79</v>
      </c>
      <c r="DR87" t="str">
        <f t="shared" si="97"/>
        <v/>
      </c>
      <c r="DW87" s="27"/>
      <c r="DX87" s="1"/>
    </row>
    <row r="88" spans="1:128" ht="14.4" x14ac:dyDescent="0.3">
      <c r="A88" s="1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>
        <f t="shared" si="98"/>
        <v>80</v>
      </c>
      <c r="N88" s="98"/>
      <c r="O88" s="99"/>
      <c r="P88" s="99"/>
      <c r="Q88" s="99"/>
      <c r="R88" s="99"/>
      <c r="S88" s="99"/>
      <c r="T88" s="100"/>
      <c r="U88" s="100"/>
      <c r="V88" s="27"/>
      <c r="W88" s="27"/>
      <c r="X88" s="101"/>
      <c r="Y88" s="102"/>
      <c r="Z88" s="27"/>
      <c r="AA88" s="27"/>
      <c r="AB88" s="27"/>
      <c r="AC88" s="27"/>
      <c r="BC88" s="114" t="str">
        <f t="shared" si="89"/>
        <v/>
      </c>
      <c r="BD88" s="115" t="str" cm="1">
        <f t="array" ref="BD88">IF(OR(BC88="",BC88=0),"",INDEX($AD$9:$AD$28,BC88))</f>
        <v/>
      </c>
      <c r="BE88" s="116" t="str" cm="1">
        <f t="array" ref="BE88">IF(BD88="","",O88*INDEX($AP$9:$AP$28,BC88))</f>
        <v/>
      </c>
      <c r="BF88" s="117" t="str" cm="1">
        <f t="array" ref="BF88">IF(BD88="","",P88*INDEX($AP$9:$AP$28,BC88))</f>
        <v/>
      </c>
      <c r="BG88" s="117" t="str">
        <f>IF(BD88="","",IF($BF$1=[1]Lists!$R$2,MIN(SUM(O88:P88),$BI$1),IF(AND($BF$1=[1]Lists!$R$3,O88&gt;0),MIN(O88,$BI$1)+P88*(MIN(O88,$BI$1)/O88),MIN(SUM(O88),$BI$1)+P88)))</f>
        <v/>
      </c>
      <c r="BH88" s="118" t="str">
        <f>IF(BD88="","",IF($BF$1=[1]Lists!$R$2,MIN(SUM(BE88:BF88),$BI$1),IF(AND($BF$1=[1]Lists!$R$3,O88&gt;0),MIN(BE88,$BI$1)+BF88*(MIN(BE88,$BI$1)/BE88),MIN(SUM(BE88),$BI$1)+BF88)))</f>
        <v/>
      </c>
      <c r="BI88" s="116" t="str">
        <f t="shared" si="90"/>
        <v/>
      </c>
      <c r="BJ88" s="118" t="str">
        <f t="shared" si="91"/>
        <v/>
      </c>
      <c r="BK88" s="117" t="str">
        <f>IF(BD88="","",IF($BF$1=[1]Lists!$R$2,MIN(SUM(O88:P88),$BL$1),IF(AND($BF$1=[1]Lists!$R$3,O88&gt;0),MIN(O88,$BL$1)+P88*(MIN(O88,$BL$1)/O88),MIN(SUM(O88),$BL$1)+P88)))</f>
        <v/>
      </c>
      <c r="BL88" s="118" t="str">
        <f>IF(BD88="","",IF($BF$1=[1]Lists!$R$2,MIN(SUM(BE88:BF88),$BL$1),IF(AND($BF$1=[1]Lists!$R$3,O88&gt;0),MIN(BE88,$BL$1)+BF88*(MIN(BE88,$BL$1)/BE88),MIN(SUM(BE88),$BL$1)+BF88)))</f>
        <v/>
      </c>
      <c r="BM88" s="116" t="str">
        <f t="shared" si="92"/>
        <v/>
      </c>
      <c r="BN88" s="118" t="str">
        <f t="shared" si="93"/>
        <v/>
      </c>
      <c r="BP88" s="103" t="str">
        <f t="shared" si="87"/>
        <v/>
      </c>
      <c r="BQ88" s="3" t="str">
        <f>IF(M88&gt;MAX([1]GL_LossExperience_Input!$BP$9:$BP$108),"",INDEX([1]GL_LossExperience_Input!$X$9:$X$108,MATCH(M88,$BP$9:$BP$108,0)))</f>
        <v/>
      </c>
      <c r="BR88" s="7" t="str">
        <f t="shared" si="94"/>
        <v/>
      </c>
      <c r="BS88" s="23" t="str">
        <f>IF(M88&gt;MAX([1]GL_LossExperience_Input!$BP$9:$BP$108),"",INDEX([1]GL_LossExperience_Input!$Y$9:$Y$108,MATCH(M88,$BP$9:$BP$108,0)))</f>
        <v/>
      </c>
      <c r="DM88">
        <f t="shared" si="95"/>
        <v>80</v>
      </c>
      <c r="DN88">
        <f t="shared" si="88"/>
        <v>0</v>
      </c>
      <c r="DO88">
        <f t="shared" si="88"/>
        <v>0</v>
      </c>
      <c r="DQ88">
        <f t="shared" si="96"/>
        <v>80</v>
      </c>
      <c r="DR88" t="str">
        <f t="shared" si="97"/>
        <v/>
      </c>
      <c r="DW88" s="27"/>
      <c r="DX88" s="1"/>
    </row>
    <row r="89" spans="1:128" ht="14.4" x14ac:dyDescent="0.3">
      <c r="A89" s="1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>
        <f t="shared" si="98"/>
        <v>81</v>
      </c>
      <c r="N89" s="98"/>
      <c r="O89" s="99"/>
      <c r="P89" s="99"/>
      <c r="Q89" s="99"/>
      <c r="R89" s="99"/>
      <c r="S89" s="99"/>
      <c r="T89" s="100"/>
      <c r="U89" s="100"/>
      <c r="V89" s="27"/>
      <c r="W89" s="27"/>
      <c r="X89" s="101"/>
      <c r="Y89" s="102"/>
      <c r="Z89" s="27"/>
      <c r="AA89" s="27"/>
      <c r="AB89" s="27"/>
      <c r="AC89" s="27"/>
      <c r="BC89" s="114" t="str">
        <f t="shared" si="89"/>
        <v/>
      </c>
      <c r="BD89" s="115" t="str" cm="1">
        <f t="array" ref="BD89">IF(OR(BC89="",BC89=0),"",INDEX($AD$9:$AD$28,BC89))</f>
        <v/>
      </c>
      <c r="BE89" s="116" t="str" cm="1">
        <f t="array" ref="BE89">IF(BD89="","",O89*INDEX($AP$9:$AP$28,BC89))</f>
        <v/>
      </c>
      <c r="BF89" s="117" t="str" cm="1">
        <f t="array" ref="BF89">IF(BD89="","",P89*INDEX($AP$9:$AP$28,BC89))</f>
        <v/>
      </c>
      <c r="BG89" s="117" t="str">
        <f>IF(BD89="","",IF($BF$1=[1]Lists!$R$2,MIN(SUM(O89:P89),$BI$1),IF(AND($BF$1=[1]Lists!$R$3,O89&gt;0),MIN(O89,$BI$1)+P89*(MIN(O89,$BI$1)/O89),MIN(SUM(O89),$BI$1)+P89)))</f>
        <v/>
      </c>
      <c r="BH89" s="118" t="str">
        <f>IF(BD89="","",IF($BF$1=[1]Lists!$R$2,MIN(SUM(BE89:BF89),$BI$1),IF(AND($BF$1=[1]Lists!$R$3,O89&gt;0),MIN(BE89,$BI$1)+BF89*(MIN(BE89,$BI$1)/BE89),MIN(SUM(BE89),$BI$1)+BF89)))</f>
        <v/>
      </c>
      <c r="BI89" s="116" t="str">
        <f t="shared" si="90"/>
        <v/>
      </c>
      <c r="BJ89" s="118" t="str">
        <f t="shared" si="91"/>
        <v/>
      </c>
      <c r="BK89" s="117" t="str">
        <f>IF(BD89="","",IF($BF$1=[1]Lists!$R$2,MIN(SUM(O89:P89),$BL$1),IF(AND($BF$1=[1]Lists!$R$3,O89&gt;0),MIN(O89,$BL$1)+P89*(MIN(O89,$BL$1)/O89),MIN(SUM(O89),$BL$1)+P89)))</f>
        <v/>
      </c>
      <c r="BL89" s="118" t="str">
        <f>IF(BD89="","",IF($BF$1=[1]Lists!$R$2,MIN(SUM(BE89:BF89),$BL$1),IF(AND($BF$1=[1]Lists!$R$3,O89&gt;0),MIN(BE89,$BL$1)+BF89*(MIN(BE89,$BL$1)/BE89),MIN(SUM(BE89),$BL$1)+BF89)))</f>
        <v/>
      </c>
      <c r="BM89" s="116" t="str">
        <f t="shared" si="92"/>
        <v/>
      </c>
      <c r="BN89" s="118" t="str">
        <f t="shared" si="93"/>
        <v/>
      </c>
      <c r="BP89" s="103" t="str">
        <f t="shared" si="87"/>
        <v/>
      </c>
      <c r="BQ89" s="3" t="str">
        <f>IF(M89&gt;MAX([1]GL_LossExperience_Input!$BP$9:$BP$108),"",INDEX([1]GL_LossExperience_Input!$X$9:$X$108,MATCH(M89,$BP$9:$BP$108,0)))</f>
        <v/>
      </c>
      <c r="BR89" s="7" t="str">
        <f t="shared" si="94"/>
        <v/>
      </c>
      <c r="BS89" s="23" t="str">
        <f>IF(M89&gt;MAX([1]GL_LossExperience_Input!$BP$9:$BP$108),"",INDEX([1]GL_LossExperience_Input!$Y$9:$Y$108,MATCH(M89,$BP$9:$BP$108,0)))</f>
        <v/>
      </c>
      <c r="DM89">
        <f t="shared" si="95"/>
        <v>81</v>
      </c>
      <c r="DN89">
        <f t="shared" si="88"/>
        <v>0</v>
      </c>
      <c r="DO89">
        <f t="shared" si="88"/>
        <v>0</v>
      </c>
      <c r="DQ89">
        <f t="shared" si="96"/>
        <v>81</v>
      </c>
      <c r="DR89" t="str">
        <f t="shared" si="97"/>
        <v/>
      </c>
      <c r="DW89" s="27"/>
      <c r="DX89" s="1"/>
    </row>
    <row r="90" spans="1:128" ht="14.4" x14ac:dyDescent="0.3">
      <c r="A90" s="1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>
        <f t="shared" si="98"/>
        <v>82</v>
      </c>
      <c r="N90" s="98"/>
      <c r="O90" s="99"/>
      <c r="P90" s="99"/>
      <c r="Q90" s="99"/>
      <c r="R90" s="99"/>
      <c r="S90" s="99"/>
      <c r="T90" s="100"/>
      <c r="U90" s="100"/>
      <c r="V90" s="27"/>
      <c r="W90" s="27"/>
      <c r="X90" s="101"/>
      <c r="Y90" s="102"/>
      <c r="Z90" s="27"/>
      <c r="AA90" s="27"/>
      <c r="AB90" s="27"/>
      <c r="AC90" s="27"/>
      <c r="BC90" s="114" t="str">
        <f t="shared" si="89"/>
        <v/>
      </c>
      <c r="BD90" s="115" t="str" cm="1">
        <f t="array" ref="BD90">IF(OR(BC90="",BC90=0),"",INDEX($AD$9:$AD$28,BC90))</f>
        <v/>
      </c>
      <c r="BE90" s="116" t="str" cm="1">
        <f t="array" ref="BE90">IF(BD90="","",O90*INDEX($AP$9:$AP$28,BC90))</f>
        <v/>
      </c>
      <c r="BF90" s="117" t="str" cm="1">
        <f t="array" ref="BF90">IF(BD90="","",P90*INDEX($AP$9:$AP$28,BC90))</f>
        <v/>
      </c>
      <c r="BG90" s="117" t="str">
        <f>IF(BD90="","",IF($BF$1=[1]Lists!$R$2,MIN(SUM(O90:P90),$BI$1),IF(AND($BF$1=[1]Lists!$R$3,O90&gt;0),MIN(O90,$BI$1)+P90*(MIN(O90,$BI$1)/O90),MIN(SUM(O90),$BI$1)+P90)))</f>
        <v/>
      </c>
      <c r="BH90" s="118" t="str">
        <f>IF(BD90="","",IF($BF$1=[1]Lists!$R$2,MIN(SUM(BE90:BF90),$BI$1),IF(AND($BF$1=[1]Lists!$R$3,O90&gt;0),MIN(BE90,$BI$1)+BF90*(MIN(BE90,$BI$1)/BE90),MIN(SUM(BE90),$BI$1)+BF90)))</f>
        <v/>
      </c>
      <c r="BI90" s="116" t="str">
        <f t="shared" si="90"/>
        <v/>
      </c>
      <c r="BJ90" s="118" t="str">
        <f t="shared" si="91"/>
        <v/>
      </c>
      <c r="BK90" s="117" t="str">
        <f>IF(BD90="","",IF($BF$1=[1]Lists!$R$2,MIN(SUM(O90:P90),$BL$1),IF(AND($BF$1=[1]Lists!$R$3,O90&gt;0),MIN(O90,$BL$1)+P90*(MIN(O90,$BL$1)/O90),MIN(SUM(O90),$BL$1)+P90)))</f>
        <v/>
      </c>
      <c r="BL90" s="118" t="str">
        <f>IF(BD90="","",IF($BF$1=[1]Lists!$R$2,MIN(SUM(BE90:BF90),$BL$1),IF(AND($BF$1=[1]Lists!$R$3,O90&gt;0),MIN(BE90,$BL$1)+BF90*(MIN(BE90,$BL$1)/BE90),MIN(SUM(BE90),$BL$1)+BF90)))</f>
        <v/>
      </c>
      <c r="BM90" s="116" t="str">
        <f t="shared" si="92"/>
        <v/>
      </c>
      <c r="BN90" s="118" t="str">
        <f t="shared" si="93"/>
        <v/>
      </c>
      <c r="BP90" s="103" t="str">
        <f t="shared" si="87"/>
        <v/>
      </c>
      <c r="BQ90" s="3" t="str">
        <f>IF(M90&gt;MAX([1]GL_LossExperience_Input!$BP$9:$BP$108),"",INDEX([1]GL_LossExperience_Input!$X$9:$X$108,MATCH(M90,$BP$9:$BP$108,0)))</f>
        <v/>
      </c>
      <c r="BR90" s="7" t="str">
        <f t="shared" si="94"/>
        <v/>
      </c>
      <c r="BS90" s="23" t="str">
        <f>IF(M90&gt;MAX([1]GL_LossExperience_Input!$BP$9:$BP$108),"",INDEX([1]GL_LossExperience_Input!$Y$9:$Y$108,MATCH(M90,$BP$9:$BP$108,0)))</f>
        <v/>
      </c>
      <c r="DM90">
        <f t="shared" si="95"/>
        <v>82</v>
      </c>
      <c r="DN90">
        <f t="shared" si="88"/>
        <v>0</v>
      </c>
      <c r="DO90">
        <f t="shared" si="88"/>
        <v>0</v>
      </c>
      <c r="DQ90">
        <f t="shared" si="96"/>
        <v>82</v>
      </c>
      <c r="DR90" t="str">
        <f t="shared" si="97"/>
        <v/>
      </c>
      <c r="DW90" s="27"/>
      <c r="DX90" s="1"/>
    </row>
    <row r="91" spans="1:128" ht="14.4" x14ac:dyDescent="0.3">
      <c r="A91" s="1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>
        <f t="shared" si="98"/>
        <v>83</v>
      </c>
      <c r="N91" s="98"/>
      <c r="O91" s="99"/>
      <c r="P91" s="99"/>
      <c r="Q91" s="99"/>
      <c r="R91" s="99"/>
      <c r="S91" s="99"/>
      <c r="T91" s="100"/>
      <c r="U91" s="100"/>
      <c r="V91" s="27"/>
      <c r="W91" s="27"/>
      <c r="X91" s="101"/>
      <c r="Y91" s="102"/>
      <c r="Z91" s="27"/>
      <c r="AA91" s="27"/>
      <c r="AB91" s="27"/>
      <c r="AC91" s="27"/>
      <c r="BC91" s="114" t="str">
        <f t="shared" si="89"/>
        <v/>
      </c>
      <c r="BD91" s="115" t="str" cm="1">
        <f t="array" ref="BD91">IF(OR(BC91="",BC91=0),"",INDEX($AD$9:$AD$28,BC91))</f>
        <v/>
      </c>
      <c r="BE91" s="116" t="str" cm="1">
        <f t="array" ref="BE91">IF(BD91="","",O91*INDEX($AP$9:$AP$28,BC91))</f>
        <v/>
      </c>
      <c r="BF91" s="117" t="str" cm="1">
        <f t="array" ref="BF91">IF(BD91="","",P91*INDEX($AP$9:$AP$28,BC91))</f>
        <v/>
      </c>
      <c r="BG91" s="117" t="str">
        <f>IF(BD91="","",IF($BF$1=[1]Lists!$R$2,MIN(SUM(O91:P91),$BI$1),IF(AND($BF$1=[1]Lists!$R$3,O91&gt;0),MIN(O91,$BI$1)+P91*(MIN(O91,$BI$1)/O91),MIN(SUM(O91),$BI$1)+P91)))</f>
        <v/>
      </c>
      <c r="BH91" s="118" t="str">
        <f>IF(BD91="","",IF($BF$1=[1]Lists!$R$2,MIN(SUM(BE91:BF91),$BI$1),IF(AND($BF$1=[1]Lists!$R$3,O91&gt;0),MIN(BE91,$BI$1)+BF91*(MIN(BE91,$BI$1)/BE91),MIN(SUM(BE91),$BI$1)+BF91)))</f>
        <v/>
      </c>
      <c r="BI91" s="116" t="str">
        <f t="shared" si="90"/>
        <v/>
      </c>
      <c r="BJ91" s="118" t="str">
        <f t="shared" si="91"/>
        <v/>
      </c>
      <c r="BK91" s="117" t="str">
        <f>IF(BD91="","",IF($BF$1=[1]Lists!$R$2,MIN(SUM(O91:P91),$BL$1),IF(AND($BF$1=[1]Lists!$R$3,O91&gt;0),MIN(O91,$BL$1)+P91*(MIN(O91,$BL$1)/O91),MIN(SUM(O91),$BL$1)+P91)))</f>
        <v/>
      </c>
      <c r="BL91" s="118" t="str">
        <f>IF(BD91="","",IF($BF$1=[1]Lists!$R$2,MIN(SUM(BE91:BF91),$BL$1),IF(AND($BF$1=[1]Lists!$R$3,O91&gt;0),MIN(BE91,$BL$1)+BF91*(MIN(BE91,$BL$1)/BE91),MIN(SUM(BE91),$BL$1)+BF91)))</f>
        <v/>
      </c>
      <c r="BM91" s="116" t="str">
        <f t="shared" si="92"/>
        <v/>
      </c>
      <c r="BN91" s="118" t="str">
        <f t="shared" si="93"/>
        <v/>
      </c>
      <c r="BP91" s="103" t="str">
        <f t="shared" si="87"/>
        <v/>
      </c>
      <c r="BQ91" s="3" t="str">
        <f>IF(M91&gt;MAX([1]GL_LossExperience_Input!$BP$9:$BP$108),"",INDEX([1]GL_LossExperience_Input!$X$9:$X$108,MATCH(M91,$BP$9:$BP$108,0)))</f>
        <v/>
      </c>
      <c r="BR91" s="7" t="str">
        <f t="shared" si="94"/>
        <v/>
      </c>
      <c r="BS91" s="23" t="str">
        <f>IF(M91&gt;MAX([1]GL_LossExperience_Input!$BP$9:$BP$108),"",INDEX([1]GL_LossExperience_Input!$Y$9:$Y$108,MATCH(M91,$BP$9:$BP$108,0)))</f>
        <v/>
      </c>
      <c r="DM91">
        <f t="shared" si="95"/>
        <v>83</v>
      </c>
      <c r="DN91">
        <f t="shared" si="88"/>
        <v>0</v>
      </c>
      <c r="DO91">
        <f t="shared" si="88"/>
        <v>0</v>
      </c>
      <c r="DQ91">
        <f t="shared" si="96"/>
        <v>83</v>
      </c>
      <c r="DR91" t="str">
        <f t="shared" si="97"/>
        <v/>
      </c>
      <c r="DW91" s="27"/>
      <c r="DX91" s="1"/>
    </row>
    <row r="92" spans="1:128" ht="14.4" x14ac:dyDescent="0.3">
      <c r="A92" s="1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>
        <f t="shared" si="98"/>
        <v>84</v>
      </c>
      <c r="N92" s="98"/>
      <c r="O92" s="99"/>
      <c r="P92" s="99"/>
      <c r="Q92" s="99"/>
      <c r="R92" s="99"/>
      <c r="S92" s="99"/>
      <c r="T92" s="100"/>
      <c r="U92" s="100"/>
      <c r="V92" s="27"/>
      <c r="W92" s="27"/>
      <c r="X92" s="101"/>
      <c r="Y92" s="102"/>
      <c r="Z92" s="27"/>
      <c r="AA92" s="27"/>
      <c r="AB92" s="27"/>
      <c r="AC92" s="27"/>
      <c r="BC92" s="114" t="str">
        <f t="shared" si="89"/>
        <v/>
      </c>
      <c r="BD92" s="115" t="str" cm="1">
        <f t="array" ref="BD92">IF(OR(BC92="",BC92=0),"",INDEX($AD$9:$AD$28,BC92))</f>
        <v/>
      </c>
      <c r="BE92" s="116" t="str" cm="1">
        <f t="array" ref="BE92">IF(BD92="","",O92*INDEX($AP$9:$AP$28,BC92))</f>
        <v/>
      </c>
      <c r="BF92" s="117" t="str" cm="1">
        <f t="array" ref="BF92">IF(BD92="","",P92*INDEX($AP$9:$AP$28,BC92))</f>
        <v/>
      </c>
      <c r="BG92" s="117" t="str">
        <f>IF(BD92="","",IF($BF$1=[1]Lists!$R$2,MIN(SUM(O92:P92),$BI$1),IF(AND($BF$1=[1]Lists!$R$3,O92&gt;0),MIN(O92,$BI$1)+P92*(MIN(O92,$BI$1)/O92),MIN(SUM(O92),$BI$1)+P92)))</f>
        <v/>
      </c>
      <c r="BH92" s="118" t="str">
        <f>IF(BD92="","",IF($BF$1=[1]Lists!$R$2,MIN(SUM(BE92:BF92),$BI$1),IF(AND($BF$1=[1]Lists!$R$3,O92&gt;0),MIN(BE92,$BI$1)+BF92*(MIN(BE92,$BI$1)/BE92),MIN(SUM(BE92),$BI$1)+BF92)))</f>
        <v/>
      </c>
      <c r="BI92" s="116" t="str">
        <f t="shared" si="90"/>
        <v/>
      </c>
      <c r="BJ92" s="118" t="str">
        <f t="shared" si="91"/>
        <v/>
      </c>
      <c r="BK92" s="117" t="str">
        <f>IF(BD92="","",IF($BF$1=[1]Lists!$R$2,MIN(SUM(O92:P92),$BL$1),IF(AND($BF$1=[1]Lists!$R$3,O92&gt;0),MIN(O92,$BL$1)+P92*(MIN(O92,$BL$1)/O92),MIN(SUM(O92),$BL$1)+P92)))</f>
        <v/>
      </c>
      <c r="BL92" s="118" t="str">
        <f>IF(BD92="","",IF($BF$1=[1]Lists!$R$2,MIN(SUM(BE92:BF92),$BL$1),IF(AND($BF$1=[1]Lists!$R$3,O92&gt;0),MIN(BE92,$BL$1)+BF92*(MIN(BE92,$BL$1)/BE92),MIN(SUM(BE92),$BL$1)+BF92)))</f>
        <v/>
      </c>
      <c r="BM92" s="116" t="str">
        <f t="shared" si="92"/>
        <v/>
      </c>
      <c r="BN92" s="118" t="str">
        <f t="shared" si="93"/>
        <v/>
      </c>
      <c r="BP92" s="103" t="str">
        <f t="shared" si="87"/>
        <v/>
      </c>
      <c r="BQ92" s="3" t="str">
        <f>IF(M92&gt;MAX([1]GL_LossExperience_Input!$BP$9:$BP$108),"",INDEX([1]GL_LossExperience_Input!$X$9:$X$108,MATCH(M92,$BP$9:$BP$108,0)))</f>
        <v/>
      </c>
      <c r="BR92" s="7" t="str">
        <f t="shared" si="94"/>
        <v/>
      </c>
      <c r="BS92" s="23" t="str">
        <f>IF(M92&gt;MAX([1]GL_LossExperience_Input!$BP$9:$BP$108),"",INDEX([1]GL_LossExperience_Input!$Y$9:$Y$108,MATCH(M92,$BP$9:$BP$108,0)))</f>
        <v/>
      </c>
      <c r="DM92">
        <f t="shared" si="95"/>
        <v>84</v>
      </c>
      <c r="DN92">
        <f t="shared" si="88"/>
        <v>0</v>
      </c>
      <c r="DO92">
        <f t="shared" si="88"/>
        <v>0</v>
      </c>
      <c r="DQ92">
        <f t="shared" si="96"/>
        <v>84</v>
      </c>
      <c r="DR92" t="str">
        <f t="shared" si="97"/>
        <v/>
      </c>
      <c r="DW92" s="27"/>
      <c r="DX92" s="1"/>
    </row>
    <row r="93" spans="1:128" ht="14.4" x14ac:dyDescent="0.3">
      <c r="A93" s="1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>
        <f t="shared" si="98"/>
        <v>85</v>
      </c>
      <c r="N93" s="98"/>
      <c r="O93" s="99"/>
      <c r="P93" s="99"/>
      <c r="Q93" s="99"/>
      <c r="R93" s="99"/>
      <c r="S93" s="99"/>
      <c r="T93" s="100"/>
      <c r="U93" s="100"/>
      <c r="V93" s="27"/>
      <c r="W93" s="27"/>
      <c r="X93" s="101"/>
      <c r="Y93" s="102"/>
      <c r="Z93" s="27"/>
      <c r="AA93" s="27"/>
      <c r="AB93" s="27"/>
      <c r="AC93" s="27"/>
      <c r="BC93" s="114" t="str">
        <f t="shared" si="89"/>
        <v/>
      </c>
      <c r="BD93" s="115" t="str" cm="1">
        <f t="array" ref="BD93">IF(OR(BC93="",BC93=0),"",INDEX($AD$9:$AD$28,BC93))</f>
        <v/>
      </c>
      <c r="BE93" s="116" t="str" cm="1">
        <f t="array" ref="BE93">IF(BD93="","",O93*INDEX($AP$9:$AP$28,BC93))</f>
        <v/>
      </c>
      <c r="BF93" s="117" t="str" cm="1">
        <f t="array" ref="BF93">IF(BD93="","",P93*INDEX($AP$9:$AP$28,BC93))</f>
        <v/>
      </c>
      <c r="BG93" s="117" t="str">
        <f>IF(BD93="","",IF($BF$1=[1]Lists!$R$2,MIN(SUM(O93:P93),$BI$1),IF(AND($BF$1=[1]Lists!$R$3,O93&gt;0),MIN(O93,$BI$1)+P93*(MIN(O93,$BI$1)/O93),MIN(SUM(O93),$BI$1)+P93)))</f>
        <v/>
      </c>
      <c r="BH93" s="118" t="str">
        <f>IF(BD93="","",IF($BF$1=[1]Lists!$R$2,MIN(SUM(BE93:BF93),$BI$1),IF(AND($BF$1=[1]Lists!$R$3,O93&gt;0),MIN(BE93,$BI$1)+BF93*(MIN(BE93,$BI$1)/BE93),MIN(SUM(BE93),$BI$1)+BF93)))</f>
        <v/>
      </c>
      <c r="BI93" s="116" t="str">
        <f t="shared" si="90"/>
        <v/>
      </c>
      <c r="BJ93" s="118" t="str">
        <f t="shared" si="91"/>
        <v/>
      </c>
      <c r="BK93" s="117" t="str">
        <f>IF(BD93="","",IF($BF$1=[1]Lists!$R$2,MIN(SUM(O93:P93),$BL$1),IF(AND($BF$1=[1]Lists!$R$3,O93&gt;0),MIN(O93,$BL$1)+P93*(MIN(O93,$BL$1)/O93),MIN(SUM(O93),$BL$1)+P93)))</f>
        <v/>
      </c>
      <c r="BL93" s="118" t="str">
        <f>IF(BD93="","",IF($BF$1=[1]Lists!$R$2,MIN(SUM(BE93:BF93),$BL$1),IF(AND($BF$1=[1]Lists!$R$3,O93&gt;0),MIN(BE93,$BL$1)+BF93*(MIN(BE93,$BL$1)/BE93),MIN(SUM(BE93),$BL$1)+BF93)))</f>
        <v/>
      </c>
      <c r="BM93" s="116" t="str">
        <f t="shared" si="92"/>
        <v/>
      </c>
      <c r="BN93" s="118" t="str">
        <f t="shared" si="93"/>
        <v/>
      </c>
      <c r="BP93" s="103" t="str">
        <f t="shared" si="87"/>
        <v/>
      </c>
      <c r="BQ93" s="3" t="str">
        <f>IF(M93&gt;MAX([1]GL_LossExperience_Input!$BP$9:$BP$108),"",INDEX([1]GL_LossExperience_Input!$X$9:$X$108,MATCH(M93,$BP$9:$BP$108,0)))</f>
        <v/>
      </c>
      <c r="BR93" s="7" t="str">
        <f t="shared" si="94"/>
        <v/>
      </c>
      <c r="BS93" s="23" t="str">
        <f>IF(M93&gt;MAX([1]GL_LossExperience_Input!$BP$9:$BP$108),"",INDEX([1]GL_LossExperience_Input!$Y$9:$Y$108,MATCH(M93,$BP$9:$BP$108,0)))</f>
        <v/>
      </c>
      <c r="DM93">
        <f t="shared" si="95"/>
        <v>85</v>
      </c>
      <c r="DN93">
        <f t="shared" si="88"/>
        <v>0</v>
      </c>
      <c r="DO93">
        <f t="shared" si="88"/>
        <v>0</v>
      </c>
      <c r="DQ93">
        <f t="shared" si="96"/>
        <v>85</v>
      </c>
      <c r="DR93" t="str">
        <f t="shared" si="97"/>
        <v/>
      </c>
      <c r="DW93" s="27"/>
      <c r="DX93" s="1"/>
    </row>
    <row r="94" spans="1:128" ht="14.4" x14ac:dyDescent="0.3">
      <c r="A94" s="1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>
        <f t="shared" si="98"/>
        <v>86</v>
      </c>
      <c r="N94" s="98"/>
      <c r="O94" s="99"/>
      <c r="P94" s="99"/>
      <c r="Q94" s="99"/>
      <c r="R94" s="99"/>
      <c r="S94" s="99"/>
      <c r="T94" s="100"/>
      <c r="U94" s="100"/>
      <c r="V94" s="27"/>
      <c r="W94" s="27"/>
      <c r="X94" s="101"/>
      <c r="Y94" s="102"/>
      <c r="Z94" s="27"/>
      <c r="AA94" s="27"/>
      <c r="AB94" s="27"/>
      <c r="AC94" s="27"/>
      <c r="BC94" s="114" t="str">
        <f t="shared" si="89"/>
        <v/>
      </c>
      <c r="BD94" s="115" t="str" cm="1">
        <f t="array" ref="BD94">IF(OR(BC94="",BC94=0),"",INDEX($AD$9:$AD$28,BC94))</f>
        <v/>
      </c>
      <c r="BE94" s="116" t="str" cm="1">
        <f t="array" ref="BE94">IF(BD94="","",O94*INDEX($AP$9:$AP$28,BC94))</f>
        <v/>
      </c>
      <c r="BF94" s="117" t="str" cm="1">
        <f t="array" ref="BF94">IF(BD94="","",P94*INDEX($AP$9:$AP$28,BC94))</f>
        <v/>
      </c>
      <c r="BG94" s="117" t="str">
        <f>IF(BD94="","",IF($BF$1=[1]Lists!$R$2,MIN(SUM(O94:P94),$BI$1),IF(AND($BF$1=[1]Lists!$R$3,O94&gt;0),MIN(O94,$BI$1)+P94*(MIN(O94,$BI$1)/O94),MIN(SUM(O94),$BI$1)+P94)))</f>
        <v/>
      </c>
      <c r="BH94" s="118" t="str">
        <f>IF(BD94="","",IF($BF$1=[1]Lists!$R$2,MIN(SUM(BE94:BF94),$BI$1),IF(AND($BF$1=[1]Lists!$R$3,O94&gt;0),MIN(BE94,$BI$1)+BF94*(MIN(BE94,$BI$1)/BE94),MIN(SUM(BE94),$BI$1)+BF94)))</f>
        <v/>
      </c>
      <c r="BI94" s="116" t="str">
        <f t="shared" si="90"/>
        <v/>
      </c>
      <c r="BJ94" s="118" t="str">
        <f t="shared" si="91"/>
        <v/>
      </c>
      <c r="BK94" s="117" t="str">
        <f>IF(BD94="","",IF($BF$1=[1]Lists!$R$2,MIN(SUM(O94:P94),$BL$1),IF(AND($BF$1=[1]Lists!$R$3,O94&gt;0),MIN(O94,$BL$1)+P94*(MIN(O94,$BL$1)/O94),MIN(SUM(O94),$BL$1)+P94)))</f>
        <v/>
      </c>
      <c r="BL94" s="118" t="str">
        <f>IF(BD94="","",IF($BF$1=[1]Lists!$R$2,MIN(SUM(BE94:BF94),$BL$1),IF(AND($BF$1=[1]Lists!$R$3,O94&gt;0),MIN(BE94,$BL$1)+BF94*(MIN(BE94,$BL$1)/BE94),MIN(SUM(BE94),$BL$1)+BF94)))</f>
        <v/>
      </c>
      <c r="BM94" s="116" t="str">
        <f t="shared" si="92"/>
        <v/>
      </c>
      <c r="BN94" s="118" t="str">
        <f t="shared" si="93"/>
        <v/>
      </c>
      <c r="BP94" s="103" t="str">
        <f t="shared" si="87"/>
        <v/>
      </c>
      <c r="BQ94" s="3" t="str">
        <f>IF(M94&gt;MAX([1]GL_LossExperience_Input!$BP$9:$BP$108),"",INDEX([1]GL_LossExperience_Input!$X$9:$X$108,MATCH(M94,$BP$9:$BP$108,0)))</f>
        <v/>
      </c>
      <c r="BR94" s="7" t="str">
        <f t="shared" si="94"/>
        <v/>
      </c>
      <c r="BS94" s="23" t="str">
        <f>IF(M94&gt;MAX([1]GL_LossExperience_Input!$BP$9:$BP$108),"",INDEX([1]GL_LossExperience_Input!$Y$9:$Y$108,MATCH(M94,$BP$9:$BP$108,0)))</f>
        <v/>
      </c>
      <c r="DM94">
        <f t="shared" si="95"/>
        <v>86</v>
      </c>
      <c r="DN94">
        <f t="shared" si="88"/>
        <v>0</v>
      </c>
      <c r="DO94">
        <f t="shared" si="88"/>
        <v>0</v>
      </c>
      <c r="DQ94">
        <f t="shared" si="96"/>
        <v>86</v>
      </c>
      <c r="DR94" t="str">
        <f t="shared" si="97"/>
        <v/>
      </c>
      <c r="DW94" s="27"/>
      <c r="DX94" s="1"/>
    </row>
    <row r="95" spans="1:128" ht="14.4" x14ac:dyDescent="0.3">
      <c r="A95" s="1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>
        <f t="shared" si="98"/>
        <v>87</v>
      </c>
      <c r="N95" s="98"/>
      <c r="O95" s="99"/>
      <c r="P95" s="99"/>
      <c r="Q95" s="99"/>
      <c r="R95" s="99"/>
      <c r="S95" s="99"/>
      <c r="T95" s="100"/>
      <c r="U95" s="100"/>
      <c r="V95" s="27"/>
      <c r="W95" s="27"/>
      <c r="X95" s="101"/>
      <c r="Y95" s="102"/>
      <c r="Z95" s="27"/>
      <c r="AA95" s="27"/>
      <c r="AB95" s="27"/>
      <c r="AC95" s="27"/>
      <c r="BC95" s="114" t="str">
        <f t="shared" si="89"/>
        <v/>
      </c>
      <c r="BD95" s="115" t="str" cm="1">
        <f t="array" ref="BD95">IF(OR(BC95="",BC95=0),"",INDEX($AD$9:$AD$28,BC95))</f>
        <v/>
      </c>
      <c r="BE95" s="116" t="str" cm="1">
        <f t="array" ref="BE95">IF(BD95="","",O95*INDEX($AP$9:$AP$28,BC95))</f>
        <v/>
      </c>
      <c r="BF95" s="117" t="str" cm="1">
        <f t="array" ref="BF95">IF(BD95="","",P95*INDEX($AP$9:$AP$28,BC95))</f>
        <v/>
      </c>
      <c r="BG95" s="117" t="str">
        <f>IF(BD95="","",IF($BF$1=[1]Lists!$R$2,MIN(SUM(O95:P95),$BI$1),IF(AND($BF$1=[1]Lists!$R$3,O95&gt;0),MIN(O95,$BI$1)+P95*(MIN(O95,$BI$1)/O95),MIN(SUM(O95),$BI$1)+P95)))</f>
        <v/>
      </c>
      <c r="BH95" s="118" t="str">
        <f>IF(BD95="","",IF($BF$1=[1]Lists!$R$2,MIN(SUM(BE95:BF95),$BI$1),IF(AND($BF$1=[1]Lists!$R$3,O95&gt;0),MIN(BE95,$BI$1)+BF95*(MIN(BE95,$BI$1)/BE95),MIN(SUM(BE95),$BI$1)+BF95)))</f>
        <v/>
      </c>
      <c r="BI95" s="116" t="str">
        <f t="shared" si="90"/>
        <v/>
      </c>
      <c r="BJ95" s="118" t="str">
        <f t="shared" si="91"/>
        <v/>
      </c>
      <c r="BK95" s="117" t="str">
        <f>IF(BD95="","",IF($BF$1=[1]Lists!$R$2,MIN(SUM(O95:P95),$BL$1),IF(AND($BF$1=[1]Lists!$R$3,O95&gt;0),MIN(O95,$BL$1)+P95*(MIN(O95,$BL$1)/O95),MIN(SUM(O95),$BL$1)+P95)))</f>
        <v/>
      </c>
      <c r="BL95" s="118" t="str">
        <f>IF(BD95="","",IF($BF$1=[1]Lists!$R$2,MIN(SUM(BE95:BF95),$BL$1),IF(AND($BF$1=[1]Lists!$R$3,O95&gt;0),MIN(BE95,$BL$1)+BF95*(MIN(BE95,$BL$1)/BE95),MIN(SUM(BE95),$BL$1)+BF95)))</f>
        <v/>
      </c>
      <c r="BM95" s="116" t="str">
        <f t="shared" si="92"/>
        <v/>
      </c>
      <c r="BN95" s="118" t="str">
        <f t="shared" si="93"/>
        <v/>
      </c>
      <c r="BP95" s="103" t="str">
        <f t="shared" si="87"/>
        <v/>
      </c>
      <c r="BQ95" s="3" t="str">
        <f>IF(M95&gt;MAX([1]GL_LossExperience_Input!$BP$9:$BP$108),"",INDEX([1]GL_LossExperience_Input!$X$9:$X$108,MATCH(M95,$BP$9:$BP$108,0)))</f>
        <v/>
      </c>
      <c r="BR95" s="7" t="str">
        <f t="shared" si="94"/>
        <v/>
      </c>
      <c r="BS95" s="23" t="str">
        <f>IF(M95&gt;MAX([1]GL_LossExperience_Input!$BP$9:$BP$108),"",INDEX([1]GL_LossExperience_Input!$Y$9:$Y$108,MATCH(M95,$BP$9:$BP$108,0)))</f>
        <v/>
      </c>
      <c r="DM95">
        <f t="shared" si="95"/>
        <v>87</v>
      </c>
      <c r="DN95">
        <f t="shared" si="88"/>
        <v>0</v>
      </c>
      <c r="DO95">
        <f t="shared" si="88"/>
        <v>0</v>
      </c>
      <c r="DQ95">
        <f t="shared" si="96"/>
        <v>87</v>
      </c>
      <c r="DR95" t="str">
        <f t="shared" si="97"/>
        <v/>
      </c>
      <c r="DW95" s="27"/>
      <c r="DX95" s="1"/>
    </row>
    <row r="96" spans="1:128" ht="14.4" x14ac:dyDescent="0.3">
      <c r="A96" s="1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>
        <f t="shared" si="98"/>
        <v>88</v>
      </c>
      <c r="N96" s="98"/>
      <c r="O96" s="99"/>
      <c r="P96" s="99"/>
      <c r="Q96" s="99"/>
      <c r="R96" s="99"/>
      <c r="S96" s="99"/>
      <c r="T96" s="100"/>
      <c r="U96" s="100"/>
      <c r="V96" s="27"/>
      <c r="W96" s="27"/>
      <c r="X96" s="101"/>
      <c r="Y96" s="102"/>
      <c r="Z96" s="27"/>
      <c r="AA96" s="27"/>
      <c r="AB96" s="27"/>
      <c r="AC96" s="27"/>
      <c r="BC96" s="114" t="str">
        <f t="shared" si="89"/>
        <v/>
      </c>
      <c r="BD96" s="115" t="str" cm="1">
        <f t="array" ref="BD96">IF(OR(BC96="",BC96=0),"",INDEX($AD$9:$AD$28,BC96))</f>
        <v/>
      </c>
      <c r="BE96" s="116" t="str" cm="1">
        <f t="array" ref="BE96">IF(BD96="","",O96*INDEX($AP$9:$AP$28,BC96))</f>
        <v/>
      </c>
      <c r="BF96" s="117" t="str" cm="1">
        <f t="array" ref="BF96">IF(BD96="","",P96*INDEX($AP$9:$AP$28,BC96))</f>
        <v/>
      </c>
      <c r="BG96" s="117" t="str">
        <f>IF(BD96="","",IF($BF$1=[1]Lists!$R$2,MIN(SUM(O96:P96),$BI$1),IF(AND($BF$1=[1]Lists!$R$3,O96&gt;0),MIN(O96,$BI$1)+P96*(MIN(O96,$BI$1)/O96),MIN(SUM(O96),$BI$1)+P96)))</f>
        <v/>
      </c>
      <c r="BH96" s="118" t="str">
        <f>IF(BD96="","",IF($BF$1=[1]Lists!$R$2,MIN(SUM(BE96:BF96),$BI$1),IF(AND($BF$1=[1]Lists!$R$3,O96&gt;0),MIN(BE96,$BI$1)+BF96*(MIN(BE96,$BI$1)/BE96),MIN(SUM(BE96),$BI$1)+BF96)))</f>
        <v/>
      </c>
      <c r="BI96" s="116" t="str">
        <f t="shared" si="90"/>
        <v/>
      </c>
      <c r="BJ96" s="118" t="str">
        <f t="shared" si="91"/>
        <v/>
      </c>
      <c r="BK96" s="117" t="str">
        <f>IF(BD96="","",IF($BF$1=[1]Lists!$R$2,MIN(SUM(O96:P96),$BL$1),IF(AND($BF$1=[1]Lists!$R$3,O96&gt;0),MIN(O96,$BL$1)+P96*(MIN(O96,$BL$1)/O96),MIN(SUM(O96),$BL$1)+P96)))</f>
        <v/>
      </c>
      <c r="BL96" s="118" t="str">
        <f>IF(BD96="","",IF($BF$1=[1]Lists!$R$2,MIN(SUM(BE96:BF96),$BL$1),IF(AND($BF$1=[1]Lists!$R$3,O96&gt;0),MIN(BE96,$BL$1)+BF96*(MIN(BE96,$BL$1)/BE96),MIN(SUM(BE96),$BL$1)+BF96)))</f>
        <v/>
      </c>
      <c r="BM96" s="116" t="str">
        <f t="shared" si="92"/>
        <v/>
      </c>
      <c r="BN96" s="118" t="str">
        <f t="shared" si="93"/>
        <v/>
      </c>
      <c r="BP96" s="103" t="str">
        <f t="shared" si="87"/>
        <v/>
      </c>
      <c r="BQ96" s="3" t="str">
        <f>IF(M96&gt;MAX([1]GL_LossExperience_Input!$BP$9:$BP$108),"",INDEX([1]GL_LossExperience_Input!$X$9:$X$108,MATCH(M96,$BP$9:$BP$108,0)))</f>
        <v/>
      </c>
      <c r="BR96" s="7" t="str">
        <f t="shared" si="94"/>
        <v/>
      </c>
      <c r="BS96" s="23" t="str">
        <f>IF(M96&gt;MAX([1]GL_LossExperience_Input!$BP$9:$BP$108),"",INDEX([1]GL_LossExperience_Input!$Y$9:$Y$108,MATCH(M96,$BP$9:$BP$108,0)))</f>
        <v/>
      </c>
      <c r="DM96">
        <f t="shared" si="95"/>
        <v>88</v>
      </c>
      <c r="DN96">
        <f t="shared" si="88"/>
        <v>0</v>
      </c>
      <c r="DO96">
        <f t="shared" si="88"/>
        <v>0</v>
      </c>
      <c r="DQ96">
        <f t="shared" si="96"/>
        <v>88</v>
      </c>
      <c r="DR96" t="str">
        <f t="shared" si="97"/>
        <v/>
      </c>
      <c r="DW96" s="27"/>
      <c r="DX96" s="1"/>
    </row>
    <row r="97" spans="1:128" ht="14.4" x14ac:dyDescent="0.3">
      <c r="A97" s="1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>
        <f t="shared" si="98"/>
        <v>89</v>
      </c>
      <c r="N97" s="98"/>
      <c r="O97" s="99"/>
      <c r="P97" s="99"/>
      <c r="Q97" s="99"/>
      <c r="R97" s="99"/>
      <c r="S97" s="99"/>
      <c r="T97" s="100"/>
      <c r="U97" s="100"/>
      <c r="V97" s="27"/>
      <c r="W97" s="27"/>
      <c r="X97" s="101"/>
      <c r="Y97" s="102"/>
      <c r="Z97" s="27"/>
      <c r="AA97" s="27"/>
      <c r="AB97" s="27"/>
      <c r="AC97" s="27"/>
      <c r="BC97" s="114" t="str">
        <f t="shared" si="89"/>
        <v/>
      </c>
      <c r="BD97" s="115" t="str" cm="1">
        <f t="array" ref="BD97">IF(OR(BC97="",BC97=0),"",INDEX($AD$9:$AD$28,BC97))</f>
        <v/>
      </c>
      <c r="BE97" s="116" t="str" cm="1">
        <f t="array" ref="BE97">IF(BD97="","",O97*INDEX($AP$9:$AP$28,BC97))</f>
        <v/>
      </c>
      <c r="BF97" s="117" t="str" cm="1">
        <f t="array" ref="BF97">IF(BD97="","",P97*INDEX($AP$9:$AP$28,BC97))</f>
        <v/>
      </c>
      <c r="BG97" s="117" t="str">
        <f>IF(BD97="","",IF($BF$1=[1]Lists!$R$2,MIN(SUM(O97:P97),$BI$1),IF(AND($BF$1=[1]Lists!$R$3,O97&gt;0),MIN(O97,$BI$1)+P97*(MIN(O97,$BI$1)/O97),MIN(SUM(O97),$BI$1)+P97)))</f>
        <v/>
      </c>
      <c r="BH97" s="118" t="str">
        <f>IF(BD97="","",IF($BF$1=[1]Lists!$R$2,MIN(SUM(BE97:BF97),$BI$1),IF(AND($BF$1=[1]Lists!$R$3,O97&gt;0),MIN(BE97,$BI$1)+BF97*(MIN(BE97,$BI$1)/BE97),MIN(SUM(BE97),$BI$1)+BF97)))</f>
        <v/>
      </c>
      <c r="BI97" s="116" t="str">
        <f t="shared" si="90"/>
        <v/>
      </c>
      <c r="BJ97" s="118" t="str">
        <f t="shared" si="91"/>
        <v/>
      </c>
      <c r="BK97" s="117" t="str">
        <f>IF(BD97="","",IF($BF$1=[1]Lists!$R$2,MIN(SUM(O97:P97),$BL$1),IF(AND($BF$1=[1]Lists!$R$3,O97&gt;0),MIN(O97,$BL$1)+P97*(MIN(O97,$BL$1)/O97),MIN(SUM(O97),$BL$1)+P97)))</f>
        <v/>
      </c>
      <c r="BL97" s="118" t="str">
        <f>IF(BD97="","",IF($BF$1=[1]Lists!$R$2,MIN(SUM(BE97:BF97),$BL$1),IF(AND($BF$1=[1]Lists!$R$3,O97&gt;0),MIN(BE97,$BL$1)+BF97*(MIN(BE97,$BL$1)/BE97),MIN(SUM(BE97),$BL$1)+BF97)))</f>
        <v/>
      </c>
      <c r="BM97" s="116" t="str">
        <f t="shared" si="92"/>
        <v/>
      </c>
      <c r="BN97" s="118" t="str">
        <f t="shared" si="93"/>
        <v/>
      </c>
      <c r="BP97" s="103" t="str">
        <f t="shared" si="87"/>
        <v/>
      </c>
      <c r="BQ97" s="3" t="str">
        <f>IF(M97&gt;MAX([1]GL_LossExperience_Input!$BP$9:$BP$108),"",INDEX([1]GL_LossExperience_Input!$X$9:$X$108,MATCH(M97,$BP$9:$BP$108,0)))</f>
        <v/>
      </c>
      <c r="BR97" s="7" t="str">
        <f t="shared" si="94"/>
        <v/>
      </c>
      <c r="BS97" s="23" t="str">
        <f>IF(M97&gt;MAX([1]GL_LossExperience_Input!$BP$9:$BP$108),"",INDEX([1]GL_LossExperience_Input!$Y$9:$Y$108,MATCH(M97,$BP$9:$BP$108,0)))</f>
        <v/>
      </c>
      <c r="DM97">
        <f t="shared" si="95"/>
        <v>89</v>
      </c>
      <c r="DN97">
        <f t="shared" si="88"/>
        <v>0</v>
      </c>
      <c r="DO97">
        <f t="shared" si="88"/>
        <v>0</v>
      </c>
      <c r="DQ97">
        <f t="shared" si="96"/>
        <v>89</v>
      </c>
      <c r="DR97" t="str">
        <f t="shared" si="97"/>
        <v/>
      </c>
      <c r="DW97" s="27"/>
      <c r="DX97" s="1"/>
    </row>
    <row r="98" spans="1:128" ht="14.4" x14ac:dyDescent="0.3">
      <c r="A98" s="1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>
        <f t="shared" si="98"/>
        <v>90</v>
      </c>
      <c r="N98" s="98"/>
      <c r="O98" s="99"/>
      <c r="P98" s="99"/>
      <c r="Q98" s="99"/>
      <c r="R98" s="99"/>
      <c r="S98" s="99"/>
      <c r="T98" s="100"/>
      <c r="U98" s="100"/>
      <c r="V98" s="27"/>
      <c r="W98" s="27"/>
      <c r="X98" s="101"/>
      <c r="Y98" s="102"/>
      <c r="Z98" s="27"/>
      <c r="AA98" s="27"/>
      <c r="AB98" s="27"/>
      <c r="AC98" s="27"/>
      <c r="BC98" s="114" t="str">
        <f t="shared" si="89"/>
        <v/>
      </c>
      <c r="BD98" s="115" t="str" cm="1">
        <f t="array" ref="BD98">IF(OR(BC98="",BC98=0),"",INDEX($AD$9:$AD$28,BC98))</f>
        <v/>
      </c>
      <c r="BE98" s="116" t="str" cm="1">
        <f t="array" ref="BE98">IF(BD98="","",O98*INDEX($AP$9:$AP$28,BC98))</f>
        <v/>
      </c>
      <c r="BF98" s="117" t="str" cm="1">
        <f t="array" ref="BF98">IF(BD98="","",P98*INDEX($AP$9:$AP$28,BC98))</f>
        <v/>
      </c>
      <c r="BG98" s="117" t="str">
        <f>IF(BD98="","",IF($BF$1=[1]Lists!$R$2,MIN(SUM(O98:P98),$BI$1),IF(AND($BF$1=[1]Lists!$R$3,O98&gt;0),MIN(O98,$BI$1)+P98*(MIN(O98,$BI$1)/O98),MIN(SUM(O98),$BI$1)+P98)))</f>
        <v/>
      </c>
      <c r="BH98" s="118" t="str">
        <f>IF(BD98="","",IF($BF$1=[1]Lists!$R$2,MIN(SUM(BE98:BF98),$BI$1),IF(AND($BF$1=[1]Lists!$R$3,O98&gt;0),MIN(BE98,$BI$1)+BF98*(MIN(BE98,$BI$1)/BE98),MIN(SUM(BE98),$BI$1)+BF98)))</f>
        <v/>
      </c>
      <c r="BI98" s="116" t="str">
        <f t="shared" si="90"/>
        <v/>
      </c>
      <c r="BJ98" s="118" t="str">
        <f t="shared" si="91"/>
        <v/>
      </c>
      <c r="BK98" s="117" t="str">
        <f>IF(BD98="","",IF($BF$1=[1]Lists!$R$2,MIN(SUM(O98:P98),$BL$1),IF(AND($BF$1=[1]Lists!$R$3,O98&gt;0),MIN(O98,$BL$1)+P98*(MIN(O98,$BL$1)/O98),MIN(SUM(O98),$BL$1)+P98)))</f>
        <v/>
      </c>
      <c r="BL98" s="118" t="str">
        <f>IF(BD98="","",IF($BF$1=[1]Lists!$R$2,MIN(SUM(BE98:BF98),$BL$1),IF(AND($BF$1=[1]Lists!$R$3,O98&gt;0),MIN(BE98,$BL$1)+BF98*(MIN(BE98,$BL$1)/BE98),MIN(SUM(BE98),$BL$1)+BF98)))</f>
        <v/>
      </c>
      <c r="BM98" s="116" t="str">
        <f t="shared" si="92"/>
        <v/>
      </c>
      <c r="BN98" s="118" t="str">
        <f t="shared" si="93"/>
        <v/>
      </c>
      <c r="BP98" s="103" t="str">
        <f t="shared" si="87"/>
        <v/>
      </c>
      <c r="BQ98" s="3" t="str">
        <f>IF(M98&gt;MAX([1]GL_LossExperience_Input!$BP$9:$BP$108),"",INDEX([1]GL_LossExperience_Input!$X$9:$X$108,MATCH(M98,$BP$9:$BP$108,0)))</f>
        <v/>
      </c>
      <c r="BR98" s="7" t="str">
        <f t="shared" si="94"/>
        <v/>
      </c>
      <c r="BS98" s="23" t="str">
        <f>IF(M98&gt;MAX([1]GL_LossExperience_Input!$BP$9:$BP$108),"",INDEX([1]GL_LossExperience_Input!$Y$9:$Y$108,MATCH(M98,$BP$9:$BP$108,0)))</f>
        <v/>
      </c>
      <c r="DM98">
        <f t="shared" si="95"/>
        <v>90</v>
      </c>
      <c r="DN98">
        <f t="shared" si="88"/>
        <v>0</v>
      </c>
      <c r="DO98">
        <f t="shared" si="88"/>
        <v>0</v>
      </c>
      <c r="DQ98">
        <f t="shared" si="96"/>
        <v>90</v>
      </c>
      <c r="DR98" t="str">
        <f t="shared" si="97"/>
        <v/>
      </c>
      <c r="DW98" s="27"/>
      <c r="DX98" s="1"/>
    </row>
    <row r="99" spans="1:128" ht="14.4" x14ac:dyDescent="0.3">
      <c r="A99" s="1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>
        <f t="shared" si="98"/>
        <v>91</v>
      </c>
      <c r="N99" s="98"/>
      <c r="O99" s="99"/>
      <c r="P99" s="99"/>
      <c r="Q99" s="99"/>
      <c r="R99" s="99"/>
      <c r="S99" s="99"/>
      <c r="T99" s="100"/>
      <c r="U99" s="100"/>
      <c r="V99" s="27"/>
      <c r="W99" s="27"/>
      <c r="X99" s="101"/>
      <c r="Y99" s="102"/>
      <c r="Z99" s="27"/>
      <c r="AA99" s="27"/>
      <c r="AB99" s="27"/>
      <c r="AC99" s="27"/>
      <c r="BC99" s="114" t="str">
        <f t="shared" si="89"/>
        <v/>
      </c>
      <c r="BD99" s="115" t="str" cm="1">
        <f t="array" ref="BD99">IF(OR(BC99="",BC99=0),"",INDEX($AD$9:$AD$28,BC99))</f>
        <v/>
      </c>
      <c r="BE99" s="116" t="str" cm="1">
        <f t="array" ref="BE99">IF(BD99="","",O99*INDEX($AP$9:$AP$28,BC99))</f>
        <v/>
      </c>
      <c r="BF99" s="117" t="str" cm="1">
        <f t="array" ref="BF99">IF(BD99="","",P99*INDEX($AP$9:$AP$28,BC99))</f>
        <v/>
      </c>
      <c r="BG99" s="117" t="str">
        <f>IF(BD99="","",IF($BF$1=[1]Lists!$R$2,MIN(SUM(O99:P99),$BI$1),IF(AND($BF$1=[1]Lists!$R$3,O99&gt;0),MIN(O99,$BI$1)+P99*(MIN(O99,$BI$1)/O99),MIN(SUM(O99),$BI$1)+P99)))</f>
        <v/>
      </c>
      <c r="BH99" s="118" t="str">
        <f>IF(BD99="","",IF($BF$1=[1]Lists!$R$2,MIN(SUM(BE99:BF99),$BI$1),IF(AND($BF$1=[1]Lists!$R$3,O99&gt;0),MIN(BE99,$BI$1)+BF99*(MIN(BE99,$BI$1)/BE99),MIN(SUM(BE99),$BI$1)+BF99)))</f>
        <v/>
      </c>
      <c r="BI99" s="116" t="str">
        <f t="shared" si="90"/>
        <v/>
      </c>
      <c r="BJ99" s="118" t="str">
        <f t="shared" si="91"/>
        <v/>
      </c>
      <c r="BK99" s="117" t="str">
        <f>IF(BD99="","",IF($BF$1=[1]Lists!$R$2,MIN(SUM(O99:P99),$BL$1),IF(AND($BF$1=[1]Lists!$R$3,O99&gt;0),MIN(O99,$BL$1)+P99*(MIN(O99,$BL$1)/O99),MIN(SUM(O99),$BL$1)+P99)))</f>
        <v/>
      </c>
      <c r="BL99" s="118" t="str">
        <f>IF(BD99="","",IF($BF$1=[1]Lists!$R$2,MIN(SUM(BE99:BF99),$BL$1),IF(AND($BF$1=[1]Lists!$R$3,O99&gt;0),MIN(BE99,$BL$1)+BF99*(MIN(BE99,$BL$1)/BE99),MIN(SUM(BE99),$BL$1)+BF99)))</f>
        <v/>
      </c>
      <c r="BM99" s="116" t="str">
        <f t="shared" si="92"/>
        <v/>
      </c>
      <c r="BN99" s="118" t="str">
        <f t="shared" si="93"/>
        <v/>
      </c>
      <c r="BP99" s="103" t="str">
        <f t="shared" si="87"/>
        <v/>
      </c>
      <c r="BQ99" s="3" t="str">
        <f>IF(M99&gt;MAX([1]GL_LossExperience_Input!$BP$9:$BP$108),"",INDEX([1]GL_LossExperience_Input!$X$9:$X$108,MATCH(M99,$BP$9:$BP$108,0)))</f>
        <v/>
      </c>
      <c r="BR99" s="7" t="str">
        <f t="shared" si="94"/>
        <v/>
      </c>
      <c r="BS99" s="23" t="str">
        <f>IF(M99&gt;MAX([1]GL_LossExperience_Input!$BP$9:$BP$108),"",INDEX([1]GL_LossExperience_Input!$Y$9:$Y$108,MATCH(M99,$BP$9:$BP$108,0)))</f>
        <v/>
      </c>
      <c r="DM99">
        <f t="shared" si="95"/>
        <v>91</v>
      </c>
      <c r="DN99">
        <f t="shared" si="88"/>
        <v>0</v>
      </c>
      <c r="DO99">
        <f t="shared" si="88"/>
        <v>0</v>
      </c>
      <c r="DQ99">
        <f t="shared" si="96"/>
        <v>91</v>
      </c>
      <c r="DR99" t="str">
        <f t="shared" si="97"/>
        <v/>
      </c>
      <c r="DW99" s="27"/>
      <c r="DX99" s="1"/>
    </row>
    <row r="100" spans="1:128" ht="14.4" x14ac:dyDescent="0.3">
      <c r="A100" s="1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>
        <f t="shared" si="98"/>
        <v>92</v>
      </c>
      <c r="N100" s="98"/>
      <c r="O100" s="99"/>
      <c r="P100" s="99"/>
      <c r="Q100" s="99"/>
      <c r="R100" s="99"/>
      <c r="S100" s="99"/>
      <c r="T100" s="100"/>
      <c r="U100" s="100"/>
      <c r="V100" s="27"/>
      <c r="W100" s="27"/>
      <c r="X100" s="101"/>
      <c r="Y100" s="102"/>
      <c r="Z100" s="27"/>
      <c r="AA100" s="27"/>
      <c r="AB100" s="27"/>
      <c r="AC100" s="27"/>
      <c r="BC100" s="114" t="str">
        <f t="shared" si="89"/>
        <v/>
      </c>
      <c r="BD100" s="115" t="str" cm="1">
        <f t="array" ref="BD100">IF(OR(BC100="",BC100=0),"",INDEX($AD$9:$AD$28,BC100))</f>
        <v/>
      </c>
      <c r="BE100" s="116" t="str" cm="1">
        <f t="array" ref="BE100">IF(BD100="","",O100*INDEX($AP$9:$AP$28,BC100))</f>
        <v/>
      </c>
      <c r="BF100" s="117" t="str" cm="1">
        <f t="array" ref="BF100">IF(BD100="","",P100*INDEX($AP$9:$AP$28,BC100))</f>
        <v/>
      </c>
      <c r="BG100" s="117" t="str">
        <f>IF(BD100="","",IF($BF$1=[1]Lists!$R$2,MIN(SUM(O100:P100),$BI$1),IF(AND($BF$1=[1]Lists!$R$3,O100&gt;0),MIN(O100,$BI$1)+P100*(MIN(O100,$BI$1)/O100),MIN(SUM(O100),$BI$1)+P100)))</f>
        <v/>
      </c>
      <c r="BH100" s="118" t="str">
        <f>IF(BD100="","",IF($BF$1=[1]Lists!$R$2,MIN(SUM(BE100:BF100),$BI$1),IF(AND($BF$1=[1]Lists!$R$3,O100&gt;0),MIN(BE100,$BI$1)+BF100*(MIN(BE100,$BI$1)/BE100),MIN(SUM(BE100),$BI$1)+BF100)))</f>
        <v/>
      </c>
      <c r="BI100" s="116" t="str">
        <f t="shared" si="90"/>
        <v/>
      </c>
      <c r="BJ100" s="118" t="str">
        <f t="shared" si="91"/>
        <v/>
      </c>
      <c r="BK100" s="117" t="str">
        <f>IF(BD100="","",IF($BF$1=[1]Lists!$R$2,MIN(SUM(O100:P100),$BL$1),IF(AND($BF$1=[1]Lists!$R$3,O100&gt;0),MIN(O100,$BL$1)+P100*(MIN(O100,$BL$1)/O100),MIN(SUM(O100),$BL$1)+P100)))</f>
        <v/>
      </c>
      <c r="BL100" s="118" t="str">
        <f>IF(BD100="","",IF($BF$1=[1]Lists!$R$2,MIN(SUM(BE100:BF100),$BL$1),IF(AND($BF$1=[1]Lists!$R$3,O100&gt;0),MIN(BE100,$BL$1)+BF100*(MIN(BE100,$BL$1)/BE100),MIN(SUM(BE100),$BL$1)+BF100)))</f>
        <v/>
      </c>
      <c r="BM100" s="116" t="str">
        <f t="shared" si="92"/>
        <v/>
      </c>
      <c r="BN100" s="118" t="str">
        <f t="shared" si="93"/>
        <v/>
      </c>
      <c r="BP100" s="103" t="str">
        <f t="shared" si="87"/>
        <v/>
      </c>
      <c r="BQ100" s="3" t="str">
        <f>IF(M100&gt;MAX([1]GL_LossExperience_Input!$BP$9:$BP$108),"",INDEX([1]GL_LossExperience_Input!$X$9:$X$108,MATCH(M100,$BP$9:$BP$108,0)))</f>
        <v/>
      </c>
      <c r="BR100" s="7" t="str">
        <f t="shared" si="94"/>
        <v/>
      </c>
      <c r="BS100" s="23" t="str">
        <f>IF(M100&gt;MAX([1]GL_LossExperience_Input!$BP$9:$BP$108),"",INDEX([1]GL_LossExperience_Input!$Y$9:$Y$108,MATCH(M100,$BP$9:$BP$108,0)))</f>
        <v/>
      </c>
      <c r="DM100">
        <f t="shared" si="95"/>
        <v>92</v>
      </c>
      <c r="DN100">
        <f t="shared" si="88"/>
        <v>0</v>
      </c>
      <c r="DO100">
        <f t="shared" si="88"/>
        <v>0</v>
      </c>
      <c r="DQ100">
        <f t="shared" si="96"/>
        <v>92</v>
      </c>
      <c r="DR100" t="str">
        <f t="shared" si="97"/>
        <v/>
      </c>
      <c r="DW100" s="27"/>
      <c r="DX100" s="1"/>
    </row>
    <row r="101" spans="1:128" ht="14.4" x14ac:dyDescent="0.3">
      <c r="A101" s="1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>
        <f t="shared" si="98"/>
        <v>93</v>
      </c>
      <c r="N101" s="98"/>
      <c r="O101" s="99"/>
      <c r="P101" s="99"/>
      <c r="Q101" s="99"/>
      <c r="R101" s="99"/>
      <c r="S101" s="99"/>
      <c r="T101" s="100"/>
      <c r="U101" s="100"/>
      <c r="V101" s="27"/>
      <c r="W101" s="27"/>
      <c r="X101" s="101"/>
      <c r="Y101" s="102"/>
      <c r="Z101" s="27"/>
      <c r="AA101" s="27"/>
      <c r="AB101" s="27"/>
      <c r="AC101" s="27"/>
      <c r="BC101" s="114" t="str">
        <f t="shared" si="89"/>
        <v/>
      </c>
      <c r="BD101" s="115" t="str" cm="1">
        <f t="array" ref="BD101">IF(OR(BC101="",BC101=0),"",INDEX($AD$9:$AD$28,BC101))</f>
        <v/>
      </c>
      <c r="BE101" s="116" t="str" cm="1">
        <f t="array" ref="BE101">IF(BD101="","",O101*INDEX($AP$9:$AP$28,BC101))</f>
        <v/>
      </c>
      <c r="BF101" s="117" t="str" cm="1">
        <f t="array" ref="BF101">IF(BD101="","",P101*INDEX($AP$9:$AP$28,BC101))</f>
        <v/>
      </c>
      <c r="BG101" s="117" t="str">
        <f>IF(BD101="","",IF($BF$1=[1]Lists!$R$2,MIN(SUM(O101:P101),$BI$1),IF(AND($BF$1=[1]Lists!$R$3,O101&gt;0),MIN(O101,$BI$1)+P101*(MIN(O101,$BI$1)/O101),MIN(SUM(O101),$BI$1)+P101)))</f>
        <v/>
      </c>
      <c r="BH101" s="118" t="str">
        <f>IF(BD101="","",IF($BF$1=[1]Lists!$R$2,MIN(SUM(BE101:BF101),$BI$1),IF(AND($BF$1=[1]Lists!$R$3,O101&gt;0),MIN(BE101,$BI$1)+BF101*(MIN(BE101,$BI$1)/BE101),MIN(SUM(BE101),$BI$1)+BF101)))</f>
        <v/>
      </c>
      <c r="BI101" s="116" t="str">
        <f t="shared" si="90"/>
        <v/>
      </c>
      <c r="BJ101" s="118" t="str">
        <f t="shared" si="91"/>
        <v/>
      </c>
      <c r="BK101" s="117" t="str">
        <f>IF(BD101="","",IF($BF$1=[1]Lists!$R$2,MIN(SUM(O101:P101),$BL$1),IF(AND($BF$1=[1]Lists!$R$3,O101&gt;0),MIN(O101,$BL$1)+P101*(MIN(O101,$BL$1)/O101),MIN(SUM(O101),$BL$1)+P101)))</f>
        <v/>
      </c>
      <c r="BL101" s="118" t="str">
        <f>IF(BD101="","",IF($BF$1=[1]Lists!$R$2,MIN(SUM(BE101:BF101),$BL$1),IF(AND($BF$1=[1]Lists!$R$3,O101&gt;0),MIN(BE101,$BL$1)+BF101*(MIN(BE101,$BL$1)/BE101),MIN(SUM(BE101),$BL$1)+BF101)))</f>
        <v/>
      </c>
      <c r="BM101" s="116" t="str">
        <f t="shared" si="92"/>
        <v/>
      </c>
      <c r="BN101" s="118" t="str">
        <f t="shared" si="93"/>
        <v/>
      </c>
      <c r="BP101" s="103" t="str">
        <f t="shared" si="87"/>
        <v/>
      </c>
      <c r="BQ101" s="3" t="str">
        <f>IF(M101&gt;MAX([1]GL_LossExperience_Input!$BP$9:$BP$108),"",INDEX([1]GL_LossExperience_Input!$X$9:$X$108,MATCH(M101,$BP$9:$BP$108,0)))</f>
        <v/>
      </c>
      <c r="BR101" s="7" t="str">
        <f t="shared" si="94"/>
        <v/>
      </c>
      <c r="BS101" s="23" t="str">
        <f>IF(M101&gt;MAX([1]GL_LossExperience_Input!$BP$9:$BP$108),"",INDEX([1]GL_LossExperience_Input!$Y$9:$Y$108,MATCH(M101,$BP$9:$BP$108,0)))</f>
        <v/>
      </c>
      <c r="DM101">
        <f t="shared" si="95"/>
        <v>93</v>
      </c>
      <c r="DN101">
        <f t="shared" si="88"/>
        <v>0</v>
      </c>
      <c r="DO101">
        <f t="shared" si="88"/>
        <v>0</v>
      </c>
      <c r="DQ101">
        <f t="shared" si="96"/>
        <v>93</v>
      </c>
      <c r="DR101" t="str">
        <f t="shared" si="97"/>
        <v/>
      </c>
      <c r="DW101" s="27"/>
      <c r="DX101" s="1"/>
    </row>
    <row r="102" spans="1:128" ht="14.4" x14ac:dyDescent="0.3">
      <c r="A102" s="1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>
        <f t="shared" si="98"/>
        <v>94</v>
      </c>
      <c r="N102" s="98"/>
      <c r="O102" s="99"/>
      <c r="P102" s="99"/>
      <c r="Q102" s="99"/>
      <c r="R102" s="99"/>
      <c r="S102" s="99"/>
      <c r="T102" s="100"/>
      <c r="U102" s="100"/>
      <c r="V102" s="27"/>
      <c r="W102" s="27"/>
      <c r="X102" s="101"/>
      <c r="Y102" s="102"/>
      <c r="Z102" s="27"/>
      <c r="AA102" s="27"/>
      <c r="AB102" s="27"/>
      <c r="AC102" s="27"/>
      <c r="BC102" s="114" t="str">
        <f t="shared" si="89"/>
        <v/>
      </c>
      <c r="BD102" s="115" t="str" cm="1">
        <f t="array" ref="BD102">IF(OR(BC102="",BC102=0),"",INDEX($AD$9:$AD$28,BC102))</f>
        <v/>
      </c>
      <c r="BE102" s="116" t="str" cm="1">
        <f t="array" ref="BE102">IF(BD102="","",O102*INDEX($AP$9:$AP$28,BC102))</f>
        <v/>
      </c>
      <c r="BF102" s="117" t="str" cm="1">
        <f t="array" ref="BF102">IF(BD102="","",P102*INDEX($AP$9:$AP$28,BC102))</f>
        <v/>
      </c>
      <c r="BG102" s="117" t="str">
        <f>IF(BD102="","",IF($BF$1=[1]Lists!$R$2,MIN(SUM(O102:P102),$BI$1),IF(AND($BF$1=[1]Lists!$R$3,O102&gt;0),MIN(O102,$BI$1)+P102*(MIN(O102,$BI$1)/O102),MIN(SUM(O102),$BI$1)+P102)))</f>
        <v/>
      </c>
      <c r="BH102" s="118" t="str">
        <f>IF(BD102="","",IF($BF$1=[1]Lists!$R$2,MIN(SUM(BE102:BF102),$BI$1),IF(AND($BF$1=[1]Lists!$R$3,O102&gt;0),MIN(BE102,$BI$1)+BF102*(MIN(BE102,$BI$1)/BE102),MIN(SUM(BE102),$BI$1)+BF102)))</f>
        <v/>
      </c>
      <c r="BI102" s="116" t="str">
        <f t="shared" si="90"/>
        <v/>
      </c>
      <c r="BJ102" s="118" t="str">
        <f t="shared" si="91"/>
        <v/>
      </c>
      <c r="BK102" s="117" t="str">
        <f>IF(BD102="","",IF($BF$1=[1]Lists!$R$2,MIN(SUM(O102:P102),$BL$1),IF(AND($BF$1=[1]Lists!$R$3,O102&gt;0),MIN(O102,$BL$1)+P102*(MIN(O102,$BL$1)/O102),MIN(SUM(O102),$BL$1)+P102)))</f>
        <v/>
      </c>
      <c r="BL102" s="118" t="str">
        <f>IF(BD102="","",IF($BF$1=[1]Lists!$R$2,MIN(SUM(BE102:BF102),$BL$1),IF(AND($BF$1=[1]Lists!$R$3,O102&gt;0),MIN(BE102,$BL$1)+BF102*(MIN(BE102,$BL$1)/BE102),MIN(SUM(BE102),$BL$1)+BF102)))</f>
        <v/>
      </c>
      <c r="BM102" s="116" t="str">
        <f t="shared" si="92"/>
        <v/>
      </c>
      <c r="BN102" s="118" t="str">
        <f t="shared" si="93"/>
        <v/>
      </c>
      <c r="BP102" s="103" t="str">
        <f t="shared" si="87"/>
        <v/>
      </c>
      <c r="BQ102" s="3" t="str">
        <f>IF(M102&gt;MAX([1]GL_LossExperience_Input!$BP$9:$BP$108),"",INDEX([1]GL_LossExperience_Input!$X$9:$X$108,MATCH(M102,$BP$9:$BP$108,0)))</f>
        <v/>
      </c>
      <c r="BR102" s="7" t="str">
        <f t="shared" si="94"/>
        <v/>
      </c>
      <c r="BS102" s="23" t="str">
        <f>IF(M102&gt;MAX([1]GL_LossExperience_Input!$BP$9:$BP$108),"",INDEX([1]GL_LossExperience_Input!$Y$9:$Y$108,MATCH(M102,$BP$9:$BP$108,0)))</f>
        <v/>
      </c>
      <c r="DM102">
        <f t="shared" si="95"/>
        <v>94</v>
      </c>
      <c r="DN102">
        <f t="shared" si="88"/>
        <v>0</v>
      </c>
      <c r="DO102">
        <f t="shared" si="88"/>
        <v>0</v>
      </c>
      <c r="DQ102">
        <f t="shared" si="96"/>
        <v>94</v>
      </c>
      <c r="DR102" t="str">
        <f t="shared" si="97"/>
        <v/>
      </c>
      <c r="DW102" s="27"/>
      <c r="DX102" s="1"/>
    </row>
    <row r="103" spans="1:128" ht="14.4" x14ac:dyDescent="0.3">
      <c r="A103" s="1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>
        <f t="shared" si="98"/>
        <v>95</v>
      </c>
      <c r="N103" s="98"/>
      <c r="O103" s="99"/>
      <c r="P103" s="99"/>
      <c r="Q103" s="99"/>
      <c r="R103" s="99"/>
      <c r="S103" s="99"/>
      <c r="T103" s="100"/>
      <c r="U103" s="100"/>
      <c r="V103" s="27"/>
      <c r="W103" s="27"/>
      <c r="X103" s="101"/>
      <c r="Y103" s="102"/>
      <c r="Z103" s="27"/>
      <c r="AA103" s="27"/>
      <c r="AB103" s="27"/>
      <c r="AC103" s="27"/>
      <c r="BC103" s="114" t="str">
        <f t="shared" si="89"/>
        <v/>
      </c>
      <c r="BD103" s="115" t="str" cm="1">
        <f t="array" ref="BD103">IF(OR(BC103="",BC103=0),"",INDEX($AD$9:$AD$28,BC103))</f>
        <v/>
      </c>
      <c r="BE103" s="116" t="str" cm="1">
        <f t="array" ref="BE103">IF(BD103="","",O103*INDEX($AP$9:$AP$28,BC103))</f>
        <v/>
      </c>
      <c r="BF103" s="117" t="str" cm="1">
        <f t="array" ref="BF103">IF(BD103="","",P103*INDEX($AP$9:$AP$28,BC103))</f>
        <v/>
      </c>
      <c r="BG103" s="117" t="str">
        <f>IF(BD103="","",IF($BF$1=[1]Lists!$R$2,MIN(SUM(O103:P103),$BI$1),IF(AND($BF$1=[1]Lists!$R$3,O103&gt;0),MIN(O103,$BI$1)+P103*(MIN(O103,$BI$1)/O103),MIN(SUM(O103),$BI$1)+P103)))</f>
        <v/>
      </c>
      <c r="BH103" s="118" t="str">
        <f>IF(BD103="","",IF($BF$1=[1]Lists!$R$2,MIN(SUM(BE103:BF103),$BI$1),IF(AND($BF$1=[1]Lists!$R$3,O103&gt;0),MIN(BE103,$BI$1)+BF103*(MIN(BE103,$BI$1)/BE103),MIN(SUM(BE103),$BI$1)+BF103)))</f>
        <v/>
      </c>
      <c r="BI103" s="116" t="str">
        <f t="shared" si="90"/>
        <v/>
      </c>
      <c r="BJ103" s="118" t="str">
        <f t="shared" si="91"/>
        <v/>
      </c>
      <c r="BK103" s="117" t="str">
        <f>IF(BD103="","",IF($BF$1=[1]Lists!$R$2,MIN(SUM(O103:P103),$BL$1),IF(AND($BF$1=[1]Lists!$R$3,O103&gt;0),MIN(O103,$BL$1)+P103*(MIN(O103,$BL$1)/O103),MIN(SUM(O103),$BL$1)+P103)))</f>
        <v/>
      </c>
      <c r="BL103" s="118" t="str">
        <f>IF(BD103="","",IF($BF$1=[1]Lists!$R$2,MIN(SUM(BE103:BF103),$BL$1),IF(AND($BF$1=[1]Lists!$R$3,O103&gt;0),MIN(BE103,$BL$1)+BF103*(MIN(BE103,$BL$1)/BE103),MIN(SUM(BE103),$BL$1)+BF103)))</f>
        <v/>
      </c>
      <c r="BM103" s="116" t="str">
        <f t="shared" si="92"/>
        <v/>
      </c>
      <c r="BN103" s="118" t="str">
        <f t="shared" si="93"/>
        <v/>
      </c>
      <c r="BP103" s="103" t="str">
        <f t="shared" si="87"/>
        <v/>
      </c>
      <c r="BQ103" s="3" t="str">
        <f>IF(M103&gt;MAX([1]GL_LossExperience_Input!$BP$9:$BP$108),"",INDEX([1]GL_LossExperience_Input!$X$9:$X$108,MATCH(M103,$BP$9:$BP$108,0)))</f>
        <v/>
      </c>
      <c r="BR103" s="7" t="str">
        <f t="shared" si="94"/>
        <v/>
      </c>
      <c r="BS103" s="23" t="str">
        <f>IF(M103&gt;MAX([1]GL_LossExperience_Input!$BP$9:$BP$108),"",INDEX([1]GL_LossExperience_Input!$Y$9:$Y$108,MATCH(M103,$BP$9:$BP$108,0)))</f>
        <v/>
      </c>
      <c r="DM103">
        <f t="shared" si="95"/>
        <v>95</v>
      </c>
      <c r="DN103">
        <f t="shared" si="88"/>
        <v>0</v>
      </c>
      <c r="DO103">
        <f t="shared" si="88"/>
        <v>0</v>
      </c>
      <c r="DQ103">
        <f t="shared" si="96"/>
        <v>95</v>
      </c>
      <c r="DR103" t="str">
        <f t="shared" si="97"/>
        <v/>
      </c>
      <c r="DW103" s="27"/>
      <c r="DX103" s="1"/>
    </row>
    <row r="104" spans="1:128" ht="14.4" x14ac:dyDescent="0.3">
      <c r="A104" s="1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>
        <f t="shared" si="98"/>
        <v>96</v>
      </c>
      <c r="N104" s="98"/>
      <c r="O104" s="99"/>
      <c r="P104" s="99"/>
      <c r="Q104" s="99"/>
      <c r="R104" s="99"/>
      <c r="S104" s="99"/>
      <c r="T104" s="100"/>
      <c r="U104" s="100"/>
      <c r="V104" s="27"/>
      <c r="W104" s="27"/>
      <c r="X104" s="101"/>
      <c r="Y104" s="102"/>
      <c r="Z104" s="27"/>
      <c r="AA104" s="27"/>
      <c r="AB104" s="27"/>
      <c r="AC104" s="27"/>
      <c r="BC104" s="114" t="str">
        <f t="shared" si="89"/>
        <v/>
      </c>
      <c r="BD104" s="115" t="str" cm="1">
        <f t="array" ref="BD104">IF(OR(BC104="",BC104=0),"",INDEX($AD$9:$AD$28,BC104))</f>
        <v/>
      </c>
      <c r="BE104" s="116" t="str" cm="1">
        <f t="array" ref="BE104">IF(BD104="","",O104*INDEX($AP$9:$AP$28,BC104))</f>
        <v/>
      </c>
      <c r="BF104" s="117" t="str" cm="1">
        <f t="array" ref="BF104">IF(BD104="","",P104*INDEX($AP$9:$AP$28,BC104))</f>
        <v/>
      </c>
      <c r="BG104" s="117" t="str">
        <f>IF(BD104="","",IF($BF$1=[1]Lists!$R$2,MIN(SUM(O104:P104),$BI$1),IF(AND($BF$1=[1]Lists!$R$3,O104&gt;0),MIN(O104,$BI$1)+P104*(MIN(O104,$BI$1)/O104),MIN(SUM(O104),$BI$1)+P104)))</f>
        <v/>
      </c>
      <c r="BH104" s="118" t="str">
        <f>IF(BD104="","",IF($BF$1=[1]Lists!$R$2,MIN(SUM(BE104:BF104),$BI$1),IF(AND($BF$1=[1]Lists!$R$3,O104&gt;0),MIN(BE104,$BI$1)+BF104*(MIN(BE104,$BI$1)/BE104),MIN(SUM(BE104),$BI$1)+BF104)))</f>
        <v/>
      </c>
      <c r="BI104" s="116" t="str">
        <f t="shared" si="90"/>
        <v/>
      </c>
      <c r="BJ104" s="118" t="str">
        <f t="shared" si="91"/>
        <v/>
      </c>
      <c r="BK104" s="117" t="str">
        <f>IF(BD104="","",IF($BF$1=[1]Lists!$R$2,MIN(SUM(O104:P104),$BL$1),IF(AND($BF$1=[1]Lists!$R$3,O104&gt;0),MIN(O104,$BL$1)+P104*(MIN(O104,$BL$1)/O104),MIN(SUM(O104),$BL$1)+P104)))</f>
        <v/>
      </c>
      <c r="BL104" s="118" t="str">
        <f>IF(BD104="","",IF($BF$1=[1]Lists!$R$2,MIN(SUM(BE104:BF104),$BL$1),IF(AND($BF$1=[1]Lists!$R$3,O104&gt;0),MIN(BE104,$BL$1)+BF104*(MIN(BE104,$BL$1)/BE104),MIN(SUM(BE104),$BL$1)+BF104)))</f>
        <v/>
      </c>
      <c r="BM104" s="116" t="str">
        <f t="shared" si="92"/>
        <v/>
      </c>
      <c r="BN104" s="118" t="str">
        <f t="shared" si="93"/>
        <v/>
      </c>
      <c r="BP104" s="103" t="str">
        <f t="shared" si="87"/>
        <v/>
      </c>
      <c r="BQ104" s="3" t="str">
        <f>IF(M104&gt;MAX([1]GL_LossExperience_Input!$BP$9:$BP$108),"",INDEX([1]GL_LossExperience_Input!$X$9:$X$108,MATCH(M104,$BP$9:$BP$108,0)))</f>
        <v/>
      </c>
      <c r="BR104" s="7" t="str">
        <f t="shared" si="94"/>
        <v/>
      </c>
      <c r="BS104" s="23" t="str">
        <f>IF(M104&gt;MAX([1]GL_LossExperience_Input!$BP$9:$BP$108),"",INDEX([1]GL_LossExperience_Input!$Y$9:$Y$108,MATCH(M104,$BP$9:$BP$108,0)))</f>
        <v/>
      </c>
      <c r="DM104">
        <f t="shared" si="95"/>
        <v>96</v>
      </c>
      <c r="DN104">
        <f t="shared" si="88"/>
        <v>0</v>
      </c>
      <c r="DO104">
        <f t="shared" si="88"/>
        <v>0</v>
      </c>
      <c r="DQ104">
        <f t="shared" si="96"/>
        <v>96</v>
      </c>
      <c r="DR104" t="str">
        <f t="shared" si="97"/>
        <v/>
      </c>
      <c r="DW104" s="27"/>
      <c r="DX104" s="1"/>
    </row>
    <row r="105" spans="1:128" ht="14.4" x14ac:dyDescent="0.3">
      <c r="A105" s="1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>
        <f t="shared" si="98"/>
        <v>97</v>
      </c>
      <c r="N105" s="98"/>
      <c r="O105" s="99"/>
      <c r="P105" s="99"/>
      <c r="Q105" s="99"/>
      <c r="R105" s="99"/>
      <c r="S105" s="99"/>
      <c r="T105" s="100"/>
      <c r="U105" s="100"/>
      <c r="V105" s="27"/>
      <c r="W105" s="27"/>
      <c r="X105" s="101"/>
      <c r="Y105" s="102"/>
      <c r="Z105" s="27"/>
      <c r="AA105" s="27"/>
      <c r="AB105" s="27"/>
      <c r="AC105" s="27"/>
      <c r="BC105" s="114" t="str">
        <f t="shared" si="89"/>
        <v/>
      </c>
      <c r="BD105" s="115" t="str" cm="1">
        <f t="array" ref="BD105">IF(OR(BC105="",BC105=0),"",INDEX($AD$9:$AD$28,BC105))</f>
        <v/>
      </c>
      <c r="BE105" s="116" t="str" cm="1">
        <f t="array" ref="BE105">IF(BD105="","",O105*INDEX($AP$9:$AP$28,BC105))</f>
        <v/>
      </c>
      <c r="BF105" s="117" t="str" cm="1">
        <f t="array" ref="BF105">IF(BD105="","",P105*INDEX($AP$9:$AP$28,BC105))</f>
        <v/>
      </c>
      <c r="BG105" s="117" t="str">
        <f>IF(BD105="","",IF($BF$1=[1]Lists!$R$2,MIN(SUM(O105:P105),$BI$1),IF(AND($BF$1=[1]Lists!$R$3,O105&gt;0),MIN(O105,$BI$1)+P105*(MIN(O105,$BI$1)/O105),MIN(SUM(O105),$BI$1)+P105)))</f>
        <v/>
      </c>
      <c r="BH105" s="118" t="str">
        <f>IF(BD105="","",IF($BF$1=[1]Lists!$R$2,MIN(SUM(BE105:BF105),$BI$1),IF(AND($BF$1=[1]Lists!$R$3,O105&gt;0),MIN(BE105,$BI$1)+BF105*(MIN(BE105,$BI$1)/BE105),MIN(SUM(BE105),$BI$1)+BF105)))</f>
        <v/>
      </c>
      <c r="BI105" s="116" t="str">
        <f t="shared" si="90"/>
        <v/>
      </c>
      <c r="BJ105" s="118" t="str">
        <f t="shared" si="91"/>
        <v/>
      </c>
      <c r="BK105" s="117" t="str">
        <f>IF(BD105="","",IF($BF$1=[1]Lists!$R$2,MIN(SUM(O105:P105),$BL$1),IF(AND($BF$1=[1]Lists!$R$3,O105&gt;0),MIN(O105,$BL$1)+P105*(MIN(O105,$BL$1)/O105),MIN(SUM(O105),$BL$1)+P105)))</f>
        <v/>
      </c>
      <c r="BL105" s="118" t="str">
        <f>IF(BD105="","",IF($BF$1=[1]Lists!$R$2,MIN(SUM(BE105:BF105),$BL$1),IF(AND($BF$1=[1]Lists!$R$3,O105&gt;0),MIN(BE105,$BL$1)+BF105*(MIN(BE105,$BL$1)/BE105),MIN(SUM(BE105),$BL$1)+BF105)))</f>
        <v/>
      </c>
      <c r="BM105" s="116" t="str">
        <f t="shared" si="92"/>
        <v/>
      </c>
      <c r="BN105" s="118" t="str">
        <f t="shared" si="93"/>
        <v/>
      </c>
      <c r="BP105" s="103" t="str">
        <f t="shared" si="87"/>
        <v/>
      </c>
      <c r="BQ105" s="3" t="str">
        <f>IF(M105&gt;MAX([1]GL_LossExperience_Input!$BP$9:$BP$108),"",INDEX([1]GL_LossExperience_Input!$X$9:$X$108,MATCH(M105,$BP$9:$BP$108,0)))</f>
        <v/>
      </c>
      <c r="BR105" s="7" t="str">
        <f t="shared" si="94"/>
        <v/>
      </c>
      <c r="BS105" s="23" t="str">
        <f>IF(M105&gt;MAX([1]GL_LossExperience_Input!$BP$9:$BP$108),"",INDEX([1]GL_LossExperience_Input!$Y$9:$Y$108,MATCH(M105,$BP$9:$BP$108,0)))</f>
        <v/>
      </c>
      <c r="DM105">
        <f t="shared" si="95"/>
        <v>97</v>
      </c>
      <c r="DN105">
        <f t="shared" si="88"/>
        <v>0</v>
      </c>
      <c r="DO105">
        <f t="shared" si="88"/>
        <v>0</v>
      </c>
      <c r="DQ105">
        <f t="shared" si="96"/>
        <v>97</v>
      </c>
      <c r="DR105" t="str">
        <f t="shared" si="97"/>
        <v/>
      </c>
      <c r="DW105" s="27"/>
      <c r="DX105" s="1"/>
    </row>
    <row r="106" spans="1:128" ht="14.4" x14ac:dyDescent="0.3">
      <c r="A106" s="1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>
        <f t="shared" si="98"/>
        <v>98</v>
      </c>
      <c r="N106" s="98"/>
      <c r="O106" s="99"/>
      <c r="P106" s="99"/>
      <c r="Q106" s="99"/>
      <c r="R106" s="99"/>
      <c r="S106" s="99"/>
      <c r="T106" s="100"/>
      <c r="U106" s="100"/>
      <c r="V106" s="27"/>
      <c r="W106" s="27"/>
      <c r="X106" s="101"/>
      <c r="Y106" s="102"/>
      <c r="Z106" s="27"/>
      <c r="AA106" s="27"/>
      <c r="AB106" s="27"/>
      <c r="AC106" s="27"/>
      <c r="BC106" s="114" t="str">
        <f t="shared" si="89"/>
        <v/>
      </c>
      <c r="BD106" s="115" t="str" cm="1">
        <f t="array" ref="BD106">IF(OR(BC106="",BC106=0),"",INDEX($AD$9:$AD$28,BC106))</f>
        <v/>
      </c>
      <c r="BE106" s="116" t="str" cm="1">
        <f t="array" ref="BE106">IF(BD106="","",O106*INDEX($AP$9:$AP$28,BC106))</f>
        <v/>
      </c>
      <c r="BF106" s="117" t="str" cm="1">
        <f t="array" ref="BF106">IF(BD106="","",P106*INDEX($AP$9:$AP$28,BC106))</f>
        <v/>
      </c>
      <c r="BG106" s="117" t="str">
        <f>IF(BD106="","",IF($BF$1=[1]Lists!$R$2,MIN(SUM(O106:P106),$BI$1),IF(AND($BF$1=[1]Lists!$R$3,O106&gt;0),MIN(O106,$BI$1)+P106*(MIN(O106,$BI$1)/O106),MIN(SUM(O106),$BI$1)+P106)))</f>
        <v/>
      </c>
      <c r="BH106" s="118" t="str">
        <f>IF(BD106="","",IF($BF$1=[1]Lists!$R$2,MIN(SUM(BE106:BF106),$BI$1),IF(AND($BF$1=[1]Lists!$R$3,O106&gt;0),MIN(BE106,$BI$1)+BF106*(MIN(BE106,$BI$1)/BE106),MIN(SUM(BE106),$BI$1)+BF106)))</f>
        <v/>
      </c>
      <c r="BI106" s="116" t="str">
        <f t="shared" si="90"/>
        <v/>
      </c>
      <c r="BJ106" s="118" t="str">
        <f t="shared" si="91"/>
        <v/>
      </c>
      <c r="BK106" s="117" t="str">
        <f>IF(BD106="","",IF($BF$1=[1]Lists!$R$2,MIN(SUM(O106:P106),$BL$1),IF(AND($BF$1=[1]Lists!$R$3,O106&gt;0),MIN(O106,$BL$1)+P106*(MIN(O106,$BL$1)/O106),MIN(SUM(O106),$BL$1)+P106)))</f>
        <v/>
      </c>
      <c r="BL106" s="118" t="str">
        <f>IF(BD106="","",IF($BF$1=[1]Lists!$R$2,MIN(SUM(BE106:BF106),$BL$1),IF(AND($BF$1=[1]Lists!$R$3,O106&gt;0),MIN(BE106,$BL$1)+BF106*(MIN(BE106,$BL$1)/BE106),MIN(SUM(BE106),$BL$1)+BF106)))</f>
        <v/>
      </c>
      <c r="BM106" s="116" t="str">
        <f t="shared" si="92"/>
        <v/>
      </c>
      <c r="BN106" s="118" t="str">
        <f t="shared" si="93"/>
        <v/>
      </c>
      <c r="BP106" s="103" t="str">
        <f t="shared" si="87"/>
        <v/>
      </c>
      <c r="BQ106" s="3" t="str">
        <f>IF(M106&gt;MAX([1]GL_LossExperience_Input!$BP$9:$BP$108),"",INDEX([1]GL_LossExperience_Input!$X$9:$X$108,MATCH(M106,$BP$9:$BP$108,0)))</f>
        <v/>
      </c>
      <c r="BR106" s="7" t="str">
        <f t="shared" si="94"/>
        <v/>
      </c>
      <c r="BS106" s="23" t="str">
        <f>IF(M106&gt;MAX([1]GL_LossExperience_Input!$BP$9:$BP$108),"",INDEX([1]GL_LossExperience_Input!$Y$9:$Y$108,MATCH(M106,$BP$9:$BP$108,0)))</f>
        <v/>
      </c>
      <c r="DM106">
        <f t="shared" si="95"/>
        <v>98</v>
      </c>
      <c r="DN106">
        <f t="shared" si="88"/>
        <v>0</v>
      </c>
      <c r="DO106">
        <f t="shared" si="88"/>
        <v>0</v>
      </c>
      <c r="DQ106">
        <f t="shared" si="96"/>
        <v>98</v>
      </c>
      <c r="DR106" t="str">
        <f t="shared" si="97"/>
        <v/>
      </c>
      <c r="DW106" s="27"/>
      <c r="DX106" s="1"/>
    </row>
    <row r="107" spans="1:128" ht="14.4" x14ac:dyDescent="0.3">
      <c r="A107" s="1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>
        <f t="shared" si="98"/>
        <v>99</v>
      </c>
      <c r="N107" s="98"/>
      <c r="O107" s="99"/>
      <c r="P107" s="99"/>
      <c r="Q107" s="99"/>
      <c r="R107" s="99"/>
      <c r="S107" s="99"/>
      <c r="T107" s="100"/>
      <c r="U107" s="100"/>
      <c r="V107" s="27"/>
      <c r="W107" s="27"/>
      <c r="X107" s="101"/>
      <c r="Y107" s="102"/>
      <c r="Z107" s="27"/>
      <c r="AA107" s="27"/>
      <c r="AB107" s="27"/>
      <c r="AC107" s="27"/>
      <c r="BC107" s="114" t="str">
        <f t="shared" si="89"/>
        <v/>
      </c>
      <c r="BD107" s="115" t="str" cm="1">
        <f t="array" ref="BD107">IF(OR(BC107="",BC107=0),"",INDEX($AD$9:$AD$28,BC107))</f>
        <v/>
      </c>
      <c r="BE107" s="116" t="str" cm="1">
        <f t="array" ref="BE107">IF(BD107="","",O107*INDEX($AP$9:$AP$28,BC107))</f>
        <v/>
      </c>
      <c r="BF107" s="117" t="str" cm="1">
        <f t="array" ref="BF107">IF(BD107="","",P107*INDEX($AP$9:$AP$28,BC107))</f>
        <v/>
      </c>
      <c r="BG107" s="117" t="str">
        <f>IF(BD107="","",IF($BF$1=[1]Lists!$R$2,MIN(SUM(O107:P107),$BI$1),IF(AND($BF$1=[1]Lists!$R$3,O107&gt;0),MIN(O107,$BI$1)+P107*(MIN(O107,$BI$1)/O107),MIN(SUM(O107),$BI$1)+P107)))</f>
        <v/>
      </c>
      <c r="BH107" s="118" t="str">
        <f>IF(BD107="","",IF($BF$1=[1]Lists!$R$2,MIN(SUM(BE107:BF107),$BI$1),IF(AND($BF$1=[1]Lists!$R$3,O107&gt;0),MIN(BE107,$BI$1)+BF107*(MIN(BE107,$BI$1)/BE107),MIN(SUM(BE107),$BI$1)+BF107)))</f>
        <v/>
      </c>
      <c r="BI107" s="116" t="str">
        <f t="shared" si="90"/>
        <v/>
      </c>
      <c r="BJ107" s="118" t="str">
        <f t="shared" si="91"/>
        <v/>
      </c>
      <c r="BK107" s="117" t="str">
        <f>IF(BD107="","",IF($BF$1=[1]Lists!$R$2,MIN(SUM(O107:P107),$BL$1),IF(AND($BF$1=[1]Lists!$R$3,O107&gt;0),MIN(O107,$BL$1)+P107*(MIN(O107,$BL$1)/O107),MIN(SUM(O107),$BL$1)+P107)))</f>
        <v/>
      </c>
      <c r="BL107" s="118" t="str">
        <f>IF(BD107="","",IF($BF$1=[1]Lists!$R$2,MIN(SUM(BE107:BF107),$BL$1),IF(AND($BF$1=[1]Lists!$R$3,O107&gt;0),MIN(BE107,$BL$1)+BF107*(MIN(BE107,$BL$1)/BE107),MIN(SUM(BE107),$BL$1)+BF107)))</f>
        <v/>
      </c>
      <c r="BM107" s="116" t="str">
        <f t="shared" si="92"/>
        <v/>
      </c>
      <c r="BN107" s="118" t="str">
        <f t="shared" si="93"/>
        <v/>
      </c>
      <c r="BP107" s="103" t="str">
        <f t="shared" si="87"/>
        <v/>
      </c>
      <c r="BQ107" s="3" t="str">
        <f>IF(M107&gt;MAX([1]GL_LossExperience_Input!$BP$9:$BP$108),"",INDEX([1]GL_LossExperience_Input!$X$9:$X$108,MATCH(M107,$BP$9:$BP$108,0)))</f>
        <v/>
      </c>
      <c r="BR107" s="7" t="str">
        <f t="shared" si="94"/>
        <v/>
      </c>
      <c r="BS107" s="23" t="str">
        <f>IF(M107&gt;MAX([1]GL_LossExperience_Input!$BP$9:$BP$108),"",INDEX([1]GL_LossExperience_Input!$Y$9:$Y$108,MATCH(M107,$BP$9:$BP$108,0)))</f>
        <v/>
      </c>
      <c r="DM107">
        <f t="shared" si="95"/>
        <v>99</v>
      </c>
      <c r="DN107">
        <f t="shared" si="88"/>
        <v>0</v>
      </c>
      <c r="DO107">
        <f t="shared" si="88"/>
        <v>0</v>
      </c>
      <c r="DQ107">
        <f t="shared" si="96"/>
        <v>99</v>
      </c>
      <c r="DR107" t="str">
        <f t="shared" si="97"/>
        <v/>
      </c>
      <c r="DW107" s="27"/>
      <c r="DX107" s="1"/>
    </row>
    <row r="108" spans="1:128" ht="15" thickBot="1" x14ac:dyDescent="0.35">
      <c r="A108" s="1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>
        <f t="shared" si="98"/>
        <v>100</v>
      </c>
      <c r="N108" s="98"/>
      <c r="O108" s="99"/>
      <c r="P108" s="99"/>
      <c r="Q108" s="99"/>
      <c r="R108" s="99"/>
      <c r="S108" s="99"/>
      <c r="T108" s="100"/>
      <c r="U108" s="100"/>
      <c r="V108" s="27"/>
      <c r="W108" s="27"/>
      <c r="X108" s="101"/>
      <c r="Y108" s="102"/>
      <c r="Z108" s="27"/>
      <c r="AA108" s="27"/>
      <c r="AB108" s="27"/>
      <c r="AC108" s="27"/>
      <c r="BC108" s="151" t="str">
        <f t="shared" si="89"/>
        <v/>
      </c>
      <c r="BD108" s="152" t="str" cm="1">
        <f t="array" ref="BD108">IF(OR(BC108="",BC108=0),"",INDEX($AD$9:$AD$28,BC108))</f>
        <v/>
      </c>
      <c r="BE108" s="140" t="str" cm="1">
        <f t="array" ref="BE108">IF(BD108="","",O108*INDEX($AP$9:$AP$28,BC108))</f>
        <v/>
      </c>
      <c r="BF108" s="153" t="str" cm="1">
        <f t="array" ref="BF108">IF(BD108="","",P108*INDEX($AP$9:$AP$28,BC108))</f>
        <v/>
      </c>
      <c r="BG108" s="117" t="str">
        <f>IF(BD108="","",IF($BF$1=[1]Lists!$R$2,MIN(SUM(O108:P108),$BI$1),IF(AND($BF$1=[1]Lists!$R$3,O108&gt;0),MIN(O108,$BI$1)+P108*(MIN(O108,$BI$1)/O108),MIN(SUM(O108),$BI$1)+P108)))</f>
        <v/>
      </c>
      <c r="BH108" s="118" t="str">
        <f>IF(BD108="","",IF($BF$1=[1]Lists!$R$2,MIN(SUM(BE108:BF108),$BI$1),IF(AND($BF$1=[1]Lists!$R$3,O108&gt;0),MIN(BE108,$BI$1)+BF108*(MIN(BE108,$BI$1)/BE108),MIN(SUM(BE108),$BI$1)+BF108)))</f>
        <v/>
      </c>
      <c r="BI108" s="140" t="str">
        <f t="shared" si="90"/>
        <v/>
      </c>
      <c r="BJ108" s="141" t="str">
        <f t="shared" si="91"/>
        <v/>
      </c>
      <c r="BK108" s="117" t="str">
        <f>IF(BD108="","",IF($BF$1=[1]Lists!$R$2,MIN(SUM(O108:P108),$BL$1),IF(AND($BF$1=[1]Lists!$R$3,O108&gt;0),MIN(O108,$BL$1)+P108*(MIN(O108,$BL$1)/O108),MIN(SUM(O108),$BL$1)+P108)))</f>
        <v/>
      </c>
      <c r="BL108" s="118" t="str">
        <f>IF(BD108="","",IF($BF$1=[1]Lists!$R$2,MIN(SUM(BE108:BF108),$BL$1),IF(AND($BF$1=[1]Lists!$R$3,O108&gt;0),MIN(BE108,$BL$1)+BF108*(MIN(BE108,$BL$1)/BE108),MIN(SUM(BE108),$BL$1)+BF108)))</f>
        <v/>
      </c>
      <c r="BM108" s="140" t="str">
        <f t="shared" si="92"/>
        <v/>
      </c>
      <c r="BN108" s="141" t="str">
        <f t="shared" si="93"/>
        <v/>
      </c>
      <c r="BP108" s="129" t="str">
        <f t="shared" si="87"/>
        <v/>
      </c>
      <c r="BQ108" s="3" t="str">
        <f>IF(M108&gt;MAX([1]GL_LossExperience_Input!$BP$9:$BP$108),"",INDEX([1]GL_LossExperience_Input!$X$9:$X$108,MATCH(M108,$BP$9:$BP$108,0)))</f>
        <v/>
      </c>
      <c r="BR108" s="7" t="str">
        <f t="shared" si="94"/>
        <v/>
      </c>
      <c r="BS108" s="23" t="str">
        <f>IF(M108&gt;MAX([1]GL_LossExperience_Input!$BP$9:$BP$108),"",INDEX([1]GL_LossExperience_Input!$Y$9:$Y$108,MATCH(M108,$BP$9:$BP$108,0)))</f>
        <v/>
      </c>
      <c r="DM108">
        <f t="shared" si="95"/>
        <v>100</v>
      </c>
      <c r="DN108">
        <f t="shared" si="88"/>
        <v>0</v>
      </c>
      <c r="DO108">
        <f t="shared" si="88"/>
        <v>0</v>
      </c>
      <c r="DQ108">
        <f t="shared" si="96"/>
        <v>100</v>
      </c>
      <c r="DR108" t="str">
        <f t="shared" si="97"/>
        <v/>
      </c>
      <c r="DW108" s="27"/>
      <c r="DX108" s="1"/>
    </row>
    <row r="109" spans="1:128" ht="14.4" x14ac:dyDescent="0.3">
      <c r="A109" s="1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DW109" s="27"/>
      <c r="DX109" s="1"/>
    </row>
    <row r="110" spans="1:12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DW110" s="1"/>
      <c r="DX110" s="1"/>
    </row>
    <row r="111" spans="1:128" ht="14.4" hidden="1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1:128" ht="14.4" hidden="1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1:28" ht="14.4" hidden="1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1:28" ht="14.4" hidden="1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1:28" ht="14.4" hidden="1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1:28" ht="14.4" hidden="1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1:28" ht="14.4" hidden="1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1:28" ht="14.4" hidden="1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1:28" ht="14.4" hidden="1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1:28" ht="14.4" hidden="1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1:28" ht="14.4" hidden="1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1:28" ht="14.4" hidden="1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 spans="1:28" ht="14.4" hidden="1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1:28" ht="14.4" hidden="1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 spans="1:28" ht="14.4" hidden="1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 spans="1:28" ht="14.4" hidden="1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 spans="1:28" ht="14.4" hidden="1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 spans="1:28" ht="14.4" hidden="1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 ht="14.4" hidden="1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spans="1:28" ht="14.4" hidden="1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spans="1:28" ht="14.4" hidden="1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spans="1:28" ht="14.4" hidden="1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spans="1:28" ht="14.4" hidden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spans="1:28" ht="14.4" hidden="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spans="1:28" ht="14.4" hidden="1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spans="1:28" ht="14.4" hidden="1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1:28" ht="14.4" hidden="1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spans="1:28" ht="14.4" hidden="1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1:28" ht="14.4" hidden="1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spans="1:28" ht="14.4" hidden="1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spans="1:28" ht="14.4" hidden="1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1:28" ht="14.4" hidden="1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 spans="1:28" ht="14.4" hidden="1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 spans="1:28" ht="14.4" hidden="1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 spans="1:28" ht="14.4" hidden="1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 spans="1:28" ht="14.4" hidden="1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 spans="1:28" ht="14.4" hidden="1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 spans="1:28" ht="14.4" hidden="1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 spans="1:28" ht="14.4" hidden="1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spans="1:28" ht="14.4" hidden="1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</sheetData>
  <mergeCells count="3">
    <mergeCell ref="C6:K6"/>
    <mergeCell ref="N6:S6"/>
    <mergeCell ref="X6:Y6"/>
  </mergeCells>
  <conditionalFormatting sqref="C9:C28">
    <cfRule type="expression" dxfId="11" priority="12">
      <formula>IF(OR(CO9=1,CP9=1,CQ9=1), TRUE, FALSE)</formula>
    </cfRule>
  </conditionalFormatting>
  <conditionalFormatting sqref="D9:D28">
    <cfRule type="expression" dxfId="10" priority="11">
      <formula>IF(OR(CR9=1,CS9=1),TRUE, FALSE)</formula>
    </cfRule>
  </conditionalFormatting>
  <conditionalFormatting sqref="E9:E28">
    <cfRule type="expression" dxfId="9" priority="10">
      <formula>IF(OR(CT9=1,CU9=1,DI9=1,DJ9=1),TRUE, FALSE)</formula>
    </cfRule>
  </conditionalFormatting>
  <conditionalFormatting sqref="H9:H28">
    <cfRule type="expression" dxfId="8" priority="9">
      <formula>IF(OR(CX9=1,DC9=1),1,0)</formula>
    </cfRule>
  </conditionalFormatting>
  <conditionalFormatting sqref="I9:I28">
    <cfRule type="expression" dxfId="7" priority="8">
      <formula>IF(OR(CY9=1,DD9=1,DG9=1),1,0)</formula>
    </cfRule>
  </conditionalFormatting>
  <conditionalFormatting sqref="J9:J28">
    <cfRule type="expression" dxfId="6" priority="7">
      <formula>IF(OR(CZ9=1,DE9=1,DH9=1),1,0)</formula>
    </cfRule>
  </conditionalFormatting>
  <conditionalFormatting sqref="K9:K28">
    <cfRule type="expression" dxfId="5" priority="6">
      <formula>IF(OR(DA9=1,DF9=1),1,0)</formula>
    </cfRule>
  </conditionalFormatting>
  <conditionalFormatting sqref="Q9:Q108">
    <cfRule type="expression" dxfId="4" priority="5">
      <formula>IF(DN9=1,TRUE, FALSE)</formula>
    </cfRule>
  </conditionalFormatting>
  <conditionalFormatting sqref="R9:R108">
    <cfRule type="expression" dxfId="3" priority="4">
      <formula>IF(DO9=1,TRUE, FALSE)</formula>
    </cfRule>
  </conditionalFormatting>
  <conditionalFormatting sqref="X9:X108">
    <cfRule type="expression" dxfId="2" priority="3">
      <formula>IF(DR9=1,TRUE,FALSE)</formula>
    </cfRule>
  </conditionalFormatting>
  <conditionalFormatting sqref="F9:F28">
    <cfRule type="expression" dxfId="1" priority="2">
      <formula>IF(CV9=1,TRUE,FALSE)</formula>
    </cfRule>
  </conditionalFormatting>
  <conditionalFormatting sqref="G9:G28">
    <cfRule type="expression" dxfId="0" priority="1">
      <formula>IF(OR(CW9=1,DB9=1),1,0)</formula>
    </cfRule>
  </conditionalFormatting>
  <dataValidations count="4">
    <dataValidation type="date" allowBlank="1" showInputMessage="1" showErrorMessage="1" sqref="N9:N108" xr:uid="{2A5FE3D7-6F35-4ABE-99DA-3E01DDC3BE78}">
      <formula1>MIN($C$9:$C$28)</formula1>
      <formula2>MAX($D$9:$D$28)</formula2>
    </dataValidation>
    <dataValidation type="decimal" allowBlank="1" showInputMessage="1" showErrorMessage="1" sqref="AV2:AV5 AW2:AX3" xr:uid="{61822AB3-9AFC-410B-889A-B76F76FACD05}">
      <formula1>0</formula1>
      <formula2>1</formula2>
    </dataValidation>
    <dataValidation type="whole" operator="greaterThan" allowBlank="1" showInputMessage="1" showErrorMessage="1" sqref="P3 K4" xr:uid="{47533CF9-9CF3-40B7-98A0-EA399816A05C}">
      <formula1>0</formula1>
    </dataValidation>
    <dataValidation type="decimal" allowBlank="1" showInputMessage="1" showErrorMessage="1" sqref="Y9:Y108" xr:uid="{BD9882BD-8541-435B-A65F-B04DE0EBFFE2}">
      <formula1>-100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Robinson</dc:creator>
  <cp:lastModifiedBy>Steve Robinson</cp:lastModifiedBy>
  <dcterms:created xsi:type="dcterms:W3CDTF">2024-06-04T00:20:01Z</dcterms:created>
  <dcterms:modified xsi:type="dcterms:W3CDTF">2024-06-04T00:22:28Z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{CDCA4C17-4A6F-4AFB-9531-E6B45F75B844}</vt:lpwstr>
  </property>
</Properties>
</file>