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nuscripts\2020 Bd Glove Decontamination\Figures &amp; Tables\"/>
    </mc:Choice>
  </mc:AlternateContent>
  <xr:revisionPtr revIDLastSave="0" documentId="13_ncr:1_{E969D0B6-1971-4609-8196-3D2FAE3DC37D}" xr6:coauthVersionLast="47" xr6:coauthVersionMax="47" xr10:uidLastSave="{00000000-0000-0000-0000-000000000000}"/>
  <bookViews>
    <workbookView xWindow="40935" yWindow="0" windowWidth="14610" windowHeight="15585" activeTab="1" xr2:uid="{4A66EB7F-D3A8-4C7F-855C-22AC4181D5F7}"/>
  </bookViews>
  <sheets>
    <sheet name="Mesocosms" sheetId="1" r:id="rId1"/>
    <sheet name="MI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H2" i="2"/>
  <c r="I2" i="2" s="1"/>
  <c r="F2" i="2"/>
  <c r="J4" i="2"/>
  <c r="G3" i="2"/>
  <c r="G2" i="2"/>
  <c r="D12" i="2"/>
  <c r="F12" i="2" s="1"/>
  <c r="H5" i="2" s="1"/>
  <c r="J5" i="2" s="1"/>
  <c r="D11" i="2"/>
  <c r="F11" i="2" s="1"/>
  <c r="H4" i="2" s="1"/>
  <c r="B27" i="2"/>
  <c r="I2" i="1"/>
  <c r="I3" i="1"/>
  <c r="H4" i="1"/>
  <c r="H3" i="1"/>
  <c r="H2" i="1"/>
  <c r="G3" i="1"/>
  <c r="F3" i="1"/>
  <c r="G2" i="1"/>
  <c r="F2" i="1"/>
  <c r="D2" i="1"/>
  <c r="D3" i="1"/>
  <c r="E5" i="1"/>
  <c r="J2" i="2" l="1"/>
  <c r="B17" i="2"/>
  <c r="F6" i="2"/>
  <c r="H6" i="2" s="1"/>
  <c r="J6" i="2" s="1"/>
  <c r="F3" i="2"/>
  <c r="H3" i="2" s="1"/>
  <c r="B16" i="2"/>
  <c r="J3" i="2" l="1"/>
  <c r="C17" i="2" s="1"/>
  <c r="E17" i="2" s="1"/>
  <c r="I3" i="2"/>
  <c r="C16" i="2" s="1"/>
  <c r="D16" i="2" s="1"/>
  <c r="E16" i="2" s="1"/>
</calcChain>
</file>

<file path=xl/sharedStrings.xml><?xml version="1.0" encoding="utf-8"?>
<sst xmlns="http://schemas.openxmlformats.org/spreadsheetml/2006/main" count="73" uniqueCount="58">
  <si>
    <t>Item</t>
  </si>
  <si>
    <t>Price</t>
  </si>
  <si>
    <t>NumberReq</t>
  </si>
  <si>
    <t>WasteMass(lbs)</t>
  </si>
  <si>
    <t>NitrileGlove</t>
  </si>
  <si>
    <t>How Many Nitrile Gloves in a Box? Know What You Are Getting (edcmag.com)</t>
  </si>
  <si>
    <t>Ansell MICROFLEX Cobalt N19 Nitrile Gloves | Fisher Scientific</t>
  </si>
  <si>
    <t>Bleach</t>
  </si>
  <si>
    <t>Frogs</t>
  </si>
  <si>
    <t>Experiment</t>
  </si>
  <si>
    <t>BleachDecon</t>
  </si>
  <si>
    <t>Change</t>
  </si>
  <si>
    <t>Mesocosm</t>
  </si>
  <si>
    <t>GlovePerBlock</t>
  </si>
  <si>
    <t>NumFrogs</t>
  </si>
  <si>
    <t>lbs per box of gloves</t>
  </si>
  <si>
    <t>Total cost</t>
  </si>
  <si>
    <t>g/glove</t>
  </si>
  <si>
    <t>WasteMass.g</t>
  </si>
  <si>
    <t>PercentLower</t>
  </si>
  <si>
    <t>Weeks</t>
  </si>
  <si>
    <t>mL needed/week</t>
  </si>
  <si>
    <t>Total L</t>
  </si>
  <si>
    <t>Amquel</t>
  </si>
  <si>
    <t>Liters/Gallon</t>
  </si>
  <si>
    <t>Gallons needed</t>
  </si>
  <si>
    <t>Cost</t>
  </si>
  <si>
    <t>Procedure</t>
  </si>
  <si>
    <t>TotalBleachDecon</t>
  </si>
  <si>
    <t>TotalChangeGloves</t>
  </si>
  <si>
    <t>ProportionLower</t>
  </si>
  <si>
    <t>Glove 1</t>
  </si>
  <si>
    <t>Glove 2</t>
  </si>
  <si>
    <t>Glove 3</t>
  </si>
  <si>
    <t>Glove 4</t>
  </si>
  <si>
    <t>Glove 5</t>
  </si>
  <si>
    <t>Mass per nitrile glove data (g)</t>
  </si>
  <si>
    <t>Cost reduction (dollars)</t>
  </si>
  <si>
    <t>Amquel (1 gallon)</t>
  </si>
  <si>
    <t>NitrileGlove (1 box)</t>
  </si>
  <si>
    <t>Box</t>
  </si>
  <si>
    <t>1 case of 6 gallons</t>
  </si>
  <si>
    <t>1 gallon</t>
  </si>
  <si>
    <t>Manufacturer</t>
  </si>
  <si>
    <t>Kordon</t>
  </si>
  <si>
    <t>Georgia Pacific trifold</t>
  </si>
  <si>
    <t>Unbleached trifold paper towels (250 per pack)</t>
  </si>
  <si>
    <t>Case of 16 packs</t>
  </si>
  <si>
    <t>UnitsReq</t>
  </si>
  <si>
    <t>CostUnit</t>
  </si>
  <si>
    <t>CountNeeded</t>
  </si>
  <si>
    <t>Pure Bright</t>
  </si>
  <si>
    <t>Commercial bleach (1 case of 6 gallons)</t>
  </si>
  <si>
    <t>Prices checked 1/3/2024</t>
  </si>
  <si>
    <t>Nitrile glove waste reduction (kg)</t>
  </si>
  <si>
    <t>Nitrile Examination Disposable Gloves | Fisher Scientific</t>
  </si>
  <si>
    <t>Synguard (Fisher Scientific)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</si>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</sst>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shersci.com/shop/products/cobalt-nitrile-gloves/19166096" TargetMode="External"/><Relationship Id="rId1" Type="http://schemas.openxmlformats.org/officeDocument/2006/relationships/hyperlink" Target="https://www.edcmag.com/how-many-nitrile-gloves-in-a-box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ersci.com/shop/products/nitrile-examination-disposable-gloves-4/NGPF7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8AA2-36AA-4927-84A1-47F8D3E282A6}">
  <dimension ref="A1:P5"/>
  <sheetViews>
    <sheetView workbookViewId="0">
      <selection sqref="A1:O6"/>
    </sheetView>
  </sheetViews>
  <sheetFormatPr defaultRowHeight="14.25" x14ac:dyDescent="0.45"/>
  <cols>
    <col min="6" max="6" width="11.3984375" customWidth="1"/>
  </cols>
  <sheetData>
    <row r="1" spans="1:16" x14ac:dyDescent="0.45">
      <c r="A1" t="s">
        <v>0</v>
      </c>
      <c r="B1" t="s">
        <v>9</v>
      </c>
      <c r="C1" t="s">
        <v>1</v>
      </c>
      <c r="D1" t="s">
        <v>13</v>
      </c>
      <c r="E1" t="s">
        <v>14</v>
      </c>
      <c r="F1" t="s">
        <v>2</v>
      </c>
      <c r="G1" t="s">
        <v>3</v>
      </c>
      <c r="H1" t="s">
        <v>1</v>
      </c>
      <c r="I1" t="s">
        <v>16</v>
      </c>
      <c r="O1" s="1" t="s">
        <v>5</v>
      </c>
    </row>
    <row r="2" spans="1:16" x14ac:dyDescent="0.45">
      <c r="A2" t="s">
        <v>4</v>
      </c>
      <c r="B2" t="s">
        <v>10</v>
      </c>
      <c r="C2">
        <v>17.5</v>
      </c>
      <c r="D2">
        <f>(5)*4*7</f>
        <v>140</v>
      </c>
      <c r="F2">
        <f>D2/100</f>
        <v>1.4</v>
      </c>
      <c r="G2">
        <f>F2*O4</f>
        <v>1.68</v>
      </c>
      <c r="H2">
        <f>F2*C2</f>
        <v>24.5</v>
      </c>
      <c r="I2">
        <f>H2+H4</f>
        <v>118.3</v>
      </c>
      <c r="O2" s="1" t="s">
        <v>6</v>
      </c>
    </row>
    <row r="3" spans="1:16" x14ac:dyDescent="0.45">
      <c r="A3" t="s">
        <v>4</v>
      </c>
      <c r="B3" t="s">
        <v>11</v>
      </c>
      <c r="C3">
        <v>17.5</v>
      </c>
      <c r="D3">
        <f>(36*5)*7*2</f>
        <v>2520</v>
      </c>
      <c r="F3">
        <f>D3/100</f>
        <v>25.2</v>
      </c>
      <c r="G3">
        <f>F3*O4</f>
        <v>30.24</v>
      </c>
      <c r="H3">
        <f>C3*F3</f>
        <v>441</v>
      </c>
      <c r="I3">
        <f>H3</f>
        <v>441</v>
      </c>
      <c r="O3" s="1"/>
    </row>
    <row r="4" spans="1:16" x14ac:dyDescent="0.45">
      <c r="A4" t="s">
        <v>7</v>
      </c>
      <c r="B4" t="s">
        <v>10</v>
      </c>
      <c r="C4">
        <v>46.9</v>
      </c>
      <c r="F4">
        <v>2</v>
      </c>
      <c r="H4">
        <f>C4*F4</f>
        <v>93.8</v>
      </c>
      <c r="O4">
        <v>1.2</v>
      </c>
      <c r="P4" t="s">
        <v>15</v>
      </c>
    </row>
    <row r="5" spans="1:16" x14ac:dyDescent="0.45">
      <c r="A5" t="s">
        <v>8</v>
      </c>
      <c r="B5" t="s">
        <v>12</v>
      </c>
      <c r="E5">
        <f>(36*5)*7*2</f>
        <v>2520</v>
      </c>
    </row>
  </sheetData>
  <hyperlinks>
    <hyperlink ref="O1" r:id="rId1" display="https://www.edcmag.com/how-many-nitrile-gloves-in-a-box/" xr:uid="{62BED064-032E-4D80-9C61-6A61F1491359}"/>
    <hyperlink ref="O2" r:id="rId2" display="https://www.fishersci.com/shop/products/cobalt-nitrile-gloves/19166096" xr:uid="{AAD58182-15AB-4C1D-B657-02E3A5E3BD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1150-1829-4035-9C34-3400F7A84545}">
  <dimension ref="A1:J31"/>
  <sheetViews>
    <sheetView tabSelected="1" zoomScaleNormal="100" workbookViewId="0">
      <selection activeCell="A28" sqref="A28"/>
    </sheetView>
  </sheetViews>
  <sheetFormatPr defaultRowHeight="14.25" x14ac:dyDescent="0.45"/>
  <cols>
    <col min="1" max="1" width="34.33203125" customWidth="1"/>
    <col min="2" max="2" width="12.265625" customWidth="1"/>
    <col min="3" max="3" width="16.3984375" customWidth="1"/>
    <col min="4" max="4" width="15.06640625" customWidth="1"/>
    <col min="6" max="6" width="16.3984375" customWidth="1"/>
    <col min="7" max="7" width="11.59765625" customWidth="1"/>
  </cols>
  <sheetData>
    <row r="1" spans="1:10" x14ac:dyDescent="0.45">
      <c r="A1" t="s">
        <v>0</v>
      </c>
      <c r="B1" t="s">
        <v>27</v>
      </c>
      <c r="C1" t="s">
        <v>43</v>
      </c>
      <c r="D1" t="s">
        <v>1</v>
      </c>
      <c r="E1" t="s">
        <v>49</v>
      </c>
      <c r="F1" t="s">
        <v>50</v>
      </c>
      <c r="G1" t="s">
        <v>14</v>
      </c>
      <c r="H1" t="s">
        <v>48</v>
      </c>
      <c r="I1" t="s">
        <v>18</v>
      </c>
      <c r="J1" t="s">
        <v>26</v>
      </c>
    </row>
    <row r="2" spans="1:10" x14ac:dyDescent="0.45">
      <c r="A2" t="s">
        <v>39</v>
      </c>
      <c r="B2" t="s">
        <v>10</v>
      </c>
      <c r="C2" t="s">
        <v>56</v>
      </c>
      <c r="D2">
        <v>14.37</v>
      </c>
      <c r="E2" t="s">
        <v>40</v>
      </c>
      <c r="F2">
        <f>6*2*9+6*2*9</f>
        <v>216</v>
      </c>
      <c r="G2">
        <f>5*36</f>
        <v>180</v>
      </c>
      <c r="H2">
        <f>F2/100</f>
        <v>2.16</v>
      </c>
      <c r="I2">
        <f>H2*(100*B27)</f>
        <v>678.81024000000002</v>
      </c>
      <c r="J2">
        <f>H2*D2</f>
        <v>31.039200000000001</v>
      </c>
    </row>
    <row r="3" spans="1:10" x14ac:dyDescent="0.45">
      <c r="A3" t="s">
        <v>4</v>
      </c>
      <c r="B3" t="s">
        <v>11</v>
      </c>
      <c r="C3" t="s">
        <v>56</v>
      </c>
      <c r="D3">
        <v>14.37</v>
      </c>
      <c r="E3" t="s">
        <v>40</v>
      </c>
      <c r="F3">
        <f>G3*2*9+6*2*9</f>
        <v>3348</v>
      </c>
      <c r="G3">
        <f t="shared" ref="G3" si="0">5*36</f>
        <v>180</v>
      </c>
      <c r="H3">
        <f>F3/100</f>
        <v>33.479999999999997</v>
      </c>
      <c r="I3">
        <f>H3*(100*B27)</f>
        <v>10521.558719999999</v>
      </c>
      <c r="J3">
        <f>D3*H3</f>
        <v>481.10759999999993</v>
      </c>
    </row>
    <row r="4" spans="1:10" x14ac:dyDescent="0.45">
      <c r="A4" t="s">
        <v>52</v>
      </c>
      <c r="B4" t="s">
        <v>10</v>
      </c>
      <c r="C4" t="s">
        <v>51</v>
      </c>
      <c r="D4">
        <v>36.5</v>
      </c>
      <c r="E4" t="s">
        <v>41</v>
      </c>
      <c r="H4">
        <f>F11/6</f>
        <v>0.19812903947797192</v>
      </c>
      <c r="J4">
        <f>D4*H4</f>
        <v>7.2317099409459749</v>
      </c>
    </row>
    <row r="5" spans="1:10" x14ac:dyDescent="0.45">
      <c r="A5" t="s">
        <v>38</v>
      </c>
      <c r="B5" t="s">
        <v>10</v>
      </c>
      <c r="C5" t="s">
        <v>44</v>
      </c>
      <c r="D5">
        <v>68.78</v>
      </c>
      <c r="E5" t="s">
        <v>42</v>
      </c>
      <c r="H5">
        <f>F12</f>
        <v>0.71326454212069901</v>
      </c>
      <c r="J5">
        <f>H5*D5</f>
        <v>49.058335207061681</v>
      </c>
    </row>
    <row r="6" spans="1:10" x14ac:dyDescent="0.45">
      <c r="A6" t="s">
        <v>46</v>
      </c>
      <c r="B6" t="s">
        <v>10</v>
      </c>
      <c r="C6" t="s">
        <v>45</v>
      </c>
      <c r="D6">
        <v>38.32</v>
      </c>
      <c r="E6" t="s">
        <v>47</v>
      </c>
      <c r="F6">
        <f>G3*2*9</f>
        <v>3240</v>
      </c>
      <c r="H6">
        <f>F6/(16*250)</f>
        <v>0.81</v>
      </c>
      <c r="J6">
        <f>H6*D6</f>
        <v>31.039200000000001</v>
      </c>
    </row>
    <row r="10" spans="1:10" x14ac:dyDescent="0.45">
      <c r="B10" t="s">
        <v>20</v>
      </c>
      <c r="C10" t="s">
        <v>21</v>
      </c>
      <c r="D10" t="s">
        <v>22</v>
      </c>
      <c r="E10" t="s">
        <v>24</v>
      </c>
      <c r="F10" t="s">
        <v>25</v>
      </c>
    </row>
    <row r="11" spans="1:10" x14ac:dyDescent="0.45">
      <c r="A11" t="s">
        <v>7</v>
      </c>
      <c r="B11">
        <v>9</v>
      </c>
      <c r="C11">
        <v>500</v>
      </c>
      <c r="D11">
        <f>(B11*C11)/1000</f>
        <v>4.5</v>
      </c>
      <c r="E11">
        <v>3.78541178</v>
      </c>
      <c r="F11">
        <f>D11/E11</f>
        <v>1.1887742368678316</v>
      </c>
    </row>
    <row r="12" spans="1:10" x14ac:dyDescent="0.45">
      <c r="A12" t="s">
        <v>23</v>
      </c>
      <c r="B12">
        <v>9</v>
      </c>
      <c r="C12">
        <v>300</v>
      </c>
      <c r="D12">
        <f>(B12*C12)/1000</f>
        <v>2.7</v>
      </c>
      <c r="E12">
        <v>3.78541178</v>
      </c>
      <c r="F12">
        <f>D12/E12</f>
        <v>0.71326454212069901</v>
      </c>
    </row>
    <row r="15" spans="1:10" x14ac:dyDescent="0.45">
      <c r="B15" t="s">
        <v>28</v>
      </c>
      <c r="C15" t="s">
        <v>29</v>
      </c>
      <c r="D15" t="s">
        <v>30</v>
      </c>
      <c r="E15" t="s">
        <v>19</v>
      </c>
    </row>
    <row r="16" spans="1:10" x14ac:dyDescent="0.45">
      <c r="A16" t="s">
        <v>54</v>
      </c>
      <c r="B16">
        <f>I2/1000</f>
        <v>0.67881024000000001</v>
      </c>
      <c r="C16">
        <f>I3/1000</f>
        <v>10.52155872</v>
      </c>
      <c r="D16">
        <f>1-B16/C16</f>
        <v>0.93548387096774199</v>
      </c>
      <c r="E16">
        <f>D16*100</f>
        <v>93.548387096774206</v>
      </c>
    </row>
    <row r="17" spans="1:5" x14ac:dyDescent="0.45">
      <c r="A17" t="s">
        <v>37</v>
      </c>
      <c r="B17">
        <f>J2+J4+J5+J6</f>
        <v>118.36844514800765</v>
      </c>
      <c r="C17">
        <f>J3</f>
        <v>481.10759999999993</v>
      </c>
      <c r="D17">
        <f>1-B17/C17</f>
        <v>0.75396679423063018</v>
      </c>
      <c r="E17">
        <f>D17*100</f>
        <v>75.39667942306302</v>
      </c>
    </row>
    <row r="20" spans="1:5" x14ac:dyDescent="0.45">
      <c r="B20" s="1"/>
    </row>
    <row r="21" spans="1:5" x14ac:dyDescent="0.45">
      <c r="A21" t="s">
        <v>36</v>
      </c>
    </row>
    <row r="22" spans="1:5" x14ac:dyDescent="0.45">
      <c r="A22" t="s">
        <v>31</v>
      </c>
      <c r="B22">
        <v>3.2044999999999999</v>
      </c>
    </row>
    <row r="23" spans="1:5" x14ac:dyDescent="0.45">
      <c r="A23" t="s">
        <v>32</v>
      </c>
      <c r="B23">
        <v>3.298</v>
      </c>
    </row>
    <row r="24" spans="1:5" x14ac:dyDescent="0.45">
      <c r="A24" t="s">
        <v>33</v>
      </c>
      <c r="B24">
        <v>2.8252999999999999</v>
      </c>
    </row>
    <row r="25" spans="1:5" x14ac:dyDescent="0.45">
      <c r="A25" t="s">
        <v>34</v>
      </c>
      <c r="B25">
        <v>3.2202000000000002</v>
      </c>
    </row>
    <row r="26" spans="1:5" x14ac:dyDescent="0.45">
      <c r="A26" t="s">
        <v>35</v>
      </c>
      <c r="B26">
        <v>3.1652</v>
      </c>
    </row>
    <row r="27" spans="1:5" x14ac:dyDescent="0.45">
      <c r="A27" t="s">
        <v>57</v>
      </c>
      <c r="B27">
        <f>AVERAGE(B22:B26)</f>
        <v>3.1426400000000001</v>
      </c>
      <c r="C27" t="s">
        <v>17</v>
      </c>
    </row>
    <row r="29" spans="1:5" x14ac:dyDescent="0.45">
      <c r="A29" s="1"/>
    </row>
    <row r="30" spans="1:5" x14ac:dyDescent="0.45">
      <c r="A30" s="1" t="s">
        <v>55</v>
      </c>
    </row>
    <row r="31" spans="1:5" x14ac:dyDescent="0.45">
      <c r="A31" t="s">
        <v>53</v>
      </c>
    </row>
  </sheetData>
  <phoneticPr fontId="2" type="noConversion"/>
  <hyperlinks>
    <hyperlink ref="A30" r:id="rId1" display="https://www.fishersci.com/shop/products/nitrile-examination-disposable-gloves-4/NGPF7002" xr:uid="{C964A83E-8685-42F5-95AD-ED9DAD48E9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Mesocosms</vt:lpstr>
      <vt:lpstr>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Noelker</dc:creator>
  <cp:lastModifiedBy>James Noelker</cp:lastModifiedBy>
  <dcterms:created xsi:type="dcterms:W3CDTF">2023-12-02T20:33:09Z</dcterms:created>
  <dcterms:modified xsi:type="dcterms:W3CDTF">2024-01-03T20:39:02Z</dcterms:modified>
</cp:coreProperties>
</file>