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 activeTab="1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" i="3" l="1"/>
  <c r="H12" i="3" s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<sst xmlns="http://schemas.openxmlformats.org/spreadsheetml/2006/main" count="1289" uniqueCount="868">
  <si>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</si>
  <si>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</si>
  <si>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</si>
  <si>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</si>
  <si>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</si>
  <si>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</si>
  <si>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</si>
  <si>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</si>
  <si>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</si>
  <si>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</si>
  <si>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</si>
  <si>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</si>
  <si>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</si>
  <si>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</si>
  <si>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</si>
  <si>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</si>
  <si>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</si>
  <si>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</si>
  <si>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</si>
  <si>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</si>
  <si>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</si>
  <si>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</si>
  <si>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</si>
  <si>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</si>
  <si>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</si>
  <si>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</si>
  <si>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</si>
  <si>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</si>
  <si>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</si>
  <si>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</si>
  <si>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</si>
  <si>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</si>
  <si>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</si>
  <si>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</si>
  <si>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</si>
  <si>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</si>
  <si>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</si>
  <si>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</si>
  <si>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</si>
  <si>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</si>
  <si>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</si>
  <si>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</si>
  <si>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</si>
  <si>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</si>
  <si>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</si>
  <si>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</si>
  <si>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</si>
  <si>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</si>
  <si>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</si>
  <si>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</si>
  <si>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</si>
  <si>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</si>
  <si>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</si>
  <si>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</si>
  <si>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</si>
  <si>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</si>
  <si>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</si>
  <si>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</si>
  <si>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</si>
  <si>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</si>
  <si>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</si>
  <si>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</si>
  <si>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</si>
  <si>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</si>
  <si>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</si>
  <si>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</si>
  <si>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</si>
  <si>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</si>
  <si>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</si>
  <si>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</si>
  <si>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</si>
  <si>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</si>
  <si>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</si>
  <si>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</si>
  <si>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</si>
  <si>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</si>
  <si>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</si>
  <si>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</si>
  <si>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</si>
  <si>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</si>
  <si>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</si>
  <si>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</si>
  <si>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</si>
  <si>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</si>
  <si>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</si>
  <si>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</si>
  <si>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</si>
  <si>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</si>
  <si>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</si>
  <si>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</si>
  <si>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</si>
  <si>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</si>
  <si>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</si>
  <si>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</si>
  <si>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</si>
  <si>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</si>
  <si>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</si>
  <si>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</si>
  <si>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</si>
  <si>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</si>
  <si>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</si>
  <si>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</si>
  <si>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</si>
  <si>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</si>
  <si>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</si>
  <si>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</si>
  <si>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</si>
  <si>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</si>
  <si>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</si>
  <si>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</si>
  <si>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</si>
  <si>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</si>
  <si>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</si>
  <si>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</si>
  <si>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</si>
  <si>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</si>
  <si>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</si>
  <si>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</si>
  <si>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</si>
  <si>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</si>
  <si>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</si>
  <si>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</si>
  <si>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</si>
  <si>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</si>
  <si>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</si>
  <si>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</si>
  <si>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</si>
  <si>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</si>
  <si>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</si>
  <si>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</si>
  <si>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</si>
  <si>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</si>
  <si>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</si>
  <si>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</si>
  <si>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</si>
  <si>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</si>
  <si>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</si>
  <si>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</si>
  <si>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</si>
  <si>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</si>
  <si>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</si>
  <si>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</si>
  <si>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</si>
  <si>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</si>
  <si>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</si>
  <si>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</si>
  <si>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</si>
  <si>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</si>
  <si>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</si>
  <si>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</si>
  <si>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</si>
  <si>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</si>
  <si>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</si>
  <si>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</si>
  <si>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</si>
  <si>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</si>
  <si>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</si>
  <si>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</si>
  <si>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</si>
  <si>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</si>
  <si>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</si>
  <si>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</si>
  <si>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</si>
  <si>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</si>
  <si>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</si>
  <si>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</si>
  <si>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</si>
  <si>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</si>
  <si>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</si>
  <si>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</si>
  <si>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</si>
  <si>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</si>
  <si>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</si>
  <si>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</si>
  <si>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</si>
  <si>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</si>
  <si>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</si>
  <si>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</si>
  <si>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</si>
  <si>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</si>
  <si>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</si>
  <si>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</si>
  <si>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</si>
  <si>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</si>
  <si>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</si>
  <si>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</si>
  <si>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</si>
  <si>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</si>
  <si>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</si>
  <si>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</si>
  <si>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</si>
  <si>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</si>
  <si>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</si>
  <si>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</si>
  <si>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</si>
  <si>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</si>
  <si>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</si>
  <si>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</si>
  <si>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</si>
  <si>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</si>
  <si>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</si>
  <si>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</si>
  <si>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</si>
  <si>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</si>
  <si>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</si>
  <si>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</si>
  <si>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</si>
  <si>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</si>
  <si>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</si>
  <si>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</si>
  <si>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</si>
  <si>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</si>
  <si>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</si>
  <si>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</si>
  <si>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</si>
  <si>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</si>
  <si>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</si>
  <si>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</si>
  <si>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</si>
  <si>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</si>
  <si>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</si>
  <si>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</si>
  <si>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</si>
  <si>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</si>
  <si>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</si>
  <si>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</si>
  <si>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</si>
  <si>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</si>
  <si>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</si>
  <si>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</si>
  <si>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</si>
  <si>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</si>
  <si>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</si>
  <si>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</si>
  <si>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</si>
  <si>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</si>
  <si>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</si>
  <si>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</si>
  <si>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</si>
  <si>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</si>
  <si>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</si>
  <si>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</si>
  <si>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</si>
  <si>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</si>
  <si>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</si>
  <si>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</si>
  <si>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</si>
  <si>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</si>
  <si>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</si>
  <si>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</si>
  <si>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</si>
  <si>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</si>
  <si>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</si>
  <si>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</si>
  <si>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</si>
  <si>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</si>
  <si>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</si>
  <si>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</si>
  <si>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</si>
  <si>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</si>
  <si>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</si>
  <si>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</si>
  <si>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</si>
  <si>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</si>
  <si>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</si>
  <si>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</si>
  <si>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</si>
  <si>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</si>
  <si>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</si>
  <si>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</si>
  <si>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</si>
  <si>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</si>
  <si>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</si>
  <si>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</si>
  <si>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</si>
  <si>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</si>
  <si>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</si>
  <si>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</si>
  <si>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</si>
  <si>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</si>
  <si>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</si>
  <si>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</si>
  <si>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</si>
  <si>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</si>
  <si>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</si>
  <si>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</si>
  <si>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</si>
  <si>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</si>
  <si>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</si>
  <si>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</si>
  <si>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</si>
  <si>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</si>
  <si>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</si>
  <si>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</si>
  <si>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</si>
  <si>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</si>
  <si>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</si>
  <si>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</si>
  <si>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</si>
  <si>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</si>
  <si>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</si>
  <si>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</si>
  <si>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</si>
  <si>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</si>
  <si>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</si>
  <si>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</si>
  <si>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</si>
  <si>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</si>
  <si>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</si>
  <si>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</si>
  <si>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</si>
  <si>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</si>
  <si>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</si>
  <si>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</si>
  <si>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</si>
  <si>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</si>
  <si>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</si>
  <si>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</si>
  <si>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</si>
  <si>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</si>
  <si>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</si>
  <si>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</si>
  <si>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</si>
  <si>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</si>
  <si>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</si>
  <si>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</si>
  <si>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</si>
  <si>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</si>
  <si>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</si>
  <si>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</si>
  <si>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</si>
  <si>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</si>
  <si>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</si>
  <si>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</si>
  <si>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</si>
  <si>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</si>
  <si>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</si>
  <si>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</si>
  <si>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</si>
  <si>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</si>
  <si>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</si>
  <si>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</si>
  <si>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</si>
  <si>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</si>
  <si>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</si>
  <si>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</si>
  <si>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</si>
  <si>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</si>
  <si>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</si>
  <si>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</si>
  <si>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</si>
  <si>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</si>
  <si>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</si>
  <si>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</si>
  <si>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</si>
  <si>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</si>
  <si>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</si>
  <si>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</si>
  <si>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</si>
  <si>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</si>
  <si>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</si>
  <si>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</si>
  <si>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</si>
  <si>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</si>
  <si>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</si>
  <si>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</si>
  <si>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</si>
  <si>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</si>
  <si>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</si>
  <si>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</si>
  <si>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</si>
  <si>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</si>
  <si>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</si>
  <si>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</si>
  <si>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</si>
  <si>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</si>
  <si>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</si>
  <si>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</si>
  <si>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</si>
  <si>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</si>
  <si>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</si>
  <si>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</si>
  <si>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</si>
  <si>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</si>
  <si>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</si>
  <si>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</si>
  <si>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</si>
  <si>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</si>
  <si>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</si>
  <si>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</si>
  <si>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</si>
  <si>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</si>
  <si>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</si>
  <si>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</si>
  <si>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</si>
  <si>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</si>
  <si>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</si>
  <si>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</si>
  <si>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</si>
  <si>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</si>
  <si>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</si>
  <si>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</si>
  <si>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</si>
  <si>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</si>
  <si>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</si>
  <si>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</si>
  <si>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</si>
  <si>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</si>
  <si>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</si>
  <si>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</si>
  <si>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</si>
  <si>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</si>
  <si>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</si>
  <si>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</si>
  <si>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</si>
  <si>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</si>
  <si>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</si>
  <si>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</si>
  <si>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</si>
  <si>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</si>
  <si>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</si>
  <si>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</si>
  <si>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</si>
  <si>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</si>
  <si>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</si>
  <si>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</si>
  <si>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</si>
  <si>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</si>
  <si>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</si>
  <si>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</si>
  <si>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</si>
  <si>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</si>
  <si>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</si>
  <si>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</si>
  <si>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</si>
  <si>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</si>
  <si>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</si>
  <si>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</si>
  <si>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</si>
  <si>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</si>
  <si>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</si>
  <si>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</si>
  <si>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</si>
  <si>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</si>
  <si>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</si>
  <si>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</si>
  <si>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</si>
  <si>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</si>
  <si>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</si>
  <si>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</si>
  <si>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</si>
  <si>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</si>
  <si>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</si>
  <si>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</si>
  <si>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</si>
  <si>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</si>
  <si>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</si>
  <si>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</si>
  <si>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</si>
  <si>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</si>
  <si>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</si>
  <si>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</si>
  <si>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</si>
  <si>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</si>
  <si>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</si>
  <si>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</si>
  <si>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</si>
  <si>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</si>
  <si>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</si>
  <si>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</si>
  <si>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</si>
  <si>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</si>
  <si>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</si>
  <si>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</si>
  <si>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</si>
  <si>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</si>
  <si>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</si>
  <si>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</si>
  <si>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</si>
  <si>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</si>
  <si>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</si>
  <si>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</si>
  <si>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</si>
  <si>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</si>
  <si>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</si>
  <si>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</si>
  <si>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</si>
  <si>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</si>
  <si>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</si>
  <si>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</si>
  <si>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</si>
  <si>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</si>
  <si>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</si>
  <si>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</si>
  <si>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</si>
  <si>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</si>
  <si>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</si>
  <si>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</si>
  <si>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</si>
  <si>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</si>
  <si>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</si>
  <si>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</si>
  <si>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</si>
  <si>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</si>
  <si>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</si>
  <si>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</si>
  <si>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</si>
  <si>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</si>
  <si>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</si>
  <si>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</si>
  <si>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</si>
  <si>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</si>
  <si>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</si>
  <si>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</si>
  <si>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</si>
  <si>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</si>
  <si>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</si>
  <si>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</si>
  <si>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</si>
  <si>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</si>
  <si>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</si>
  <si>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</si>
  <si>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</si>
  <si>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</si>
  <si>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</si>
  <si>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</si>
  <si>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</si>
  <si>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</si>
  <si>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</si>
  <si>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</si>
  <si>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</si>
  <si>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</si>
  <si>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</si>
  <si>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</si>
  <si>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</si>
  <si>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</si>
  <si>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</si>
  <si>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</si>
  <si>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</si>
  <si>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</si>
  <si>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</si>
  <si>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</si>
  <si>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</si>
  <si>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</si>
  <si>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</si>
  <si>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</si>
  <si>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</si>
  <si>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</si>
  <si>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</si>
  <si>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</si>
  <si>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</si>
  <si>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</si>
  <si>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</si>
  <si>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</si>
  <si>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</si>
  <si>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</si>
  <si>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</si>
  <si>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</si>
  <si>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</si>
  <si>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</si>
  <si>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</si>
  <si>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</si>
  <si>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</si>
  <si>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</si>
  <si>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</si>
  <si>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</si>
  <si>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</si>
  <si>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</si>
  <si>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</si>
  <si>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</si>
  <si>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</si>
  <si>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</si>
  <si>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</si>
  <si>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</si>
  <si>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</si>
  <si>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</si>
  <si>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</si>
  <si>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</si>
  <si>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</si>
  <si>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</si>
  <si>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</si>
  <si>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</si>
  <si>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</si>
  <si>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</si>
  <si>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</si>
  <si>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</si>
  <si>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</si>
  <si>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</si>
  <si>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</si>
  <si>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</si>
  <si>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</si>
  <si>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</si>
  <si>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</si>
  <si>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</si>
  <si>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</si>
  <si>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</si>
  <si>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</si>
  <si>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</si>
  <si>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</si>
  <si>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</si>
  <si>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</si>
  <si>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</si>
  <si>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</si>
  <si>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</si>
  <si>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</si>
  <si>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</si>
  <si>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</si>
  <si>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</si>
  <si>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</si>
  <si>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</si>
  <si>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</si>
  <si>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</si>
  <si>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</si>
  <si>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</si>
  <si>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</si>
  <si>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</si>
  <si>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</si>
  <si>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</si>
  <si>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</si>
  <si>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</si>
  <si>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</si>
  <si>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</si>
  <si>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</si>
  <si>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</si>
  <si>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</si>
  <si>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</si>
  <si>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</si>
  <si>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</si>
  <si>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</si>
  <si>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</si>
  <si>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</si>
  <si>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</si>
  <si>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</si>
  <si>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</si>
  <si>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</si>
  <si>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</si>
  <si>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</si>
  <si>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</si>
  <si>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</si>
  <si>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</si>
  <si>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</si>
  <si>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</si>
  <si>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</si>
  <si>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</si>
  <si>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</si>
  <si>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</si>
  <si>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</si>
  <si>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</si>
  <si>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</si>
  <si>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</si>
  <si>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</si>
  <si>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</si>
  <si>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</si>
  <si>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</si>
  <si>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</si>
  <si>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</si>
  <si>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</si>
  <si>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</si>
  <si>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</si>
  <si>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</si>
  <si>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</si>
  <si>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</si>
  <si>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</si>
  <si>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</si>
  <si>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</si>
  <si>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</si>
  <si>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</si>
  <si>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</si>
  <si>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</si>
  <si>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</si>
  <si>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</si>
  <si>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</si>
  <si>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</si>
  <si>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</si>
  <si>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</si>
  <si>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</si>
  <si>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</si>
  <si>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</si>
  <si>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</si>
  <si>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</si>
  <si>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</si>
  <si>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</si>
  <si>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</si>
  <si>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</si>
  <si>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</si>
  <si>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</si>
  <si>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</si>
  <si>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</si>
  <si>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</si>
  <si>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</si>
  <si>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</si>
  <si>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</si>
  <si>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</si>
  <si>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</si>
  <si>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</si>
  <si>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</si>
  <si>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</si>
  <si>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</si>
  <si>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</si>
  <si>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</si>
  <si>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</si>
  <si>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</si>
  <si>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</si>
  <si>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</si>
  <si>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</si>
  <si>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</si>
  <si>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</si>
  <si>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</si>
  <si>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</si>
  <si>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</si>
  <si>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</si>
  <si>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</si>
  <si>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</si>
  <si>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</si>
  <si>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</si>
  <si>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</si>
  <si>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</si>
  <si>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</si>
  <si>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</si>
  <si>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</si>
  <si>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</si>
  <si>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</si>
  <si>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</si>
  <si>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</si>
  <si>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</si>
  <si>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</si>
  <si>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</si>
  <si>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</si>
  <si>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</si>
  <si>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</si>
  <si>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</si>
  <si>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</si>
  <si>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</si>
  <si>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</si>
  <si>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</si>
  <si>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</si>
  <si>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</si>
  <si>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</si>
  <si>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</si>
  <si>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</si>
  <si>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</si>
  <si>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</si>
  <si>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</si>
  <si>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</si>
  <si>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</si>
  <si>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</si>
  <si>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</si>
  <si>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</si>
  <si>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</si>
  <si>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</si>
  <si>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</si>
  <si>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</si>
  <si>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</si>
  <si>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</si>
  <si>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</si>
  <si>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</si>
  <si>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</si>
  <si>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</si>
  <si>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</si>
  <si>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</si>
  <si>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t.Atk.Source-=s.Atk;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</si>
  <si>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</si>
  <si>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</si>
  <si>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</si>
  <si>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</si>
  <si>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</si>
  <si>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</si>
  <si>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</si>
  <si>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</si>
  <si>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</si>
  <si>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</si>
  <si>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</si>
  <si>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</si>
  <si>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</si>
  <si>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</si>
  <si>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</si>
  <si>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</si>
  <si>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</si>
  <si>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</si>
  <si>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</si>
  <si>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</si>
  <si>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</si>
  <si>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</si>
  <si>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</si>
  <si>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</si>
  <si>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</si>
  <si>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</si>
  <si>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</si>
  <si>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</si>
  <si>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</si>
  <si>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</si>
  <si>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</si>
  <si>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</si>
  <si>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</si>
  <si>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</si>
  <si>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</si>
  <si>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</si>
  <si>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</si>
  <si>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</si>
  <si>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</si>
  <si>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</si>
  <si>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</si>
  <si>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</si>
  <si>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</si>
  <si>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</si>
  <si>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</si>
  <si>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</si>
  <si>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</si>
  <si>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</si>
  <si>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Inner Rage</t>
    <phoneticPr fontId="18" type="noConversion"/>
  </si>
  <si>
    <t>怒火中烧</t>
    <phoneticPr fontId="18" type="noConversion"/>
  </si>
  <si>
    <t>if(t.Owner.Combo) t.Atk.Source+=s.Atk*2;else t.Atk.Source+=s.Atk;</t>
    <phoneticPr fontId="18" type="noConversion"/>
  </si>
  <si>
    <t>foreach(IMonster im in m.GetRangeMonster(p.IsLeft,s.Target,s.Shape,s.Range,mouse)){im.OnMagicDamage(null, s.Damage,s.Attr);}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</si>
  <si>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</si>
  <si>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</si>
  <si>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</si>
  <si>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</si>
  <si>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</si>
  <si>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</si>
  <si>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</si>
  <si>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</si>
  <si>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</si>
  <si>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</si>
  <si>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t.Atk.Source+=s.Atk;if(t.HpRate&gt;70)t.Def.Source-=3;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</si>
  <si>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</si>
  <si>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</si>
  <si>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</si>
  <si>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t.OnMagicDamage(null, s.Damage,s.Attr);t.Atk.Source+=s.Atk;</t>
    <phoneticPr fontId="18" type="noConversion"/>
  </si>
  <si>
    <t>UAS</t>
    <phoneticPr fontId="18" type="noConversion"/>
  </si>
  <si>
    <t>对目标造成{0}点魔法伤害，如果目标仍然存活，则抽一张牌</t>
    <phoneticPr fontId="18" type="noConversion"/>
  </si>
  <si>
    <t>yellowsplash</t>
    <phoneticPr fontId="18" type="noConversion"/>
  </si>
  <si>
    <t>t.OnMagicDamage(null, s.Damage,s.Attr);if(t.HpRate&gt;0)p.GetNextNCard(null,1);</t>
    <phoneticPr fontId="18" type="noConversion"/>
  </si>
  <si>
    <t>UFS</t>
    <phoneticPr fontId="18" type="noConversion"/>
  </si>
  <si>
    <t>r.ConvertCard(2,51000019,(int)-s.Help);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</si>
  <si>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</si>
  <si>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</si>
  <si>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</si>
  <si>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</si>
  <si>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</si>
  <si>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</si>
  <si>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</si>
  <si>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</si>
  <si>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群体，状态</t>
    <phoneticPr fontId="18" type="noConversion"/>
  </si>
  <si>
    <t>Charge</t>
    <phoneticPr fontId="18" type="noConversion"/>
  </si>
  <si>
    <t>冲锋</t>
    <phoneticPr fontId="18" type="noConversion"/>
  </si>
  <si>
    <t>if(t.WeaponType==0)t.AddWeapon(52100000,lv);else if(t.WeaponType==1)t.LevelUpWeapon((int)s.Help);</t>
    <phoneticPr fontId="18" type="noConversion"/>
  </si>
  <si>
    <t>foreach(IMonster im in m.GetRangeMonster(p.IsLeft,s.Target,s.Shape,s.Range,mouse)){im.SetToPosition("come",(int)s.Help);}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</si>
  <si>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</si>
  <si>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</si>
  <si>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t.AddMaxHp(-s.Help/100*t.MaxHp.Source);</t>
    <phoneticPr fontId="18" type="noConversion"/>
  </si>
  <si>
    <t>NFO</t>
    <phoneticPr fontId="18" type="noConversion"/>
  </si>
  <si>
    <t>p.Tower.AddPArmor(s.Cure);</t>
    <phoneticPr fontId="18" type="noConversion"/>
  </si>
  <si>
    <t>使我方王塔获得{1}点物甲</t>
    <phoneticPr fontId="18" type="noConversion"/>
  </si>
  <si>
    <t>铁盾</t>
  </si>
  <si>
    <t>foreach(IMonster im in m.GetRangeMonster(p.IsLeft,s.Target,s.Shape,s.Range,mouse))im.AddMaxHp(-im.MaxHp.Source*s.Help/100);</t>
    <phoneticPr fontId="18" type="noConversion"/>
  </si>
  <si>
    <t>foreach(IMonster im in m.GetRangeMonster(p.IsLeft,s.Target,s.Shape,s.Range,mouse))im.AddPArmor(s.Cure);</t>
    <phoneticPr fontId="18" type="noConversion"/>
  </si>
  <si>
    <t>NFR</t>
    <phoneticPr fontId="18" type="noConversion"/>
  </si>
  <si>
    <t>使范围内我方单位获得{1}点物甲</t>
    <phoneticPr fontId="18" type="noConversion"/>
  </si>
  <si>
    <t>群体，状态</t>
    <phoneticPr fontId="18" type="noConversion"/>
  </si>
  <si>
    <t>p.Tower.AddPArmor(s.Cure);p.GetNextNCard(null,1);</t>
    <phoneticPr fontId="18" type="noConversion"/>
  </si>
  <si>
    <t>使我方王塔获得{1}点物甲，抽一张牌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</si>
  <si>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</si>
  <si>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</si>
  <si>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</si>
  <si>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t.OnMagicDamage(null, p.Tower.GetPArmor()*s.Rate/100,s.Attr);</t>
    <phoneticPr fontId="18" type="noConversion"/>
  </si>
  <si>
    <t>NEO</t>
    <phoneticPr fontId="18" type="noConversion"/>
  </si>
  <si>
    <t>r.Tower.OnMagicDamage(null,s.Damage,s.Attr);</t>
    <phoneticPr fontId="18" type="noConversion"/>
  </si>
  <si>
    <t>对敌王塔造成{0}点魔法伤害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</si>
</sst>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533024"/>
        <c:axId val="320533584"/>
      </c:barChart>
      <c:catAx>
        <c:axId val="32053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33584"/>
        <c:crosses val="autoZero"/>
        <c:auto val="1"/>
        <c:lblAlgn val="ctr"/>
        <c:lblOffset val="100"/>
        <c:noMultiLvlLbl val="0"/>
      </c:catAx>
      <c:valAx>
        <c:axId val="3205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53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31" totalsRowShown="0" headerRowDxfId="127" dataDxfId="126" tableBorderDxfId="125">
  <autoFilter ref="A3:AB131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8" name="Atk" dataDxfId="110"/>
    <tableColumn id="12" name="Modify" dataDxfId="109"/>
    <tableColumn id="27" name="Sum" dataDxfId="108">
      <calculatedColumnFormula>T4-100+P4</calculatedColumnFormula>
    </tableColumn>
    <tableColumn id="6" name="Range" dataDxfId="107"/>
    <tableColumn id="15" name="Target" dataDxfId="106"/>
    <tableColumn id="25" name="Mark" dataDxfId="105"/>
    <tableColumn id="22" name="Effect" dataDxfId="104"/>
    <tableColumn id="24" name="GetDescript" dataDxfId="103"/>
    <tableColumn id="17" name="UnitEffect" dataDxfId="102"/>
    <tableColumn id="28" name="AreaEffect" dataDxfId="101"/>
    <tableColumn id="26" name="JobId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2" totalsRowShown="0" headerRowDxfId="72" dataDxfId="71" tableBorderDxfId="70">
  <autoFilter ref="A3:AB12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8" name="Atk" dataDxfId="55"/>
    <tableColumn id="12" name="Modify" dataDxfId="54"/>
    <tableColumn id="27" name="Sum" dataDxfId="53">
      <calculatedColumnFormula>T4-100+P4</calculatedColumnFormula>
    </tableColumn>
    <tableColumn id="6" name="Range" dataDxfId="52"/>
    <tableColumn id="15" name="Target" dataDxfId="51"/>
    <tableColumn id="25" name="Mark" dataDxfId="50"/>
    <tableColumn id="22" name="Effect" dataDxfId="49"/>
    <tableColumn id="24" name="GetDescript" dataDxfId="48"/>
    <tableColumn id="17" name="UnitEffect" dataDxfId="47"/>
    <tableColumn id="28" name="AreaEffect" dataDxfId="46"/>
    <tableColumn id="26" name="JobId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8" name="Atk" dataDxfId="13"/>
    <tableColumn id="12" name="Modify" dataDxfId="12"/>
    <tableColumn id="27" name="Sum" dataDxfId="11">
      <calculatedColumnFormula>T4-100+P4</calculatedColumnFormula>
    </tableColumn>
    <tableColumn id="6" name="Range" dataDxfId="10"/>
    <tableColumn id="15" name="Target" dataDxfId="9"/>
    <tableColumn id="25" name="Mark" dataDxfId="8"/>
    <tableColumn id="22" name="Effect" dataDxfId="7"/>
    <tableColumn id="24" name="GetDescript" dataDxfId="6"/>
    <tableColumn id="17" name="UnitEffect" dataDxfId="5"/>
    <tableColumn id="28" name="AreaEffect" dataDxfId="4"/>
    <tableColumn id="26" name="JobId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31"/>
  <sheetViews>
    <sheetView workbookViewId="0">
      <pane xSplit="2" ySplit="3" topLeftCell="C54" activePane="bottomRight" state="frozen"/>
      <selection pane="topRight" activeCell="C1" sqref="C1"/>
      <selection pane="bottomLeft" activeCell="A4" sqref="A4"/>
      <selection pane="bottomRight" activeCell="U55" sqref="U55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756</v>
      </c>
      <c r="P2" s="18" t="s">
        <v>332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755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474</v>
      </c>
      <c r="T3" s="2" t="s">
        <v>383</v>
      </c>
      <c r="U3" s="6" t="s">
        <v>473</v>
      </c>
      <c r="V3" s="6" t="s">
        <v>605</v>
      </c>
      <c r="W3" s="6" t="s">
        <v>480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667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778</v>
      </c>
      <c r="V4" s="7" t="s">
        <v>780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668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398</v>
      </c>
      <c r="V5" s="7" t="s">
        <v>546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674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741</v>
      </c>
      <c r="V6" s="7" t="s">
        <v>379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675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707</v>
      </c>
      <c r="V7" s="7" t="s">
        <v>380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669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482</v>
      </c>
      <c r="T8">
        <v>100</v>
      </c>
      <c r="U8" s="11" t="s">
        <v>483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670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501</v>
      </c>
      <c r="V9" s="7" t="s">
        <v>485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670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491</v>
      </c>
      <c r="V10" s="7" t="s">
        <v>484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670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492</v>
      </c>
      <c r="V11" s="7" t="s">
        <v>486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670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493</v>
      </c>
      <c r="V12" s="7" t="s">
        <v>487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670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494</v>
      </c>
      <c r="V13" s="7" t="s">
        <v>488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670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495</v>
      </c>
      <c r="V14" s="7" t="s">
        <v>489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670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496</v>
      </c>
      <c r="V15" s="7" t="s">
        <v>490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665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582</v>
      </c>
      <c r="V16" s="7" t="s">
        <v>516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477</v>
      </c>
      <c r="C17" s="1" t="s">
        <v>478</v>
      </c>
      <c r="D17" s="25" t="s">
        <v>678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479</v>
      </c>
      <c r="T17">
        <v>100</v>
      </c>
      <c r="U17" s="11" t="s">
        <v>529</v>
      </c>
      <c r="V17" s="7" t="s">
        <v>502</v>
      </c>
      <c r="W17" s="1" t="s">
        <v>481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671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772</v>
      </c>
      <c r="V18" s="7" t="s">
        <v>774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665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515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665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773</v>
      </c>
      <c r="V20" s="7" t="s">
        <v>775</v>
      </c>
      <c r="W20" s="1" t="s">
        <v>663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675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708</v>
      </c>
      <c r="V21" s="7" t="s">
        <v>609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678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639</v>
      </c>
      <c r="T22">
        <v>100</v>
      </c>
      <c r="U22" s="11" t="s">
        <v>655</v>
      </c>
      <c r="V22" s="7" t="s">
        <v>533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678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640</v>
      </c>
      <c r="T23">
        <v>100</v>
      </c>
      <c r="U23" s="11" t="s">
        <v>532</v>
      </c>
      <c r="V23" s="7" t="s">
        <v>530</v>
      </c>
      <c r="W23" s="1" t="s">
        <v>531</v>
      </c>
      <c r="X23" s="1" t="s">
        <v>531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678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641</v>
      </c>
      <c r="T24">
        <v>100</v>
      </c>
      <c r="U24" s="11" t="s">
        <v>534</v>
      </c>
      <c r="V24" s="7" t="s">
        <v>535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833</v>
      </c>
      <c r="V25" s="7" t="s">
        <v>834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504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0</v>
      </c>
      <c r="S26" s="1" t="s">
        <v>1</v>
      </c>
      <c r="T26">
        <v>100</v>
      </c>
      <c r="U26" s="11" t="s">
        <v>394</v>
      </c>
      <c r="V26" s="21" t="s">
        <v>392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503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737</v>
      </c>
      <c r="V27" s="7" t="s">
        <v>393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675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709</v>
      </c>
      <c r="V28" s="7" t="s">
        <v>520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671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658</v>
      </c>
      <c r="V29" s="7" t="s">
        <v>517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680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522</v>
      </c>
      <c r="V30" s="7" t="s">
        <v>524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664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523</v>
      </c>
      <c r="V31" s="7" t="s">
        <v>525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676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706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447</v>
      </c>
      <c r="C33" s="1" t="s">
        <v>448</v>
      </c>
      <c r="D33" s="25" t="s">
        <v>506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455</v>
      </c>
      <c r="V33" s="1" t="s">
        <v>505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449</v>
      </c>
      <c r="C34" s="1" t="s">
        <v>450</v>
      </c>
      <c r="D34" s="25" t="s">
        <v>506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456</v>
      </c>
      <c r="V34" s="1" t="s">
        <v>451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678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710</v>
      </c>
      <c r="V35" s="7" t="s">
        <v>418</v>
      </c>
      <c r="W35" s="1" t="s">
        <v>454</v>
      </c>
      <c r="X35" s="1" t="s">
        <v>454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671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514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528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699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678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630</v>
      </c>
      <c r="T38">
        <v>100</v>
      </c>
      <c r="U38" s="11" t="s">
        <v>854</v>
      </c>
      <c r="V38" s="7" t="s">
        <v>631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628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629</v>
      </c>
      <c r="T39">
        <v>100</v>
      </c>
      <c r="U39" s="11" t="s">
        <v>626</v>
      </c>
      <c r="V39" s="1" t="s">
        <v>627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672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519</v>
      </c>
      <c r="V40" s="7" t="s">
        <v>521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60">
      <c r="A41">
        <v>53000038</v>
      </c>
      <c r="B41" s="8" t="s">
        <v>54</v>
      </c>
      <c r="C41" s="1" t="s">
        <v>236</v>
      </c>
      <c r="D41" s="25" t="s">
        <v>858</v>
      </c>
      <c r="E41" s="1">
        <v>2</v>
      </c>
      <c r="F41">
        <v>201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856</v>
      </c>
      <c r="T41">
        <v>100</v>
      </c>
      <c r="U41" s="11" t="s">
        <v>855</v>
      </c>
      <c r="V41" s="7" t="s">
        <v>857</v>
      </c>
      <c r="W41" s="1" t="s">
        <v>55</v>
      </c>
      <c r="X41" s="1" t="s">
        <v>55</v>
      </c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442</v>
      </c>
      <c r="C42" s="1" t="s">
        <v>443</v>
      </c>
      <c r="D42" s="25" t="s">
        <v>509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518</v>
      </c>
      <c r="V42" s="1" t="s">
        <v>444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439</v>
      </c>
      <c r="C43" s="1" t="s">
        <v>237</v>
      </c>
      <c r="D43" s="25" t="s">
        <v>509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457</v>
      </c>
      <c r="V43" s="1" t="s">
        <v>445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574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700</v>
      </c>
      <c r="V44" s="7" t="s">
        <v>575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678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711</v>
      </c>
      <c r="V45" s="7" t="s">
        <v>606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548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399</v>
      </c>
      <c r="V46" s="1" t="s">
        <v>547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440</v>
      </c>
      <c r="C47" s="1" t="s">
        <v>241</v>
      </c>
      <c r="D47" s="25" t="s">
        <v>508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458</v>
      </c>
      <c r="V47" s="1" t="s">
        <v>507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526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642</v>
      </c>
      <c r="T48">
        <v>100</v>
      </c>
      <c r="U48" s="11" t="s">
        <v>701</v>
      </c>
      <c r="V48" s="1" t="s">
        <v>862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678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0</v>
      </c>
      <c r="S49" s="1" t="s">
        <v>48</v>
      </c>
      <c r="T49">
        <v>100</v>
      </c>
      <c r="U49" s="11" t="s">
        <v>712</v>
      </c>
      <c r="V49" s="7" t="s">
        <v>600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678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713</v>
      </c>
      <c r="V50" s="7" t="s">
        <v>632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676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646</v>
      </c>
      <c r="T51">
        <v>100</v>
      </c>
      <c r="U51" s="11" t="s">
        <v>706</v>
      </c>
      <c r="V51" s="1" t="s">
        <v>614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678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714</v>
      </c>
      <c r="V52" s="7" t="s">
        <v>611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678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396</v>
      </c>
      <c r="T53">
        <v>95</v>
      </c>
      <c r="U53" s="11" t="s">
        <v>715</v>
      </c>
      <c r="V53" s="7" t="s">
        <v>599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679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716</v>
      </c>
      <c r="V54" s="1" t="s">
        <v>612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36">
      <c r="A55">
        <v>53000052</v>
      </c>
      <c r="B55" s="8" t="s">
        <v>622</v>
      </c>
      <c r="C55" s="1" t="s">
        <v>623</v>
      </c>
      <c r="D55" s="25" t="s">
        <v>678</v>
      </c>
      <c r="E55" s="1">
        <v>1</v>
      </c>
      <c r="F55">
        <v>201</v>
      </c>
      <c r="G55" s="1">
        <v>4</v>
      </c>
      <c r="H55" s="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8">
        <f t="shared" si="3"/>
        <v>2</v>
      </c>
      <c r="R55" s="1">
        <v>0</v>
      </c>
      <c r="S55" s="1" t="s">
        <v>861</v>
      </c>
      <c r="T55">
        <v>95</v>
      </c>
      <c r="U55" s="11" t="s">
        <v>864</v>
      </c>
      <c r="V55" s="7" t="s">
        <v>863</v>
      </c>
      <c r="W55" s="1" t="s">
        <v>625</v>
      </c>
      <c r="X55" s="1"/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678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615</v>
      </c>
      <c r="T56">
        <v>100</v>
      </c>
      <c r="U56" s="11" t="s">
        <v>713</v>
      </c>
      <c r="V56" s="7" t="s">
        <v>616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676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717</v>
      </c>
      <c r="V57" s="7" t="s">
        <v>613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636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694</v>
      </c>
      <c r="V58" s="1" t="s">
        <v>549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545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400</v>
      </c>
      <c r="V59" s="1" t="s">
        <v>560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542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403</v>
      </c>
      <c r="T60">
        <v>100</v>
      </c>
      <c r="U60" s="11" t="s">
        <v>543</v>
      </c>
      <c r="V60" s="1" t="s">
        <v>544</v>
      </c>
      <c r="W60" s="1" t="s">
        <v>541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36">
      <c r="A61">
        <v>53000058</v>
      </c>
      <c r="B61" s="8" t="s">
        <v>621</v>
      </c>
      <c r="C61" s="1" t="s">
        <v>624</v>
      </c>
      <c r="D61" s="25" t="s">
        <v>415</v>
      </c>
      <c r="E61" s="1">
        <v>3</v>
      </c>
      <c r="F61">
        <v>200</v>
      </c>
      <c r="G61" s="1">
        <v>0</v>
      </c>
      <c r="H61" s="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0</v>
      </c>
      <c r="S61" s="1" t="s">
        <v>850</v>
      </c>
      <c r="T61">
        <v>100</v>
      </c>
      <c r="U61" s="11" t="s">
        <v>859</v>
      </c>
      <c r="V61" s="7" t="s">
        <v>860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665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0</v>
      </c>
      <c r="S62" s="7" t="s">
        <v>305</v>
      </c>
      <c r="T62">
        <v>100</v>
      </c>
      <c r="U62" s="11" t="s">
        <v>768</v>
      </c>
      <c r="V62" s="7" t="s">
        <v>765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665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0</v>
      </c>
      <c r="S63" s="1" t="s">
        <v>14</v>
      </c>
      <c r="T63">
        <v>100</v>
      </c>
      <c r="U63" s="11" t="s">
        <v>702</v>
      </c>
      <c r="V63" s="1" t="s">
        <v>395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671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588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665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511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550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397</v>
      </c>
      <c r="V66" s="7" t="s">
        <v>551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548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553</v>
      </c>
      <c r="V67" s="1" t="s">
        <v>552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678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718</v>
      </c>
      <c r="V68" s="1" t="s">
        <v>405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512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510</v>
      </c>
      <c r="V69" s="1" t="s">
        <v>446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675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719</v>
      </c>
      <c r="V70" s="7" t="s">
        <v>647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679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562</v>
      </c>
      <c r="V71" s="7" t="s">
        <v>563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665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766</v>
      </c>
      <c r="V72" s="7" t="s">
        <v>764</v>
      </c>
      <c r="W72" s="1" t="s">
        <v>738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665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849</v>
      </c>
      <c r="V73" s="7" t="s">
        <v>564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681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581</v>
      </c>
      <c r="V74" s="7" t="s">
        <v>580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665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583</v>
      </c>
      <c r="V75" s="1" t="s">
        <v>579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682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461</v>
      </c>
      <c r="V76" s="7" t="s">
        <v>513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683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595</v>
      </c>
      <c r="V77" s="7" t="s">
        <v>596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665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460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684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475</v>
      </c>
      <c r="V79" s="7" t="s">
        <v>567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665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0</v>
      </c>
      <c r="S80" s="1" t="s">
        <v>48</v>
      </c>
      <c r="T80">
        <v>107</v>
      </c>
      <c r="U80" s="11" t="s">
        <v>527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685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476</v>
      </c>
      <c r="T81">
        <v>100</v>
      </c>
      <c r="U81" s="39" t="s">
        <v>695</v>
      </c>
      <c r="V81" s="7" t="s">
        <v>781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686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570</v>
      </c>
      <c r="V82" s="7" t="s">
        <v>568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686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643</v>
      </c>
      <c r="T83">
        <v>100</v>
      </c>
      <c r="U83" s="11" t="s">
        <v>569</v>
      </c>
      <c r="V83" s="7" t="s">
        <v>607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678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644</v>
      </c>
      <c r="T84">
        <v>100</v>
      </c>
      <c r="U84" s="11" t="s">
        <v>720</v>
      </c>
      <c r="V84" s="7" t="s">
        <v>608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673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767</v>
      </c>
      <c r="V85" s="7" t="s">
        <v>763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678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721</v>
      </c>
      <c r="V86" s="7" t="s">
        <v>573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688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592</v>
      </c>
      <c r="T87">
        <v>100</v>
      </c>
      <c r="U87" s="11" t="s">
        <v>593</v>
      </c>
      <c r="V87" s="7" t="s">
        <v>594</v>
      </c>
      <c r="W87" s="1" t="s">
        <v>453</v>
      </c>
      <c r="X87" s="1" t="s">
        <v>452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687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571</v>
      </c>
      <c r="T88">
        <v>100</v>
      </c>
      <c r="U88" s="11" t="s">
        <v>662</v>
      </c>
      <c r="V88" s="7" t="s">
        <v>572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688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566</v>
      </c>
      <c r="V89" s="7" t="s">
        <v>565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675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645</v>
      </c>
      <c r="T90">
        <v>100</v>
      </c>
      <c r="U90" s="11" t="s">
        <v>722</v>
      </c>
      <c r="V90" s="7" t="s">
        <v>610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678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713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678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713</v>
      </c>
      <c r="V92" s="7" t="s">
        <v>598</v>
      </c>
      <c r="W92" s="1" t="s">
        <v>472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576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677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723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633</v>
      </c>
      <c r="C95" s="1" t="s">
        <v>634</v>
      </c>
      <c r="D95" s="25" t="s">
        <v>636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635</v>
      </c>
      <c r="T95">
        <v>100</v>
      </c>
      <c r="U95" s="11" t="s">
        <v>696</v>
      </c>
      <c r="V95" s="1" t="s">
        <v>637</v>
      </c>
      <c r="W95" s="1" t="s">
        <v>638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676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724</v>
      </c>
      <c r="V96" s="7" t="s">
        <v>597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558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555</v>
      </c>
      <c r="V97" s="1" t="s">
        <v>554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689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697</v>
      </c>
      <c r="V98" s="7" t="s">
        <v>618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690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585</v>
      </c>
      <c r="T99">
        <v>104</v>
      </c>
      <c r="U99" s="11" t="s">
        <v>584</v>
      </c>
      <c r="V99" s="1" t="s">
        <v>586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686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589</v>
      </c>
      <c r="V100" s="7" t="s">
        <v>590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574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431</v>
      </c>
      <c r="V101" s="7" t="s">
        <v>404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676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725</v>
      </c>
      <c r="V102" s="7" t="s">
        <v>591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691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587</v>
      </c>
      <c r="T103">
        <v>100</v>
      </c>
      <c r="U103" s="11" t="s">
        <v>698</v>
      </c>
      <c r="V103" s="1" t="s">
        <v>782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666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619</v>
      </c>
      <c r="T104">
        <v>100</v>
      </c>
      <c r="U104" s="11" t="s">
        <v>617</v>
      </c>
      <c r="V104" s="1" t="s">
        <v>620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676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706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688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769</v>
      </c>
      <c r="V106" s="7" t="s">
        <v>770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692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650</v>
      </c>
      <c r="V107" s="7" t="s">
        <v>771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559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557</v>
      </c>
      <c r="V108" s="1" t="s">
        <v>556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665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820</v>
      </c>
      <c r="V109" s="7" t="s">
        <v>762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665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760</v>
      </c>
      <c r="V110" s="7" t="s">
        <v>761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665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703</v>
      </c>
      <c r="V111" s="7" t="s">
        <v>578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671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786</v>
      </c>
      <c r="V112" s="7" t="s">
        <v>577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576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734</v>
      </c>
      <c r="V113" s="7" t="s">
        <v>733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648</v>
      </c>
      <c r="C114" s="1" t="s">
        <v>649</v>
      </c>
      <c r="D114" s="25" t="s">
        <v>693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651</v>
      </c>
      <c r="T114">
        <v>100</v>
      </c>
      <c r="U114" s="11" t="s">
        <v>652</v>
      </c>
      <c r="V114" s="7" t="s">
        <v>653</v>
      </c>
      <c r="W114" s="1" t="s">
        <v>654</v>
      </c>
      <c r="X114" s="1" t="s">
        <v>654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656</v>
      </c>
      <c r="C115" s="1" t="s">
        <v>657</v>
      </c>
      <c r="D115" s="25" t="s">
        <v>661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659</v>
      </c>
      <c r="T115">
        <v>100</v>
      </c>
      <c r="U115" s="11" t="s">
        <v>705</v>
      </c>
      <c r="V115" s="7" t="s">
        <v>660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730</v>
      </c>
      <c r="C116" s="1" t="s">
        <v>731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732</v>
      </c>
      <c r="T116">
        <v>100</v>
      </c>
      <c r="U116" s="11" t="s">
        <v>796</v>
      </c>
      <c r="V116" s="7" t="s">
        <v>736</v>
      </c>
      <c r="W116" s="1" t="s">
        <v>735</v>
      </c>
      <c r="X116" s="1" t="s">
        <v>735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740</v>
      </c>
      <c r="C117" s="1" t="s">
        <v>739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732</v>
      </c>
      <c r="T117">
        <v>101</v>
      </c>
      <c r="U117" s="11" t="s">
        <v>751</v>
      </c>
      <c r="V117" s="7" t="s">
        <v>742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743</v>
      </c>
      <c r="C118" s="1" t="s">
        <v>744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745</v>
      </c>
      <c r="T118">
        <v>100</v>
      </c>
      <c r="U118" s="11" t="s">
        <v>746</v>
      </c>
      <c r="V118" s="7" t="s">
        <v>748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749</v>
      </c>
      <c r="C119" s="1" t="s">
        <v>750</v>
      </c>
      <c r="D119" s="25" t="s">
        <v>747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752</v>
      </c>
      <c r="V119" s="7" t="s">
        <v>815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753</v>
      </c>
      <c r="C120" s="1" t="s">
        <v>754</v>
      </c>
      <c r="D120" s="25" t="s">
        <v>747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759</v>
      </c>
      <c r="T120">
        <v>100</v>
      </c>
      <c r="U120" s="11" t="s">
        <v>811</v>
      </c>
      <c r="V120" s="7" t="s">
        <v>813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777</v>
      </c>
      <c r="C121" s="1" t="s">
        <v>776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785</v>
      </c>
      <c r="T121">
        <v>100</v>
      </c>
      <c r="U121" s="11" t="s">
        <v>779</v>
      </c>
      <c r="V121" s="7" t="s">
        <v>783</v>
      </c>
      <c r="W121" s="1" t="s">
        <v>784</v>
      </c>
      <c r="X121" s="1" t="s">
        <v>784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787</v>
      </c>
      <c r="C122" s="1" t="s">
        <v>788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792</v>
      </c>
      <c r="T122">
        <v>105</v>
      </c>
      <c r="U122" s="11" t="s">
        <v>789</v>
      </c>
      <c r="V122" s="7" t="s">
        <v>790</v>
      </c>
      <c r="W122" s="1" t="s">
        <v>791</v>
      </c>
      <c r="X122" s="1" t="s">
        <v>791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794</v>
      </c>
      <c r="C123" s="15" t="s">
        <v>798</v>
      </c>
      <c r="D123" s="25" t="s">
        <v>793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797</v>
      </c>
      <c r="V123" s="7" t="s">
        <v>795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799</v>
      </c>
      <c r="C124" s="15" t="s">
        <v>800</v>
      </c>
      <c r="D124" s="25" t="s">
        <v>801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802</v>
      </c>
      <c r="T124">
        <v>100</v>
      </c>
      <c r="U124" s="11" t="s">
        <v>812</v>
      </c>
      <c r="V124" s="1" t="s">
        <v>803</v>
      </c>
      <c r="W124" s="15" t="s">
        <v>804</v>
      </c>
      <c r="X124" s="15" t="s">
        <v>804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805</v>
      </c>
      <c r="C125" s="15" t="s">
        <v>806</v>
      </c>
      <c r="D125" s="25" t="s">
        <v>683</v>
      </c>
      <c r="E125" s="15">
        <v>1</v>
      </c>
      <c r="F125" s="15">
        <v>200</v>
      </c>
      <c r="G125" s="15">
        <v>0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1</v>
      </c>
      <c r="R125" s="15">
        <v>0</v>
      </c>
      <c r="S125" s="7" t="s">
        <v>807</v>
      </c>
      <c r="T125">
        <v>101</v>
      </c>
      <c r="U125" s="11" t="s">
        <v>808</v>
      </c>
      <c r="V125" s="1" t="s">
        <v>821</v>
      </c>
      <c r="W125" s="15" t="s">
        <v>804</v>
      </c>
      <c r="X125" s="15" t="s">
        <v>804</v>
      </c>
      <c r="Y125" s="1">
        <v>11000001</v>
      </c>
      <c r="Z125" s="15">
        <v>122</v>
      </c>
      <c r="AA125" s="27">
        <v>0</v>
      </c>
      <c r="AB125" s="25">
        <v>1</v>
      </c>
    </row>
    <row r="126" spans="1:28" ht="36">
      <c r="A126">
        <v>53000123</v>
      </c>
      <c r="B126" s="22" t="s">
        <v>810</v>
      </c>
      <c r="C126" s="15" t="s">
        <v>809</v>
      </c>
      <c r="D126" s="25" t="s">
        <v>665</v>
      </c>
      <c r="E126" s="15">
        <v>1</v>
      </c>
      <c r="F126" s="15">
        <v>200</v>
      </c>
      <c r="G126" s="15">
        <v>0</v>
      </c>
      <c r="H126" s="43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35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3">
        <f t="shared" ref="Q126" si="31">T126-100+P126</f>
        <v>0</v>
      </c>
      <c r="R126" s="15">
        <v>0</v>
      </c>
      <c r="S126" s="7" t="s">
        <v>814</v>
      </c>
      <c r="T126">
        <v>100</v>
      </c>
      <c r="U126" s="11" t="s">
        <v>827</v>
      </c>
      <c r="V126" s="1" t="s">
        <v>816</v>
      </c>
      <c r="W126" s="15" t="s">
        <v>804</v>
      </c>
      <c r="X126" s="15" t="s">
        <v>804</v>
      </c>
      <c r="Y126" s="1">
        <v>11000001</v>
      </c>
      <c r="Z126" s="15">
        <v>123</v>
      </c>
      <c r="AA126" s="27">
        <v>0</v>
      </c>
      <c r="AB126" s="25">
        <v>1</v>
      </c>
    </row>
    <row r="127" spans="1:28" ht="36">
      <c r="A127">
        <v>53000124</v>
      </c>
      <c r="B127" s="22" t="s">
        <v>817</v>
      </c>
      <c r="C127" s="15" t="s">
        <v>818</v>
      </c>
      <c r="D127" s="25" t="s">
        <v>819</v>
      </c>
      <c r="E127" s="15">
        <v>2</v>
      </c>
      <c r="F127" s="15">
        <v>200</v>
      </c>
      <c r="G127" s="15">
        <v>0</v>
      </c>
      <c r="H127" s="43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3">
        <f t="shared" ref="Q127" si="33">T127-100+P127</f>
        <v>1</v>
      </c>
      <c r="R127" s="15">
        <v>0</v>
      </c>
      <c r="S127" s="7" t="s">
        <v>745</v>
      </c>
      <c r="T127">
        <v>101</v>
      </c>
      <c r="U127" s="11" t="s">
        <v>823</v>
      </c>
      <c r="V127" s="1" t="s">
        <v>822</v>
      </c>
      <c r="W127" s="15" t="s">
        <v>804</v>
      </c>
      <c r="X127" s="15" t="s">
        <v>804</v>
      </c>
      <c r="Y127" s="1">
        <v>11000001</v>
      </c>
      <c r="Z127" s="15">
        <v>124</v>
      </c>
      <c r="AA127" s="27">
        <v>0</v>
      </c>
      <c r="AB127" s="25">
        <v>1</v>
      </c>
    </row>
    <row r="128" spans="1:28" ht="48">
      <c r="A128">
        <v>53000125</v>
      </c>
      <c r="B128" s="22" t="s">
        <v>824</v>
      </c>
      <c r="C128" s="15" t="s">
        <v>825</v>
      </c>
      <c r="D128" s="25" t="s">
        <v>826</v>
      </c>
      <c r="E128" s="15">
        <v>2</v>
      </c>
      <c r="F128" s="15">
        <v>200</v>
      </c>
      <c r="G128" s="15">
        <v>0</v>
      </c>
      <c r="H128" s="43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3">
        <f t="shared" ref="Q128" si="35">T128-100+P128</f>
        <v>0</v>
      </c>
      <c r="R128" s="15">
        <v>0</v>
      </c>
      <c r="S128" s="7" t="s">
        <v>828</v>
      </c>
      <c r="T128">
        <v>100</v>
      </c>
      <c r="U128" s="11" t="s">
        <v>831</v>
      </c>
      <c r="V128" s="1" t="s">
        <v>829</v>
      </c>
      <c r="W128" s="15" t="s">
        <v>830</v>
      </c>
      <c r="X128" s="15" t="s">
        <v>830</v>
      </c>
      <c r="Y128" s="1">
        <v>11000002</v>
      </c>
      <c r="Z128" s="15">
        <v>125</v>
      </c>
      <c r="AA128" s="27">
        <v>0</v>
      </c>
      <c r="AB128" s="25">
        <v>1</v>
      </c>
    </row>
    <row r="129" spans="1:28" ht="72">
      <c r="A129">
        <v>53000126</v>
      </c>
      <c r="B129" s="22" t="s">
        <v>836</v>
      </c>
      <c r="C129" s="15" t="s">
        <v>835</v>
      </c>
      <c r="D129" s="25"/>
      <c r="E129" s="15">
        <v>1</v>
      </c>
      <c r="F129" s="15">
        <v>200</v>
      </c>
      <c r="G129" s="15">
        <v>0</v>
      </c>
      <c r="H129" s="43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1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3">
        <f t="shared" ref="Q129" si="37">T129-100+P129</f>
        <v>0</v>
      </c>
      <c r="R129" s="15">
        <v>0</v>
      </c>
      <c r="S129" s="7" t="s">
        <v>832</v>
      </c>
      <c r="T129">
        <v>100</v>
      </c>
      <c r="U129" s="11" t="s">
        <v>845</v>
      </c>
      <c r="V129" s="1" t="s">
        <v>847</v>
      </c>
      <c r="W129" s="1" t="s">
        <v>784</v>
      </c>
      <c r="X129" s="1" t="s">
        <v>784</v>
      </c>
      <c r="Y129" s="1">
        <v>11000001</v>
      </c>
      <c r="Z129" s="15">
        <v>126</v>
      </c>
      <c r="AA129" s="27">
        <v>0</v>
      </c>
      <c r="AB129" s="25">
        <v>1</v>
      </c>
    </row>
    <row r="130" spans="1:28" ht="72">
      <c r="A130">
        <v>53000127</v>
      </c>
      <c r="B130" s="22" t="s">
        <v>837</v>
      </c>
      <c r="C130" s="15" t="s">
        <v>838</v>
      </c>
      <c r="D130" s="25"/>
      <c r="E130" s="15">
        <v>4</v>
      </c>
      <c r="F130" s="15">
        <v>201</v>
      </c>
      <c r="G130" s="15">
        <v>5</v>
      </c>
      <c r="H130" s="43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4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3">
        <f t="shared" ref="Q130" si="39">T130-100+P130</f>
        <v>3</v>
      </c>
      <c r="R130" s="15">
        <v>15</v>
      </c>
      <c r="S130" s="7" t="s">
        <v>839</v>
      </c>
      <c r="T130">
        <v>103</v>
      </c>
      <c r="U130" s="11" t="s">
        <v>812</v>
      </c>
      <c r="V130" s="1" t="s">
        <v>840</v>
      </c>
      <c r="W130" s="1" t="s">
        <v>784</v>
      </c>
      <c r="X130" s="1" t="s">
        <v>784</v>
      </c>
      <c r="Y130" s="1">
        <v>11000001</v>
      </c>
      <c r="Z130" s="15">
        <v>127</v>
      </c>
      <c r="AA130" s="27">
        <v>0</v>
      </c>
      <c r="AB130" s="25">
        <v>1</v>
      </c>
    </row>
    <row r="131" spans="1:28" ht="72">
      <c r="A131">
        <v>53000128</v>
      </c>
      <c r="B131" s="22" t="s">
        <v>844</v>
      </c>
      <c r="C131" s="15" t="s">
        <v>843</v>
      </c>
      <c r="D131" s="25" t="s">
        <v>842</v>
      </c>
      <c r="E131" s="15">
        <v>1</v>
      </c>
      <c r="F131" s="15">
        <v>201</v>
      </c>
      <c r="G131" s="15">
        <v>0</v>
      </c>
      <c r="H131" s="43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3">
        <f t="shared" ref="Q131" si="41">T131-100+P131</f>
        <v>0</v>
      </c>
      <c r="R131" s="15">
        <v>25</v>
      </c>
      <c r="S131" s="7" t="s">
        <v>841</v>
      </c>
      <c r="T131">
        <v>100</v>
      </c>
      <c r="U131" s="11" t="s">
        <v>846</v>
      </c>
      <c r="V131" s="1" t="s">
        <v>848</v>
      </c>
      <c r="W131" s="1" t="s">
        <v>784</v>
      </c>
      <c r="X131" s="1" t="s">
        <v>784</v>
      </c>
      <c r="Y131" s="1">
        <v>11000001</v>
      </c>
      <c r="Z131" s="15">
        <v>128</v>
      </c>
      <c r="AA131" s="27">
        <v>0</v>
      </c>
      <c r="AB131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155" priority="65" operator="notEqual">
      <formula>$E4</formula>
    </cfRule>
  </conditionalFormatting>
  <conditionalFormatting sqref="J17:N35 J4:N15 J38:N68 P38:Q68 P5:Q15 P17:Q35 P4 P70:Q122 J70:N122">
    <cfRule type="cellIs" dxfId="154" priority="64" operator="equal">
      <formula>0</formula>
    </cfRule>
  </conditionalFormatting>
  <conditionalFormatting sqref="I69">
    <cfRule type="cellIs" dxfId="153" priority="29" operator="notEqual">
      <formula>$E69</formula>
    </cfRule>
  </conditionalFormatting>
  <conditionalFormatting sqref="J69:N69 P69:Q69">
    <cfRule type="cellIs" dxfId="152" priority="28" operator="equal">
      <formula>0</formula>
    </cfRule>
  </conditionalFormatting>
  <conditionalFormatting sqref="I36">
    <cfRule type="cellIs" dxfId="151" priority="27" operator="notEqual">
      <formula>$E36</formula>
    </cfRule>
  </conditionalFormatting>
  <conditionalFormatting sqref="J36:N36 P36:Q36">
    <cfRule type="cellIs" dxfId="150" priority="26" operator="equal">
      <formula>0</formula>
    </cfRule>
  </conditionalFormatting>
  <conditionalFormatting sqref="I37">
    <cfRule type="cellIs" dxfId="149" priority="25" operator="notEqual">
      <formula>$E37</formula>
    </cfRule>
  </conditionalFormatting>
  <conditionalFormatting sqref="J37:N37 P37:Q37">
    <cfRule type="cellIs" dxfId="148" priority="24" operator="equal">
      <formula>0</formula>
    </cfRule>
  </conditionalFormatting>
  <conditionalFormatting sqref="H4:H15 H17:H122">
    <cfRule type="cellIs" dxfId="147" priority="20" operator="equal">
      <formula>1</formula>
    </cfRule>
    <cfRule type="cellIs" dxfId="146" priority="21" operator="equal">
      <formula>2</formula>
    </cfRule>
    <cfRule type="cellIs" dxfId="145" priority="22" operator="equal">
      <formula>3</formula>
    </cfRule>
    <cfRule type="cellIs" dxfId="144" priority="23" operator="greaterThanOrEqual">
      <formula>4</formula>
    </cfRule>
  </conditionalFormatting>
  <conditionalFormatting sqref="I16">
    <cfRule type="cellIs" dxfId="143" priority="17" operator="notEqual">
      <formula>$E16</formula>
    </cfRule>
  </conditionalFormatting>
  <conditionalFormatting sqref="J16:N16 P16:Q16">
    <cfRule type="cellIs" dxfId="142" priority="16" operator="equal">
      <formula>0</formula>
    </cfRule>
  </conditionalFormatting>
  <conditionalFormatting sqref="H16">
    <cfRule type="cellIs" dxfId="141" priority="12" operator="equal">
      <formula>1</formula>
    </cfRule>
    <cfRule type="cellIs" dxfId="140" priority="13" operator="equal">
      <formula>2</formula>
    </cfRule>
    <cfRule type="cellIs" dxfId="139" priority="14" operator="equal">
      <formula>3</formula>
    </cfRule>
    <cfRule type="cellIs" dxfId="138" priority="15" operator="greaterThanOrEqual">
      <formula>4</formula>
    </cfRule>
  </conditionalFormatting>
  <conditionalFormatting sqref="D1:D122 D132:D1048576">
    <cfRule type="containsText" dxfId="137" priority="11" operator="containsText" text="未完成">
      <formula>NOT(ISERROR(SEARCH("未完成",D1)))</formula>
    </cfRule>
  </conditionalFormatting>
  <conditionalFormatting sqref="O4:O131">
    <cfRule type="cellIs" dxfId="136" priority="10" operator="equal">
      <formula>0</formula>
    </cfRule>
  </conditionalFormatting>
  <conditionalFormatting sqref="I123:I131">
    <cfRule type="cellIs" dxfId="135" priority="9" operator="notEqual">
      <formula>$E123</formula>
    </cfRule>
  </conditionalFormatting>
  <conditionalFormatting sqref="J123:N131 P123:Q131">
    <cfRule type="cellIs" dxfId="134" priority="8" operator="equal">
      <formula>0</formula>
    </cfRule>
  </conditionalFormatting>
  <conditionalFormatting sqref="H123:H131">
    <cfRule type="cellIs" dxfId="133" priority="4" operator="equal">
      <formula>1</formula>
    </cfRule>
    <cfRule type="cellIs" dxfId="132" priority="5" operator="equal">
      <formula>2</formula>
    </cfRule>
    <cfRule type="cellIs" dxfId="131" priority="6" operator="equal">
      <formula>3</formula>
    </cfRule>
    <cfRule type="cellIs" dxfId="130" priority="7" operator="greaterThanOrEqual">
      <formula>4</formula>
    </cfRule>
  </conditionalFormatting>
  <conditionalFormatting sqref="O123:O131">
    <cfRule type="cellIs" dxfId="129" priority="2" operator="equal">
      <formula>0</formula>
    </cfRule>
  </conditionalFormatting>
  <conditionalFormatting sqref="D123:D131">
    <cfRule type="containsText" dxfId="128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7" sqref="M7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756</v>
      </c>
      <c r="P2" s="18" t="s">
        <v>318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538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185</v>
      </c>
      <c r="T3" s="2" t="s">
        <v>383</v>
      </c>
      <c r="U3" s="6" t="s">
        <v>302</v>
      </c>
      <c r="V3" s="6" t="s">
        <v>304</v>
      </c>
      <c r="W3" s="6" t="s">
        <v>321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726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865</v>
      </c>
      <c r="T6" s="1">
        <v>-1</v>
      </c>
      <c r="U6" s="11" t="s">
        <v>866</v>
      </c>
      <c r="V6" s="7" t="s">
        <v>867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0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397</v>
      </c>
      <c r="V7" s="7" t="s">
        <v>377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704</v>
      </c>
      <c r="V8" s="7" t="s">
        <v>378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462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536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537</v>
      </c>
      <c r="T10" s="1">
        <v>-1</v>
      </c>
      <c r="U10" s="11" t="s">
        <v>540</v>
      </c>
      <c r="V10" s="7" t="s">
        <v>539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601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603</v>
      </c>
      <c r="T11" s="1">
        <v>-1</v>
      </c>
      <c r="U11" s="11" t="s">
        <v>604</v>
      </c>
      <c r="V11" s="7" t="s">
        <v>602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  <row r="12" spans="1:28" ht="24">
      <c r="A12">
        <v>53100008</v>
      </c>
      <c r="B12" s="22" t="s">
        <v>853</v>
      </c>
      <c r="C12" s="15"/>
      <c r="D12" s="34"/>
      <c r="E12" s="15">
        <v>1</v>
      </c>
      <c r="F12" s="15">
        <v>200</v>
      </c>
      <c r="G12" s="15">
        <v>0</v>
      </c>
      <c r="H12" s="1">
        <f t="shared" ref="H12" si="6">IF(AND(Q12&gt;=13,Q12&lt;=16),5,IF(AND(Q12&gt;=9,Q12&lt;=12),4,IF(AND(Q12&gt;=5,Q12&lt;=8),3,IF(AND(Q12&gt;=1,Q12&lt;=4),2,IF(AND(Q12&gt;=-3,Q12&lt;=0),1,IF(AND(Q12&gt;=-5,Q12&lt;=-4),0,6))))))</f>
        <v>6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" si="7">T12-100+P12</f>
        <v>-104</v>
      </c>
      <c r="R12" s="15">
        <v>0</v>
      </c>
      <c r="S12" s="15" t="s">
        <v>850</v>
      </c>
      <c r="T12" s="1">
        <v>-1</v>
      </c>
      <c r="U12" s="11" t="s">
        <v>851</v>
      </c>
      <c r="V12" s="7" t="s">
        <v>852</v>
      </c>
      <c r="W12" s="15" t="s">
        <v>2</v>
      </c>
      <c r="X12" s="15"/>
      <c r="Y12" s="15"/>
      <c r="Z12" s="15">
        <v>1</v>
      </c>
      <c r="AA12" s="27">
        <v>1</v>
      </c>
      <c r="AB12" s="25">
        <v>0</v>
      </c>
    </row>
  </sheetData>
  <phoneticPr fontId="18" type="noConversion"/>
  <conditionalFormatting sqref="J4:Q12">
    <cfRule type="cellIs" dxfId="96" priority="40" operator="equal">
      <formula>0</formula>
    </cfRule>
  </conditionalFormatting>
  <conditionalFormatting sqref="P4:Q8">
    <cfRule type="cellIs" dxfId="95" priority="36" operator="equal">
      <formula>0</formula>
    </cfRule>
  </conditionalFormatting>
  <conditionalFormatting sqref="J4:Q4 O4:O12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Q4 O4:O12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Q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Q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Q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Q8">
    <cfRule type="cellIs" dxfId="84" priority="25" operator="equal">
      <formula>0</formula>
    </cfRule>
  </conditionalFormatting>
  <conditionalFormatting sqref="I9:I12">
    <cfRule type="cellIs" dxfId="83" priority="24" operator="notEqual">
      <formula>$E9</formula>
    </cfRule>
  </conditionalFormatting>
  <conditionalFormatting sqref="J9:Q12">
    <cfRule type="cellIs" dxfId="82" priority="23" operator="equal">
      <formula>0</formula>
    </cfRule>
  </conditionalFormatting>
  <conditionalFormatting sqref="H5:H12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2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L1" sqref="L1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401</v>
      </c>
      <c r="E1" s="13" t="s">
        <v>189</v>
      </c>
      <c r="F1" s="13" t="s">
        <v>190</v>
      </c>
      <c r="G1" s="13" t="s">
        <v>191</v>
      </c>
      <c r="H1" s="35" t="s">
        <v>464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758</v>
      </c>
      <c r="P1" s="17" t="s">
        <v>331</v>
      </c>
      <c r="Q1" s="16" t="s">
        <v>466</v>
      </c>
      <c r="R1" s="13" t="s">
        <v>314</v>
      </c>
      <c r="S1" s="13" t="s">
        <v>313</v>
      </c>
      <c r="T1" s="13" t="s">
        <v>382</v>
      </c>
      <c r="U1" s="13" t="s">
        <v>347</v>
      </c>
      <c r="V1" s="13" t="s">
        <v>303</v>
      </c>
      <c r="W1" s="13" t="s">
        <v>381</v>
      </c>
      <c r="X1" s="13" t="s">
        <v>469</v>
      </c>
      <c r="Y1" s="40" t="s">
        <v>497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756</v>
      </c>
      <c r="P2" s="18" t="s">
        <v>318</v>
      </c>
      <c r="Q2" s="18" t="s">
        <v>467</v>
      </c>
      <c r="R2" s="4" t="s">
        <v>315</v>
      </c>
      <c r="S2" s="4" t="s">
        <v>179</v>
      </c>
      <c r="T2" s="4" t="s">
        <v>500</v>
      </c>
      <c r="U2" s="4" t="s">
        <v>320</v>
      </c>
      <c r="V2" s="10" t="s">
        <v>179</v>
      </c>
      <c r="W2" s="4" t="s">
        <v>179</v>
      </c>
      <c r="X2" s="4" t="s">
        <v>470</v>
      </c>
      <c r="Y2" s="41" t="s">
        <v>498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402</v>
      </c>
      <c r="E3" s="2" t="s">
        <v>182</v>
      </c>
      <c r="F3" s="2" t="s">
        <v>183</v>
      </c>
      <c r="G3" s="2" t="s">
        <v>184</v>
      </c>
      <c r="H3" s="36" t="s">
        <v>465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757</v>
      </c>
      <c r="P3" s="20" t="s">
        <v>333</v>
      </c>
      <c r="Q3" s="37" t="s">
        <v>468</v>
      </c>
      <c r="R3" s="6" t="s">
        <v>316</v>
      </c>
      <c r="S3" s="2" t="s">
        <v>185</v>
      </c>
      <c r="T3" s="2" t="s">
        <v>383</v>
      </c>
      <c r="U3" s="6" t="s">
        <v>302</v>
      </c>
      <c r="V3" s="6" t="s">
        <v>304</v>
      </c>
      <c r="W3" s="6" t="s">
        <v>321</v>
      </c>
      <c r="X3" s="6" t="s">
        <v>471</v>
      </c>
      <c r="Y3" s="42" t="s">
        <v>499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427</v>
      </c>
      <c r="C4" s="15" t="s">
        <v>428</v>
      </c>
      <c r="D4" s="25" t="s">
        <v>416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727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420</v>
      </c>
      <c r="C5" s="1" t="s">
        <v>421</v>
      </c>
      <c r="D5" s="25" t="s">
        <v>419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728</v>
      </c>
      <c r="V5" s="7" t="s">
        <v>379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429</v>
      </c>
      <c r="C6" s="1" t="s">
        <v>430</v>
      </c>
      <c r="D6" s="25" t="s">
        <v>406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463</v>
      </c>
      <c r="V6" s="31" t="s">
        <v>424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423</v>
      </c>
      <c r="C7" s="1" t="s">
        <v>422</v>
      </c>
      <c r="D7" s="25" t="s">
        <v>426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425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432</v>
      </c>
      <c r="C8" s="1" t="s">
        <v>434</v>
      </c>
      <c r="D8" s="25" t="s">
        <v>435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729</v>
      </c>
      <c r="V8" s="7" t="s">
        <v>389</v>
      </c>
      <c r="W8" s="1" t="s">
        <v>433</v>
      </c>
      <c r="X8" s="1" t="s">
        <v>433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436</v>
      </c>
      <c r="C9" s="1" t="s">
        <v>437</v>
      </c>
      <c r="D9" s="25" t="s">
        <v>438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459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Q7 O4:O9">
    <cfRule type="cellIs" dxfId="40" priority="11" operator="equal">
      <formula>0</formula>
    </cfRule>
  </conditionalFormatting>
  <conditionalFormatting sqref="J9:Q9">
    <cfRule type="cellIs" dxfId="39" priority="9" operator="equal">
      <formula>0</formula>
    </cfRule>
  </conditionalFormatting>
  <conditionalFormatting sqref="J8:Q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384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385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386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387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388</v>
      </c>
    </row>
    <row r="10" spans="1:11">
      <c r="A10" t="s">
        <v>390</v>
      </c>
      <c r="B10" t="s">
        <v>391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408</v>
      </c>
    </row>
    <row r="2" spans="1:2">
      <c r="A2" t="s">
        <v>407</v>
      </c>
      <c r="B2">
        <f>COUNTIF(标准!D:D,"*单伤*")</f>
        <v>0</v>
      </c>
    </row>
    <row r="3" spans="1:2">
      <c r="A3" t="s">
        <v>409</v>
      </c>
      <c r="B3">
        <f>COUNTIF(标准!D:D,"*群伤*")</f>
        <v>0</v>
      </c>
    </row>
    <row r="4" spans="1:2">
      <c r="A4" t="s">
        <v>410</v>
      </c>
      <c r="B4">
        <f>COUNTIF(标准!D:D,"*单治*")</f>
        <v>0</v>
      </c>
    </row>
    <row r="5" spans="1:2">
      <c r="A5" t="s">
        <v>417</v>
      </c>
      <c r="B5">
        <f>COUNTIF(标准!D:D,"*群治*")</f>
        <v>0</v>
      </c>
    </row>
    <row r="6" spans="1:2">
      <c r="A6" t="s">
        <v>411</v>
      </c>
      <c r="B6">
        <f>COUNTIF(标准!D:D,"*正状*")</f>
        <v>0</v>
      </c>
    </row>
    <row r="7" spans="1:2">
      <c r="A7" t="s">
        <v>412</v>
      </c>
      <c r="B7">
        <f>COUNTIF(标准!D:D,"*负状*")</f>
        <v>0</v>
      </c>
    </row>
    <row r="8" spans="1:2">
      <c r="A8" t="s">
        <v>413</v>
      </c>
      <c r="B8">
        <f>COUNTIF(标准!D:D,"*手牌*")</f>
        <v>17</v>
      </c>
    </row>
    <row r="9" spans="1:2">
      <c r="A9" t="s">
        <v>441</v>
      </c>
      <c r="B9">
        <f>COUNTIF(标准!D:D,"*陷阱*")</f>
        <v>6</v>
      </c>
    </row>
    <row r="10" spans="1:2">
      <c r="A10" t="s">
        <v>414</v>
      </c>
      <c r="B10">
        <f>COUNTIF(标准!D:D,"*地形*")</f>
        <v>7</v>
      </c>
    </row>
    <row r="11" spans="1:2">
      <c r="A11" t="s">
        <v>415</v>
      </c>
      <c r="B11">
        <f>COUNTIF(标准!D:D,"*属性*")</f>
        <v>12</v>
      </c>
    </row>
    <row r="12" spans="1:2">
      <c r="A12" t="s">
        <v>526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2016-12-04T13:45:33Z</dcterms:modified>
</cp:coreProperties>
</file>