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sd_solano_uniandes_edu_co/Documents/Colsubsidio/1_Clases/3_Avanzada_ML/Semana 4/Clase 12/"/>
    </mc:Choice>
  </mc:AlternateContent>
  <xr:revisionPtr revIDLastSave="19452" documentId="8_{255375F0-639A-415A-8BEF-82B3029A6D7A}" xr6:coauthVersionLast="47" xr6:coauthVersionMax="47" xr10:uidLastSave="{12DB667D-E35B-46AB-938E-78F6B08ECCCA}"/>
  <bookViews>
    <workbookView xWindow="-28920" yWindow="-120" windowWidth="29040" windowHeight="15720" activeTab="3" xr2:uid="{9E4CEF4D-2973-414E-98D6-D4EEC4A78A74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</sheets>
  <definedNames>
    <definedName name="solver_adj" localSheetId="3" hidden="1">Ejercicio4!$C$4:$C$5</definedName>
    <definedName name="solver_adj" localSheetId="4" hidden="1">Ejercicio5!$C$4:$C$5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2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Ejercicio4!$C$6</definedName>
    <definedName name="solver_lhs1" localSheetId="4" hidden="1">Ejercicio5!$C$6</definedName>
    <definedName name="solver_lhs2" localSheetId="3" hidden="1">Ejercicio4!$C$6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0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Ejercicio4!$C$7</definedName>
    <definedName name="solver_opt" localSheetId="4" hidden="1">Ejercicio5!$C$7</definedName>
    <definedName name="solver_pre" localSheetId="3" hidden="1">0.000001</definedName>
    <definedName name="solver_pre" localSheetId="4" hidden="1">0.01</definedName>
    <definedName name="solver_rbv" localSheetId="3" hidden="1">2</definedName>
    <definedName name="solver_rbv" localSheetId="4" hidden="1">2</definedName>
    <definedName name="solver_rel1" localSheetId="3" hidden="1">2</definedName>
    <definedName name="solver_rel1" localSheetId="4" hidden="1">2</definedName>
    <definedName name="solver_rel2" localSheetId="3" hidden="1">2</definedName>
    <definedName name="solver_rhs1" localSheetId="3" hidden="1">0</definedName>
    <definedName name="solver_rhs1" localSheetId="4" hidden="1">0</definedName>
    <definedName name="solver_rhs2" localSheetId="3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9" i="2"/>
  <c r="D9" i="2" s="1"/>
  <c r="C10" i="2"/>
  <c r="C11" i="2"/>
  <c r="C12" i="2"/>
  <c r="D12" i="2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H23" i="5"/>
  <c r="C9" i="5"/>
  <c r="H16" i="5" s="1"/>
  <c r="C8" i="5"/>
  <c r="F14" i="5" s="1"/>
  <c r="G14" i="5" s="1"/>
  <c r="D6" i="1"/>
  <c r="D17" i="2" l="1"/>
  <c r="D13" i="2"/>
  <c r="D12" i="3"/>
  <c r="D13" i="3"/>
  <c r="D9" i="3"/>
  <c r="H19" i="5"/>
  <c r="H31" i="5"/>
  <c r="H15" i="5"/>
  <c r="H27" i="5"/>
  <c r="C7" i="4"/>
  <c r="C6" i="4"/>
  <c r="H30" i="5"/>
  <c r="H26" i="5"/>
  <c r="H22" i="5"/>
  <c r="H18" i="5"/>
  <c r="H14" i="5"/>
  <c r="I14" i="5" s="1"/>
  <c r="H13" i="5"/>
  <c r="H29" i="5"/>
  <c r="H25" i="5"/>
  <c r="H21" i="5"/>
  <c r="H17" i="5"/>
  <c r="H32" i="5"/>
  <c r="H28" i="5"/>
  <c r="H24" i="5"/>
  <c r="H20" i="5"/>
  <c r="F26" i="5"/>
  <c r="G26" i="5" s="1"/>
  <c r="F18" i="5"/>
  <c r="G18" i="5" s="1"/>
  <c r="F13" i="5"/>
  <c r="G13" i="5" s="1"/>
  <c r="F29" i="5"/>
  <c r="G29" i="5" s="1"/>
  <c r="F25" i="5"/>
  <c r="G25" i="5" s="1"/>
  <c r="F21" i="5"/>
  <c r="G21" i="5" s="1"/>
  <c r="F17" i="5"/>
  <c r="G17" i="5" s="1"/>
  <c r="F30" i="5"/>
  <c r="G30" i="5" s="1"/>
  <c r="F22" i="5"/>
  <c r="G22" i="5" s="1"/>
  <c r="F32" i="5"/>
  <c r="G32" i="5" s="1"/>
  <c r="F28" i="5"/>
  <c r="G28" i="5" s="1"/>
  <c r="F24" i="5"/>
  <c r="G24" i="5" s="1"/>
  <c r="F20" i="5"/>
  <c r="G20" i="5" s="1"/>
  <c r="F16" i="5"/>
  <c r="G16" i="5" s="1"/>
  <c r="F31" i="5"/>
  <c r="G31" i="5" s="1"/>
  <c r="F27" i="5"/>
  <c r="G27" i="5" s="1"/>
  <c r="F23" i="5"/>
  <c r="G23" i="5" s="1"/>
  <c r="F19" i="5"/>
  <c r="G19" i="5" s="1"/>
  <c r="F15" i="5"/>
  <c r="G15" i="5" s="1"/>
  <c r="D17" i="3" l="1"/>
  <c r="I17" i="5"/>
  <c r="I13" i="5"/>
  <c r="I26" i="5"/>
  <c r="I25" i="5"/>
  <c r="I16" i="5"/>
  <c r="I19" i="5"/>
  <c r="I20" i="5"/>
  <c r="I23" i="5"/>
  <c r="I21" i="5"/>
  <c r="I24" i="5"/>
  <c r="I30" i="5"/>
  <c r="I28" i="5"/>
  <c r="I18" i="5"/>
  <c r="I15" i="5"/>
  <c r="I32" i="5"/>
  <c r="I29" i="5"/>
  <c r="I22" i="5"/>
  <c r="I31" i="5"/>
  <c r="I27" i="5"/>
  <c r="D17" i="5" l="1"/>
  <c r="E17" i="5" s="1"/>
  <c r="D31" i="5"/>
  <c r="E31" i="5" s="1"/>
  <c r="D23" i="5"/>
  <c r="E23" i="5" s="1"/>
  <c r="D19" i="5"/>
  <c r="E19" i="5" s="1"/>
  <c r="D16" i="5"/>
  <c r="E16" i="5" s="1"/>
  <c r="D25" i="5"/>
  <c r="E25" i="5" s="1"/>
  <c r="D30" i="5"/>
  <c r="E30" i="5" s="1"/>
  <c r="D15" i="5"/>
  <c r="E15" i="5" s="1"/>
  <c r="D32" i="5"/>
  <c r="E32" i="5" s="1"/>
  <c r="D22" i="5"/>
  <c r="E22" i="5" s="1"/>
  <c r="D18" i="5"/>
  <c r="E18" i="5" s="1"/>
  <c r="D14" i="5"/>
  <c r="E14" i="5" s="1"/>
  <c r="D28" i="5"/>
  <c r="E28" i="5" s="1"/>
  <c r="D21" i="5"/>
  <c r="E21" i="5" s="1"/>
  <c r="D26" i="5"/>
  <c r="E26" i="5" s="1"/>
  <c r="D27" i="5"/>
  <c r="E27" i="5" s="1"/>
  <c r="D24" i="5"/>
  <c r="E24" i="5" s="1"/>
  <c r="D20" i="5"/>
  <c r="E20" i="5" s="1"/>
  <c r="D29" i="5"/>
  <c r="E29" i="5" s="1"/>
  <c r="D13" i="5" l="1"/>
  <c r="E13" i="5" l="1"/>
  <c r="C7" i="5" s="1"/>
  <c r="C6" i="5"/>
  <c r="D22" i="3"/>
  <c r="D21" i="3"/>
  <c r="D23" i="3"/>
  <c r="D15" i="3"/>
  <c r="D26" i="3"/>
  <c r="D27" i="3"/>
  <c r="D28" i="3"/>
  <c r="D20" i="3"/>
  <c r="D19" i="3"/>
  <c r="D11" i="3"/>
  <c r="D14" i="3"/>
  <c r="D18" i="3"/>
  <c r="D16" i="3"/>
  <c r="D25" i="3"/>
  <c r="D10" i="3"/>
  <c r="D24" i="3"/>
  <c r="D26" i="2"/>
  <c r="D25" i="2"/>
  <c r="D21" i="2"/>
  <c r="D28" i="2"/>
  <c r="D24" i="2"/>
  <c r="D20" i="2"/>
  <c r="D16" i="2"/>
  <c r="D27" i="2"/>
  <c r="D23" i="2"/>
  <c r="D19" i="2"/>
  <c r="D15" i="2"/>
  <c r="D11" i="2"/>
  <c r="D22" i="2"/>
  <c r="D18" i="2"/>
  <c r="G18" i="2" s="1"/>
  <c r="D10" i="2"/>
  <c r="D14" i="2"/>
  <c r="C6" i="3" l="1"/>
  <c r="G9" i="2"/>
  <c r="C6" i="2"/>
</calcChain>
</file>

<file path=xl/sharedStrings.xml><?xml version="1.0" encoding="utf-8"?>
<sst xmlns="http://schemas.openxmlformats.org/spreadsheetml/2006/main" count="65" uniqueCount="37">
  <si>
    <t>Ejercicio 1</t>
  </si>
  <si>
    <t>Parámetros</t>
  </si>
  <si>
    <t>Ingreso por cliente</t>
  </si>
  <si>
    <t>Cambie el valor de los parámetros según el enunciado de la presentación</t>
  </si>
  <si>
    <t>Costo por cliente</t>
  </si>
  <si>
    <t>B1</t>
  </si>
  <si>
    <t>Ingreso neto por cliente</t>
  </si>
  <si>
    <t>B0</t>
  </si>
  <si>
    <t>Costo fijo</t>
  </si>
  <si>
    <t>Clientes</t>
  </si>
  <si>
    <t>Ingreso</t>
  </si>
  <si>
    <t>Ejercicio 2</t>
  </si>
  <si>
    <t>Vamos a cambiar los valores de B0 y B1, hasta que nuestra linea naranja (teórica) esté cerca de la linea azul (observada)</t>
  </si>
  <si>
    <t>Diferencia total</t>
  </si>
  <si>
    <t>Ingreso Real</t>
  </si>
  <si>
    <t>Ingreso Teórico</t>
  </si>
  <si>
    <t>Diferencia</t>
  </si>
  <si>
    <t>Ejercicio 3</t>
  </si>
  <si>
    <t>Vamos a usar la función buscar objetivo, para fijar el valor de B1 que hace que la diferencia total sea cero.</t>
  </si>
  <si>
    <t>Ejercicio 4</t>
  </si>
  <si>
    <t>Vamos a usar solver. 
Recomendaciones: 
Fijar restricción de diferencia total = 0 
Desactivar casilla que convierte variables sin restricciones en no negativas.
 En opciones aumentar tolerancia de las restricciones a 0.01</t>
  </si>
  <si>
    <t>Sum Error al cuadrado</t>
  </si>
  <si>
    <t xml:space="preserve">Diferencia ^2 </t>
  </si>
  <si>
    <t>Ejercicio 5</t>
  </si>
  <si>
    <t>Calcular el R2 de acuerdo con la expresión mostrada en la presentación</t>
  </si>
  <si>
    <t>X promedio</t>
  </si>
  <si>
    <t>Y promedio</t>
  </si>
  <si>
    <t>R2</t>
  </si>
  <si>
    <t>X - Xprom</t>
  </si>
  <si>
    <t>(X - Xprom)^2</t>
  </si>
  <si>
    <t>Y - Yprom</t>
  </si>
  <si>
    <t>covar(x,y)</t>
  </si>
  <si>
    <t>Utilidad Real</t>
  </si>
  <si>
    <t>Utilidad Teórico</t>
  </si>
  <si>
    <t>sergio</t>
  </si>
  <si>
    <t>david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</si>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</sst>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43" fontId="0" fillId="0" borderId="1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wrapText="1"/>
    </xf>
    <xf numFmtId="43" fontId="0" fillId="0" borderId="1" xfId="2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3" fillId="2" borderId="0" xfId="0" applyFont="1" applyFill="1" applyAlignment="1">
      <alignment horizontal="lef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35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35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35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Ejercicio1!$B$9</c:f>
              <c:strCache>
                <c:ptCount val="1"/>
                <c:pt idx="0">
                  <c:v>Ingreso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Ejercicio1!$A$10:$A$29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Ejercicio1!$B$10:$B$29</c:f>
              <c:numCache>
                <c:formatCode>General</c:formatCode>
                <c:ptCount val="20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-8</c:v>
                </c:pt>
                <c:pt idx="4">
                  <c:v>-5</c:v>
                </c:pt>
                <c:pt idx="5">
                  <c:v>-2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D-4BAE-A308-BD071023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60784"/>
        <c:axId val="1867859344"/>
      </c:scatterChart>
      <c:valAx>
        <c:axId val="18678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</a:t>
                </a:r>
                <a:r>
                  <a:rPr lang="es-CO" baseline="0"/>
                  <a:t>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859344"/>
        <c:crosses val="autoZero"/>
        <c:crossBetween val="midCat"/>
      </c:valAx>
      <c:valAx>
        <c:axId val="18678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8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Ejercicio2!$B$8</c:f>
              <c:strCache>
                <c:ptCount val="1"/>
                <c:pt idx="0">
                  <c:v>Utilidad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Ejercicio2!$A$9:$A$28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Ejercicio2!$B$9:$B$28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  <c:pt idx="13">
                  <c:v>24</c:v>
                </c:pt>
                <c:pt idx="14">
                  <c:v>22</c:v>
                </c:pt>
                <c:pt idx="15">
                  <c:v>38</c:v>
                </c:pt>
                <c:pt idx="16">
                  <c:v>22</c:v>
                </c:pt>
                <c:pt idx="17">
                  <c:v>36</c:v>
                </c:pt>
                <c:pt idx="18">
                  <c:v>46</c:v>
                </c:pt>
                <c:pt idx="1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D-4B36-9234-7A517513D7E4}"/>
            </c:ext>
          </c:extLst>
        </c:ser>
        <c:ser>
          <c:idx val="1"/>
          <c:order val="1"/>
          <c:tx>
            <c:strRef>
              <c:f>Ejercicio2!$C$8</c:f>
              <c:strCache>
                <c:ptCount val="1"/>
                <c:pt idx="0">
                  <c:v>Utilidad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Ejercicio2!$A$9:$A$28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Ejercicio2!$C$9:$C$28</c:f>
              <c:numCache>
                <c:formatCode>_(* #,##0.00_);_(* \(#,##0.00\);_(* "-"??_);_(@_)</c:formatCode>
                <c:ptCount val="20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D-4B36-9234-7A517513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Utilidad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Ejercicio2!$D$8</c:f>
              <c:strCache>
                <c:ptCount val="1"/>
                <c:pt idx="0">
                  <c:v>Diferencia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Ejercicio2!$A$9:$A$28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Ejercicio2!$D$9:$D$28</c:f>
              <c:numCache>
                <c:formatCode>General</c:formatCode>
                <c:ptCount val="2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1</c:v>
                </c:pt>
                <c:pt idx="4">
                  <c:v>-3</c:v>
                </c:pt>
                <c:pt idx="5">
                  <c:v>0</c:v>
                </c:pt>
                <c:pt idx="6">
                  <c:v>-3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-8</c:v>
                </c:pt>
                <c:pt idx="11">
                  <c:v>-5</c:v>
                </c:pt>
                <c:pt idx="12">
                  <c:v>2</c:v>
                </c:pt>
                <c:pt idx="13">
                  <c:v>1</c:v>
                </c:pt>
                <c:pt idx="14">
                  <c:v>-4</c:v>
                </c:pt>
                <c:pt idx="15">
                  <c:v>9</c:v>
                </c:pt>
                <c:pt idx="16">
                  <c:v>-10</c:v>
                </c:pt>
                <c:pt idx="17">
                  <c:v>1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9-40A4-A6FB-E2FDF0BD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687136"/>
        <c:axId val="833686176"/>
      </c:barChart>
      <c:catAx>
        <c:axId val="8336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686176"/>
        <c:crosses val="autoZero"/>
        <c:auto val="1"/>
        <c:lblAlgn val="ctr"/>
        <c:lblOffset val="100"/>
        <c:noMultiLvlLbl val="0"/>
      </c:catAx>
      <c:valAx>
        <c:axId val="833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6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Ejercicio3!$B$8</c:f>
              <c:strCache>
                <c:ptCount val="1"/>
                <c:pt idx="0">
                  <c:v>Ingreso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Ejercicio3!$A$9:$A$28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Ejercicio3!$B$9:$B$28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7-4B89-A366-78763A674991}"/>
            </c:ext>
          </c:extLst>
        </c:ser>
        <c:ser>
          <c:idx val="1"/>
          <c:order val="1"/>
          <c:tx>
            <c:strRef>
              <c:f>Ejercicio3!$C$8</c:f>
              <c:strCache>
                <c:ptCount val="1"/>
                <c:pt idx="0">
                  <c:v>Ingreso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Ejercicio3!$A$9:$A$28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Ejercicio3!$C$9:$C$28</c:f>
              <c:numCache>
                <c:formatCode>_(* #,##0.00_);_(* \(#,##0.00\);_(* "-"??_);_(@_)</c:formatCode>
                <c:ptCount val="20"/>
                <c:pt idx="0">
                  <c:v>-17.004761904761907</c:v>
                </c:pt>
                <c:pt idx="1">
                  <c:v>-14.009523809523811</c:v>
                </c:pt>
                <c:pt idx="2">
                  <c:v>-11.014285714285716</c:v>
                </c:pt>
                <c:pt idx="3">
                  <c:v>-8.0190476190476225</c:v>
                </c:pt>
                <c:pt idx="4">
                  <c:v>-5.0238095238095291</c:v>
                </c:pt>
                <c:pt idx="5">
                  <c:v>-2.028571428571432</c:v>
                </c:pt>
                <c:pt idx="6">
                  <c:v>0.96666666666666146</c:v>
                </c:pt>
                <c:pt idx="7">
                  <c:v>3.9619047619047549</c:v>
                </c:pt>
                <c:pt idx="8">
                  <c:v>6.9571428571428484</c:v>
                </c:pt>
                <c:pt idx="9">
                  <c:v>9.9523809523809419</c:v>
                </c:pt>
                <c:pt idx="10">
                  <c:v>12.947619047619035</c:v>
                </c:pt>
                <c:pt idx="11">
                  <c:v>15.942857142857136</c:v>
                </c:pt>
                <c:pt idx="12">
                  <c:v>18.938095238095229</c:v>
                </c:pt>
                <c:pt idx="13">
                  <c:v>21.933333333333323</c:v>
                </c:pt>
                <c:pt idx="14">
                  <c:v>24.928571428571416</c:v>
                </c:pt>
                <c:pt idx="15">
                  <c:v>27.92380952380951</c:v>
                </c:pt>
                <c:pt idx="16">
                  <c:v>30.919047619047603</c:v>
                </c:pt>
                <c:pt idx="17">
                  <c:v>33.914285714285697</c:v>
                </c:pt>
                <c:pt idx="18">
                  <c:v>36.90952380952379</c:v>
                </c:pt>
                <c:pt idx="19">
                  <c:v>39.904761904761884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7-4B89-A366-78763A67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Ejercicio4!$B$11</c:f>
              <c:strCache>
                <c:ptCount val="1"/>
                <c:pt idx="0">
                  <c:v>Ingreso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Ejercicio4!$A$12:$A$31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Ejercicio4!$B$12:$B$31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5-40D1-8264-598961CC3BDA}"/>
            </c:ext>
          </c:extLst>
        </c:ser>
        <c:ser>
          <c:idx val="1"/>
          <c:order val="1"/>
          <c:tx>
            <c:strRef>
              <c:f>Ejercicio4!$C$11</c:f>
              <c:strCache>
                <c:ptCount val="1"/>
                <c:pt idx="0">
                  <c:v>Ingreso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Ejercicio4!$A$12:$A$31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Ejercicio4!$C$12:$C$31</c:f>
              <c:numCache>
                <c:formatCode>_(* #,##0.00_);_(* \(#,##0.00\);_(* "-"??_);_(@_)</c:formatCode>
                <c:ptCount val="20"/>
                <c:pt idx="0">
                  <c:v>-17.157092751417409</c:v>
                </c:pt>
                <c:pt idx="1">
                  <c:v>-14.14581991084246</c:v>
                </c:pt>
                <c:pt idx="2">
                  <c:v>-11.134547070267512</c:v>
                </c:pt>
                <c:pt idx="3">
                  <c:v>-8.1232742296925622</c:v>
                </c:pt>
                <c:pt idx="4">
                  <c:v>-5.1120013891176121</c:v>
                </c:pt>
                <c:pt idx="5">
                  <c:v>-2.1007285485426657</c:v>
                </c:pt>
                <c:pt idx="6">
                  <c:v>0.91054429203228437</c:v>
                </c:pt>
                <c:pt idx="7">
                  <c:v>3.9218171326072344</c:v>
                </c:pt>
                <c:pt idx="8">
                  <c:v>6.9330899731821845</c:v>
                </c:pt>
                <c:pt idx="9">
                  <c:v>9.9443628137571345</c:v>
                </c:pt>
                <c:pt idx="10">
                  <c:v>12.955635654332081</c:v>
                </c:pt>
                <c:pt idx="11">
                  <c:v>15.966908494907027</c:v>
                </c:pt>
                <c:pt idx="12">
                  <c:v>18.978181335481981</c:v>
                </c:pt>
                <c:pt idx="13">
                  <c:v>21.989454176056928</c:v>
                </c:pt>
                <c:pt idx="14">
                  <c:v>25.000727016631881</c:v>
                </c:pt>
                <c:pt idx="15">
                  <c:v>28.011999857206828</c:v>
                </c:pt>
                <c:pt idx="16">
                  <c:v>31.023272697781774</c:v>
                </c:pt>
                <c:pt idx="17">
                  <c:v>34.034545538356724</c:v>
                </c:pt>
                <c:pt idx="18">
                  <c:v>37.045818378931671</c:v>
                </c:pt>
                <c:pt idx="19">
                  <c:v>40.057091219506631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5-40D1-8264-598961CC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Ejercicio5!$B$12</c:f>
              <c:strCache>
                <c:ptCount val="1"/>
                <c:pt idx="0">
                  <c:v>Ingreso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Ejercicio5!$A$13:$A$32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Ejercicio5!$B$13:$B$32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0-448C-9B34-F1E8AF1ECF80}"/>
            </c:ext>
          </c:extLst>
        </c:ser>
        <c:ser>
          <c:idx val="1"/>
          <c:order val="1"/>
          <c:tx>
            <c:strRef>
              <c:f>Ejercicio5!$C$12</c:f>
              <c:strCache>
                <c:ptCount val="1"/>
                <c:pt idx="0">
                  <c:v>Ingreso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Ejercicio5!$A$13:$A$32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Ejercicio5!$C$13:$C$32</c:f>
              <c:numCache>
                <c:formatCode>_(* #,##0.00_);_(* \(#,##0.00\);_(* "-"??_);_(@_)</c:formatCode>
                <c:ptCount val="2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0-448C-9B34-F1E8AF1E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445190</xdr:colOff>
      <xdr:row>9</xdr:row>
      <xdr:rowOff>75371</xdr:rowOff>
    </xdr:from>
    <xdr:to>
      <xdr:col>7</xdr:col>
      <xdr:colOff>607391</xdr:colOff>
      <xdr:row>24</xdr:row>
      <xdr:rowOff>56321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A6F06784-4EBD-2CAC-3ADD-83864C0E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</xdr:row>
      <xdr:rowOff>371476</xdr:rowOff>
    </xdr:from>
    <xdr:to>
      <xdr:col>12</xdr:col>
      <xdr:colOff>787400</xdr:colOff>
      <xdr:row>33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DA366-69E5-A1A8-DE14-824CE7FA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768350</xdr:colOff>
      <xdr:row>8</xdr:row>
      <xdr:rowOff>169862</xdr:rowOff>
    </xdr:from>
    <xdr:to>
      <xdr:col>18</xdr:col>
      <xdr:colOff>539750</xdr:colOff>
      <xdr:row>24</xdr:row>
      <xdr:rowOff>17462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7F8FFD-B6CF-E0D3-7624-9E4D5CA6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25400</xdr:rowOff>
    </xdr:from>
    <xdr:to>
      <xdr:col>10</xdr:col>
      <xdr:colOff>409575</xdr:colOff>
      <xdr:row>22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3304DE-364E-4F3C-9C7D-90E4352D9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10</xdr:row>
      <xdr:rowOff>349250</xdr:rowOff>
    </xdr:from>
    <xdr:to>
      <xdr:col>11</xdr:col>
      <xdr:colOff>581025</xdr:colOff>
      <xdr:row>26</xdr:row>
      <xdr:rowOff>152400</xdr:rowOff>
    </xdr:to>
    <xdr:graphicFrame macro="">
      <xdr:nvGraphicFramePr>
        <xdr:cNvPr id="46" name="Gráfico 1">
          <a:extLst>
            <a:ext uri="{FF2B5EF4-FFF2-40B4-BE49-F238E27FC236}">
              <a16:creationId xmlns:a16="http://schemas.microsoft.com/office/drawing/2014/main" id="{7E27E4C7-9EA6-463E-8E96-5E055F4D1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11</xdr:row>
      <xdr:rowOff>12700</xdr:rowOff>
    </xdr:from>
    <xdr:to>
      <xdr:col>16</xdr:col>
      <xdr:colOff>403225</xdr:colOff>
      <xdr:row>25</xdr:row>
      <xdr:rowOff>177800</xdr:rowOff>
    </xdr:to>
    <xdr:graphicFrame macro="">
      <xdr:nvGraphicFramePr>
        <xdr:cNvPr id="40" name="Gráfico 1">
          <a:extLst>
            <a:ext uri="{FF2B5EF4-FFF2-40B4-BE49-F238E27FC236}">
              <a16:creationId xmlns:a16="http://schemas.microsoft.com/office/drawing/2014/main" id="{0A453846-22AC-4003-8728-52E0E663F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7B665-9C25-48FD-BDAE-831DE02B2F7F}" name="Tabla1" displayName="Tabla1" ref="A9:B29" totalsRowShown="0">
  <autoFilter ref="A9:B29" xr:uid="{4327B665-9C25-48FD-BDAE-831DE02B2F7F}"/>
  <tableColumns count="2">
    <tableColumn id="1" xr3:uid="{ACC65847-9372-4959-90AC-5EF588EAABD9}" name="Clientes"/>
    <tableColumn id="2" xr3:uid="{8D5907EB-521E-4F23-A087-365BFD37CDE6}" name="Ingreso" dataDxfId="12">
      <calculatedColumnFormula>$D$7+$D$6*Tabla1[[#This Row],[Clientes]]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24763-CA16-4173-90C5-71C030EA98C8}" name="Tabla2" displayName="Tabla2" ref="A8:E28" totalsRowShown="0" headerRowDxfId="11">
  <autoFilter ref="A8:E28" xr:uid="{D5624763-CA16-4173-90C5-71C030EA98C8}"/>
  <tableColumns count="5">
    <tableColumn id="1" xr3:uid="{5EBC951C-1745-4D19-90B5-D191045FC8B5}" name="Clientes"/>
    <tableColumn id="2" xr3:uid="{2016DC2C-4290-412F-A531-4A00B92CC75A}" name="Utilidad Real"/>
    <tableColumn id="3" xr3:uid="{F9BA964F-AF7C-462F-AD2A-6D85704EF4DD}" name="Utilidad Teórico" dataDxfId="10">
      <calculatedColumnFormula>$C$4+$C$5*Tabla2[[#This Row],[Clientes]]</calculatedColumnFormula>
    </tableColumn>
    <tableColumn id="4" xr3:uid="{7CEC444A-FA39-4E94-A981-F59107877E8C}" name="Diferencia">
      <calculatedColumnFormula>B9-C9</calculatedColumnFormula>
    </tableColumn>
    <tableColumn id="5" xr3:uid="{CB116602-F49A-4E80-8FEA-6D1117B8760F}" name="Columna1" dataDxfId="9">
      <calculatedColumnFormula>RANDBETWEEN(-10,10)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045C05-E0D4-45C7-BA71-55B77C6EE7E1}" name="Tabla3" displayName="Tabla3" ref="A8:D28" totalsRowShown="0" headerRowDxfId="8">
  <autoFilter ref="A8:D28" xr:uid="{BA045C05-E0D4-45C7-BA71-55B77C6EE7E1}"/>
  <tableColumns count="4">
    <tableColumn id="1" xr3:uid="{15140521-CF1B-40DD-912D-9CBE6AF0F5F3}" name="Clientes"/>
    <tableColumn id="2" xr3:uid="{67AA3924-567D-4684-BC6E-F0129615225F}" name="Ingreso Real"/>
    <tableColumn id="3" xr3:uid="{BAF13AAA-93AB-4075-81B2-F9CC1974D80D}" name="Ingreso Teórico" dataDxfId="7">
      <calculatedColumnFormula>$C$4+$C$5*Tabla3[[#This Row],[Clientes]]</calculatedColumnFormula>
    </tableColumn>
    <tableColumn id="4" xr3:uid="{9FC2C381-E4BD-40C6-A21E-D652F605D781}" name="Diferencia">
      <calculatedColumnFormula>B9-C9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7776C5-24D3-45F7-893A-B18A90A2A149}" name="Tabla4" displayName="Tabla4" ref="A11:E31" totalsRowShown="0" headerRowDxfId="6">
  <autoFilter ref="A11:E31" xr:uid="{5A7776C5-24D3-45F7-893A-B18A90A2A149}"/>
  <tableColumns count="5">
    <tableColumn id="1" xr3:uid="{F9F3CF20-2C8F-40D6-92F5-2D5816604111}" name="Clientes"/>
    <tableColumn id="2" xr3:uid="{F7245C86-E24F-47F7-9918-CA7B4281AE7C}" name="Ingreso Real"/>
    <tableColumn id="3" xr3:uid="{D8480297-7AF4-451B-B247-B6C96E3AA691}" name="Ingreso Teórico" dataDxfId="5">
      <calculatedColumnFormula>$C$4+$C$5*Tabla4[[#This Row],[Clientes]]</calculatedColumnFormula>
    </tableColumn>
    <tableColumn id="4" xr3:uid="{36A2E3CD-334D-4F98-B86D-6A24EA2895B3}" name="Diferencia">
      <calculatedColumnFormula>B12-C12</calculatedColumnFormula>
    </tableColumn>
    <tableColumn id="5" xr3:uid="{1C7E3647-F0C9-4320-A6CD-A1570337DE28}" name="Diferencia ^2 ">
      <calculatedColumnFormula>D12*D12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770E5A-576E-4F67-83F1-16E0BFCDEA1D}" name="Tabla5" displayName="Tabla5" ref="A12:I32" totalsRowShown="0" headerRowDxfId="4">
  <autoFilter ref="A12:I32" xr:uid="{6B770E5A-576E-4F67-83F1-16E0BFCDEA1D}"/>
  <tableColumns count="9">
    <tableColumn id="1" xr3:uid="{EE11B103-78DE-4F3D-BCCF-59DA09A337B6}" name="Clientes"/>
    <tableColumn id="2" xr3:uid="{C580B6A6-15F8-4B4A-AD26-D41BC2113FE1}" name="Ingreso Real"/>
    <tableColumn id="3" xr3:uid="{B527A881-ADB1-45E4-BAD9-16166C38925D}" name="Ingreso Teórico" dataDxfId="3">
      <calculatedColumnFormula>$C$4+$C$5*Tabla5[[#This Row],[Clientes]]</calculatedColumnFormula>
    </tableColumn>
    <tableColumn id="4" xr3:uid="{0A38B9EC-0997-4171-A39E-8B785A3B6BAC}" name="Diferencia">
      <calculatedColumnFormula>B13-C13</calculatedColumnFormula>
    </tableColumn>
    <tableColumn id="5" xr3:uid="{3571043C-04B2-40A2-B36A-9CBE80C669AC}" name="Diferencia ^2 ">
      <calculatedColumnFormula>D13*D13</calculatedColumnFormula>
    </tableColumn>
    <tableColumn id="6" xr3:uid="{117371A9-90B4-4E1F-9AC1-4AB201E27A02}" name="X - Xprom" dataDxfId="2">
      <calculatedColumnFormula>A13-$C$8</calculatedColumnFormula>
    </tableColumn>
    <tableColumn id="7" xr3:uid="{E98D9CE4-0935-4931-9553-9C55F18BC765}" name="(X - Xprom)^2" dataDxfId="1">
      <calculatedColumnFormula>F13*F13</calculatedColumnFormula>
    </tableColumn>
    <tableColumn id="8" xr3:uid="{FD1430D7-7F6B-40A0-BD16-F544624CD643}" name="Y - Yprom" dataDxfId="0">
      <calculatedColumnFormula>B13-$C$9</calculatedColumnFormula>
    </tableColumn>
    <tableColumn id="9" xr3:uid="{077648BB-432C-4877-9345-FD9D3C2BB97C}" name="covar(x,y)">
      <calculatedColumnFormula>H13*F13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A522-5BBB-464A-975C-150AAF2DE678}">
  <dimension ref="A2:I29"/>
  <sheetViews>
    <sheetView topLeftCell="A9" zoomScale="115" zoomScaleNormal="115" workbookViewId="0">
      <selection activeCell="D33" sqref="D33"/>
    </sheetView>
  </sheetViews>
  <sheetFormatPr baseColWidth="10" defaultColWidth="11.453125" defaultRowHeight="14.5" x14ac:dyDescent="0.35"/>
  <cols>
    <col min="2" max="2" width="12.54296875" customWidth="1"/>
  </cols>
  <sheetData>
    <row r="2" spans="1:9" ht="23.5" x14ac:dyDescent="0.55000000000000004">
      <c r="F2" s="15" t="s">
        <v>0</v>
      </c>
      <c r="G2" s="15"/>
      <c r="H2" s="15"/>
      <c r="I2" s="15"/>
    </row>
    <row r="3" spans="1:9" ht="15" thickBot="1" x14ac:dyDescent="0.4">
      <c r="A3" s="1" t="s">
        <v>1</v>
      </c>
    </row>
    <row r="4" spans="1:9" x14ac:dyDescent="0.35">
      <c r="B4" s="16" t="s">
        <v>2</v>
      </c>
      <c r="C4" s="16"/>
      <c r="D4" s="9">
        <v>5</v>
      </c>
      <c r="F4" s="17" t="s">
        <v>3</v>
      </c>
      <c r="G4" s="17"/>
      <c r="H4" s="17"/>
      <c r="I4" s="17"/>
    </row>
    <row r="5" spans="1:9" ht="15" thickBot="1" x14ac:dyDescent="0.4">
      <c r="B5" s="16" t="s">
        <v>4</v>
      </c>
      <c r="C5" s="16"/>
      <c r="D5" s="10">
        <v>2</v>
      </c>
      <c r="F5" s="17"/>
      <c r="G5" s="17"/>
      <c r="H5" s="17"/>
      <c r="I5" s="17"/>
    </row>
    <row r="6" spans="1:9" ht="15" thickBot="1" x14ac:dyDescent="0.4">
      <c r="A6" s="1" t="s">
        <v>5</v>
      </c>
      <c r="B6" s="16" t="s">
        <v>6</v>
      </c>
      <c r="C6" s="16"/>
      <c r="D6">
        <f>D4-D5</f>
        <v>3</v>
      </c>
      <c r="F6" s="17"/>
      <c r="G6" s="17"/>
      <c r="H6" s="17"/>
      <c r="I6" s="17"/>
    </row>
    <row r="7" spans="1:9" ht="15" thickBot="1" x14ac:dyDescent="0.4">
      <c r="A7" s="1" t="s">
        <v>7</v>
      </c>
      <c r="B7" s="16" t="s">
        <v>8</v>
      </c>
      <c r="C7" s="16"/>
      <c r="D7" s="8">
        <v>-20</v>
      </c>
    </row>
    <row r="9" spans="1:9" x14ac:dyDescent="0.35">
      <c r="A9" t="s">
        <v>9</v>
      </c>
      <c r="B9" t="s">
        <v>10</v>
      </c>
    </row>
    <row r="10" spans="1:9" x14ac:dyDescent="0.35">
      <c r="A10">
        <v>1</v>
      </c>
      <c r="B10">
        <f>$D$7+$D$6*Tabla1[[#This Row],[Clientes]]</f>
        <v>-17</v>
      </c>
    </row>
    <row r="11" spans="1:9" x14ac:dyDescent="0.35">
      <c r="A11">
        <v>2</v>
      </c>
      <c r="B11">
        <f>$D$7+$D$6*Tabla1[[#This Row],[Clientes]]</f>
        <v>-14</v>
      </c>
    </row>
    <row r="12" spans="1:9" x14ac:dyDescent="0.35">
      <c r="A12">
        <v>3</v>
      </c>
      <c r="B12">
        <f>$D$7+$D$6*Tabla1[[#This Row],[Clientes]]</f>
        <v>-11</v>
      </c>
    </row>
    <row r="13" spans="1:9" x14ac:dyDescent="0.35">
      <c r="A13">
        <v>4</v>
      </c>
      <c r="B13">
        <f>$D$7+$D$6*Tabla1[[#This Row],[Clientes]]</f>
        <v>-8</v>
      </c>
    </row>
    <row r="14" spans="1:9" x14ac:dyDescent="0.35">
      <c r="A14">
        <v>5</v>
      </c>
      <c r="B14">
        <f>$D$7+$D$6*Tabla1[[#This Row],[Clientes]]</f>
        <v>-5</v>
      </c>
    </row>
    <row r="15" spans="1:9" x14ac:dyDescent="0.35">
      <c r="A15">
        <v>6</v>
      </c>
      <c r="B15">
        <f>$D$7+$D$6*Tabla1[[#This Row],[Clientes]]</f>
        <v>-2</v>
      </c>
    </row>
    <row r="16" spans="1:9" x14ac:dyDescent="0.35">
      <c r="A16">
        <v>7</v>
      </c>
      <c r="B16">
        <f>$D$7+$D$6*Tabla1[[#This Row],[Clientes]]</f>
        <v>1</v>
      </c>
    </row>
    <row r="17" spans="1:2" x14ac:dyDescent="0.35">
      <c r="A17">
        <v>8</v>
      </c>
      <c r="B17">
        <f>$D$7+$D$6*Tabla1[[#This Row],[Clientes]]</f>
        <v>4</v>
      </c>
    </row>
    <row r="18" spans="1:2" x14ac:dyDescent="0.35">
      <c r="A18">
        <v>9</v>
      </c>
      <c r="B18">
        <f>$D$7+$D$6*Tabla1[[#This Row],[Clientes]]</f>
        <v>7</v>
      </c>
    </row>
    <row r="19" spans="1:2" x14ac:dyDescent="0.35">
      <c r="A19">
        <v>10</v>
      </c>
      <c r="B19">
        <f>$D$7+$D$6*Tabla1[[#This Row],[Clientes]]</f>
        <v>10</v>
      </c>
    </row>
    <row r="20" spans="1:2" x14ac:dyDescent="0.35">
      <c r="A20">
        <v>11</v>
      </c>
      <c r="B20">
        <f>$D$7+$D$6*Tabla1[[#This Row],[Clientes]]</f>
        <v>13</v>
      </c>
    </row>
    <row r="21" spans="1:2" x14ac:dyDescent="0.35">
      <c r="A21">
        <v>12</v>
      </c>
      <c r="B21">
        <f>$D$7+$D$6*Tabla1[[#This Row],[Clientes]]</f>
        <v>16</v>
      </c>
    </row>
    <row r="22" spans="1:2" x14ac:dyDescent="0.35">
      <c r="A22">
        <v>13</v>
      </c>
      <c r="B22">
        <f>$D$7+$D$6*Tabla1[[#This Row],[Clientes]]</f>
        <v>19</v>
      </c>
    </row>
    <row r="23" spans="1:2" x14ac:dyDescent="0.35">
      <c r="A23">
        <v>14</v>
      </c>
      <c r="B23">
        <f>$D$7+$D$6*Tabla1[[#This Row],[Clientes]]</f>
        <v>22</v>
      </c>
    </row>
    <row r="24" spans="1:2" x14ac:dyDescent="0.35">
      <c r="A24">
        <v>15</v>
      </c>
      <c r="B24">
        <f>$D$7+$D$6*Tabla1[[#This Row],[Clientes]]</f>
        <v>25</v>
      </c>
    </row>
    <row r="25" spans="1:2" x14ac:dyDescent="0.35">
      <c r="A25">
        <v>16</v>
      </c>
      <c r="B25">
        <f>$D$7+$D$6*Tabla1[[#This Row],[Clientes]]</f>
        <v>28</v>
      </c>
    </row>
    <row r="26" spans="1:2" x14ac:dyDescent="0.35">
      <c r="A26">
        <v>17</v>
      </c>
      <c r="B26">
        <f>$D$7+$D$6*Tabla1[[#This Row],[Clientes]]</f>
        <v>31</v>
      </c>
    </row>
    <row r="27" spans="1:2" x14ac:dyDescent="0.35">
      <c r="A27">
        <v>18</v>
      </c>
      <c r="B27">
        <f>$D$7+$D$6*Tabla1[[#This Row],[Clientes]]</f>
        <v>34</v>
      </c>
    </row>
    <row r="28" spans="1:2" x14ac:dyDescent="0.35">
      <c r="A28">
        <v>19</v>
      </c>
      <c r="B28">
        <f>$D$7+$D$6*Tabla1[[#This Row],[Clientes]]</f>
        <v>37</v>
      </c>
    </row>
    <row r="29" spans="1:2" x14ac:dyDescent="0.35">
      <c r="A29">
        <v>20</v>
      </c>
      <c r="B29">
        <f>$D$7+$D$6*Tabla1[[#This Row],[Clientes]]</f>
        <v>40</v>
      </c>
    </row>
  </sheetData>
  <mergeCells count="6">
    <mergeCell ref="F2:I2"/>
    <mergeCell ref="B4:C4"/>
    <mergeCell ref="B5:C5"/>
    <mergeCell ref="B6:C6"/>
    <mergeCell ref="B7:C7"/>
    <mergeCell ref="F4:I6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5B14-1163-41A2-83AF-AB50802E7F53}">
  <dimension ref="A2:H28"/>
  <sheetViews>
    <sheetView workbookViewId="0">
      <selection activeCell="C6" sqref="C6"/>
    </sheetView>
  </sheetViews>
  <sheetFormatPr baseColWidth="10" defaultColWidth="11.453125" defaultRowHeight="14.5" x14ac:dyDescent="0.35"/>
  <cols>
    <col min="1" max="1" width="10.453125" customWidth="1"/>
    <col min="2" max="2" width="8.26953125" customWidth="1"/>
    <col min="3" max="3" width="9.7265625" customWidth="1"/>
    <col min="4" max="4" width="12.26953125" customWidth="1"/>
  </cols>
  <sheetData>
    <row r="2" spans="1:8" ht="23.5" x14ac:dyDescent="0.55000000000000004">
      <c r="E2" s="15" t="s">
        <v>11</v>
      </c>
      <c r="F2" s="15"/>
      <c r="G2" s="15"/>
      <c r="H2" s="15"/>
    </row>
    <row r="3" spans="1:8" ht="15" thickBot="1" x14ac:dyDescent="0.4">
      <c r="A3" s="1" t="s">
        <v>1</v>
      </c>
    </row>
    <row r="4" spans="1:8" ht="15" customHeight="1" thickBot="1" x14ac:dyDescent="0.4">
      <c r="A4" t="s">
        <v>7</v>
      </c>
      <c r="C4" s="8">
        <v>-19</v>
      </c>
      <c r="E4" s="18" t="s">
        <v>12</v>
      </c>
      <c r="F4" s="18"/>
      <c r="G4" s="18"/>
      <c r="H4" s="18"/>
    </row>
    <row r="5" spans="1:8" ht="15" thickBot="1" x14ac:dyDescent="0.4">
      <c r="A5" t="s">
        <v>5</v>
      </c>
      <c r="C5" s="7">
        <v>3</v>
      </c>
      <c r="E5" s="18"/>
      <c r="F5" s="18"/>
      <c r="G5" s="18"/>
      <c r="H5" s="18"/>
    </row>
    <row r="6" spans="1:8" x14ac:dyDescent="0.35">
      <c r="A6" t="s">
        <v>13</v>
      </c>
      <c r="C6" s="2">
        <f>SUM(D9:D28)</f>
        <v>-5</v>
      </c>
      <c r="E6" s="18"/>
      <c r="F6" s="18"/>
      <c r="G6" s="18"/>
      <c r="H6" s="18"/>
    </row>
    <row r="8" spans="1:8" s="6" customFormat="1" ht="31.5" customHeight="1" x14ac:dyDescent="0.35">
      <c r="A8" s="6" t="s">
        <v>9</v>
      </c>
      <c r="B8" s="6" t="s">
        <v>32</v>
      </c>
      <c r="C8" s="6" t="s">
        <v>33</v>
      </c>
      <c r="D8" s="6" t="s">
        <v>16</v>
      </c>
      <c r="E8" s="6" t="s">
        <v>36</v>
      </c>
    </row>
    <row r="9" spans="1:8" x14ac:dyDescent="0.35">
      <c r="A9">
        <v>1</v>
      </c>
      <c r="B9">
        <v>-18</v>
      </c>
      <c r="C9" s="3">
        <f>$C$4+$C$5*Tabla2[[#This Row],[Clientes]]</f>
        <v>-16</v>
      </c>
      <c r="D9">
        <f>B9-C9</f>
        <v>-2</v>
      </c>
      <c r="G9">
        <f>_xlfn.VAR.P(D9:D18)</f>
        <v>2.4900000000000002</v>
      </c>
    </row>
    <row r="10" spans="1:8" x14ac:dyDescent="0.35">
      <c r="A10">
        <v>2</v>
      </c>
      <c r="B10">
        <v>-15</v>
      </c>
      <c r="C10" s="3">
        <f>$C$4+$C$5*Tabla2[[#This Row],[Clientes]]</f>
        <v>-13</v>
      </c>
      <c r="D10">
        <f t="shared" ref="D10:D28" si="0">B10-C10</f>
        <v>-2</v>
      </c>
    </row>
    <row r="11" spans="1:8" x14ac:dyDescent="0.35">
      <c r="A11">
        <v>3</v>
      </c>
      <c r="B11">
        <v>-12</v>
      </c>
      <c r="C11" s="3">
        <f>$C$4+$C$5*Tabla2[[#This Row],[Clientes]]</f>
        <v>-10</v>
      </c>
      <c r="D11">
        <f t="shared" si="0"/>
        <v>-2</v>
      </c>
    </row>
    <row r="12" spans="1:8" x14ac:dyDescent="0.35">
      <c r="A12">
        <v>4</v>
      </c>
      <c r="B12">
        <v>-6</v>
      </c>
      <c r="C12" s="3">
        <f>$C$4+$C$5*Tabla2[[#This Row],[Clientes]]</f>
        <v>-7</v>
      </c>
      <c r="D12">
        <f t="shared" si="0"/>
        <v>1</v>
      </c>
    </row>
    <row r="13" spans="1:8" x14ac:dyDescent="0.35">
      <c r="A13">
        <v>5</v>
      </c>
      <c r="B13">
        <v>-7</v>
      </c>
      <c r="C13" s="3">
        <f>$C$4+$C$5*Tabla2[[#This Row],[Clientes]]</f>
        <v>-4</v>
      </c>
      <c r="D13">
        <f t="shared" si="0"/>
        <v>-3</v>
      </c>
    </row>
    <row r="14" spans="1:8" x14ac:dyDescent="0.35">
      <c r="A14">
        <v>6</v>
      </c>
      <c r="B14">
        <v>-1</v>
      </c>
      <c r="C14" s="3">
        <f>$C$4+$C$5*Tabla2[[#This Row],[Clientes]]</f>
        <v>-1</v>
      </c>
      <c r="D14">
        <f t="shared" si="0"/>
        <v>0</v>
      </c>
    </row>
    <row r="15" spans="1:8" x14ac:dyDescent="0.35">
      <c r="A15">
        <v>7</v>
      </c>
      <c r="B15">
        <v>-1</v>
      </c>
      <c r="C15" s="3">
        <f>$C$4+$C$5*Tabla2[[#This Row],[Clientes]]</f>
        <v>2</v>
      </c>
      <c r="D15">
        <f t="shared" si="0"/>
        <v>-3</v>
      </c>
    </row>
    <row r="16" spans="1:8" x14ac:dyDescent="0.35">
      <c r="A16">
        <v>8</v>
      </c>
      <c r="B16">
        <v>5</v>
      </c>
      <c r="C16" s="3">
        <f>$C$4+$C$5*Tabla2[[#This Row],[Clientes]]</f>
        <v>5</v>
      </c>
      <c r="D16">
        <f t="shared" si="0"/>
        <v>0</v>
      </c>
    </row>
    <row r="17" spans="1:7" x14ac:dyDescent="0.35">
      <c r="A17">
        <v>9</v>
      </c>
      <c r="B17">
        <v>9</v>
      </c>
      <c r="C17" s="3">
        <f>$C$4+$C$5*Tabla2[[#This Row],[Clientes]]</f>
        <v>8</v>
      </c>
      <c r="D17">
        <f t="shared" si="0"/>
        <v>1</v>
      </c>
    </row>
    <row r="18" spans="1:7" x14ac:dyDescent="0.35">
      <c r="A18">
        <v>10</v>
      </c>
      <c r="B18">
        <v>12</v>
      </c>
      <c r="C18" s="3">
        <f>$C$4+$C$5*Tabla2[[#This Row],[Clientes]]</f>
        <v>11</v>
      </c>
      <c r="D18">
        <f t="shared" si="0"/>
        <v>1</v>
      </c>
      <c r="G18">
        <f>VAR(D18:D28)</f>
        <v>45.472727272727276</v>
      </c>
    </row>
    <row r="19" spans="1:7" x14ac:dyDescent="0.35">
      <c r="A19">
        <v>11</v>
      </c>
      <c r="B19">
        <v>6</v>
      </c>
      <c r="C19" s="3">
        <f>$C$4+$C$5*Tabla2[[#This Row],[Clientes]]</f>
        <v>14</v>
      </c>
      <c r="D19">
        <f t="shared" si="0"/>
        <v>-8</v>
      </c>
    </row>
    <row r="20" spans="1:7" x14ac:dyDescent="0.35">
      <c r="A20">
        <v>12</v>
      </c>
      <c r="B20">
        <v>12</v>
      </c>
      <c r="C20" s="3">
        <f>$C$4+$C$5*Tabla2[[#This Row],[Clientes]]</f>
        <v>17</v>
      </c>
      <c r="D20">
        <f t="shared" si="0"/>
        <v>-5</v>
      </c>
    </row>
    <row r="21" spans="1:7" x14ac:dyDescent="0.35">
      <c r="A21">
        <v>13</v>
      </c>
      <c r="B21">
        <v>22</v>
      </c>
      <c r="C21" s="3">
        <f>$C$4+$C$5*Tabla2[[#This Row],[Clientes]]</f>
        <v>20</v>
      </c>
      <c r="D21">
        <f t="shared" si="0"/>
        <v>2</v>
      </c>
    </row>
    <row r="22" spans="1:7" x14ac:dyDescent="0.35">
      <c r="A22">
        <v>14</v>
      </c>
      <c r="B22">
        <v>24</v>
      </c>
      <c r="C22" s="3">
        <f>$C$4+$C$5*Tabla2[[#This Row],[Clientes]]</f>
        <v>23</v>
      </c>
      <c r="D22">
        <f t="shared" si="0"/>
        <v>1</v>
      </c>
    </row>
    <row r="23" spans="1:7" x14ac:dyDescent="0.35">
      <c r="A23">
        <v>15</v>
      </c>
      <c r="B23">
        <v>22</v>
      </c>
      <c r="C23" s="3">
        <f>$C$4+$C$5*Tabla2[[#This Row],[Clientes]]</f>
        <v>26</v>
      </c>
      <c r="D23">
        <f t="shared" si="0"/>
        <v>-4</v>
      </c>
    </row>
    <row r="24" spans="1:7" x14ac:dyDescent="0.35">
      <c r="A24">
        <v>16</v>
      </c>
      <c r="B24">
        <v>38</v>
      </c>
      <c r="C24" s="3">
        <f>$C$4+$C$5*Tabla2[[#This Row],[Clientes]]</f>
        <v>29</v>
      </c>
      <c r="D24">
        <f t="shared" si="0"/>
        <v>9</v>
      </c>
    </row>
    <row r="25" spans="1:7" x14ac:dyDescent="0.35">
      <c r="A25">
        <v>17</v>
      </c>
      <c r="B25">
        <v>22</v>
      </c>
      <c r="C25" s="3">
        <f>$C$4+$C$5*Tabla2[[#This Row],[Clientes]]</f>
        <v>32</v>
      </c>
      <c r="D25">
        <f t="shared" si="0"/>
        <v>-10</v>
      </c>
    </row>
    <row r="26" spans="1:7" x14ac:dyDescent="0.35">
      <c r="A26">
        <v>18</v>
      </c>
      <c r="B26">
        <v>36</v>
      </c>
      <c r="C26" s="3">
        <f>$C$4+$C$5*Tabla2[[#This Row],[Clientes]]</f>
        <v>35</v>
      </c>
      <c r="D26">
        <f t="shared" si="0"/>
        <v>1</v>
      </c>
    </row>
    <row r="27" spans="1:7" x14ac:dyDescent="0.35">
      <c r="A27">
        <v>19</v>
      </c>
      <c r="B27">
        <v>46</v>
      </c>
      <c r="C27" s="3">
        <f>$C$4+$C$5*Tabla2[[#This Row],[Clientes]]</f>
        <v>38</v>
      </c>
      <c r="D27">
        <f t="shared" si="0"/>
        <v>8</v>
      </c>
    </row>
    <row r="28" spans="1:7" x14ac:dyDescent="0.35">
      <c r="A28">
        <v>20</v>
      </c>
      <c r="B28">
        <v>51</v>
      </c>
      <c r="C28" s="3">
        <f>$C$4+$C$5*Tabla2[[#This Row],[Clientes]]</f>
        <v>41</v>
      </c>
      <c r="D28">
        <f t="shared" si="0"/>
        <v>10</v>
      </c>
    </row>
  </sheetData>
  <mergeCells count="2">
    <mergeCell ref="E2:H2"/>
    <mergeCell ref="E4:H6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0FD7-EE44-42B5-977F-020394DA9942}">
  <dimension ref="A2:H28"/>
  <sheetViews>
    <sheetView workbookViewId="0">
      <selection activeCell="D4" sqref="D4:D6"/>
    </sheetView>
  </sheetViews>
  <sheetFormatPr baseColWidth="10" defaultColWidth="11.453125" defaultRowHeight="14.5" x14ac:dyDescent="0.35"/>
  <cols>
    <col min="1" max="1" width="9.81640625" customWidth="1"/>
    <col min="2" max="2" width="10.1796875" customWidth="1"/>
    <col min="3" max="3" width="10.26953125" customWidth="1"/>
    <col min="4" max="4" width="12.26953125" customWidth="1"/>
  </cols>
  <sheetData>
    <row r="2" spans="1:8" ht="23.5" x14ac:dyDescent="0.55000000000000004">
      <c r="E2" s="15" t="s">
        <v>17</v>
      </c>
      <c r="F2" s="15"/>
      <c r="G2" s="15"/>
      <c r="H2" s="15"/>
    </row>
    <row r="3" spans="1:8" x14ac:dyDescent="0.35">
      <c r="A3" s="1" t="s">
        <v>1</v>
      </c>
    </row>
    <row r="4" spans="1:8" ht="14.5" customHeight="1" x14ac:dyDescent="0.35">
      <c r="A4" t="s">
        <v>7</v>
      </c>
      <c r="C4">
        <v>-20</v>
      </c>
      <c r="E4" s="18" t="s">
        <v>18</v>
      </c>
      <c r="F4" s="18"/>
      <c r="G4" s="18"/>
      <c r="H4" s="18"/>
    </row>
    <row r="5" spans="1:8" ht="15" thickBot="1" x14ac:dyDescent="0.4">
      <c r="A5" t="s">
        <v>5</v>
      </c>
      <c r="C5" s="2">
        <v>2.9952380952380944</v>
      </c>
      <c r="E5" s="18"/>
      <c r="F5" s="18"/>
      <c r="G5" s="18"/>
      <c r="H5" s="18"/>
    </row>
    <row r="6" spans="1:8" ht="15" thickBot="1" x14ac:dyDescent="0.4">
      <c r="A6" t="s">
        <v>13</v>
      </c>
      <c r="C6" s="7">
        <f>SUM(D9:D28)</f>
        <v>1.865174681370263E-13</v>
      </c>
      <c r="E6" s="18"/>
      <c r="F6" s="18"/>
      <c r="G6" s="18"/>
      <c r="H6" s="18"/>
    </row>
    <row r="8" spans="1:8" s="6" customFormat="1" ht="28.5" customHeight="1" x14ac:dyDescent="0.35">
      <c r="A8" s="6" t="s">
        <v>9</v>
      </c>
      <c r="B8" s="6" t="s">
        <v>14</v>
      </c>
      <c r="C8" s="6" t="s">
        <v>15</v>
      </c>
      <c r="D8" s="6" t="s">
        <v>16</v>
      </c>
    </row>
    <row r="9" spans="1:8" x14ac:dyDescent="0.35">
      <c r="A9">
        <v>1</v>
      </c>
      <c r="B9">
        <v>-18</v>
      </c>
      <c r="C9" s="3">
        <f>$C$4+$C$5*Tabla3[[#This Row],[Clientes]]</f>
        <v>-17.004761904761907</v>
      </c>
      <c r="D9">
        <f>B9-C9</f>
        <v>-0.99523809523809348</v>
      </c>
    </row>
    <row r="10" spans="1:8" x14ac:dyDescent="0.35">
      <c r="A10">
        <v>2</v>
      </c>
      <c r="B10">
        <v>-15</v>
      </c>
      <c r="C10" s="3">
        <f>$C$4+$C$5*Tabla3[[#This Row],[Clientes]]</f>
        <v>-14.009523809523811</v>
      </c>
      <c r="D10">
        <f t="shared" ref="D10:D28" si="0">B10-C10</f>
        <v>-0.99047619047618873</v>
      </c>
    </row>
    <row r="11" spans="1:8" x14ac:dyDescent="0.35">
      <c r="A11">
        <v>3</v>
      </c>
      <c r="B11">
        <v>-12</v>
      </c>
      <c r="C11" s="3">
        <f>$C$4+$C$5*Tabla3[[#This Row],[Clientes]]</f>
        <v>-11.014285714285716</v>
      </c>
      <c r="D11">
        <f t="shared" si="0"/>
        <v>-0.98571428571428399</v>
      </c>
    </row>
    <row r="12" spans="1:8" x14ac:dyDescent="0.35">
      <c r="A12">
        <v>4</v>
      </c>
      <c r="B12">
        <v>-6</v>
      </c>
      <c r="C12" s="3">
        <f>$C$4+$C$5*Tabla3[[#This Row],[Clientes]]</f>
        <v>-8.0190476190476225</v>
      </c>
      <c r="D12">
        <f t="shared" si="0"/>
        <v>2.0190476190476225</v>
      </c>
    </row>
    <row r="13" spans="1:8" x14ac:dyDescent="0.35">
      <c r="A13">
        <v>5</v>
      </c>
      <c r="B13">
        <v>-7</v>
      </c>
      <c r="C13" s="3">
        <f>$C$4+$C$5*Tabla3[[#This Row],[Clientes]]</f>
        <v>-5.0238095238095291</v>
      </c>
      <c r="D13">
        <f t="shared" si="0"/>
        <v>-1.9761904761904709</v>
      </c>
    </row>
    <row r="14" spans="1:8" x14ac:dyDescent="0.35">
      <c r="A14">
        <v>6</v>
      </c>
      <c r="B14">
        <v>-1</v>
      </c>
      <c r="C14" s="3">
        <f>$C$4+$C$5*Tabla3[[#This Row],[Clientes]]</f>
        <v>-2.028571428571432</v>
      </c>
      <c r="D14">
        <f t="shared" si="0"/>
        <v>1.028571428571432</v>
      </c>
    </row>
    <row r="15" spans="1:8" x14ac:dyDescent="0.35">
      <c r="A15">
        <v>7</v>
      </c>
      <c r="B15">
        <v>-1</v>
      </c>
      <c r="C15" s="3">
        <f>$C$4+$C$5*Tabla3[[#This Row],[Clientes]]</f>
        <v>0.96666666666666146</v>
      </c>
      <c r="D15">
        <f t="shared" si="0"/>
        <v>-1.9666666666666615</v>
      </c>
    </row>
    <row r="16" spans="1:8" x14ac:dyDescent="0.35">
      <c r="A16">
        <v>8</v>
      </c>
      <c r="B16">
        <v>5</v>
      </c>
      <c r="C16" s="3">
        <f>$C$4+$C$5*Tabla3[[#This Row],[Clientes]]</f>
        <v>3.9619047619047549</v>
      </c>
      <c r="D16">
        <f t="shared" si="0"/>
        <v>1.0380952380952451</v>
      </c>
    </row>
    <row r="17" spans="1:4" x14ac:dyDescent="0.35">
      <c r="A17">
        <v>9</v>
      </c>
      <c r="B17">
        <v>9</v>
      </c>
      <c r="C17" s="3">
        <f>$C$4+$C$5*Tabla3[[#This Row],[Clientes]]</f>
        <v>6.9571428571428484</v>
      </c>
      <c r="D17">
        <f t="shared" si="0"/>
        <v>2.0428571428571516</v>
      </c>
    </row>
    <row r="18" spans="1:4" x14ac:dyDescent="0.35">
      <c r="A18">
        <v>10</v>
      </c>
      <c r="B18">
        <v>12</v>
      </c>
      <c r="C18" s="3">
        <f>$C$4+$C$5*Tabla3[[#This Row],[Clientes]]</f>
        <v>9.9523809523809419</v>
      </c>
      <c r="D18">
        <f t="shared" si="0"/>
        <v>2.0476190476190581</v>
      </c>
    </row>
    <row r="19" spans="1:4" x14ac:dyDescent="0.35">
      <c r="A19">
        <v>11</v>
      </c>
      <c r="B19">
        <v>15</v>
      </c>
      <c r="C19" s="3">
        <f>$C$4+$C$5*Tabla3[[#This Row],[Clientes]]</f>
        <v>12.947619047619035</v>
      </c>
      <c r="D19">
        <f t="shared" si="0"/>
        <v>2.0523809523809646</v>
      </c>
    </row>
    <row r="20" spans="1:4" x14ac:dyDescent="0.35">
      <c r="A20">
        <v>12</v>
      </c>
      <c r="B20">
        <v>16</v>
      </c>
      <c r="C20" s="3">
        <f>$C$4+$C$5*Tabla3[[#This Row],[Clientes]]</f>
        <v>15.942857142857136</v>
      </c>
      <c r="D20">
        <f t="shared" si="0"/>
        <v>5.7142857142864045E-2</v>
      </c>
    </row>
    <row r="21" spans="1:4" x14ac:dyDescent="0.35">
      <c r="A21">
        <v>13</v>
      </c>
      <c r="B21">
        <v>18</v>
      </c>
      <c r="C21" s="3">
        <f>$C$4+$C$5*Tabla3[[#This Row],[Clientes]]</f>
        <v>18.938095238095229</v>
      </c>
      <c r="D21">
        <f t="shared" si="0"/>
        <v>-0.93809523809522943</v>
      </c>
    </row>
    <row r="22" spans="1:4" x14ac:dyDescent="0.35">
      <c r="A22">
        <v>14</v>
      </c>
      <c r="B22">
        <v>20</v>
      </c>
      <c r="C22" s="3">
        <f>$C$4+$C$5*Tabla3[[#This Row],[Clientes]]</f>
        <v>21.933333333333323</v>
      </c>
      <c r="D22">
        <f t="shared" si="0"/>
        <v>-1.9333333333333229</v>
      </c>
    </row>
    <row r="23" spans="1:4" x14ac:dyDescent="0.35">
      <c r="A23">
        <v>15</v>
      </c>
      <c r="B23">
        <v>25</v>
      </c>
      <c r="C23" s="3">
        <f>$C$4+$C$5*Tabla3[[#This Row],[Clientes]]</f>
        <v>24.928571428571416</v>
      </c>
      <c r="D23">
        <f t="shared" si="0"/>
        <v>7.1428571428583609E-2</v>
      </c>
    </row>
    <row r="24" spans="1:4" x14ac:dyDescent="0.35">
      <c r="A24">
        <v>16</v>
      </c>
      <c r="B24">
        <v>28</v>
      </c>
      <c r="C24" s="3">
        <f>$C$4+$C$5*Tabla3[[#This Row],[Clientes]]</f>
        <v>27.92380952380951</v>
      </c>
      <c r="D24">
        <f t="shared" si="0"/>
        <v>7.6190476190490131E-2</v>
      </c>
    </row>
    <row r="25" spans="1:4" x14ac:dyDescent="0.35">
      <c r="A25">
        <v>17</v>
      </c>
      <c r="B25">
        <v>30</v>
      </c>
      <c r="C25" s="3">
        <f>$C$4+$C$5*Tabla3[[#This Row],[Clientes]]</f>
        <v>30.919047619047603</v>
      </c>
      <c r="D25">
        <f t="shared" si="0"/>
        <v>-0.91904761904760335</v>
      </c>
    </row>
    <row r="26" spans="1:4" x14ac:dyDescent="0.35">
      <c r="A26">
        <v>18</v>
      </c>
      <c r="B26">
        <v>33</v>
      </c>
      <c r="C26" s="3">
        <f>$C$4+$C$5*Tabla3[[#This Row],[Clientes]]</f>
        <v>33.914285714285697</v>
      </c>
      <c r="D26">
        <f t="shared" si="0"/>
        <v>-0.91428571428569683</v>
      </c>
    </row>
    <row r="27" spans="1:4" x14ac:dyDescent="0.35">
      <c r="A27">
        <v>19</v>
      </c>
      <c r="B27">
        <v>36</v>
      </c>
      <c r="C27" s="3">
        <f>$C$4+$C$5*Tabla3[[#This Row],[Clientes]]</f>
        <v>36.90952380952379</v>
      </c>
      <c r="D27">
        <f t="shared" si="0"/>
        <v>-0.90952380952379031</v>
      </c>
    </row>
    <row r="28" spans="1:4" x14ac:dyDescent="0.35">
      <c r="A28">
        <v>20</v>
      </c>
      <c r="B28">
        <v>42</v>
      </c>
      <c r="C28" s="3">
        <f>$C$4+$C$5*Tabla3[[#This Row],[Clientes]]</f>
        <v>39.904761904761884</v>
      </c>
      <c r="D28">
        <f t="shared" si="0"/>
        <v>2.0952380952381162</v>
      </c>
    </row>
  </sheetData>
  <mergeCells count="2">
    <mergeCell ref="E2:H2"/>
    <mergeCell ref="E4:H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0446-2087-4950-88F9-08FED580BC11}">
  <dimension ref="A2:K31"/>
  <sheetViews>
    <sheetView tabSelected="1" topLeftCell="A3" workbookViewId="0">
      <selection activeCell="M12" sqref="M12"/>
    </sheetView>
  </sheetViews>
  <sheetFormatPr baseColWidth="10" defaultColWidth="11.453125" defaultRowHeight="14.5" x14ac:dyDescent="0.35"/>
  <cols>
    <col min="1" max="1" width="10.453125" customWidth="1"/>
    <col min="2" max="2" width="9" customWidth="1"/>
    <col min="3" max="3" width="12.6328125" bestFit="1" customWidth="1"/>
    <col min="4" max="4" width="12.453125" bestFit="1" customWidth="1"/>
    <col min="5" max="5" width="15.1796875" customWidth="1"/>
  </cols>
  <sheetData>
    <row r="2" spans="1:11" ht="23.5" x14ac:dyDescent="0.55000000000000004">
      <c r="E2" s="15" t="s">
        <v>19</v>
      </c>
      <c r="F2" s="15"/>
      <c r="G2" s="15"/>
      <c r="H2" s="15"/>
    </row>
    <row r="3" spans="1:11" x14ac:dyDescent="0.35">
      <c r="A3" s="1" t="s">
        <v>1</v>
      </c>
    </row>
    <row r="4" spans="1:11" ht="14.5" customHeight="1" x14ac:dyDescent="0.35">
      <c r="A4" t="s">
        <v>7</v>
      </c>
      <c r="C4" s="4">
        <v>-20.168365591992359</v>
      </c>
      <c r="E4" s="19" t="s">
        <v>20</v>
      </c>
      <c r="F4" s="19"/>
      <c r="G4" s="19"/>
      <c r="H4" s="19"/>
      <c r="I4" s="19"/>
    </row>
    <row r="5" spans="1:11" x14ac:dyDescent="0.35">
      <c r="A5" t="s">
        <v>5</v>
      </c>
      <c r="C5" s="5">
        <v>3.0112728405749492</v>
      </c>
      <c r="E5" s="19"/>
      <c r="F5" s="19"/>
      <c r="G5" s="19"/>
      <c r="H5" s="19"/>
      <c r="I5" s="19"/>
    </row>
    <row r="6" spans="1:11" ht="15" thickBot="1" x14ac:dyDescent="0.4">
      <c r="A6" t="s">
        <v>13</v>
      </c>
      <c r="C6" s="2">
        <f>SUM(D12:D31)</f>
        <v>1.5319107857791892E-5</v>
      </c>
      <c r="E6" s="19"/>
      <c r="F6" s="19"/>
      <c r="G6" s="19"/>
      <c r="H6" s="19"/>
      <c r="I6" s="19"/>
    </row>
    <row r="7" spans="1:11" ht="15" thickBot="1" x14ac:dyDescent="0.4">
      <c r="A7" t="s">
        <v>21</v>
      </c>
      <c r="C7" s="7">
        <f>SUM(E12:E31)</f>
        <v>40.865413552915221</v>
      </c>
      <c r="E7" s="19"/>
      <c r="F7" s="19"/>
      <c r="G7" s="19"/>
      <c r="H7" s="19"/>
      <c r="I7" s="19"/>
    </row>
    <row r="8" spans="1:11" x14ac:dyDescent="0.35">
      <c r="B8" s="2"/>
      <c r="E8" s="19"/>
      <c r="F8" s="19"/>
      <c r="G8" s="19"/>
      <c r="H8" s="19"/>
      <c r="I8" s="19"/>
    </row>
    <row r="9" spans="1:11" x14ac:dyDescent="0.35">
      <c r="B9" s="2"/>
      <c r="E9" s="19"/>
      <c r="F9" s="19"/>
      <c r="G9" s="19"/>
      <c r="H9" s="19"/>
      <c r="I9" s="19"/>
    </row>
    <row r="11" spans="1:11" s="6" customFormat="1" ht="33.75" customHeight="1" x14ac:dyDescent="0.35">
      <c r="A11" s="6" t="s">
        <v>9</v>
      </c>
      <c r="B11" s="6" t="s">
        <v>14</v>
      </c>
      <c r="C11" s="6" t="s">
        <v>15</v>
      </c>
      <c r="D11" s="6" t="s">
        <v>16</v>
      </c>
      <c r="E11" s="6" t="s">
        <v>22</v>
      </c>
    </row>
    <row r="12" spans="1:11" x14ac:dyDescent="0.35">
      <c r="A12">
        <v>1</v>
      </c>
      <c r="B12">
        <v>-18</v>
      </c>
      <c r="C12" s="3">
        <f>$C$4+$C$5*Tabla4[[#This Row],[Clientes]]</f>
        <v>-17.157092751417409</v>
      </c>
      <c r="D12">
        <f>B12-C12</f>
        <v>-0.84290724858259125</v>
      </c>
      <c r="E12">
        <f>D12*D12</f>
        <v>0.71049262971307425</v>
      </c>
      <c r="I12" t="s">
        <v>34</v>
      </c>
      <c r="J12" t="s">
        <v>35</v>
      </c>
      <c r="K12" t="str">
        <f>_xlfn.CONCAT(I12," ",J12)</f>
        <v>sergio david</v>
      </c>
    </row>
    <row r="13" spans="1:11" x14ac:dyDescent="0.35">
      <c r="A13">
        <v>2</v>
      </c>
      <c r="B13">
        <v>-15</v>
      </c>
      <c r="C13" s="3">
        <f>$C$4+$C$5*Tabla4[[#This Row],[Clientes]]</f>
        <v>-14.14581991084246</v>
      </c>
      <c r="D13">
        <f t="shared" ref="D13:D31" si="0">B13-C13</f>
        <v>-0.85418008915753951</v>
      </c>
      <c r="E13">
        <f t="shared" ref="E13:E30" si="1">D13*D13</f>
        <v>0.72962362471318221</v>
      </c>
    </row>
    <row r="14" spans="1:11" x14ac:dyDescent="0.35">
      <c r="A14">
        <v>3</v>
      </c>
      <c r="B14">
        <v>-12</v>
      </c>
      <c r="C14" s="3">
        <f>$C$4+$C$5*Tabla4[[#This Row],[Clientes]]</f>
        <v>-11.134547070267512</v>
      </c>
      <c r="D14">
        <f t="shared" si="0"/>
        <v>-0.86545292973248777</v>
      </c>
      <c r="E14">
        <f t="shared" si="1"/>
        <v>0.74900877358254647</v>
      </c>
    </row>
    <row r="15" spans="1:11" x14ac:dyDescent="0.35">
      <c r="A15">
        <v>4</v>
      </c>
      <c r="B15">
        <v>-6</v>
      </c>
      <c r="C15" s="3">
        <f>$C$4+$C$5*Tabla4[[#This Row],[Clientes]]</f>
        <v>-8.1232742296925622</v>
      </c>
      <c r="D15">
        <f t="shared" si="0"/>
        <v>2.1232742296925622</v>
      </c>
      <c r="E15">
        <f t="shared" si="1"/>
        <v>4.5082934544765436</v>
      </c>
    </row>
    <row r="16" spans="1:11" x14ac:dyDescent="0.35">
      <c r="A16">
        <v>5</v>
      </c>
      <c r="B16">
        <v>-7</v>
      </c>
      <c r="C16" s="3">
        <f>$C$4+$C$5*Tabla4[[#This Row],[Clientes]]</f>
        <v>-5.1120013891176121</v>
      </c>
      <c r="D16">
        <f t="shared" si="0"/>
        <v>-1.8879986108823879</v>
      </c>
      <c r="E16">
        <f t="shared" si="1"/>
        <v>3.5645387546938263</v>
      </c>
    </row>
    <row r="17" spans="1:5" x14ac:dyDescent="0.35">
      <c r="A17">
        <v>6</v>
      </c>
      <c r="B17">
        <v>-1</v>
      </c>
      <c r="C17" s="3">
        <f>$C$4+$C$5*Tabla4[[#This Row],[Clientes]]</f>
        <v>-2.1007285485426657</v>
      </c>
      <c r="D17">
        <f t="shared" si="0"/>
        <v>1.1007285485426657</v>
      </c>
      <c r="E17">
        <f t="shared" si="1"/>
        <v>1.2116033375768436</v>
      </c>
    </row>
    <row r="18" spans="1:5" x14ac:dyDescent="0.35">
      <c r="A18">
        <v>7</v>
      </c>
      <c r="B18">
        <v>-1</v>
      </c>
      <c r="C18" s="3">
        <f>$C$4+$C$5*Tabla4[[#This Row],[Clientes]]</f>
        <v>0.91054429203228437</v>
      </c>
      <c r="D18">
        <f t="shared" si="0"/>
        <v>-1.9105442920322844</v>
      </c>
      <c r="E18">
        <f t="shared" si="1"/>
        <v>3.6501794918171426</v>
      </c>
    </row>
    <row r="19" spans="1:5" x14ac:dyDescent="0.35">
      <c r="A19">
        <v>8</v>
      </c>
      <c r="B19">
        <v>5</v>
      </c>
      <c r="C19" s="3">
        <f>$C$4+$C$5*Tabla4[[#This Row],[Clientes]]</f>
        <v>3.9218171326072344</v>
      </c>
      <c r="D19">
        <f t="shared" si="0"/>
        <v>1.0781828673927656</v>
      </c>
      <c r="E19">
        <f t="shared" si="1"/>
        <v>1.1624782955392858</v>
      </c>
    </row>
    <row r="20" spans="1:5" x14ac:dyDescent="0.35">
      <c r="A20">
        <v>9</v>
      </c>
      <c r="B20">
        <v>9</v>
      </c>
      <c r="C20" s="3">
        <f>$C$4+$C$5*Tabla4[[#This Row],[Clientes]]</f>
        <v>6.9330899731821845</v>
      </c>
      <c r="D20">
        <f t="shared" si="0"/>
        <v>2.0669100268178155</v>
      </c>
      <c r="E20">
        <f t="shared" si="1"/>
        <v>4.2721170589600233</v>
      </c>
    </row>
    <row r="21" spans="1:5" x14ac:dyDescent="0.35">
      <c r="A21">
        <v>10</v>
      </c>
      <c r="B21">
        <v>12</v>
      </c>
      <c r="C21" s="3">
        <f>$C$4+$C$5*Tabla4[[#This Row],[Clientes]]</f>
        <v>9.9443628137571345</v>
      </c>
      <c r="D21">
        <f t="shared" si="0"/>
        <v>2.0556371862428655</v>
      </c>
      <c r="E21">
        <f t="shared" si="1"/>
        <v>4.2256442414644857</v>
      </c>
    </row>
    <row r="22" spans="1:5" x14ac:dyDescent="0.35">
      <c r="A22">
        <v>11</v>
      </c>
      <c r="B22">
        <v>15</v>
      </c>
      <c r="C22" s="3">
        <f>$C$4+$C$5*Tabla4[[#This Row],[Clientes]]</f>
        <v>12.955635654332081</v>
      </c>
      <c r="D22">
        <f t="shared" si="0"/>
        <v>2.044364345667919</v>
      </c>
      <c r="E22">
        <f t="shared" si="1"/>
        <v>4.1794255778382183</v>
      </c>
    </row>
    <row r="23" spans="1:5" x14ac:dyDescent="0.35">
      <c r="A23">
        <v>12</v>
      </c>
      <c r="B23">
        <v>16</v>
      </c>
      <c r="C23" s="3">
        <f>$C$4+$C$5*Tabla4[[#This Row],[Clientes]]</f>
        <v>15.966908494907027</v>
      </c>
      <c r="D23">
        <f t="shared" si="0"/>
        <v>3.309150509297254E-2</v>
      </c>
      <c r="E23">
        <f t="shared" si="1"/>
        <v>1.0950477093182275E-3</v>
      </c>
    </row>
    <row r="24" spans="1:5" x14ac:dyDescent="0.35">
      <c r="A24">
        <v>13</v>
      </c>
      <c r="B24">
        <v>18</v>
      </c>
      <c r="C24" s="3">
        <f>$C$4+$C$5*Tabla4[[#This Row],[Clientes]]</f>
        <v>18.978181335481981</v>
      </c>
      <c r="D24">
        <f t="shared" si="0"/>
        <v>-0.97818133548198105</v>
      </c>
      <c r="E24">
        <f t="shared" si="1"/>
        <v>0.95683872508531198</v>
      </c>
    </row>
    <row r="25" spans="1:5" x14ac:dyDescent="0.35">
      <c r="A25">
        <v>14</v>
      </c>
      <c r="B25">
        <v>20</v>
      </c>
      <c r="C25" s="3">
        <f>$C$4+$C$5*Tabla4[[#This Row],[Clientes]]</f>
        <v>21.989454176056928</v>
      </c>
      <c r="D25">
        <f t="shared" si="0"/>
        <v>-1.9894541760569275</v>
      </c>
      <c r="E25">
        <f t="shared" si="1"/>
        <v>3.9579279186303484</v>
      </c>
    </row>
    <row r="26" spans="1:5" x14ac:dyDescent="0.35">
      <c r="A26">
        <v>15</v>
      </c>
      <c r="B26">
        <v>25</v>
      </c>
      <c r="C26" s="3">
        <f>$C$4+$C$5*Tabla4[[#This Row],[Clientes]]</f>
        <v>25.000727016631881</v>
      </c>
      <c r="D26">
        <f t="shared" si="0"/>
        <v>-7.2701663188112775E-4</v>
      </c>
      <c r="E26">
        <f t="shared" si="1"/>
        <v>5.285531830317792E-7</v>
      </c>
    </row>
    <row r="27" spans="1:5" x14ac:dyDescent="0.35">
      <c r="A27">
        <v>16</v>
      </c>
      <c r="B27">
        <v>28</v>
      </c>
      <c r="C27" s="3">
        <f>$C$4+$C$5*Tabla4[[#This Row],[Clientes]]</f>
        <v>28.011999857206828</v>
      </c>
      <c r="D27">
        <f t="shared" si="0"/>
        <v>-1.1999857206827613E-2</v>
      </c>
      <c r="E27">
        <f t="shared" si="1"/>
        <v>1.439965729842526E-4</v>
      </c>
    </row>
    <row r="28" spans="1:5" x14ac:dyDescent="0.35">
      <c r="A28">
        <v>17</v>
      </c>
      <c r="B28">
        <v>30</v>
      </c>
      <c r="C28" s="3">
        <f>$C$4+$C$5*Tabla4[[#This Row],[Clientes]]</f>
        <v>31.023272697781774</v>
      </c>
      <c r="D28">
        <f t="shared" si="0"/>
        <v>-1.0232726977817741</v>
      </c>
      <c r="E28">
        <f t="shared" si="1"/>
        <v>1.0470870140255899</v>
      </c>
    </row>
    <row r="29" spans="1:5" x14ac:dyDescent="0.35">
      <c r="A29">
        <v>18</v>
      </c>
      <c r="B29">
        <v>33</v>
      </c>
      <c r="C29" s="3">
        <f>$C$4+$C$5*Tabla4[[#This Row],[Clientes]]</f>
        <v>34.034545538356724</v>
      </c>
      <c r="D29">
        <f t="shared" si="0"/>
        <v>-1.0345455383567241</v>
      </c>
      <c r="E29">
        <f t="shared" si="1"/>
        <v>1.0702844709338042</v>
      </c>
    </row>
    <row r="30" spans="1:5" x14ac:dyDescent="0.35">
      <c r="A30">
        <v>19</v>
      </c>
      <c r="B30">
        <v>36</v>
      </c>
      <c r="C30" s="3">
        <f>$C$4+$C$5*Tabla4[[#This Row],[Clientes]]</f>
        <v>37.045818378931671</v>
      </c>
      <c r="D30">
        <f t="shared" si="0"/>
        <v>-1.0458183789316706</v>
      </c>
      <c r="E30">
        <f t="shared" si="1"/>
        <v>1.0937360817112673</v>
      </c>
    </row>
    <row r="31" spans="1:5" x14ac:dyDescent="0.35">
      <c r="A31">
        <v>20</v>
      </c>
      <c r="B31">
        <v>42</v>
      </c>
      <c r="C31" s="3">
        <f>$C$4+$C$5*Tabla4[[#This Row],[Clientes]]</f>
        <v>40.057091219506631</v>
      </c>
      <c r="D31">
        <f t="shared" si="0"/>
        <v>1.9429087804933687</v>
      </c>
      <c r="E31">
        <f>D31*D31</f>
        <v>3.774894529318229</v>
      </c>
    </row>
  </sheetData>
  <mergeCells count="2">
    <mergeCell ref="E4:I9"/>
    <mergeCell ref="E2:H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4CC5-7E0B-4B5A-AB2F-F9FC65FE150E}">
  <dimension ref="A2:K32"/>
  <sheetViews>
    <sheetView zoomScale="145" zoomScaleNormal="145" workbookViewId="0">
      <selection activeCell="E11" sqref="E11"/>
    </sheetView>
  </sheetViews>
  <sheetFormatPr baseColWidth="10" defaultColWidth="11.453125" defaultRowHeight="14.5" x14ac:dyDescent="0.35"/>
  <cols>
    <col min="1" max="2" width="10.453125" customWidth="1"/>
    <col min="3" max="3" width="11.7265625" bestFit="1" customWidth="1"/>
    <col min="4" max="4" width="12.26953125" customWidth="1"/>
    <col min="5" max="5" width="15.1796875" customWidth="1"/>
    <col min="6" max="6" width="11.7265625" customWidth="1"/>
    <col min="7" max="7" width="15.1796875" customWidth="1"/>
    <col min="9" max="9" width="11.81640625" customWidth="1"/>
    <col min="10" max="10" width="7.54296875" customWidth="1"/>
  </cols>
  <sheetData>
    <row r="2" spans="1:11" ht="23.5" x14ac:dyDescent="0.55000000000000004">
      <c r="E2" s="15" t="s">
        <v>23</v>
      </c>
      <c r="F2" s="15"/>
      <c r="G2" s="15"/>
      <c r="H2" s="15"/>
    </row>
    <row r="3" spans="1:11" x14ac:dyDescent="0.35">
      <c r="A3" s="1" t="s">
        <v>1</v>
      </c>
    </row>
    <row r="4" spans="1:11" ht="14.5" customHeight="1" x14ac:dyDescent="0.35">
      <c r="A4" t="s">
        <v>7</v>
      </c>
      <c r="C4" s="4">
        <v>-5</v>
      </c>
      <c r="E4" s="19" t="s">
        <v>24</v>
      </c>
      <c r="F4" s="19"/>
      <c r="G4" s="19"/>
      <c r="H4" s="19"/>
      <c r="I4" s="19"/>
      <c r="J4" s="11"/>
      <c r="K4" s="11"/>
    </row>
    <row r="5" spans="1:11" ht="15" thickBot="1" x14ac:dyDescent="0.4">
      <c r="A5" t="s">
        <v>5</v>
      </c>
      <c r="C5" s="5">
        <v>15</v>
      </c>
      <c r="E5" s="19"/>
      <c r="F5" s="19"/>
      <c r="G5" s="19"/>
      <c r="H5" s="19"/>
      <c r="I5" s="19"/>
      <c r="J5" s="11"/>
      <c r="K5" s="11"/>
    </row>
    <row r="6" spans="1:11" ht="15" thickBot="1" x14ac:dyDescent="0.4">
      <c r="A6" t="s">
        <v>13</v>
      </c>
      <c r="C6" s="2">
        <f>SUM(D13:D32)</f>
        <v>-2821</v>
      </c>
      <c r="E6" s="13"/>
      <c r="F6" s="11"/>
      <c r="G6" s="11"/>
      <c r="H6" s="11"/>
      <c r="I6" s="11"/>
      <c r="J6" s="11"/>
      <c r="K6" s="11"/>
    </row>
    <row r="7" spans="1:11" x14ac:dyDescent="0.35">
      <c r="A7" t="s">
        <v>21</v>
      </c>
      <c r="C7" s="2">
        <f>SUM(E13:E32)</f>
        <v>493523</v>
      </c>
      <c r="E7" s="11"/>
      <c r="F7" s="11"/>
      <c r="G7" s="11"/>
      <c r="H7" s="11"/>
      <c r="I7" s="11"/>
      <c r="J7" s="11"/>
      <c r="K7" s="11"/>
    </row>
    <row r="8" spans="1:11" x14ac:dyDescent="0.35">
      <c r="A8" t="s">
        <v>25</v>
      </c>
      <c r="C8" s="2">
        <f>AVERAGE(A13:A32)</f>
        <v>10.5</v>
      </c>
      <c r="E8" s="11"/>
      <c r="F8" s="11"/>
      <c r="G8" s="11"/>
      <c r="H8" s="11"/>
      <c r="I8" s="11"/>
      <c r="J8" s="11"/>
      <c r="K8" s="11"/>
    </row>
    <row r="9" spans="1:11" ht="15" thickBot="1" x14ac:dyDescent="0.4">
      <c r="A9" t="s">
        <v>26</v>
      </c>
      <c r="C9" s="2">
        <f>AVERAGE(B13:B32)</f>
        <v>11.45</v>
      </c>
      <c r="E9" s="11"/>
      <c r="F9" s="11"/>
      <c r="G9" s="11"/>
      <c r="H9" s="11"/>
      <c r="I9" s="11"/>
      <c r="J9" s="11"/>
      <c r="K9" s="11"/>
    </row>
    <row r="10" spans="1:11" ht="15" thickBot="1" x14ac:dyDescent="0.4">
      <c r="A10" t="s">
        <v>27</v>
      </c>
      <c r="C10" s="14"/>
      <c r="E10" s="12"/>
      <c r="F10" s="12"/>
      <c r="G10" s="12"/>
      <c r="H10" s="12"/>
      <c r="I10" s="12"/>
      <c r="J10" s="12"/>
      <c r="K10" s="12"/>
    </row>
    <row r="12" spans="1:11" s="6" customFormat="1" ht="33.75" customHeight="1" x14ac:dyDescent="0.35">
      <c r="A12" s="6" t="s">
        <v>9</v>
      </c>
      <c r="B12" s="6" t="s">
        <v>14</v>
      </c>
      <c r="C12" s="6" t="s">
        <v>15</v>
      </c>
      <c r="D12" s="6" t="s">
        <v>16</v>
      </c>
      <c r="E12" s="6" t="s">
        <v>22</v>
      </c>
      <c r="F12" s="6" t="s">
        <v>28</v>
      </c>
      <c r="G12" s="6" t="s">
        <v>29</v>
      </c>
      <c r="H12" s="6" t="s">
        <v>30</v>
      </c>
      <c r="I12" s="6" t="s">
        <v>31</v>
      </c>
    </row>
    <row r="13" spans="1:11" x14ac:dyDescent="0.35">
      <c r="A13">
        <v>1</v>
      </c>
      <c r="B13">
        <v>-18</v>
      </c>
      <c r="C13" s="3">
        <f>$C$4+$C$5*Tabla5[[#This Row],[Clientes]]</f>
        <v>10</v>
      </c>
      <c r="D13">
        <f>B13-C13</f>
        <v>-28</v>
      </c>
      <c r="E13">
        <f>D13*D13</f>
        <v>784</v>
      </c>
      <c r="F13" s="3">
        <f t="shared" ref="F13:F32" si="0">A13-$C$8</f>
        <v>-9.5</v>
      </c>
      <c r="G13" s="3">
        <f t="shared" ref="G13:G32" si="1">F13*F13</f>
        <v>90.25</v>
      </c>
      <c r="H13" s="3">
        <f t="shared" ref="H13:H32" si="2">B13-$C$9</f>
        <v>-29.45</v>
      </c>
      <c r="I13">
        <f t="shared" ref="I13:I32" si="3">H13*F13</f>
        <v>279.77499999999998</v>
      </c>
    </row>
    <row r="14" spans="1:11" x14ac:dyDescent="0.35">
      <c r="A14">
        <v>2</v>
      </c>
      <c r="B14">
        <v>-15</v>
      </c>
      <c r="C14" s="3">
        <f>$C$4+$C$5*Tabla5[[#This Row],[Clientes]]</f>
        <v>25</v>
      </c>
      <c r="D14">
        <f t="shared" ref="D14:D32" si="4">B14-C14</f>
        <v>-40</v>
      </c>
      <c r="E14">
        <f t="shared" ref="E14:E31" si="5">D14*D14</f>
        <v>1600</v>
      </c>
      <c r="F14" s="3">
        <f t="shared" si="0"/>
        <v>-8.5</v>
      </c>
      <c r="G14" s="3">
        <f t="shared" si="1"/>
        <v>72.25</v>
      </c>
      <c r="H14" s="3">
        <f t="shared" si="2"/>
        <v>-26.45</v>
      </c>
      <c r="I14">
        <f t="shared" si="3"/>
        <v>224.82499999999999</v>
      </c>
    </row>
    <row r="15" spans="1:11" x14ac:dyDescent="0.35">
      <c r="A15">
        <v>3</v>
      </c>
      <c r="B15">
        <v>-12</v>
      </c>
      <c r="C15" s="3">
        <f>$C$4+$C$5*Tabla5[[#This Row],[Clientes]]</f>
        <v>40</v>
      </c>
      <c r="D15">
        <f t="shared" si="4"/>
        <v>-52</v>
      </c>
      <c r="E15">
        <f t="shared" si="5"/>
        <v>2704</v>
      </c>
      <c r="F15" s="3">
        <f t="shared" si="0"/>
        <v>-7.5</v>
      </c>
      <c r="G15" s="3">
        <f t="shared" si="1"/>
        <v>56.25</v>
      </c>
      <c r="H15" s="3">
        <f t="shared" si="2"/>
        <v>-23.45</v>
      </c>
      <c r="I15">
        <f t="shared" si="3"/>
        <v>175.875</v>
      </c>
    </row>
    <row r="16" spans="1:11" x14ac:dyDescent="0.35">
      <c r="A16">
        <v>4</v>
      </c>
      <c r="B16">
        <v>-6</v>
      </c>
      <c r="C16" s="3">
        <f>$C$4+$C$5*Tabla5[[#This Row],[Clientes]]</f>
        <v>55</v>
      </c>
      <c r="D16">
        <f t="shared" si="4"/>
        <v>-61</v>
      </c>
      <c r="E16">
        <f t="shared" si="5"/>
        <v>3721</v>
      </c>
      <c r="F16" s="3">
        <f t="shared" si="0"/>
        <v>-6.5</v>
      </c>
      <c r="G16" s="3">
        <f t="shared" si="1"/>
        <v>42.25</v>
      </c>
      <c r="H16" s="3">
        <f t="shared" si="2"/>
        <v>-17.45</v>
      </c>
      <c r="I16">
        <f t="shared" si="3"/>
        <v>113.425</v>
      </c>
    </row>
    <row r="17" spans="1:9" x14ac:dyDescent="0.35">
      <c r="A17">
        <v>5</v>
      </c>
      <c r="B17">
        <v>-7</v>
      </c>
      <c r="C17" s="3">
        <f>$C$4+$C$5*Tabla5[[#This Row],[Clientes]]</f>
        <v>70</v>
      </c>
      <c r="D17">
        <f t="shared" si="4"/>
        <v>-77</v>
      </c>
      <c r="E17">
        <f t="shared" si="5"/>
        <v>5929</v>
      </c>
      <c r="F17" s="3">
        <f t="shared" si="0"/>
        <v>-5.5</v>
      </c>
      <c r="G17" s="3">
        <f t="shared" si="1"/>
        <v>30.25</v>
      </c>
      <c r="H17" s="3">
        <f t="shared" si="2"/>
        <v>-18.45</v>
      </c>
      <c r="I17">
        <f t="shared" si="3"/>
        <v>101.47499999999999</v>
      </c>
    </row>
    <row r="18" spans="1:9" x14ac:dyDescent="0.35">
      <c r="A18">
        <v>6</v>
      </c>
      <c r="B18">
        <v>-1</v>
      </c>
      <c r="C18" s="3">
        <f>$C$4+$C$5*Tabla5[[#This Row],[Clientes]]</f>
        <v>85</v>
      </c>
      <c r="D18">
        <f t="shared" si="4"/>
        <v>-86</v>
      </c>
      <c r="E18">
        <f t="shared" si="5"/>
        <v>7396</v>
      </c>
      <c r="F18" s="3">
        <f t="shared" si="0"/>
        <v>-4.5</v>
      </c>
      <c r="G18" s="3">
        <f t="shared" si="1"/>
        <v>20.25</v>
      </c>
      <c r="H18" s="3">
        <f t="shared" si="2"/>
        <v>-12.45</v>
      </c>
      <c r="I18">
        <f t="shared" si="3"/>
        <v>56.024999999999999</v>
      </c>
    </row>
    <row r="19" spans="1:9" x14ac:dyDescent="0.35">
      <c r="A19">
        <v>7</v>
      </c>
      <c r="B19">
        <v>-1</v>
      </c>
      <c r="C19" s="3">
        <f>$C$4+$C$5*Tabla5[[#This Row],[Clientes]]</f>
        <v>100</v>
      </c>
      <c r="D19">
        <f t="shared" si="4"/>
        <v>-101</v>
      </c>
      <c r="E19">
        <f t="shared" si="5"/>
        <v>10201</v>
      </c>
      <c r="F19" s="3">
        <f t="shared" si="0"/>
        <v>-3.5</v>
      </c>
      <c r="G19" s="3">
        <f t="shared" si="1"/>
        <v>12.25</v>
      </c>
      <c r="H19" s="3">
        <f t="shared" si="2"/>
        <v>-12.45</v>
      </c>
      <c r="I19">
        <f t="shared" si="3"/>
        <v>43.574999999999996</v>
      </c>
    </row>
    <row r="20" spans="1:9" x14ac:dyDescent="0.35">
      <c r="A20">
        <v>8</v>
      </c>
      <c r="B20">
        <v>5</v>
      </c>
      <c r="C20" s="3">
        <f>$C$4+$C$5*Tabla5[[#This Row],[Clientes]]</f>
        <v>115</v>
      </c>
      <c r="D20">
        <f t="shared" si="4"/>
        <v>-110</v>
      </c>
      <c r="E20">
        <f t="shared" si="5"/>
        <v>12100</v>
      </c>
      <c r="F20" s="3">
        <f t="shared" si="0"/>
        <v>-2.5</v>
      </c>
      <c r="G20" s="3">
        <f t="shared" si="1"/>
        <v>6.25</v>
      </c>
      <c r="H20" s="3">
        <f t="shared" si="2"/>
        <v>-6.4499999999999993</v>
      </c>
      <c r="I20">
        <f t="shared" si="3"/>
        <v>16.125</v>
      </c>
    </row>
    <row r="21" spans="1:9" x14ac:dyDescent="0.35">
      <c r="A21">
        <v>9</v>
      </c>
      <c r="B21">
        <v>9</v>
      </c>
      <c r="C21" s="3">
        <f>$C$4+$C$5*Tabla5[[#This Row],[Clientes]]</f>
        <v>130</v>
      </c>
      <c r="D21">
        <f t="shared" si="4"/>
        <v>-121</v>
      </c>
      <c r="E21">
        <f t="shared" si="5"/>
        <v>14641</v>
      </c>
      <c r="F21" s="3">
        <f t="shared" si="0"/>
        <v>-1.5</v>
      </c>
      <c r="G21" s="3">
        <f t="shared" si="1"/>
        <v>2.25</v>
      </c>
      <c r="H21" s="3">
        <f t="shared" si="2"/>
        <v>-2.4499999999999993</v>
      </c>
      <c r="I21">
        <f t="shared" si="3"/>
        <v>3.6749999999999989</v>
      </c>
    </row>
    <row r="22" spans="1:9" x14ac:dyDescent="0.35">
      <c r="A22">
        <v>10</v>
      </c>
      <c r="B22">
        <v>12</v>
      </c>
      <c r="C22" s="3">
        <f>$C$4+$C$5*Tabla5[[#This Row],[Clientes]]</f>
        <v>145</v>
      </c>
      <c r="D22">
        <f t="shared" si="4"/>
        <v>-133</v>
      </c>
      <c r="E22">
        <f t="shared" si="5"/>
        <v>17689</v>
      </c>
      <c r="F22" s="3">
        <f t="shared" si="0"/>
        <v>-0.5</v>
      </c>
      <c r="G22" s="3">
        <f t="shared" si="1"/>
        <v>0.25</v>
      </c>
      <c r="H22" s="3">
        <f t="shared" si="2"/>
        <v>0.55000000000000071</v>
      </c>
      <c r="I22">
        <f t="shared" si="3"/>
        <v>-0.27500000000000036</v>
      </c>
    </row>
    <row r="23" spans="1:9" x14ac:dyDescent="0.35">
      <c r="A23">
        <v>11</v>
      </c>
      <c r="B23">
        <v>15</v>
      </c>
      <c r="C23" s="3">
        <f>$C$4+$C$5*Tabla5[[#This Row],[Clientes]]</f>
        <v>160</v>
      </c>
      <c r="D23">
        <f t="shared" si="4"/>
        <v>-145</v>
      </c>
      <c r="E23">
        <f t="shared" si="5"/>
        <v>21025</v>
      </c>
      <c r="F23" s="3">
        <f t="shared" si="0"/>
        <v>0.5</v>
      </c>
      <c r="G23" s="3">
        <f t="shared" si="1"/>
        <v>0.25</v>
      </c>
      <c r="H23" s="3">
        <f t="shared" si="2"/>
        <v>3.5500000000000007</v>
      </c>
      <c r="I23">
        <f t="shared" si="3"/>
        <v>1.7750000000000004</v>
      </c>
    </row>
    <row r="24" spans="1:9" x14ac:dyDescent="0.35">
      <c r="A24">
        <v>12</v>
      </c>
      <c r="B24">
        <v>16</v>
      </c>
      <c r="C24" s="3">
        <f>$C$4+$C$5*Tabla5[[#This Row],[Clientes]]</f>
        <v>175</v>
      </c>
      <c r="D24">
        <f t="shared" si="4"/>
        <v>-159</v>
      </c>
      <c r="E24">
        <f t="shared" si="5"/>
        <v>25281</v>
      </c>
      <c r="F24" s="3">
        <f t="shared" si="0"/>
        <v>1.5</v>
      </c>
      <c r="G24" s="3">
        <f t="shared" si="1"/>
        <v>2.25</v>
      </c>
      <c r="H24" s="3">
        <f t="shared" si="2"/>
        <v>4.5500000000000007</v>
      </c>
      <c r="I24">
        <f t="shared" si="3"/>
        <v>6.8250000000000011</v>
      </c>
    </row>
    <row r="25" spans="1:9" x14ac:dyDescent="0.35">
      <c r="A25">
        <v>13</v>
      </c>
      <c r="B25">
        <v>18</v>
      </c>
      <c r="C25" s="3">
        <f>$C$4+$C$5*Tabla5[[#This Row],[Clientes]]</f>
        <v>190</v>
      </c>
      <c r="D25">
        <f t="shared" si="4"/>
        <v>-172</v>
      </c>
      <c r="E25">
        <f t="shared" si="5"/>
        <v>29584</v>
      </c>
      <c r="F25" s="3">
        <f t="shared" si="0"/>
        <v>2.5</v>
      </c>
      <c r="G25" s="3">
        <f t="shared" si="1"/>
        <v>6.25</v>
      </c>
      <c r="H25" s="3">
        <f t="shared" si="2"/>
        <v>6.5500000000000007</v>
      </c>
      <c r="I25">
        <f t="shared" si="3"/>
        <v>16.375</v>
      </c>
    </row>
    <row r="26" spans="1:9" x14ac:dyDescent="0.35">
      <c r="A26">
        <v>14</v>
      </c>
      <c r="B26">
        <v>20</v>
      </c>
      <c r="C26" s="3">
        <f>$C$4+$C$5*Tabla5[[#This Row],[Clientes]]</f>
        <v>205</v>
      </c>
      <c r="D26">
        <f t="shared" si="4"/>
        <v>-185</v>
      </c>
      <c r="E26">
        <f t="shared" si="5"/>
        <v>34225</v>
      </c>
      <c r="F26" s="3">
        <f t="shared" si="0"/>
        <v>3.5</v>
      </c>
      <c r="G26" s="3">
        <f t="shared" si="1"/>
        <v>12.25</v>
      </c>
      <c r="H26" s="3">
        <f t="shared" si="2"/>
        <v>8.5500000000000007</v>
      </c>
      <c r="I26">
        <f t="shared" si="3"/>
        <v>29.925000000000004</v>
      </c>
    </row>
    <row r="27" spans="1:9" x14ac:dyDescent="0.35">
      <c r="A27">
        <v>15</v>
      </c>
      <c r="B27">
        <v>25</v>
      </c>
      <c r="C27" s="3">
        <f>$C$4+$C$5*Tabla5[[#This Row],[Clientes]]</f>
        <v>220</v>
      </c>
      <c r="D27">
        <f t="shared" si="4"/>
        <v>-195</v>
      </c>
      <c r="E27">
        <f t="shared" si="5"/>
        <v>38025</v>
      </c>
      <c r="F27" s="3">
        <f t="shared" si="0"/>
        <v>4.5</v>
      </c>
      <c r="G27" s="3">
        <f t="shared" si="1"/>
        <v>20.25</v>
      </c>
      <c r="H27" s="3">
        <f t="shared" si="2"/>
        <v>13.55</v>
      </c>
      <c r="I27">
        <f t="shared" si="3"/>
        <v>60.975000000000001</v>
      </c>
    </row>
    <row r="28" spans="1:9" x14ac:dyDescent="0.35">
      <c r="A28">
        <v>16</v>
      </c>
      <c r="B28">
        <v>28</v>
      </c>
      <c r="C28" s="3">
        <f>$C$4+$C$5*Tabla5[[#This Row],[Clientes]]</f>
        <v>235</v>
      </c>
      <c r="D28">
        <f t="shared" si="4"/>
        <v>-207</v>
      </c>
      <c r="E28">
        <f t="shared" si="5"/>
        <v>42849</v>
      </c>
      <c r="F28" s="3">
        <f t="shared" si="0"/>
        <v>5.5</v>
      </c>
      <c r="G28" s="3">
        <f t="shared" si="1"/>
        <v>30.25</v>
      </c>
      <c r="H28" s="3">
        <f t="shared" si="2"/>
        <v>16.55</v>
      </c>
      <c r="I28">
        <f t="shared" si="3"/>
        <v>91.025000000000006</v>
      </c>
    </row>
    <row r="29" spans="1:9" x14ac:dyDescent="0.35">
      <c r="A29">
        <v>17</v>
      </c>
      <c r="B29">
        <v>30</v>
      </c>
      <c r="C29" s="3">
        <f>$C$4+$C$5*Tabla5[[#This Row],[Clientes]]</f>
        <v>250</v>
      </c>
      <c r="D29">
        <f t="shared" si="4"/>
        <v>-220</v>
      </c>
      <c r="E29">
        <f t="shared" si="5"/>
        <v>48400</v>
      </c>
      <c r="F29" s="3">
        <f t="shared" si="0"/>
        <v>6.5</v>
      </c>
      <c r="G29" s="3">
        <f t="shared" si="1"/>
        <v>42.25</v>
      </c>
      <c r="H29" s="3">
        <f t="shared" si="2"/>
        <v>18.55</v>
      </c>
      <c r="I29">
        <f t="shared" si="3"/>
        <v>120.575</v>
      </c>
    </row>
    <row r="30" spans="1:9" x14ac:dyDescent="0.35">
      <c r="A30">
        <v>18</v>
      </c>
      <c r="B30">
        <v>33</v>
      </c>
      <c r="C30" s="3">
        <f>$C$4+$C$5*Tabla5[[#This Row],[Clientes]]</f>
        <v>265</v>
      </c>
      <c r="D30">
        <f t="shared" si="4"/>
        <v>-232</v>
      </c>
      <c r="E30">
        <f t="shared" si="5"/>
        <v>53824</v>
      </c>
      <c r="F30" s="3">
        <f t="shared" si="0"/>
        <v>7.5</v>
      </c>
      <c r="G30" s="3">
        <f t="shared" si="1"/>
        <v>56.25</v>
      </c>
      <c r="H30" s="3">
        <f t="shared" si="2"/>
        <v>21.55</v>
      </c>
      <c r="I30">
        <f t="shared" si="3"/>
        <v>161.625</v>
      </c>
    </row>
    <row r="31" spans="1:9" x14ac:dyDescent="0.35">
      <c r="A31">
        <v>19</v>
      </c>
      <c r="B31">
        <v>36</v>
      </c>
      <c r="C31" s="3">
        <f>$C$4+$C$5*Tabla5[[#This Row],[Clientes]]</f>
        <v>280</v>
      </c>
      <c r="D31">
        <f t="shared" si="4"/>
        <v>-244</v>
      </c>
      <c r="E31">
        <f t="shared" si="5"/>
        <v>59536</v>
      </c>
      <c r="F31" s="3">
        <f t="shared" si="0"/>
        <v>8.5</v>
      </c>
      <c r="G31" s="3">
        <f t="shared" si="1"/>
        <v>72.25</v>
      </c>
      <c r="H31" s="3">
        <f t="shared" si="2"/>
        <v>24.55</v>
      </c>
      <c r="I31">
        <f t="shared" si="3"/>
        <v>208.67500000000001</v>
      </c>
    </row>
    <row r="32" spans="1:9" x14ac:dyDescent="0.35">
      <c r="A32">
        <v>20</v>
      </c>
      <c r="B32">
        <v>42</v>
      </c>
      <c r="C32" s="3">
        <f>$C$4+$C$5*Tabla5[[#This Row],[Clientes]]</f>
        <v>295</v>
      </c>
      <c r="D32">
        <f t="shared" si="4"/>
        <v>-253</v>
      </c>
      <c r="E32">
        <f>D32*D32</f>
        <v>64009</v>
      </c>
      <c r="F32" s="3">
        <f t="shared" si="0"/>
        <v>9.5</v>
      </c>
      <c r="G32" s="3">
        <f t="shared" si="1"/>
        <v>90.25</v>
      </c>
      <c r="H32" s="3">
        <f t="shared" si="2"/>
        <v>30.55</v>
      </c>
      <c r="I32">
        <f t="shared" si="3"/>
        <v>290.22500000000002</v>
      </c>
    </row>
  </sheetData>
  <mergeCells count="2">
    <mergeCell ref="E2:H2"/>
    <mergeCell ref="E4:I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Ejercicio2</vt:lpstr>
      <vt:lpstr>Ejercicio3</vt:lpstr>
      <vt:lpstr>Ejercicio4</vt:lpstr>
      <vt:lpstr>Ejercicio5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Solano</dc:creator>
  <cp:keywords/>
  <dc:description/>
  <cp:lastModifiedBy>Sergio David Solano Bejarano</cp:lastModifiedBy>
  <cp:revision/>
  <dcterms:created xsi:type="dcterms:W3CDTF">2023-07-04T04:20:50Z</dcterms:created>
  <dcterms:modified xsi:type="dcterms:W3CDTF">2024-04-05T00:15:52Z</dcterms:modified>
  <cp:category/>
  <cp:contentStatus/>
</cp:coreProperties>
</file>