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EB56BBF6-CEA0-47FE-A521-5296F930A3E5}" xr6:coauthVersionLast="47" xr6:coauthVersionMax="47" xr10:uidLastSave="{00000000-0000-0000-0000-000000000000}"/>
  <bookViews>
    <workbookView xWindow="3285" yWindow="0" windowWidth="12960" windowHeight="15585" xr2:uid="{00000000-000D-0000-FFFF-FFFF00000000}"/>
  </bookViews>
  <sheets>
    <sheet name="By Vehicles" sheetId="1" r:id="rId1"/>
  </sheets>
  <calcPr calcId="191029"/>
</workbook>
</file>

<file path=xl/calcChain.xml><?xml version="1.0" encoding="utf-8"?>
<calcChain xmlns="http://schemas.openxmlformats.org/spreadsheetml/2006/main">
  <c r="Z150" i="1" l="1"/>
  <c r="N150" i="1"/>
  <c r="I150" i="1"/>
  <c r="Z149" i="1"/>
  <c r="N149" i="1"/>
  <c r="I149" i="1"/>
  <c r="Z148" i="1"/>
  <c r="N148" i="1"/>
  <c r="I148" i="1"/>
  <c r="Z147" i="1"/>
  <c r="N147" i="1"/>
  <c r="I147" i="1"/>
  <c r="Z146" i="1"/>
  <c r="N146" i="1"/>
  <c r="I146" i="1"/>
  <c r="Z145" i="1"/>
  <c r="N145" i="1"/>
  <c r="I145" i="1"/>
  <c r="Z144" i="1"/>
  <c r="N144" i="1"/>
  <c r="I144" i="1"/>
  <c r="Z143" i="1"/>
  <c r="N143" i="1"/>
  <c r="I143" i="1"/>
  <c r="Z142" i="1"/>
  <c r="N142" i="1"/>
  <c r="I142" i="1"/>
  <c r="Z141" i="1"/>
  <c r="N141" i="1"/>
  <c r="I141" i="1"/>
  <c r="Z140" i="1"/>
  <c r="N140" i="1"/>
  <c r="I140" i="1"/>
  <c r="Z139" i="1"/>
  <c r="N139" i="1"/>
  <c r="I139" i="1"/>
  <c r="Z138" i="1"/>
  <c r="N138" i="1"/>
  <c r="I138" i="1"/>
  <c r="Z137" i="1"/>
  <c r="N137" i="1"/>
  <c r="I137" i="1"/>
  <c r="Z136" i="1"/>
  <c r="N136" i="1"/>
  <c r="I136" i="1"/>
  <c r="Z135" i="1"/>
  <c r="N135" i="1"/>
  <c r="I135" i="1"/>
  <c r="Z134" i="1"/>
  <c r="N134" i="1"/>
  <c r="I134" i="1"/>
  <c r="Z133" i="1"/>
  <c r="N133" i="1"/>
  <c r="I133" i="1"/>
  <c r="Z132" i="1"/>
  <c r="N132" i="1"/>
  <c r="I132" i="1"/>
  <c r="Z131" i="1"/>
  <c r="N131" i="1"/>
  <c r="I131" i="1"/>
  <c r="Z130" i="1"/>
  <c r="N130" i="1"/>
  <c r="I130" i="1"/>
  <c r="Z129" i="1"/>
  <c r="N129" i="1"/>
  <c r="I129" i="1"/>
  <c r="Z128" i="1"/>
  <c r="N128" i="1"/>
  <c r="I128" i="1"/>
  <c r="Z127" i="1"/>
  <c r="N127" i="1"/>
  <c r="I127" i="1"/>
  <c r="Z126" i="1"/>
  <c r="N126" i="1"/>
  <c r="I126" i="1"/>
  <c r="Z125" i="1"/>
  <c r="N125" i="1"/>
  <c r="I125" i="1"/>
  <c r="Z124" i="1"/>
  <c r="N124" i="1"/>
  <c r="I124" i="1"/>
  <c r="Z123" i="1"/>
  <c r="N123" i="1"/>
  <c r="I123" i="1"/>
  <c r="Z122" i="1"/>
  <c r="N122" i="1"/>
  <c r="I122" i="1"/>
  <c r="Z121" i="1"/>
  <c r="N121" i="1"/>
  <c r="I121" i="1"/>
  <c r="Z120" i="1"/>
  <c r="N120" i="1"/>
  <c r="I120" i="1"/>
  <c r="Z119" i="1"/>
  <c r="N119" i="1"/>
  <c r="I119" i="1"/>
  <c r="Z118" i="1"/>
  <c r="N118" i="1"/>
  <c r="I118" i="1"/>
  <c r="Z117" i="1"/>
  <c r="N117" i="1"/>
  <c r="I117" i="1"/>
  <c r="Z116" i="1"/>
  <c r="N116" i="1"/>
  <c r="I116" i="1"/>
  <c r="Z115" i="1"/>
  <c r="N115" i="1"/>
  <c r="I115" i="1"/>
  <c r="Z114" i="1"/>
  <c r="N114" i="1"/>
  <c r="I114" i="1"/>
  <c r="Z113" i="1"/>
  <c r="N113" i="1"/>
  <c r="I113" i="1"/>
  <c r="Z112" i="1"/>
  <c r="N112" i="1"/>
  <c r="I112" i="1"/>
  <c r="Z111" i="1"/>
  <c r="N111" i="1"/>
  <c r="I111" i="1"/>
  <c r="Z110" i="1"/>
  <c r="N110" i="1"/>
  <c r="I110" i="1"/>
  <c r="Z109" i="1"/>
  <c r="N109" i="1"/>
  <c r="I109" i="1"/>
  <c r="Z108" i="1"/>
  <c r="N108" i="1"/>
  <c r="I108" i="1"/>
  <c r="Z107" i="1"/>
  <c r="N107" i="1"/>
  <c r="I107" i="1"/>
  <c r="Z106" i="1"/>
  <c r="N106" i="1"/>
  <c r="I106" i="1"/>
  <c r="Z105" i="1"/>
  <c r="N105" i="1"/>
  <c r="I105" i="1"/>
  <c r="Z104" i="1"/>
  <c r="N104" i="1"/>
  <c r="I104" i="1"/>
  <c r="Z103" i="1"/>
  <c r="N103" i="1"/>
  <c r="I103" i="1"/>
  <c r="Z102" i="1"/>
  <c r="N102" i="1"/>
  <c r="I102" i="1"/>
  <c r="Z101" i="1"/>
  <c r="N101" i="1"/>
  <c r="I101" i="1"/>
  <c r="Z100" i="1"/>
  <c r="N100" i="1"/>
  <c r="I100" i="1"/>
  <c r="Z99" i="1"/>
  <c r="N99" i="1"/>
  <c r="I99" i="1"/>
  <c r="Z98" i="1"/>
  <c r="N98" i="1"/>
  <c r="I98" i="1"/>
  <c r="Z97" i="1"/>
  <c r="N97" i="1"/>
  <c r="I97" i="1"/>
  <c r="Z96" i="1"/>
  <c r="N96" i="1"/>
  <c r="I96" i="1"/>
  <c r="Z95" i="1"/>
  <c r="N95" i="1"/>
  <c r="I95" i="1"/>
  <c r="Z94" i="1"/>
  <c r="N94" i="1"/>
  <c r="I94" i="1"/>
  <c r="Z93" i="1"/>
  <c r="N93" i="1"/>
  <c r="I93" i="1"/>
  <c r="Z92" i="1"/>
  <c r="N92" i="1"/>
  <c r="I92" i="1"/>
  <c r="Z91" i="1"/>
  <c r="N91" i="1"/>
  <c r="I91" i="1"/>
  <c r="Z90" i="1"/>
  <c r="N90" i="1"/>
  <c r="I90" i="1"/>
  <c r="Z89" i="1"/>
  <c r="N89" i="1"/>
  <c r="I89" i="1"/>
  <c r="Z88" i="1"/>
  <c r="N88" i="1"/>
  <c r="I88" i="1"/>
  <c r="Z87" i="1"/>
  <c r="N87" i="1"/>
  <c r="I87" i="1"/>
  <c r="Z86" i="1"/>
  <c r="N86" i="1"/>
  <c r="I86" i="1"/>
  <c r="Z85" i="1"/>
  <c r="N85" i="1"/>
  <c r="I85" i="1"/>
  <c r="Z84" i="1"/>
  <c r="N84" i="1"/>
  <c r="I84" i="1"/>
  <c r="Z83" i="1"/>
  <c r="N83" i="1"/>
  <c r="I83" i="1"/>
  <c r="Z82" i="1"/>
  <c r="N82" i="1"/>
  <c r="I82" i="1"/>
  <c r="Z81" i="1"/>
  <c r="N81" i="1"/>
  <c r="I81" i="1"/>
  <c r="Z80" i="1"/>
  <c r="N80" i="1"/>
  <c r="I80" i="1"/>
  <c r="Z79" i="1"/>
  <c r="N79" i="1"/>
  <c r="I79" i="1"/>
  <c r="Z78" i="1"/>
  <c r="N78" i="1"/>
  <c r="I78" i="1"/>
  <c r="Z77" i="1"/>
  <c r="N77" i="1"/>
  <c r="I77" i="1"/>
  <c r="Z76" i="1"/>
  <c r="N76" i="1"/>
  <c r="I76" i="1"/>
  <c r="Z75" i="1"/>
  <c r="N75" i="1"/>
  <c r="I75" i="1"/>
  <c r="Z74" i="1"/>
  <c r="N74" i="1"/>
  <c r="I74" i="1"/>
  <c r="Z73" i="1"/>
  <c r="N73" i="1"/>
  <c r="I73" i="1"/>
  <c r="Z72" i="1"/>
  <c r="N72" i="1"/>
  <c r="I72" i="1"/>
  <c r="Z71" i="1"/>
  <c r="N71" i="1"/>
  <c r="I71" i="1"/>
  <c r="Z70" i="1"/>
  <c r="N70" i="1"/>
  <c r="I70" i="1"/>
  <c r="Z69" i="1"/>
  <c r="N69" i="1"/>
  <c r="I69" i="1"/>
  <c r="Z68" i="1"/>
  <c r="N68" i="1"/>
  <c r="I68" i="1"/>
  <c r="Z67" i="1"/>
  <c r="N67" i="1"/>
  <c r="I67" i="1"/>
  <c r="Z66" i="1"/>
  <c r="N66" i="1"/>
  <c r="I66" i="1"/>
  <c r="Z65" i="1"/>
  <c r="N65" i="1"/>
  <c r="I65" i="1"/>
  <c r="Z64" i="1"/>
  <c r="N64" i="1"/>
  <c r="I64" i="1"/>
  <c r="Z63" i="1"/>
  <c r="N63" i="1"/>
  <c r="I63" i="1"/>
  <c r="Z62" i="1"/>
  <c r="N62" i="1"/>
  <c r="I62" i="1"/>
  <c r="Z61" i="1"/>
  <c r="N61" i="1"/>
  <c r="I61" i="1"/>
  <c r="Z60" i="1"/>
  <c r="N60" i="1"/>
  <c r="I60" i="1"/>
  <c r="Z59" i="1"/>
  <c r="N59" i="1"/>
  <c r="I59" i="1"/>
  <c r="Z58" i="1"/>
  <c r="N58" i="1"/>
  <c r="I58" i="1"/>
  <c r="Z57" i="1"/>
  <c r="N57" i="1"/>
  <c r="I57" i="1"/>
  <c r="Z56" i="1"/>
  <c r="N56" i="1"/>
  <c r="I56" i="1"/>
  <c r="Z55" i="1"/>
  <c r="N55" i="1"/>
  <c r="I55" i="1"/>
  <c r="Z54" i="1"/>
  <c r="N54" i="1"/>
  <c r="I54" i="1"/>
  <c r="Z53" i="1"/>
  <c r="N53" i="1"/>
  <c r="I53" i="1"/>
  <c r="Z52" i="1"/>
  <c r="N52" i="1"/>
  <c r="I52" i="1"/>
  <c r="Z51" i="1"/>
  <c r="N51" i="1"/>
  <c r="I51" i="1"/>
  <c r="Z50" i="1"/>
  <c r="N50" i="1"/>
  <c r="I50" i="1"/>
  <c r="Z49" i="1"/>
  <c r="N49" i="1"/>
  <c r="I49" i="1"/>
  <c r="Z48" i="1"/>
  <c r="N48" i="1"/>
  <c r="I48" i="1"/>
  <c r="Z47" i="1"/>
  <c r="N47" i="1"/>
  <c r="I47" i="1"/>
  <c r="Z46" i="1"/>
  <c r="N46" i="1"/>
  <c r="I46" i="1"/>
  <c r="Z45" i="1"/>
  <c r="N45" i="1"/>
  <c r="I45" i="1"/>
  <c r="Z44" i="1"/>
  <c r="N44" i="1"/>
  <c r="I44" i="1"/>
  <c r="Z43" i="1"/>
  <c r="N43" i="1"/>
  <c r="I43" i="1"/>
  <c r="Z42" i="1"/>
  <c r="N42" i="1"/>
  <c r="I42" i="1"/>
  <c r="Z41" i="1"/>
  <c r="N41" i="1"/>
  <c r="I41" i="1"/>
  <c r="Z40" i="1"/>
  <c r="N40" i="1"/>
  <c r="I40" i="1"/>
  <c r="Z39" i="1"/>
  <c r="N39" i="1"/>
  <c r="I39" i="1"/>
  <c r="Z38" i="1"/>
  <c r="N38" i="1"/>
  <c r="I38" i="1"/>
  <c r="Z37" i="1"/>
  <c r="N37" i="1"/>
  <c r="I37" i="1"/>
  <c r="Z36" i="1"/>
  <c r="N36" i="1"/>
  <c r="I36" i="1"/>
  <c r="Z35" i="1"/>
  <c r="N35" i="1"/>
  <c r="I35" i="1"/>
  <c r="Z34" i="1"/>
  <c r="N34" i="1"/>
  <c r="I34" i="1"/>
  <c r="Z33" i="1"/>
  <c r="N33" i="1"/>
  <c r="I33" i="1"/>
  <c r="Z32" i="1"/>
  <c r="N32" i="1"/>
  <c r="I32" i="1"/>
  <c r="Z31" i="1"/>
  <c r="N31" i="1"/>
  <c r="I31" i="1"/>
  <c r="Z30" i="1"/>
  <c r="N30" i="1"/>
  <c r="I30" i="1"/>
  <c r="Z29" i="1"/>
  <c r="N29" i="1"/>
  <c r="I29" i="1"/>
  <c r="Z28" i="1"/>
  <c r="N28" i="1"/>
  <c r="I28" i="1"/>
  <c r="Z27" i="1"/>
  <c r="N27" i="1"/>
  <c r="I27" i="1"/>
  <c r="Z26" i="1"/>
  <c r="N26" i="1"/>
  <c r="I26" i="1"/>
  <c r="Z25" i="1"/>
  <c r="N25" i="1"/>
  <c r="I25" i="1"/>
  <c r="Z24" i="1"/>
  <c r="N24" i="1"/>
  <c r="I24" i="1"/>
  <c r="Z23" i="1"/>
  <c r="N23" i="1"/>
  <c r="I23" i="1"/>
  <c r="Z22" i="1"/>
  <c r="N22" i="1"/>
  <c r="I22" i="1"/>
  <c r="Z21" i="1"/>
  <c r="N21" i="1"/>
  <c r="I21" i="1"/>
  <c r="Z20" i="1"/>
  <c r="N20" i="1"/>
  <c r="I20" i="1"/>
  <c r="Z19" i="1"/>
  <c r="N19" i="1"/>
  <c r="I19" i="1"/>
  <c r="Z18" i="1"/>
  <c r="N18" i="1"/>
  <c r="I18" i="1"/>
  <c r="Z17" i="1"/>
  <c r="N17" i="1"/>
  <c r="I17" i="1"/>
  <c r="Z16" i="1"/>
  <c r="N16" i="1"/>
  <c r="I16" i="1"/>
  <c r="Z15" i="1"/>
  <c r="N15" i="1"/>
  <c r="I15" i="1"/>
  <c r="Z14" i="1"/>
  <c r="N14" i="1"/>
  <c r="I14" i="1"/>
  <c r="Z13" i="1"/>
  <c r="N13" i="1"/>
  <c r="I13" i="1"/>
  <c r="Z12" i="1"/>
  <c r="N12" i="1"/>
  <c r="I12" i="1"/>
  <c r="Z11" i="1"/>
  <c r="N11" i="1"/>
  <c r="I11" i="1"/>
  <c r="Z10" i="1"/>
  <c r="N10" i="1"/>
  <c r="I10" i="1"/>
  <c r="Z9" i="1"/>
  <c r="N9" i="1"/>
  <c r="I9" i="1"/>
  <c r="Z8" i="1"/>
  <c r="N8" i="1"/>
  <c r="I8" i="1"/>
  <c r="Z7" i="1"/>
  <c r="N7" i="1"/>
  <c r="I7" i="1"/>
  <c r="Z6" i="1"/>
  <c r="N6" i="1"/>
  <c r="I6" i="1"/>
  <c r="Z5" i="1"/>
  <c r="N5" i="1"/>
  <c r="I5" i="1"/>
  <c r="Z4" i="1"/>
  <c r="N4" i="1"/>
  <c r="I4" i="1"/>
  <c r="Z3" i="1"/>
  <c r="N3" i="1"/>
  <c r="I3" i="1"/>
  <c r="Z2" i="1"/>
  <c r="N2" i="1"/>
  <c r="I2" i="1"/>
</calcChain>
</file>

<file path=xl/sharedStrings.xml><?xml version="1.0" encoding="utf-8"?>
<sst xmlns="http://schemas.openxmlformats.org/spreadsheetml/2006/main" count="796" uniqueCount="105">
  <si>
    <t>Vehicle</t>
  </si>
  <si>
    <t>Driver</t>
  </si>
  <si>
    <t>Dangerous driving (points)</t>
  </si>
  <si>
    <t>Dangerous driving points p/100km</t>
  </si>
  <si>
    <t>Fuel wasted (l)</t>
  </si>
  <si>
    <t>Fuel wasted l/100km</t>
  </si>
  <si>
    <t>Wasted fuel percentage (% of fuel consumed)</t>
  </si>
  <si>
    <t>Driven distance (km)</t>
  </si>
  <si>
    <t>Driving duration</t>
  </si>
  <si>
    <t>Fuel consumed (l)</t>
  </si>
  <si>
    <t>Fuel consumption l/100km</t>
  </si>
  <si>
    <t>Average speed (km/h)</t>
  </si>
  <si>
    <t>Maximum speed (km/h)</t>
  </si>
  <si>
    <t>Overspeeding duration</t>
  </si>
  <si>
    <t>Overspeeding percentage (% of driving time)</t>
  </si>
  <si>
    <t>RPM in red band (% of driving time)</t>
  </si>
  <si>
    <t>Maximum RPM (rev/minute)</t>
  </si>
  <si>
    <t>Extreme braking (events)</t>
  </si>
  <si>
    <t>Extreme braking events (events/100km)</t>
  </si>
  <si>
    <t>Harsh braking events</t>
  </si>
  <si>
    <t>Harsh braking events (events/100km)</t>
  </si>
  <si>
    <t>Normal braking events</t>
  </si>
  <si>
    <t>Normal braking events (events/100km)</t>
  </si>
  <si>
    <t>Harsh acceleration (events)</t>
  </si>
  <si>
    <t>Harsh acceleration events (events/100km)</t>
  </si>
  <si>
    <t>Idling duration</t>
  </si>
  <si>
    <t>Excess Idling (%)</t>
  </si>
  <si>
    <t>Cruise control use (% of available to use)</t>
  </si>
  <si>
    <t/>
  </si>
  <si>
    <t>Unknown</t>
  </si>
  <si>
    <t>Total</t>
  </si>
  <si>
    <t>Objeto 1</t>
  </si>
  <si>
    <t>Objeto 2</t>
  </si>
  <si>
    <t>Objeto 3</t>
  </si>
  <si>
    <t>Objeto 4</t>
  </si>
  <si>
    <t>Objeto 5</t>
  </si>
  <si>
    <t>Objeto 6</t>
  </si>
  <si>
    <t>Objeto 7</t>
  </si>
  <si>
    <t>Objeto 8</t>
  </si>
  <si>
    <t>Objeto 9</t>
  </si>
  <si>
    <t>Objeto 10</t>
  </si>
  <si>
    <t>Objeto 11</t>
  </si>
  <si>
    <t>Objeto 12</t>
  </si>
  <si>
    <t>Objeto 13</t>
  </si>
  <si>
    <t>Objeto 14</t>
  </si>
  <si>
    <t>Objeto 15</t>
  </si>
  <si>
    <t>Objeto 16</t>
  </si>
  <si>
    <t>Objeto 17</t>
  </si>
  <si>
    <t>Objeto 18</t>
  </si>
  <si>
    <t>Objeto 19</t>
  </si>
  <si>
    <t>Objeto 20</t>
  </si>
  <si>
    <t>Objeto 21</t>
  </si>
  <si>
    <t>Objeto 22</t>
  </si>
  <si>
    <t>Objeto 23</t>
  </si>
  <si>
    <t>Objeto 24</t>
  </si>
  <si>
    <t>Objeto 25</t>
  </si>
  <si>
    <t>Objeto 26</t>
  </si>
  <si>
    <t>Objeto 27</t>
  </si>
  <si>
    <t>Objeto 28</t>
  </si>
  <si>
    <t>Objeto 29</t>
  </si>
  <si>
    <t>Objeto 30</t>
  </si>
  <si>
    <t>Objeto 31</t>
  </si>
  <si>
    <t>Objeto 32</t>
  </si>
  <si>
    <t>Objeto 33</t>
  </si>
  <si>
    <t>Objeto 34</t>
  </si>
  <si>
    <t>Objeto 35</t>
  </si>
  <si>
    <t>Objeto 36</t>
  </si>
  <si>
    <t>Objeto 37</t>
  </si>
  <si>
    <t>Objeto 38</t>
  </si>
  <si>
    <t>Objeto 39</t>
  </si>
  <si>
    <t>Objeto 40</t>
  </si>
  <si>
    <t>Objeto 41</t>
  </si>
  <si>
    <t>Objeto 42</t>
  </si>
  <si>
    <t>Objeto 43</t>
  </si>
  <si>
    <t>Objeto 44</t>
  </si>
  <si>
    <t>Objeto 45</t>
  </si>
  <si>
    <t>Objeto 46</t>
  </si>
  <si>
    <t>Objeto 47</t>
  </si>
  <si>
    <t>Objeto 48</t>
  </si>
  <si>
    <t>Objeto 49</t>
  </si>
  <si>
    <t>Objeto 50</t>
  </si>
  <si>
    <t>Objeto 51</t>
  </si>
  <si>
    <t>Objeto 52</t>
  </si>
  <si>
    <t>Objeto 53</t>
  </si>
  <si>
    <t>Objeto 54</t>
  </si>
  <si>
    <t>Objeto 55</t>
  </si>
  <si>
    <t>Objeto 56</t>
  </si>
  <si>
    <t>Objeto 57</t>
  </si>
  <si>
    <t>Objeto 58</t>
  </si>
  <si>
    <t>Objeto 59</t>
  </si>
  <si>
    <t>Objeto 60</t>
  </si>
  <si>
    <t>Objeto 61</t>
  </si>
  <si>
    <t>Objeto 62</t>
  </si>
  <si>
    <t>Objeto 63</t>
  </si>
  <si>
    <t>Objeto 64</t>
  </si>
  <si>
    <t>Objeto 65</t>
  </si>
  <si>
    <t>Objeto 66</t>
  </si>
  <si>
    <t>Objeto 67</t>
  </si>
  <si>
    <t>Objeto 68</t>
  </si>
  <si>
    <t>Objeto 69</t>
  </si>
  <si>
    <t>Objeto 70</t>
  </si>
  <si>
    <t>Objeto 71</t>
  </si>
  <si>
    <t>Objeto 72</t>
  </si>
  <si>
    <t>Objeto 73</t>
  </si>
  <si>
    <t>Objeto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</si>
</sst>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2"/>
      <name val="Calibri"/>
    </font>
    <font>
      <sz val="12"/>
      <color rgb="FF666666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2" xfId="0" applyFont="1" applyBorder="1"/>
    <xf numFmtId="46" fontId="2" fillId="0" borderId="2" xfId="0" applyNumberFormat="1" applyFont="1" applyBorder="1"/>
    <xf numFmtId="0" fontId="3" fillId="0" borderId="0" xfId="0" applyFont="1"/>
    <xf numFmtId="46" fontId="3" fillId="0" borderId="0" xfId="0" applyNumberFormat="1" applyFont="1"/>
    <xf numFmtId="0" fontId="4" fillId="0" borderId="3" xfId="0" applyFont="1" applyBorder="1"/>
    <xf numFmtId="0" fontId="2" fillId="0" borderId="3" xfId="0" applyFont="1" applyBorder="1"/>
    <xf numFmtId="46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0"/>
  <sheetViews>
    <sheetView tabSelected="1" topLeftCell="A115" workbookViewId="0">
      <selection activeCell="A2" sqref="A2:A148"/>
    </sheetView>
  </sheetViews>
  <sheetFormatPr baseColWidth="10" defaultColWidth="9.140625" defaultRowHeight="15" x14ac:dyDescent="0.25"/>
  <cols>
    <col min="1" max="1" width="10.140625" bestFit="1" customWidth="1"/>
  </cols>
  <sheetData>
    <row r="1" spans="1:28" s="1" customFormat="1" ht="110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s="3" customFormat="1" ht="15.75" x14ac:dyDescent="0.25">
      <c r="A2" s="4" t="s">
        <v>31</v>
      </c>
      <c r="B2" s="4" t="s">
        <v>28</v>
      </c>
      <c r="C2" s="4">
        <v>321.51</v>
      </c>
      <c r="D2" s="4">
        <v>152.65</v>
      </c>
      <c r="E2" s="4">
        <v>0</v>
      </c>
      <c r="F2" s="4">
        <v>0</v>
      </c>
      <c r="G2" s="4">
        <v>0</v>
      </c>
      <c r="H2" s="4">
        <v>210.62</v>
      </c>
      <c r="I2" s="5">
        <f>28556 / 86400</f>
        <v>0.33050925925925928</v>
      </c>
      <c r="J2" s="4">
        <v>0</v>
      </c>
      <c r="K2" s="4">
        <v>0</v>
      </c>
      <c r="L2" s="4">
        <v>26.55</v>
      </c>
      <c r="M2" s="4">
        <v>83</v>
      </c>
      <c r="N2" s="5">
        <f>4 / 86400</f>
        <v>4.6296296296296294E-5</v>
      </c>
      <c r="O2" s="4">
        <v>0.01</v>
      </c>
      <c r="P2" s="4" t="s">
        <v>28</v>
      </c>
      <c r="Q2" s="4" t="s">
        <v>28</v>
      </c>
      <c r="R2" s="4">
        <v>602</v>
      </c>
      <c r="S2" s="4">
        <v>285.82</v>
      </c>
      <c r="T2" s="4">
        <v>1436</v>
      </c>
      <c r="U2" s="4">
        <v>681.79</v>
      </c>
      <c r="V2" s="4">
        <v>1203</v>
      </c>
      <c r="W2" s="4">
        <v>571.16999999999996</v>
      </c>
      <c r="X2" s="4">
        <v>574</v>
      </c>
      <c r="Y2" s="4">
        <v>272.52999999999997</v>
      </c>
      <c r="Z2" s="5">
        <f>2114 / 86400</f>
        <v>2.4467592592592593E-2</v>
      </c>
      <c r="AA2" s="4">
        <v>7.4</v>
      </c>
      <c r="AB2" s="4" t="s">
        <v>28</v>
      </c>
    </row>
    <row r="3" spans="1:28" s="6" customFormat="1" ht="15.75" x14ac:dyDescent="0.25">
      <c r="A3" s="6" t="s">
        <v>28</v>
      </c>
      <c r="B3" s="6" t="s">
        <v>29</v>
      </c>
      <c r="C3" s="6">
        <v>321.51</v>
      </c>
      <c r="D3" s="6">
        <v>152.65</v>
      </c>
      <c r="E3" s="6">
        <v>0</v>
      </c>
      <c r="F3" s="6">
        <v>0</v>
      </c>
      <c r="G3" s="6">
        <v>0</v>
      </c>
      <c r="H3" s="6">
        <v>210.62</v>
      </c>
      <c r="I3" s="7">
        <f>28556 / 86400</f>
        <v>0.33050925925925928</v>
      </c>
      <c r="J3" s="6">
        <v>0</v>
      </c>
      <c r="K3" s="6">
        <v>0</v>
      </c>
      <c r="L3" s="6">
        <v>26.55</v>
      </c>
      <c r="M3" s="6">
        <v>83</v>
      </c>
      <c r="N3" s="7">
        <f>4 / 86400</f>
        <v>4.6296296296296294E-5</v>
      </c>
      <c r="O3" s="6">
        <v>0.01</v>
      </c>
      <c r="P3" s="6" t="s">
        <v>28</v>
      </c>
      <c r="Q3" s="6" t="s">
        <v>28</v>
      </c>
      <c r="R3" s="6">
        <v>602</v>
      </c>
      <c r="S3" s="6">
        <v>285.82</v>
      </c>
      <c r="T3" s="6">
        <v>1436</v>
      </c>
      <c r="U3" s="6">
        <v>681.79</v>
      </c>
      <c r="V3" s="6">
        <v>1203</v>
      </c>
      <c r="W3" s="6">
        <v>571.16999999999996</v>
      </c>
      <c r="X3" s="6">
        <v>574</v>
      </c>
      <c r="Y3" s="6">
        <v>272.52999999999997</v>
      </c>
      <c r="Z3" s="7">
        <f>2114 / 86400</f>
        <v>2.4467592592592593E-2</v>
      </c>
      <c r="AA3" s="6">
        <v>7.4</v>
      </c>
      <c r="AB3" s="6" t="s">
        <v>28</v>
      </c>
    </row>
    <row r="4" spans="1:28" s="3" customFormat="1" ht="15.75" x14ac:dyDescent="0.25">
      <c r="A4" s="4" t="s">
        <v>32</v>
      </c>
      <c r="B4" s="4" t="s">
        <v>28</v>
      </c>
      <c r="C4" s="4">
        <v>47.3</v>
      </c>
      <c r="D4" s="4">
        <v>83.8</v>
      </c>
      <c r="E4" s="4">
        <v>0</v>
      </c>
      <c r="F4" s="4">
        <v>0</v>
      </c>
      <c r="G4" s="4">
        <v>0</v>
      </c>
      <c r="H4" s="4">
        <v>56.44</v>
      </c>
      <c r="I4" s="5">
        <f>4268 / 86400</f>
        <v>4.9398148148148149E-2</v>
      </c>
      <c r="J4" s="4">
        <v>0</v>
      </c>
      <c r="K4" s="4">
        <v>0</v>
      </c>
      <c r="L4" s="4">
        <v>47.6</v>
      </c>
      <c r="M4" s="4">
        <v>95</v>
      </c>
      <c r="N4" s="5">
        <f>40 / 86400</f>
        <v>4.6296296296296298E-4</v>
      </c>
      <c r="O4" s="4">
        <v>0.94</v>
      </c>
      <c r="P4" s="4" t="s">
        <v>28</v>
      </c>
      <c r="Q4" s="4" t="s">
        <v>28</v>
      </c>
      <c r="R4" s="4">
        <v>73</v>
      </c>
      <c r="S4" s="4">
        <v>129.35</v>
      </c>
      <c r="T4" s="4">
        <v>258</v>
      </c>
      <c r="U4" s="4">
        <v>457.16</v>
      </c>
      <c r="V4" s="4">
        <v>149</v>
      </c>
      <c r="W4" s="4">
        <v>264.02</v>
      </c>
      <c r="X4" s="4">
        <v>56</v>
      </c>
      <c r="Y4" s="4">
        <v>99.23</v>
      </c>
      <c r="Z4" s="5">
        <f>0 / 86400</f>
        <v>0</v>
      </c>
      <c r="AA4" s="4">
        <v>0</v>
      </c>
      <c r="AB4" s="4" t="s">
        <v>28</v>
      </c>
    </row>
    <row r="5" spans="1:28" s="6" customFormat="1" ht="15.75" x14ac:dyDescent="0.25">
      <c r="A5" s="6" t="s">
        <v>28</v>
      </c>
      <c r="B5" s="6" t="s">
        <v>29</v>
      </c>
      <c r="C5" s="6">
        <v>47.3</v>
      </c>
      <c r="D5" s="6">
        <v>83.8</v>
      </c>
      <c r="E5" s="6">
        <v>0</v>
      </c>
      <c r="F5" s="6">
        <v>0</v>
      </c>
      <c r="G5" s="6">
        <v>0</v>
      </c>
      <c r="H5" s="6">
        <v>56.44</v>
      </c>
      <c r="I5" s="7">
        <f>4268 / 86400</f>
        <v>4.9398148148148149E-2</v>
      </c>
      <c r="J5" s="6">
        <v>0</v>
      </c>
      <c r="K5" s="6">
        <v>0</v>
      </c>
      <c r="L5" s="6">
        <v>47.6</v>
      </c>
      <c r="M5" s="6">
        <v>95</v>
      </c>
      <c r="N5" s="7">
        <f>40 / 86400</f>
        <v>4.6296296296296298E-4</v>
      </c>
      <c r="O5" s="6">
        <v>0.94</v>
      </c>
      <c r="P5" s="6" t="s">
        <v>28</v>
      </c>
      <c r="Q5" s="6" t="s">
        <v>28</v>
      </c>
      <c r="R5" s="6">
        <v>73</v>
      </c>
      <c r="S5" s="6">
        <v>129.35</v>
      </c>
      <c r="T5" s="6">
        <v>258</v>
      </c>
      <c r="U5" s="6">
        <v>457.16</v>
      </c>
      <c r="V5" s="6">
        <v>149</v>
      </c>
      <c r="W5" s="6">
        <v>264.02</v>
      </c>
      <c r="X5" s="6">
        <v>56</v>
      </c>
      <c r="Y5" s="6">
        <v>99.23</v>
      </c>
      <c r="Z5" s="7">
        <f>0 / 86400</f>
        <v>0</v>
      </c>
      <c r="AA5" s="6">
        <v>0</v>
      </c>
      <c r="AB5" s="6" t="s">
        <v>28</v>
      </c>
    </row>
    <row r="6" spans="1:28" s="3" customFormat="1" ht="15.75" x14ac:dyDescent="0.25">
      <c r="A6" s="4" t="s">
        <v>33</v>
      </c>
      <c r="B6" s="4" t="s">
        <v>28</v>
      </c>
      <c r="C6" s="4">
        <v>229.1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5">
        <f>57255 / 86400</f>
        <v>0.66267361111111112</v>
      </c>
      <c r="J6" s="4">
        <v>0</v>
      </c>
      <c r="K6" s="4">
        <v>0</v>
      </c>
      <c r="L6" s="4">
        <v>0</v>
      </c>
      <c r="M6" s="4">
        <v>0</v>
      </c>
      <c r="N6" s="5">
        <f>0 / 86400</f>
        <v>0</v>
      </c>
      <c r="O6" s="4">
        <v>0</v>
      </c>
      <c r="P6" s="4" t="s">
        <v>28</v>
      </c>
      <c r="Q6" s="4" t="s">
        <v>28</v>
      </c>
      <c r="R6" s="4">
        <v>165</v>
      </c>
      <c r="S6" s="4">
        <v>0</v>
      </c>
      <c r="T6" s="4">
        <v>819</v>
      </c>
      <c r="U6" s="4">
        <v>0</v>
      </c>
      <c r="V6" s="4">
        <v>460</v>
      </c>
      <c r="W6" s="4">
        <v>0</v>
      </c>
      <c r="X6" s="4">
        <v>1142</v>
      </c>
      <c r="Y6" s="4">
        <v>0</v>
      </c>
      <c r="Z6" s="5">
        <f>52089 / 86400</f>
        <v>0.60288194444444443</v>
      </c>
      <c r="AA6" s="4">
        <v>90.98</v>
      </c>
      <c r="AB6" s="4" t="s">
        <v>28</v>
      </c>
    </row>
    <row r="7" spans="1:28" s="6" customFormat="1" ht="15.75" x14ac:dyDescent="0.25">
      <c r="A7" s="6" t="s">
        <v>28</v>
      </c>
      <c r="B7" s="6" t="s">
        <v>29</v>
      </c>
      <c r="C7" s="6">
        <v>229.1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7">
        <f>57255 / 86400</f>
        <v>0.66267361111111112</v>
      </c>
      <c r="J7" s="6">
        <v>0</v>
      </c>
      <c r="K7" s="6">
        <v>0</v>
      </c>
      <c r="L7" s="6">
        <v>0</v>
      </c>
      <c r="M7" s="6">
        <v>0</v>
      </c>
      <c r="N7" s="7">
        <f>0 / 86400</f>
        <v>0</v>
      </c>
      <c r="O7" s="6">
        <v>0</v>
      </c>
      <c r="P7" s="6" t="s">
        <v>28</v>
      </c>
      <c r="Q7" s="6" t="s">
        <v>28</v>
      </c>
      <c r="R7" s="6">
        <v>165</v>
      </c>
      <c r="S7" s="6">
        <v>0</v>
      </c>
      <c r="T7" s="6">
        <v>819</v>
      </c>
      <c r="U7" s="6">
        <v>0</v>
      </c>
      <c r="V7" s="6">
        <v>460</v>
      </c>
      <c r="W7" s="6">
        <v>0</v>
      </c>
      <c r="X7" s="6">
        <v>1142</v>
      </c>
      <c r="Y7" s="6">
        <v>0</v>
      </c>
      <c r="Z7" s="7">
        <f>52089 / 86400</f>
        <v>0.60288194444444443</v>
      </c>
      <c r="AA7" s="6">
        <v>90.98</v>
      </c>
      <c r="AB7" s="6" t="s">
        <v>28</v>
      </c>
    </row>
    <row r="8" spans="1:28" s="3" customFormat="1" ht="15.75" x14ac:dyDescent="0.25">
      <c r="A8" s="4" t="s">
        <v>34</v>
      </c>
      <c r="B8" s="4" t="s">
        <v>28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5">
        <f>0 / 86400</f>
        <v>0</v>
      </c>
      <c r="J8" s="4">
        <v>0</v>
      </c>
      <c r="K8" s="4">
        <v>0</v>
      </c>
      <c r="L8" s="4">
        <v>0</v>
      </c>
      <c r="M8" s="4">
        <v>0</v>
      </c>
      <c r="N8" s="5">
        <f>0 / 86400</f>
        <v>0</v>
      </c>
      <c r="O8" s="4">
        <v>0</v>
      </c>
      <c r="P8" s="4" t="s">
        <v>28</v>
      </c>
      <c r="Q8" s="4" t="s">
        <v>28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5">
        <f t="shared" ref="Z8:Z13" si="0">0 / 86400</f>
        <v>0</v>
      </c>
      <c r="AA8" s="4">
        <v>0</v>
      </c>
      <c r="AB8" s="4" t="s">
        <v>28</v>
      </c>
    </row>
    <row r="9" spans="1:28" s="6" customFormat="1" ht="15.75" x14ac:dyDescent="0.25">
      <c r="A9" s="6" t="s">
        <v>28</v>
      </c>
      <c r="B9" s="6" t="s">
        <v>29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7">
        <f>0 / 86400</f>
        <v>0</v>
      </c>
      <c r="J9" s="6">
        <v>0</v>
      </c>
      <c r="K9" s="6">
        <v>0</v>
      </c>
      <c r="L9" s="6">
        <v>0</v>
      </c>
      <c r="M9" s="6">
        <v>0</v>
      </c>
      <c r="N9" s="7">
        <f>0 / 86400</f>
        <v>0</v>
      </c>
      <c r="O9" s="6">
        <v>0</v>
      </c>
      <c r="P9" s="6" t="s">
        <v>28</v>
      </c>
      <c r="Q9" s="6" t="s">
        <v>28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7">
        <f t="shared" si="0"/>
        <v>0</v>
      </c>
      <c r="AA9" s="6">
        <v>0</v>
      </c>
      <c r="AB9" s="6" t="s">
        <v>28</v>
      </c>
    </row>
    <row r="10" spans="1:28" s="3" customFormat="1" ht="15.75" x14ac:dyDescent="0.25">
      <c r="A10" s="4" t="s">
        <v>35</v>
      </c>
      <c r="B10" s="4" t="s">
        <v>28</v>
      </c>
      <c r="C10" s="4">
        <v>220.82</v>
      </c>
      <c r="D10" s="4">
        <v>67.88</v>
      </c>
      <c r="E10" s="4">
        <v>0</v>
      </c>
      <c r="F10" s="4">
        <v>0</v>
      </c>
      <c r="G10" s="4">
        <v>0</v>
      </c>
      <c r="H10" s="4">
        <v>325.27999999999997</v>
      </c>
      <c r="I10" s="5">
        <f>25314 / 86400</f>
        <v>0.29298611111111111</v>
      </c>
      <c r="J10" s="4">
        <v>0</v>
      </c>
      <c r="K10" s="4">
        <v>0</v>
      </c>
      <c r="L10" s="4">
        <v>46.26</v>
      </c>
      <c r="M10" s="4">
        <v>105</v>
      </c>
      <c r="N10" s="5">
        <f>1771 / 86400</f>
        <v>2.0497685185185185E-2</v>
      </c>
      <c r="O10" s="4">
        <v>7</v>
      </c>
      <c r="P10" s="4" t="s">
        <v>28</v>
      </c>
      <c r="Q10" s="4" t="s">
        <v>28</v>
      </c>
      <c r="R10" s="4">
        <v>305</v>
      </c>
      <c r="S10" s="4">
        <v>93.77</v>
      </c>
      <c r="T10" s="4">
        <v>990</v>
      </c>
      <c r="U10" s="4">
        <v>304.35000000000002</v>
      </c>
      <c r="V10" s="4">
        <v>508</v>
      </c>
      <c r="W10" s="4">
        <v>156.16999999999999</v>
      </c>
      <c r="X10" s="4">
        <v>220</v>
      </c>
      <c r="Y10" s="4">
        <v>67.63</v>
      </c>
      <c r="Z10" s="5">
        <f t="shared" si="0"/>
        <v>0</v>
      </c>
      <c r="AA10" s="4">
        <v>0</v>
      </c>
      <c r="AB10" s="4" t="s">
        <v>28</v>
      </c>
    </row>
    <row r="11" spans="1:28" s="6" customFormat="1" ht="15.75" x14ac:dyDescent="0.25">
      <c r="A11" s="6" t="s">
        <v>28</v>
      </c>
      <c r="B11" s="6" t="s">
        <v>29</v>
      </c>
      <c r="C11" s="6">
        <v>220.82</v>
      </c>
      <c r="D11" s="6">
        <v>67.88</v>
      </c>
      <c r="E11" s="6">
        <v>0</v>
      </c>
      <c r="F11" s="6">
        <v>0</v>
      </c>
      <c r="G11" s="6">
        <v>0</v>
      </c>
      <c r="H11" s="6">
        <v>325.27999999999997</v>
      </c>
      <c r="I11" s="7">
        <f>25314 / 86400</f>
        <v>0.29298611111111111</v>
      </c>
      <c r="J11" s="6">
        <v>0</v>
      </c>
      <c r="K11" s="6">
        <v>0</v>
      </c>
      <c r="L11" s="6">
        <v>46.26</v>
      </c>
      <c r="M11" s="6">
        <v>105</v>
      </c>
      <c r="N11" s="7">
        <f>1771 / 86400</f>
        <v>2.0497685185185185E-2</v>
      </c>
      <c r="O11" s="6">
        <v>7</v>
      </c>
      <c r="P11" s="6" t="s">
        <v>28</v>
      </c>
      <c r="Q11" s="6" t="s">
        <v>28</v>
      </c>
      <c r="R11" s="6">
        <v>305</v>
      </c>
      <c r="S11" s="6">
        <v>93.77</v>
      </c>
      <c r="T11" s="6">
        <v>990</v>
      </c>
      <c r="U11" s="6">
        <v>304.35000000000002</v>
      </c>
      <c r="V11" s="6">
        <v>508</v>
      </c>
      <c r="W11" s="6">
        <v>156.16999999999999</v>
      </c>
      <c r="X11" s="6">
        <v>220</v>
      </c>
      <c r="Y11" s="6">
        <v>67.63</v>
      </c>
      <c r="Z11" s="7">
        <f t="shared" si="0"/>
        <v>0</v>
      </c>
      <c r="AA11" s="6">
        <v>0</v>
      </c>
      <c r="AB11" s="6" t="s">
        <v>28</v>
      </c>
    </row>
    <row r="12" spans="1:28" s="3" customFormat="1" ht="15.75" x14ac:dyDescent="0.25">
      <c r="A12" s="4" t="s">
        <v>36</v>
      </c>
      <c r="B12" s="4" t="s">
        <v>28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5">
        <f>0 / 86400</f>
        <v>0</v>
      </c>
      <c r="J12" s="4">
        <v>0</v>
      </c>
      <c r="K12" s="4">
        <v>0</v>
      </c>
      <c r="L12" s="4">
        <v>0</v>
      </c>
      <c r="M12" s="4">
        <v>0</v>
      </c>
      <c r="N12" s="5">
        <f>0 / 86400</f>
        <v>0</v>
      </c>
      <c r="O12" s="4">
        <v>0</v>
      </c>
      <c r="P12" s="4" t="s">
        <v>28</v>
      </c>
      <c r="Q12" s="4" t="s">
        <v>28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5">
        <f t="shared" si="0"/>
        <v>0</v>
      </c>
      <c r="AA12" s="4">
        <v>0</v>
      </c>
      <c r="AB12" s="4" t="s">
        <v>28</v>
      </c>
    </row>
    <row r="13" spans="1:28" s="6" customFormat="1" ht="15.75" x14ac:dyDescent="0.25">
      <c r="A13" s="6" t="s">
        <v>28</v>
      </c>
      <c r="B13" s="6" t="s">
        <v>29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7">
        <f>0 / 86400</f>
        <v>0</v>
      </c>
      <c r="J13" s="6">
        <v>0</v>
      </c>
      <c r="K13" s="6">
        <v>0</v>
      </c>
      <c r="L13" s="6">
        <v>0</v>
      </c>
      <c r="M13" s="6">
        <v>0</v>
      </c>
      <c r="N13" s="7">
        <f>0 / 86400</f>
        <v>0</v>
      </c>
      <c r="O13" s="6">
        <v>0</v>
      </c>
      <c r="P13" s="6" t="s">
        <v>28</v>
      </c>
      <c r="Q13" s="6" t="s">
        <v>28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7">
        <f t="shared" si="0"/>
        <v>0</v>
      </c>
      <c r="AA13" s="6">
        <v>0</v>
      </c>
      <c r="AB13" s="6" t="s">
        <v>28</v>
      </c>
    </row>
    <row r="14" spans="1:28" s="3" customFormat="1" ht="15.75" x14ac:dyDescent="0.25">
      <c r="A14" s="4" t="s">
        <v>37</v>
      </c>
      <c r="B14" s="4" t="s">
        <v>28</v>
      </c>
      <c r="C14" s="4">
        <v>569.37</v>
      </c>
      <c r="D14" s="4">
        <v>337.96</v>
      </c>
      <c r="E14" s="4">
        <v>0</v>
      </c>
      <c r="F14" s="4">
        <v>0</v>
      </c>
      <c r="G14" s="4">
        <v>0</v>
      </c>
      <c r="H14" s="4">
        <v>168.47</v>
      </c>
      <c r="I14" s="5">
        <f>25148 / 86400</f>
        <v>0.29106481481481483</v>
      </c>
      <c r="J14" s="4">
        <v>0</v>
      </c>
      <c r="K14" s="4">
        <v>0</v>
      </c>
      <c r="L14" s="4">
        <v>24.12</v>
      </c>
      <c r="M14" s="4">
        <v>83</v>
      </c>
      <c r="N14" s="5">
        <f>4 / 86400</f>
        <v>4.6296296296296294E-5</v>
      </c>
      <c r="O14" s="4">
        <v>0.02</v>
      </c>
      <c r="P14" s="4" t="s">
        <v>28</v>
      </c>
      <c r="Q14" s="4" t="s">
        <v>28</v>
      </c>
      <c r="R14" s="4">
        <v>1287</v>
      </c>
      <c r="S14" s="4">
        <v>763.92</v>
      </c>
      <c r="T14" s="4">
        <v>1684</v>
      </c>
      <c r="U14" s="4">
        <v>999.57</v>
      </c>
      <c r="V14" s="4">
        <v>2082</v>
      </c>
      <c r="W14" s="4">
        <v>1235.81</v>
      </c>
      <c r="X14" s="4">
        <v>1435</v>
      </c>
      <c r="Y14" s="4">
        <v>851.77</v>
      </c>
      <c r="Z14" s="5">
        <f>409 / 86400</f>
        <v>4.7337962962962967E-3</v>
      </c>
      <c r="AA14" s="4">
        <v>1.63</v>
      </c>
      <c r="AB14" s="4" t="s">
        <v>28</v>
      </c>
    </row>
    <row r="15" spans="1:28" s="6" customFormat="1" ht="15.75" x14ac:dyDescent="0.25">
      <c r="A15" s="6" t="s">
        <v>28</v>
      </c>
      <c r="B15" s="6" t="s">
        <v>29</v>
      </c>
      <c r="C15" s="6">
        <v>569.37</v>
      </c>
      <c r="D15" s="6">
        <v>337.96</v>
      </c>
      <c r="E15" s="6">
        <v>0</v>
      </c>
      <c r="F15" s="6">
        <v>0</v>
      </c>
      <c r="G15" s="6">
        <v>0</v>
      </c>
      <c r="H15" s="6">
        <v>168.47</v>
      </c>
      <c r="I15" s="7">
        <f>25148 / 86400</f>
        <v>0.29106481481481483</v>
      </c>
      <c r="J15" s="6">
        <v>0</v>
      </c>
      <c r="K15" s="6">
        <v>0</v>
      </c>
      <c r="L15" s="6">
        <v>24.12</v>
      </c>
      <c r="M15" s="6">
        <v>83</v>
      </c>
      <c r="N15" s="7">
        <f>4 / 86400</f>
        <v>4.6296296296296294E-5</v>
      </c>
      <c r="O15" s="6">
        <v>0.02</v>
      </c>
      <c r="P15" s="6" t="s">
        <v>28</v>
      </c>
      <c r="Q15" s="6" t="s">
        <v>28</v>
      </c>
      <c r="R15" s="6">
        <v>1287</v>
      </c>
      <c r="S15" s="6">
        <v>763.92</v>
      </c>
      <c r="T15" s="6">
        <v>1684</v>
      </c>
      <c r="U15" s="6">
        <v>999.57</v>
      </c>
      <c r="V15" s="6">
        <v>2082</v>
      </c>
      <c r="W15" s="6">
        <v>1235.81</v>
      </c>
      <c r="X15" s="6">
        <v>1435</v>
      </c>
      <c r="Y15" s="6">
        <v>851.77</v>
      </c>
      <c r="Z15" s="7">
        <f>409 / 86400</f>
        <v>4.7337962962962967E-3</v>
      </c>
      <c r="AA15" s="6">
        <v>1.63</v>
      </c>
      <c r="AB15" s="6" t="s">
        <v>28</v>
      </c>
    </row>
    <row r="16" spans="1:28" s="3" customFormat="1" ht="15.75" x14ac:dyDescent="0.25">
      <c r="A16" s="4" t="s">
        <v>38</v>
      </c>
      <c r="B16" s="4" t="s">
        <v>28</v>
      </c>
      <c r="C16" s="4">
        <v>64.2</v>
      </c>
      <c r="D16" s="4">
        <v>83.33</v>
      </c>
      <c r="E16" s="4">
        <v>0</v>
      </c>
      <c r="F16" s="4">
        <v>0</v>
      </c>
      <c r="G16" s="4">
        <v>0</v>
      </c>
      <c r="H16" s="4">
        <v>77.05</v>
      </c>
      <c r="I16" s="5">
        <f>12928 / 86400</f>
        <v>0.14962962962962964</v>
      </c>
      <c r="J16" s="4">
        <v>0</v>
      </c>
      <c r="K16" s="4">
        <v>0</v>
      </c>
      <c r="L16" s="4">
        <v>21.45</v>
      </c>
      <c r="M16" s="4">
        <v>75</v>
      </c>
      <c r="N16" s="5">
        <f>0 / 86400</f>
        <v>0</v>
      </c>
      <c r="O16" s="4">
        <v>0</v>
      </c>
      <c r="P16" s="4" t="s">
        <v>28</v>
      </c>
      <c r="Q16" s="4" t="s">
        <v>28</v>
      </c>
      <c r="R16" s="4">
        <v>76</v>
      </c>
      <c r="S16" s="4">
        <v>98.64</v>
      </c>
      <c r="T16" s="4">
        <v>460</v>
      </c>
      <c r="U16" s="4">
        <v>597.04999999999995</v>
      </c>
      <c r="V16" s="4">
        <v>315</v>
      </c>
      <c r="W16" s="4">
        <v>408.85</v>
      </c>
      <c r="X16" s="4">
        <v>30</v>
      </c>
      <c r="Y16" s="4">
        <v>38.94</v>
      </c>
      <c r="Z16" s="5">
        <f>0 / 86400</f>
        <v>0</v>
      </c>
      <c r="AA16" s="4">
        <v>0</v>
      </c>
      <c r="AB16" s="4" t="s">
        <v>28</v>
      </c>
    </row>
    <row r="17" spans="1:28" s="6" customFormat="1" ht="15.75" x14ac:dyDescent="0.25">
      <c r="A17" s="6" t="s">
        <v>28</v>
      </c>
      <c r="B17" s="6" t="s">
        <v>29</v>
      </c>
      <c r="C17" s="6">
        <v>64.2</v>
      </c>
      <c r="D17" s="6">
        <v>83.33</v>
      </c>
      <c r="E17" s="6">
        <v>0</v>
      </c>
      <c r="F17" s="6">
        <v>0</v>
      </c>
      <c r="G17" s="6">
        <v>0</v>
      </c>
      <c r="H17" s="6">
        <v>77.05</v>
      </c>
      <c r="I17" s="7">
        <f>12928 / 86400</f>
        <v>0.14962962962962964</v>
      </c>
      <c r="J17" s="6">
        <v>0</v>
      </c>
      <c r="K17" s="6">
        <v>0</v>
      </c>
      <c r="L17" s="6">
        <v>21.45</v>
      </c>
      <c r="M17" s="6">
        <v>75</v>
      </c>
      <c r="N17" s="7">
        <f>0 / 86400</f>
        <v>0</v>
      </c>
      <c r="O17" s="6">
        <v>0</v>
      </c>
      <c r="P17" s="6" t="s">
        <v>28</v>
      </c>
      <c r="Q17" s="6" t="s">
        <v>28</v>
      </c>
      <c r="R17" s="6">
        <v>76</v>
      </c>
      <c r="S17" s="6">
        <v>98.64</v>
      </c>
      <c r="T17" s="6">
        <v>460</v>
      </c>
      <c r="U17" s="6">
        <v>597.04999999999995</v>
      </c>
      <c r="V17" s="6">
        <v>315</v>
      </c>
      <c r="W17" s="6">
        <v>408.85</v>
      </c>
      <c r="X17" s="6">
        <v>30</v>
      </c>
      <c r="Y17" s="6">
        <v>38.94</v>
      </c>
      <c r="Z17" s="7">
        <f>0 / 86400</f>
        <v>0</v>
      </c>
      <c r="AA17" s="6">
        <v>0</v>
      </c>
      <c r="AB17" s="6" t="s">
        <v>28</v>
      </c>
    </row>
    <row r="18" spans="1:28" s="3" customFormat="1" ht="15.75" x14ac:dyDescent="0.25">
      <c r="A18" s="4" t="s">
        <v>39</v>
      </c>
      <c r="B18" s="4" t="s">
        <v>28</v>
      </c>
      <c r="C18" s="4">
        <v>77.19</v>
      </c>
      <c r="D18" s="4">
        <v>21.2</v>
      </c>
      <c r="E18" s="4">
        <v>0</v>
      </c>
      <c r="F18" s="4">
        <v>0</v>
      </c>
      <c r="G18" s="4">
        <v>0</v>
      </c>
      <c r="H18" s="4">
        <v>364.12</v>
      </c>
      <c r="I18" s="5">
        <f>60610 / 86400</f>
        <v>0.70150462962962967</v>
      </c>
      <c r="J18" s="4">
        <v>0</v>
      </c>
      <c r="K18" s="4">
        <v>0</v>
      </c>
      <c r="L18" s="4">
        <v>21.63</v>
      </c>
      <c r="M18" s="4">
        <v>89</v>
      </c>
      <c r="N18" s="5">
        <f>11 / 86400</f>
        <v>1.273148148148148E-4</v>
      </c>
      <c r="O18" s="4">
        <v>0.02</v>
      </c>
      <c r="P18" s="4" t="s">
        <v>28</v>
      </c>
      <c r="Q18" s="4" t="s">
        <v>28</v>
      </c>
      <c r="R18" s="4">
        <v>49</v>
      </c>
      <c r="S18" s="4">
        <v>13.46</v>
      </c>
      <c r="T18" s="4">
        <v>671</v>
      </c>
      <c r="U18" s="4">
        <v>184.28</v>
      </c>
      <c r="V18" s="4">
        <v>1662</v>
      </c>
      <c r="W18" s="4">
        <v>456.45</v>
      </c>
      <c r="X18" s="4">
        <v>1</v>
      </c>
      <c r="Y18" s="4">
        <v>0.27</v>
      </c>
      <c r="Z18" s="5">
        <f>1356 / 86400</f>
        <v>1.5694444444444445E-2</v>
      </c>
      <c r="AA18" s="4">
        <v>2.2400000000000002</v>
      </c>
      <c r="AB18" s="4" t="s">
        <v>28</v>
      </c>
    </row>
    <row r="19" spans="1:28" s="6" customFormat="1" ht="15.75" x14ac:dyDescent="0.25">
      <c r="A19" s="6" t="s">
        <v>28</v>
      </c>
      <c r="B19" s="6" t="s">
        <v>29</v>
      </c>
      <c r="C19" s="6">
        <v>77.19</v>
      </c>
      <c r="D19" s="6">
        <v>21.2</v>
      </c>
      <c r="E19" s="6">
        <v>0</v>
      </c>
      <c r="F19" s="6">
        <v>0</v>
      </c>
      <c r="G19" s="6">
        <v>0</v>
      </c>
      <c r="H19" s="6">
        <v>364.12</v>
      </c>
      <c r="I19" s="7">
        <f>60610 / 86400</f>
        <v>0.70150462962962967</v>
      </c>
      <c r="J19" s="6">
        <v>0</v>
      </c>
      <c r="K19" s="6">
        <v>0</v>
      </c>
      <c r="L19" s="6">
        <v>21.63</v>
      </c>
      <c r="M19" s="6">
        <v>89</v>
      </c>
      <c r="N19" s="7">
        <f>11 / 86400</f>
        <v>1.273148148148148E-4</v>
      </c>
      <c r="O19" s="6">
        <v>0.02</v>
      </c>
      <c r="P19" s="6" t="s">
        <v>28</v>
      </c>
      <c r="Q19" s="6" t="s">
        <v>28</v>
      </c>
      <c r="R19" s="6">
        <v>49</v>
      </c>
      <c r="S19" s="6">
        <v>13.46</v>
      </c>
      <c r="T19" s="6">
        <v>671</v>
      </c>
      <c r="U19" s="6">
        <v>184.28</v>
      </c>
      <c r="V19" s="6">
        <v>1662</v>
      </c>
      <c r="W19" s="6">
        <v>456.45</v>
      </c>
      <c r="X19" s="6">
        <v>1</v>
      </c>
      <c r="Y19" s="6">
        <v>0.27</v>
      </c>
      <c r="Z19" s="7">
        <f>1356 / 86400</f>
        <v>1.5694444444444445E-2</v>
      </c>
      <c r="AA19" s="6">
        <v>2.2400000000000002</v>
      </c>
      <c r="AB19" s="6" t="s">
        <v>28</v>
      </c>
    </row>
    <row r="20" spans="1:28" s="3" customFormat="1" ht="15.75" x14ac:dyDescent="0.25">
      <c r="A20" s="4" t="s">
        <v>40</v>
      </c>
      <c r="B20" s="4" t="s">
        <v>28</v>
      </c>
      <c r="C20" s="4">
        <v>0.5</v>
      </c>
      <c r="D20" s="4">
        <v>11.95</v>
      </c>
      <c r="E20" s="4">
        <v>0</v>
      </c>
      <c r="F20" s="4">
        <v>0</v>
      </c>
      <c r="G20" s="4">
        <v>0</v>
      </c>
      <c r="H20" s="4">
        <v>4.18</v>
      </c>
      <c r="I20" s="5">
        <f>1319 / 86400</f>
        <v>1.5266203703703704E-2</v>
      </c>
      <c r="J20" s="4">
        <v>0</v>
      </c>
      <c r="K20" s="4">
        <v>0</v>
      </c>
      <c r="L20" s="4">
        <v>11.42</v>
      </c>
      <c r="M20" s="4">
        <v>51</v>
      </c>
      <c r="N20" s="5">
        <f>0 / 86400</f>
        <v>0</v>
      </c>
      <c r="O20" s="4">
        <v>0</v>
      </c>
      <c r="P20" s="4" t="s">
        <v>28</v>
      </c>
      <c r="Q20" s="4" t="s">
        <v>28</v>
      </c>
      <c r="R20" s="4">
        <v>1</v>
      </c>
      <c r="S20" s="4">
        <v>23.91</v>
      </c>
      <c r="T20" s="4">
        <v>3</v>
      </c>
      <c r="U20" s="4">
        <v>71.72</v>
      </c>
      <c r="V20" s="4">
        <v>23</v>
      </c>
      <c r="W20" s="4">
        <v>549.84</v>
      </c>
      <c r="X20" s="4">
        <v>0</v>
      </c>
      <c r="Y20" s="4">
        <v>0</v>
      </c>
      <c r="Z20" s="5">
        <f>0 / 86400</f>
        <v>0</v>
      </c>
      <c r="AA20" s="4">
        <v>0</v>
      </c>
      <c r="AB20" s="4" t="s">
        <v>28</v>
      </c>
    </row>
    <row r="21" spans="1:28" s="6" customFormat="1" ht="15.75" x14ac:dyDescent="0.25">
      <c r="A21" s="6" t="s">
        <v>28</v>
      </c>
      <c r="B21" s="6" t="s">
        <v>29</v>
      </c>
      <c r="C21" s="6">
        <v>0.5</v>
      </c>
      <c r="D21" s="6">
        <v>11.95</v>
      </c>
      <c r="E21" s="6">
        <v>0</v>
      </c>
      <c r="F21" s="6">
        <v>0</v>
      </c>
      <c r="G21" s="6">
        <v>0</v>
      </c>
      <c r="H21" s="6">
        <v>4.18</v>
      </c>
      <c r="I21" s="7">
        <f>1319 / 86400</f>
        <v>1.5266203703703704E-2</v>
      </c>
      <c r="J21" s="6">
        <v>0</v>
      </c>
      <c r="K21" s="6">
        <v>0</v>
      </c>
      <c r="L21" s="6">
        <v>11.42</v>
      </c>
      <c r="M21" s="6">
        <v>51</v>
      </c>
      <c r="N21" s="7">
        <f>0 / 86400</f>
        <v>0</v>
      </c>
      <c r="O21" s="6">
        <v>0</v>
      </c>
      <c r="P21" s="6" t="s">
        <v>28</v>
      </c>
      <c r="Q21" s="6" t="s">
        <v>28</v>
      </c>
      <c r="R21" s="6">
        <v>1</v>
      </c>
      <c r="S21" s="6">
        <v>23.91</v>
      </c>
      <c r="T21" s="6">
        <v>3</v>
      </c>
      <c r="U21" s="6">
        <v>71.72</v>
      </c>
      <c r="V21" s="6">
        <v>23</v>
      </c>
      <c r="W21" s="6">
        <v>549.84</v>
      </c>
      <c r="X21" s="6">
        <v>0</v>
      </c>
      <c r="Y21" s="6">
        <v>0</v>
      </c>
      <c r="Z21" s="7">
        <f>0 / 86400</f>
        <v>0</v>
      </c>
      <c r="AA21" s="6">
        <v>0</v>
      </c>
      <c r="AB21" s="6" t="s">
        <v>28</v>
      </c>
    </row>
    <row r="22" spans="1:28" s="3" customFormat="1" ht="15.75" x14ac:dyDescent="0.25">
      <c r="A22" s="4" t="s">
        <v>41</v>
      </c>
      <c r="B22" s="4" t="s">
        <v>28</v>
      </c>
      <c r="C22" s="4">
        <v>0.6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5">
        <f>632 / 86400</f>
        <v>7.3148148148148148E-3</v>
      </c>
      <c r="J22" s="4">
        <v>0</v>
      </c>
      <c r="K22" s="4">
        <v>0</v>
      </c>
      <c r="L22" s="4">
        <v>0</v>
      </c>
      <c r="M22" s="4">
        <v>0</v>
      </c>
      <c r="N22" s="5">
        <f>0 / 86400</f>
        <v>0</v>
      </c>
      <c r="O22" s="4">
        <v>0</v>
      </c>
      <c r="P22" s="4" t="s">
        <v>28</v>
      </c>
      <c r="Q22" s="4" t="s">
        <v>28</v>
      </c>
      <c r="R22" s="4">
        <v>0</v>
      </c>
      <c r="S22" s="4">
        <v>0</v>
      </c>
      <c r="T22" s="4">
        <v>6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5">
        <f>495 / 86400</f>
        <v>5.7291666666666663E-3</v>
      </c>
      <c r="AA22" s="4">
        <v>78.319999999999993</v>
      </c>
      <c r="AB22" s="4" t="s">
        <v>28</v>
      </c>
    </row>
    <row r="23" spans="1:28" s="6" customFormat="1" ht="15.75" x14ac:dyDescent="0.25">
      <c r="A23" s="6" t="s">
        <v>28</v>
      </c>
      <c r="B23" s="6" t="s">
        <v>29</v>
      </c>
      <c r="C23" s="6">
        <v>0.6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7">
        <f>632 / 86400</f>
        <v>7.3148148148148148E-3</v>
      </c>
      <c r="J23" s="6">
        <v>0</v>
      </c>
      <c r="K23" s="6">
        <v>0</v>
      </c>
      <c r="L23" s="6">
        <v>0</v>
      </c>
      <c r="M23" s="6">
        <v>0</v>
      </c>
      <c r="N23" s="7">
        <f>0 / 86400</f>
        <v>0</v>
      </c>
      <c r="O23" s="6">
        <v>0</v>
      </c>
      <c r="P23" s="6" t="s">
        <v>28</v>
      </c>
      <c r="Q23" s="6" t="s">
        <v>28</v>
      </c>
      <c r="R23" s="6">
        <v>0</v>
      </c>
      <c r="S23" s="6">
        <v>0</v>
      </c>
      <c r="T23" s="6">
        <v>6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7">
        <f>495 / 86400</f>
        <v>5.7291666666666663E-3</v>
      </c>
      <c r="AA23" s="6">
        <v>78.319999999999993</v>
      </c>
      <c r="AB23" s="6" t="s">
        <v>28</v>
      </c>
    </row>
    <row r="24" spans="1:28" s="3" customFormat="1" ht="15.75" x14ac:dyDescent="0.25">
      <c r="A24" s="4" t="s">
        <v>42</v>
      </c>
      <c r="B24" s="4" t="s">
        <v>28</v>
      </c>
      <c r="C24" s="4">
        <v>99.62</v>
      </c>
      <c r="D24" s="4">
        <v>27.24</v>
      </c>
      <c r="E24" s="4">
        <v>0</v>
      </c>
      <c r="F24" s="4">
        <v>0</v>
      </c>
      <c r="G24" s="4">
        <v>0</v>
      </c>
      <c r="H24" s="4">
        <v>365.72</v>
      </c>
      <c r="I24" s="5">
        <f>66195 / 86400</f>
        <v>0.7661458333333333</v>
      </c>
      <c r="J24" s="4">
        <v>0</v>
      </c>
      <c r="K24" s="4">
        <v>0</v>
      </c>
      <c r="L24" s="4">
        <v>19.89</v>
      </c>
      <c r="M24" s="4">
        <v>102</v>
      </c>
      <c r="N24" s="5">
        <f>217 / 86400</f>
        <v>2.5115740740740741E-3</v>
      </c>
      <c r="O24" s="4">
        <v>0.33</v>
      </c>
      <c r="P24" s="4" t="s">
        <v>28</v>
      </c>
      <c r="Q24" s="4" t="s">
        <v>28</v>
      </c>
      <c r="R24" s="4">
        <v>82</v>
      </c>
      <c r="S24" s="4">
        <v>22.42</v>
      </c>
      <c r="T24" s="4">
        <v>792</v>
      </c>
      <c r="U24" s="4">
        <v>216.56</v>
      </c>
      <c r="V24" s="4">
        <v>1650</v>
      </c>
      <c r="W24" s="4">
        <v>451.17</v>
      </c>
      <c r="X24" s="4">
        <v>1</v>
      </c>
      <c r="Y24" s="4">
        <v>0.27</v>
      </c>
      <c r="Z24" s="5">
        <f>2527 / 86400</f>
        <v>2.9247685185185186E-2</v>
      </c>
      <c r="AA24" s="4">
        <v>3.82</v>
      </c>
      <c r="AB24" s="4" t="s">
        <v>28</v>
      </c>
    </row>
    <row r="25" spans="1:28" s="6" customFormat="1" ht="15.75" x14ac:dyDescent="0.25">
      <c r="A25" s="6" t="s">
        <v>28</v>
      </c>
      <c r="B25" s="6" t="s">
        <v>29</v>
      </c>
      <c r="C25" s="6">
        <v>99.62</v>
      </c>
      <c r="D25" s="6">
        <v>27.24</v>
      </c>
      <c r="E25" s="6">
        <v>0</v>
      </c>
      <c r="F25" s="6">
        <v>0</v>
      </c>
      <c r="G25" s="6">
        <v>0</v>
      </c>
      <c r="H25" s="6">
        <v>365.72</v>
      </c>
      <c r="I25" s="7">
        <f>66195 / 86400</f>
        <v>0.7661458333333333</v>
      </c>
      <c r="J25" s="6">
        <v>0</v>
      </c>
      <c r="K25" s="6">
        <v>0</v>
      </c>
      <c r="L25" s="6">
        <v>19.89</v>
      </c>
      <c r="M25" s="6">
        <v>102</v>
      </c>
      <c r="N25" s="7">
        <f>217 / 86400</f>
        <v>2.5115740740740741E-3</v>
      </c>
      <c r="O25" s="6">
        <v>0.33</v>
      </c>
      <c r="P25" s="6" t="s">
        <v>28</v>
      </c>
      <c r="Q25" s="6" t="s">
        <v>28</v>
      </c>
      <c r="R25" s="6">
        <v>82</v>
      </c>
      <c r="S25" s="6">
        <v>22.42</v>
      </c>
      <c r="T25" s="6">
        <v>792</v>
      </c>
      <c r="U25" s="6">
        <v>216.56</v>
      </c>
      <c r="V25" s="6">
        <v>1650</v>
      </c>
      <c r="W25" s="6">
        <v>451.17</v>
      </c>
      <c r="X25" s="6">
        <v>1</v>
      </c>
      <c r="Y25" s="6">
        <v>0.27</v>
      </c>
      <c r="Z25" s="7">
        <f>2527 / 86400</f>
        <v>2.9247685185185186E-2</v>
      </c>
      <c r="AA25" s="6">
        <v>3.82</v>
      </c>
      <c r="AB25" s="6" t="s">
        <v>28</v>
      </c>
    </row>
    <row r="26" spans="1:28" s="3" customFormat="1" ht="15.75" x14ac:dyDescent="0.25">
      <c r="A26" s="4" t="s">
        <v>43</v>
      </c>
      <c r="B26" s="4" t="s">
        <v>28</v>
      </c>
      <c r="C26" s="4">
        <v>41.08</v>
      </c>
      <c r="D26" s="4" t="s">
        <v>28</v>
      </c>
      <c r="E26" s="4" t="s">
        <v>28</v>
      </c>
      <c r="F26" s="4" t="s">
        <v>28</v>
      </c>
      <c r="G26" s="4" t="s">
        <v>28</v>
      </c>
      <c r="H26" s="4" t="s">
        <v>28</v>
      </c>
      <c r="I26" s="5">
        <f>63508 / 86400</f>
        <v>0.73504629629629625</v>
      </c>
      <c r="J26" s="4" t="s">
        <v>28</v>
      </c>
      <c r="K26" s="4" t="s">
        <v>28</v>
      </c>
      <c r="L26" s="4" t="s">
        <v>28</v>
      </c>
      <c r="M26" s="4">
        <v>90</v>
      </c>
      <c r="N26" s="5">
        <f>46 / 86400</f>
        <v>5.3240740740740744E-4</v>
      </c>
      <c r="O26" s="4">
        <v>7.0000000000000007E-2</v>
      </c>
      <c r="P26" s="4" t="s">
        <v>28</v>
      </c>
      <c r="Q26" s="4" t="s">
        <v>28</v>
      </c>
      <c r="R26" s="4">
        <v>22</v>
      </c>
      <c r="S26" s="4" t="s">
        <v>28</v>
      </c>
      <c r="T26" s="4">
        <v>360</v>
      </c>
      <c r="U26" s="4" t="s">
        <v>28</v>
      </c>
      <c r="V26" s="4">
        <v>925</v>
      </c>
      <c r="W26" s="4" t="s">
        <v>28</v>
      </c>
      <c r="X26" s="4">
        <v>0</v>
      </c>
      <c r="Y26" s="4" t="s">
        <v>28</v>
      </c>
      <c r="Z26" s="5">
        <f>21073 / 86400</f>
        <v>0.24390046296296297</v>
      </c>
      <c r="AA26" s="4">
        <v>33.18</v>
      </c>
      <c r="AB26" s="4" t="s">
        <v>28</v>
      </c>
    </row>
    <row r="27" spans="1:28" s="6" customFormat="1" ht="15.75" x14ac:dyDescent="0.25">
      <c r="A27" s="6" t="s">
        <v>28</v>
      </c>
      <c r="B27" s="6" t="s">
        <v>29</v>
      </c>
      <c r="C27" s="6">
        <v>41.08</v>
      </c>
      <c r="D27" s="6" t="s">
        <v>28</v>
      </c>
      <c r="E27" s="6" t="s">
        <v>28</v>
      </c>
      <c r="F27" s="6" t="s">
        <v>28</v>
      </c>
      <c r="G27" s="6" t="s">
        <v>28</v>
      </c>
      <c r="H27" s="6" t="s">
        <v>28</v>
      </c>
      <c r="I27" s="7">
        <f>63508 / 86400</f>
        <v>0.73504629629629625</v>
      </c>
      <c r="J27" s="6" t="s">
        <v>28</v>
      </c>
      <c r="K27" s="6" t="s">
        <v>28</v>
      </c>
      <c r="L27" s="6" t="s">
        <v>28</v>
      </c>
      <c r="M27" s="6">
        <v>90</v>
      </c>
      <c r="N27" s="7">
        <f>46 / 86400</f>
        <v>5.3240740740740744E-4</v>
      </c>
      <c r="O27" s="6">
        <v>7.0000000000000007E-2</v>
      </c>
      <c r="P27" s="6" t="s">
        <v>28</v>
      </c>
      <c r="Q27" s="6" t="s">
        <v>28</v>
      </c>
      <c r="R27" s="6">
        <v>22</v>
      </c>
      <c r="S27" s="6" t="s">
        <v>28</v>
      </c>
      <c r="T27" s="6">
        <v>360</v>
      </c>
      <c r="U27" s="6" t="s">
        <v>28</v>
      </c>
      <c r="V27" s="6">
        <v>925</v>
      </c>
      <c r="W27" s="6" t="s">
        <v>28</v>
      </c>
      <c r="X27" s="6">
        <v>0</v>
      </c>
      <c r="Y27" s="6" t="s">
        <v>28</v>
      </c>
      <c r="Z27" s="7">
        <f>21073 / 86400</f>
        <v>0.24390046296296297</v>
      </c>
      <c r="AA27" s="6">
        <v>33.18</v>
      </c>
      <c r="AB27" s="6" t="s">
        <v>28</v>
      </c>
    </row>
    <row r="28" spans="1:28" s="3" customFormat="1" ht="15.75" x14ac:dyDescent="0.25">
      <c r="A28" s="4" t="s">
        <v>44</v>
      </c>
      <c r="B28" s="4" t="s">
        <v>28</v>
      </c>
      <c r="C28" s="4">
        <v>4.3</v>
      </c>
      <c r="D28" s="4">
        <v>144.93</v>
      </c>
      <c r="E28" s="4">
        <v>0</v>
      </c>
      <c r="F28" s="4">
        <v>0</v>
      </c>
      <c r="G28" s="4">
        <v>0</v>
      </c>
      <c r="H28" s="4">
        <v>2.97</v>
      </c>
      <c r="I28" s="5">
        <f>4184 / 86400</f>
        <v>4.8425925925925928E-2</v>
      </c>
      <c r="J28" s="4">
        <v>0</v>
      </c>
      <c r="K28" s="4">
        <v>0</v>
      </c>
      <c r="L28" s="4">
        <v>2.5499999999999998</v>
      </c>
      <c r="M28" s="4">
        <v>42</v>
      </c>
      <c r="N28" s="5">
        <f t="shared" ref="N28:N41" si="1">0 / 86400</f>
        <v>0</v>
      </c>
      <c r="O28" s="4">
        <v>0</v>
      </c>
      <c r="P28" s="4" t="s">
        <v>28</v>
      </c>
      <c r="Q28" s="4" t="s">
        <v>28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43</v>
      </c>
      <c r="Y28" s="4">
        <v>1449.28</v>
      </c>
      <c r="Z28" s="5">
        <f>2072 / 86400</f>
        <v>2.3981481481481482E-2</v>
      </c>
      <c r="AA28" s="4">
        <v>49.52</v>
      </c>
      <c r="AB28" s="4" t="s">
        <v>28</v>
      </c>
    </row>
    <row r="29" spans="1:28" s="6" customFormat="1" ht="15.75" x14ac:dyDescent="0.25">
      <c r="A29" s="6" t="s">
        <v>28</v>
      </c>
      <c r="B29" s="6" t="s">
        <v>29</v>
      </c>
      <c r="C29" s="6">
        <v>4.3</v>
      </c>
      <c r="D29" s="6">
        <v>144.93</v>
      </c>
      <c r="E29" s="6">
        <v>0</v>
      </c>
      <c r="F29" s="6">
        <v>0</v>
      </c>
      <c r="G29" s="6">
        <v>0</v>
      </c>
      <c r="H29" s="6">
        <v>2.97</v>
      </c>
      <c r="I29" s="7">
        <f>4184 / 86400</f>
        <v>4.8425925925925928E-2</v>
      </c>
      <c r="J29" s="6">
        <v>0</v>
      </c>
      <c r="K29" s="6">
        <v>0</v>
      </c>
      <c r="L29" s="6">
        <v>2.5499999999999998</v>
      </c>
      <c r="M29" s="6">
        <v>42</v>
      </c>
      <c r="N29" s="7">
        <f t="shared" si="1"/>
        <v>0</v>
      </c>
      <c r="O29" s="6">
        <v>0</v>
      </c>
      <c r="P29" s="6" t="s">
        <v>28</v>
      </c>
      <c r="Q29" s="6" t="s">
        <v>28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43</v>
      </c>
      <c r="Y29" s="6">
        <v>1449.28</v>
      </c>
      <c r="Z29" s="7">
        <f>2072 / 86400</f>
        <v>2.3981481481481482E-2</v>
      </c>
      <c r="AA29" s="6">
        <v>49.52</v>
      </c>
      <c r="AB29" s="6" t="s">
        <v>28</v>
      </c>
    </row>
    <row r="30" spans="1:28" s="3" customFormat="1" ht="15.75" x14ac:dyDescent="0.25">
      <c r="A30" s="4" t="s">
        <v>45</v>
      </c>
      <c r="B30" s="4" t="s">
        <v>28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0.03</v>
      </c>
      <c r="I30" s="5">
        <f>1 / 86400</f>
        <v>1.1574074074074073E-5</v>
      </c>
      <c r="J30" s="4">
        <v>0</v>
      </c>
      <c r="K30" s="4">
        <v>0</v>
      </c>
      <c r="L30" s="4">
        <v>100.8</v>
      </c>
      <c r="M30" s="4">
        <v>0</v>
      </c>
      <c r="N30" s="5">
        <f t="shared" si="1"/>
        <v>0</v>
      </c>
      <c r="O30" s="4">
        <v>0</v>
      </c>
      <c r="P30" s="4" t="s">
        <v>28</v>
      </c>
      <c r="Q30" s="4" t="s">
        <v>28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5">
        <f t="shared" ref="Z30:Z39" si="2">0 / 86400</f>
        <v>0</v>
      </c>
      <c r="AA30" s="4">
        <v>0</v>
      </c>
      <c r="AB30" s="4" t="s">
        <v>28</v>
      </c>
    </row>
    <row r="31" spans="1:28" s="6" customFormat="1" ht="15.75" x14ac:dyDescent="0.25">
      <c r="A31" s="6" t="s">
        <v>28</v>
      </c>
      <c r="B31" s="6" t="s">
        <v>29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0.03</v>
      </c>
      <c r="I31" s="7">
        <f>1 / 86400</f>
        <v>1.1574074074074073E-5</v>
      </c>
      <c r="J31" s="6">
        <v>0</v>
      </c>
      <c r="K31" s="6">
        <v>0</v>
      </c>
      <c r="L31" s="6">
        <v>100.8</v>
      </c>
      <c r="M31" s="6">
        <v>0</v>
      </c>
      <c r="N31" s="7">
        <f t="shared" si="1"/>
        <v>0</v>
      </c>
      <c r="O31" s="6">
        <v>0</v>
      </c>
      <c r="P31" s="6" t="s">
        <v>28</v>
      </c>
      <c r="Q31" s="6" t="s">
        <v>28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7">
        <f t="shared" si="2"/>
        <v>0</v>
      </c>
      <c r="AA31" s="6">
        <v>0</v>
      </c>
      <c r="AB31" s="6" t="s">
        <v>28</v>
      </c>
    </row>
    <row r="32" spans="1:28" s="3" customFormat="1" ht="15.75" x14ac:dyDescent="0.25">
      <c r="A32" s="4" t="s">
        <v>46</v>
      </c>
      <c r="B32" s="4" t="s">
        <v>28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f>0 / 86400</f>
        <v>0</v>
      </c>
      <c r="J32" s="4">
        <v>0</v>
      </c>
      <c r="K32" s="4">
        <v>0</v>
      </c>
      <c r="L32" s="4">
        <v>0</v>
      </c>
      <c r="M32" s="4">
        <v>0</v>
      </c>
      <c r="N32" s="5">
        <f t="shared" si="1"/>
        <v>0</v>
      </c>
      <c r="O32" s="4">
        <v>0</v>
      </c>
      <c r="P32" s="4" t="s">
        <v>28</v>
      </c>
      <c r="Q32" s="4" t="s">
        <v>28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5">
        <f t="shared" si="2"/>
        <v>0</v>
      </c>
      <c r="AA32" s="4">
        <v>0</v>
      </c>
      <c r="AB32" s="4" t="s">
        <v>28</v>
      </c>
    </row>
    <row r="33" spans="1:28" s="6" customFormat="1" ht="15.75" x14ac:dyDescent="0.25">
      <c r="A33" s="6" t="s">
        <v>28</v>
      </c>
      <c r="B33" s="6" t="s">
        <v>29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7">
        <f>0 / 86400</f>
        <v>0</v>
      </c>
      <c r="J33" s="6">
        <v>0</v>
      </c>
      <c r="K33" s="6">
        <v>0</v>
      </c>
      <c r="L33" s="6">
        <v>0</v>
      </c>
      <c r="M33" s="6">
        <v>0</v>
      </c>
      <c r="N33" s="7">
        <f t="shared" si="1"/>
        <v>0</v>
      </c>
      <c r="O33" s="6">
        <v>0</v>
      </c>
      <c r="P33" s="6" t="s">
        <v>28</v>
      </c>
      <c r="Q33" s="6" t="s">
        <v>28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7">
        <f t="shared" si="2"/>
        <v>0</v>
      </c>
      <c r="AA33" s="6">
        <v>0</v>
      </c>
      <c r="AB33" s="6" t="s">
        <v>28</v>
      </c>
    </row>
    <row r="34" spans="1:28" s="3" customFormat="1" ht="15.75" x14ac:dyDescent="0.25">
      <c r="A34" s="4" t="s">
        <v>47</v>
      </c>
      <c r="B34" s="4" t="s">
        <v>28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f>0 / 86400</f>
        <v>0</v>
      </c>
      <c r="J34" s="4">
        <v>0</v>
      </c>
      <c r="K34" s="4">
        <v>0</v>
      </c>
      <c r="L34" s="4">
        <v>0</v>
      </c>
      <c r="M34" s="4">
        <v>0</v>
      </c>
      <c r="N34" s="5">
        <f t="shared" si="1"/>
        <v>0</v>
      </c>
      <c r="O34" s="4">
        <v>0</v>
      </c>
      <c r="P34" s="4" t="s">
        <v>28</v>
      </c>
      <c r="Q34" s="4" t="s">
        <v>28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5">
        <f t="shared" si="2"/>
        <v>0</v>
      </c>
      <c r="AA34" s="4">
        <v>0</v>
      </c>
      <c r="AB34" s="4" t="s">
        <v>28</v>
      </c>
    </row>
    <row r="35" spans="1:28" s="6" customFormat="1" ht="15.75" x14ac:dyDescent="0.25">
      <c r="A35" s="6" t="s">
        <v>28</v>
      </c>
      <c r="B35" s="6" t="s">
        <v>29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7">
        <f>0 / 86400</f>
        <v>0</v>
      </c>
      <c r="J35" s="6">
        <v>0</v>
      </c>
      <c r="K35" s="6">
        <v>0</v>
      </c>
      <c r="L35" s="6">
        <v>0</v>
      </c>
      <c r="M35" s="6">
        <v>0</v>
      </c>
      <c r="N35" s="7">
        <f t="shared" si="1"/>
        <v>0</v>
      </c>
      <c r="O35" s="6">
        <v>0</v>
      </c>
      <c r="P35" s="6" t="s">
        <v>28</v>
      </c>
      <c r="Q35" s="6" t="s">
        <v>28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7">
        <f t="shared" si="2"/>
        <v>0</v>
      </c>
      <c r="AA35" s="6">
        <v>0</v>
      </c>
      <c r="AB35" s="6" t="s">
        <v>28</v>
      </c>
    </row>
    <row r="36" spans="1:28" s="3" customFormat="1" ht="15.75" x14ac:dyDescent="0.25">
      <c r="A36" s="4" t="s">
        <v>48</v>
      </c>
      <c r="B36" s="4" t="s">
        <v>28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f>102 / 86400</f>
        <v>1.1805555555555556E-3</v>
      </c>
      <c r="J36" s="4">
        <v>0</v>
      </c>
      <c r="K36" s="4">
        <v>0</v>
      </c>
      <c r="L36" s="4">
        <v>0</v>
      </c>
      <c r="M36" s="4">
        <v>0</v>
      </c>
      <c r="N36" s="5">
        <f t="shared" si="1"/>
        <v>0</v>
      </c>
      <c r="O36" s="4">
        <v>0</v>
      </c>
      <c r="P36" s="4" t="s">
        <v>28</v>
      </c>
      <c r="Q36" s="4" t="s">
        <v>28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5">
        <f t="shared" si="2"/>
        <v>0</v>
      </c>
      <c r="AA36" s="4">
        <v>0</v>
      </c>
      <c r="AB36" s="4" t="s">
        <v>28</v>
      </c>
    </row>
    <row r="37" spans="1:28" s="6" customFormat="1" ht="15.75" x14ac:dyDescent="0.25">
      <c r="A37" s="6" t="s">
        <v>28</v>
      </c>
      <c r="B37" s="6" t="s">
        <v>29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7">
        <f>102 / 86400</f>
        <v>1.1805555555555556E-3</v>
      </c>
      <c r="J37" s="6">
        <v>0</v>
      </c>
      <c r="K37" s="6">
        <v>0</v>
      </c>
      <c r="L37" s="6">
        <v>0</v>
      </c>
      <c r="M37" s="6">
        <v>0</v>
      </c>
      <c r="N37" s="7">
        <f t="shared" si="1"/>
        <v>0</v>
      </c>
      <c r="O37" s="6">
        <v>0</v>
      </c>
      <c r="P37" s="6" t="s">
        <v>28</v>
      </c>
      <c r="Q37" s="6" t="s">
        <v>28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7">
        <f t="shared" si="2"/>
        <v>0</v>
      </c>
      <c r="AA37" s="6">
        <v>0</v>
      </c>
      <c r="AB37" s="6" t="s">
        <v>28</v>
      </c>
    </row>
    <row r="38" spans="1:28" s="3" customFormat="1" ht="15.75" x14ac:dyDescent="0.25">
      <c r="A38" s="4" t="s">
        <v>49</v>
      </c>
      <c r="B38" s="4" t="s">
        <v>28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5">
        <f>0 / 86400</f>
        <v>0</v>
      </c>
      <c r="J38" s="4">
        <v>0</v>
      </c>
      <c r="K38" s="4">
        <v>0</v>
      </c>
      <c r="L38" s="4">
        <v>0</v>
      </c>
      <c r="M38" s="4">
        <v>0</v>
      </c>
      <c r="N38" s="5">
        <f t="shared" si="1"/>
        <v>0</v>
      </c>
      <c r="O38" s="4">
        <v>0</v>
      </c>
      <c r="P38" s="4" t="s">
        <v>28</v>
      </c>
      <c r="Q38" s="4" t="s">
        <v>28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5">
        <f t="shared" si="2"/>
        <v>0</v>
      </c>
      <c r="AA38" s="4">
        <v>0</v>
      </c>
      <c r="AB38" s="4" t="s">
        <v>28</v>
      </c>
    </row>
    <row r="39" spans="1:28" s="6" customFormat="1" ht="15.75" x14ac:dyDescent="0.25">
      <c r="A39" s="6" t="s">
        <v>28</v>
      </c>
      <c r="B39" s="6" t="s">
        <v>29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7">
        <f>0 / 86400</f>
        <v>0</v>
      </c>
      <c r="J39" s="6">
        <v>0</v>
      </c>
      <c r="K39" s="6">
        <v>0</v>
      </c>
      <c r="L39" s="6">
        <v>0</v>
      </c>
      <c r="M39" s="6">
        <v>0</v>
      </c>
      <c r="N39" s="7">
        <f t="shared" si="1"/>
        <v>0</v>
      </c>
      <c r="O39" s="6">
        <v>0</v>
      </c>
      <c r="P39" s="6" t="s">
        <v>28</v>
      </c>
      <c r="Q39" s="6" t="s">
        <v>28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7">
        <f t="shared" si="2"/>
        <v>0</v>
      </c>
      <c r="AA39" s="6">
        <v>0</v>
      </c>
      <c r="AB39" s="6" t="s">
        <v>28</v>
      </c>
    </row>
    <row r="40" spans="1:28" s="3" customFormat="1" ht="15.75" x14ac:dyDescent="0.25">
      <c r="A40" s="4" t="s">
        <v>50</v>
      </c>
      <c r="B40" s="4" t="s">
        <v>28</v>
      </c>
      <c r="C40" s="4">
        <v>246</v>
      </c>
      <c r="D40" s="4">
        <v>88.95</v>
      </c>
      <c r="E40" s="4">
        <v>0</v>
      </c>
      <c r="F40" s="4">
        <v>0</v>
      </c>
      <c r="G40" s="4">
        <v>0</v>
      </c>
      <c r="H40" s="4">
        <v>276.55</v>
      </c>
      <c r="I40" s="5">
        <f>49735 / 86400</f>
        <v>0.57563657407407409</v>
      </c>
      <c r="J40" s="4">
        <v>0</v>
      </c>
      <c r="K40" s="4">
        <v>0</v>
      </c>
      <c r="L40" s="4">
        <v>20.02</v>
      </c>
      <c r="M40" s="4">
        <v>80</v>
      </c>
      <c r="N40" s="5">
        <f t="shared" si="1"/>
        <v>0</v>
      </c>
      <c r="O40" s="4">
        <v>0</v>
      </c>
      <c r="P40" s="4" t="s">
        <v>28</v>
      </c>
      <c r="Q40" s="4" t="s">
        <v>28</v>
      </c>
      <c r="R40" s="4">
        <v>377</v>
      </c>
      <c r="S40" s="4">
        <v>136.33000000000001</v>
      </c>
      <c r="T40" s="4">
        <v>1552</v>
      </c>
      <c r="U40" s="4">
        <v>561.21</v>
      </c>
      <c r="V40" s="4">
        <v>1247</v>
      </c>
      <c r="W40" s="4">
        <v>450.92</v>
      </c>
      <c r="X40" s="4">
        <v>154</v>
      </c>
      <c r="Y40" s="4">
        <v>55.69</v>
      </c>
      <c r="Z40" s="5">
        <f>3248 / 86400</f>
        <v>3.7592592592592594E-2</v>
      </c>
      <c r="AA40" s="4">
        <v>6.53</v>
      </c>
      <c r="AB40" s="4" t="s">
        <v>28</v>
      </c>
    </row>
    <row r="41" spans="1:28" s="6" customFormat="1" ht="15.75" x14ac:dyDescent="0.25">
      <c r="A41" s="6" t="s">
        <v>28</v>
      </c>
      <c r="B41" s="6" t="s">
        <v>29</v>
      </c>
      <c r="C41" s="6">
        <v>246</v>
      </c>
      <c r="D41" s="6">
        <v>88.95</v>
      </c>
      <c r="E41" s="6">
        <v>0</v>
      </c>
      <c r="F41" s="6">
        <v>0</v>
      </c>
      <c r="G41" s="6">
        <v>0</v>
      </c>
      <c r="H41" s="6">
        <v>276.55</v>
      </c>
      <c r="I41" s="7">
        <f>49735 / 86400</f>
        <v>0.57563657407407409</v>
      </c>
      <c r="J41" s="6">
        <v>0</v>
      </c>
      <c r="K41" s="6">
        <v>0</v>
      </c>
      <c r="L41" s="6">
        <v>20.02</v>
      </c>
      <c r="M41" s="6">
        <v>80</v>
      </c>
      <c r="N41" s="7">
        <f t="shared" si="1"/>
        <v>0</v>
      </c>
      <c r="O41" s="6">
        <v>0</v>
      </c>
      <c r="P41" s="6" t="s">
        <v>28</v>
      </c>
      <c r="Q41" s="6" t="s">
        <v>28</v>
      </c>
      <c r="R41" s="6">
        <v>377</v>
      </c>
      <c r="S41" s="6">
        <v>136.33000000000001</v>
      </c>
      <c r="T41" s="6">
        <v>1552</v>
      </c>
      <c r="U41" s="6">
        <v>561.21</v>
      </c>
      <c r="V41" s="6">
        <v>1247</v>
      </c>
      <c r="W41" s="6">
        <v>450.92</v>
      </c>
      <c r="X41" s="6">
        <v>154</v>
      </c>
      <c r="Y41" s="6">
        <v>55.69</v>
      </c>
      <c r="Z41" s="7">
        <f>3248 / 86400</f>
        <v>3.7592592592592594E-2</v>
      </c>
      <c r="AA41" s="6">
        <v>6.53</v>
      </c>
      <c r="AB41" s="6" t="s">
        <v>28</v>
      </c>
    </row>
    <row r="42" spans="1:28" s="3" customFormat="1" ht="15.75" x14ac:dyDescent="0.25">
      <c r="A42" s="4" t="s">
        <v>51</v>
      </c>
      <c r="B42" s="4" t="s">
        <v>28</v>
      </c>
      <c r="C42" s="4">
        <v>192.49</v>
      </c>
      <c r="D42" s="4">
        <v>75.849999999999994</v>
      </c>
      <c r="E42" s="4">
        <v>0</v>
      </c>
      <c r="F42" s="4">
        <v>0</v>
      </c>
      <c r="G42" s="4">
        <v>0</v>
      </c>
      <c r="H42" s="4">
        <v>253.79</v>
      </c>
      <c r="I42" s="5">
        <f>45266 / 86400</f>
        <v>0.52391203703703704</v>
      </c>
      <c r="J42" s="4">
        <v>0</v>
      </c>
      <c r="K42" s="4">
        <v>0</v>
      </c>
      <c r="L42" s="4">
        <v>20.18</v>
      </c>
      <c r="M42" s="4">
        <v>92</v>
      </c>
      <c r="N42" s="5">
        <f>190 / 86400</f>
        <v>2.1990740740740742E-3</v>
      </c>
      <c r="O42" s="4">
        <v>0.42</v>
      </c>
      <c r="P42" s="4" t="s">
        <v>28</v>
      </c>
      <c r="Q42" s="4" t="s">
        <v>28</v>
      </c>
      <c r="R42" s="4">
        <v>239</v>
      </c>
      <c r="S42" s="4">
        <v>94.17</v>
      </c>
      <c r="T42" s="4">
        <v>835</v>
      </c>
      <c r="U42" s="4">
        <v>329.01</v>
      </c>
      <c r="V42" s="4">
        <v>642</v>
      </c>
      <c r="W42" s="4">
        <v>252.97</v>
      </c>
      <c r="X42" s="4">
        <v>585</v>
      </c>
      <c r="Y42" s="4">
        <v>230.51</v>
      </c>
      <c r="Z42" s="5">
        <f>2142 / 86400</f>
        <v>2.4791666666666667E-2</v>
      </c>
      <c r="AA42" s="4">
        <v>4.7300000000000004</v>
      </c>
      <c r="AB42" s="4" t="s">
        <v>28</v>
      </c>
    </row>
    <row r="43" spans="1:28" s="6" customFormat="1" ht="15.75" x14ac:dyDescent="0.25">
      <c r="A43" s="6" t="s">
        <v>28</v>
      </c>
      <c r="B43" s="6" t="s">
        <v>29</v>
      </c>
      <c r="C43" s="6">
        <v>192.49</v>
      </c>
      <c r="D43" s="6">
        <v>75.849999999999994</v>
      </c>
      <c r="E43" s="6">
        <v>0</v>
      </c>
      <c r="F43" s="6">
        <v>0</v>
      </c>
      <c r="G43" s="6">
        <v>0</v>
      </c>
      <c r="H43" s="6">
        <v>253.79</v>
      </c>
      <c r="I43" s="7">
        <f>45266 / 86400</f>
        <v>0.52391203703703704</v>
      </c>
      <c r="J43" s="6">
        <v>0</v>
      </c>
      <c r="K43" s="6">
        <v>0</v>
      </c>
      <c r="L43" s="6">
        <v>20.18</v>
      </c>
      <c r="M43" s="6">
        <v>92</v>
      </c>
      <c r="N43" s="7">
        <f>190 / 86400</f>
        <v>2.1990740740740742E-3</v>
      </c>
      <c r="O43" s="6">
        <v>0.42</v>
      </c>
      <c r="P43" s="6" t="s">
        <v>28</v>
      </c>
      <c r="Q43" s="6" t="s">
        <v>28</v>
      </c>
      <c r="R43" s="6">
        <v>239</v>
      </c>
      <c r="S43" s="6">
        <v>94.17</v>
      </c>
      <c r="T43" s="6">
        <v>835</v>
      </c>
      <c r="U43" s="6">
        <v>329.01</v>
      </c>
      <c r="V43" s="6">
        <v>642</v>
      </c>
      <c r="W43" s="6">
        <v>252.97</v>
      </c>
      <c r="X43" s="6">
        <v>585</v>
      </c>
      <c r="Y43" s="6">
        <v>230.51</v>
      </c>
      <c r="Z43" s="7">
        <f>2142 / 86400</f>
        <v>2.4791666666666667E-2</v>
      </c>
      <c r="AA43" s="6">
        <v>4.7300000000000004</v>
      </c>
      <c r="AB43" s="6" t="s">
        <v>28</v>
      </c>
    </row>
    <row r="44" spans="1:28" s="3" customFormat="1" ht="15.75" x14ac:dyDescent="0.25">
      <c r="A44" s="4" t="s">
        <v>52</v>
      </c>
      <c r="B44" s="4" t="s">
        <v>28</v>
      </c>
      <c r="C44" s="4">
        <v>204.71</v>
      </c>
      <c r="D44" s="4">
        <v>72.59</v>
      </c>
      <c r="E44" s="4">
        <v>0</v>
      </c>
      <c r="F44" s="4">
        <v>0</v>
      </c>
      <c r="G44" s="4">
        <v>0</v>
      </c>
      <c r="H44" s="4">
        <v>282.01</v>
      </c>
      <c r="I44" s="5">
        <f>39025 / 86400</f>
        <v>0.45167824074074076</v>
      </c>
      <c r="J44" s="4">
        <v>0</v>
      </c>
      <c r="K44" s="4">
        <v>0</v>
      </c>
      <c r="L44" s="4">
        <v>26.01</v>
      </c>
      <c r="M44" s="4">
        <v>92</v>
      </c>
      <c r="N44" s="5">
        <f>40 / 86400</f>
        <v>4.6296296296296298E-4</v>
      </c>
      <c r="O44" s="4">
        <v>0.1</v>
      </c>
      <c r="P44" s="4" t="s">
        <v>28</v>
      </c>
      <c r="Q44" s="4" t="s">
        <v>28</v>
      </c>
      <c r="R44" s="4">
        <v>331</v>
      </c>
      <c r="S44" s="4">
        <v>117.37</v>
      </c>
      <c r="T44" s="4">
        <v>1240</v>
      </c>
      <c r="U44" s="4">
        <v>439.71</v>
      </c>
      <c r="V44" s="4">
        <v>693</v>
      </c>
      <c r="W44" s="4">
        <v>245.74</v>
      </c>
      <c r="X44" s="4">
        <v>138</v>
      </c>
      <c r="Y44" s="4">
        <v>48.93</v>
      </c>
      <c r="Z44" s="5">
        <f>683 / 86400</f>
        <v>7.905092592592592E-3</v>
      </c>
      <c r="AA44" s="4">
        <v>1.75</v>
      </c>
      <c r="AB44" s="4" t="s">
        <v>28</v>
      </c>
    </row>
    <row r="45" spans="1:28" s="6" customFormat="1" ht="15.75" x14ac:dyDescent="0.25">
      <c r="A45" s="6" t="s">
        <v>28</v>
      </c>
      <c r="B45" s="6" t="s">
        <v>29</v>
      </c>
      <c r="C45" s="6">
        <v>204.71</v>
      </c>
      <c r="D45" s="6">
        <v>72.59</v>
      </c>
      <c r="E45" s="6">
        <v>0</v>
      </c>
      <c r="F45" s="6">
        <v>0</v>
      </c>
      <c r="G45" s="6">
        <v>0</v>
      </c>
      <c r="H45" s="6">
        <v>282.01</v>
      </c>
      <c r="I45" s="7">
        <f>39025 / 86400</f>
        <v>0.45167824074074076</v>
      </c>
      <c r="J45" s="6">
        <v>0</v>
      </c>
      <c r="K45" s="6">
        <v>0</v>
      </c>
      <c r="L45" s="6">
        <v>26.01</v>
      </c>
      <c r="M45" s="6">
        <v>92</v>
      </c>
      <c r="N45" s="7">
        <f>40 / 86400</f>
        <v>4.6296296296296298E-4</v>
      </c>
      <c r="O45" s="6">
        <v>0.1</v>
      </c>
      <c r="P45" s="6" t="s">
        <v>28</v>
      </c>
      <c r="Q45" s="6" t="s">
        <v>28</v>
      </c>
      <c r="R45" s="6">
        <v>331</v>
      </c>
      <c r="S45" s="6">
        <v>117.37</v>
      </c>
      <c r="T45" s="6">
        <v>1240</v>
      </c>
      <c r="U45" s="6">
        <v>439.71</v>
      </c>
      <c r="V45" s="6">
        <v>693</v>
      </c>
      <c r="W45" s="6">
        <v>245.74</v>
      </c>
      <c r="X45" s="6">
        <v>138</v>
      </c>
      <c r="Y45" s="6">
        <v>48.93</v>
      </c>
      <c r="Z45" s="7">
        <f>683 / 86400</f>
        <v>7.905092592592592E-3</v>
      </c>
      <c r="AA45" s="6">
        <v>1.75</v>
      </c>
      <c r="AB45" s="6" t="s">
        <v>28</v>
      </c>
    </row>
    <row r="46" spans="1:28" s="3" customFormat="1" ht="15.75" x14ac:dyDescent="0.25">
      <c r="A46" s="4" t="s">
        <v>53</v>
      </c>
      <c r="B46" s="4" t="s">
        <v>28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5">
        <f>0 / 86400</f>
        <v>0</v>
      </c>
      <c r="J46" s="4">
        <v>0</v>
      </c>
      <c r="K46" s="4">
        <v>0</v>
      </c>
      <c r="L46" s="4">
        <v>0</v>
      </c>
      <c r="M46" s="4">
        <v>0</v>
      </c>
      <c r="N46" s="5">
        <f>0 / 86400</f>
        <v>0</v>
      </c>
      <c r="O46" s="4">
        <v>0</v>
      </c>
      <c r="P46" s="4" t="s">
        <v>28</v>
      </c>
      <c r="Q46" s="4" t="s">
        <v>28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5">
        <f t="shared" ref="Z46:Z53" si="3">0 / 86400</f>
        <v>0</v>
      </c>
      <c r="AA46" s="4">
        <v>0</v>
      </c>
      <c r="AB46" s="4" t="s">
        <v>28</v>
      </c>
    </row>
    <row r="47" spans="1:28" s="6" customFormat="1" ht="15.75" x14ac:dyDescent="0.25">
      <c r="A47" s="6" t="s">
        <v>28</v>
      </c>
      <c r="B47" s="6" t="s">
        <v>29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7">
        <f>0 / 86400</f>
        <v>0</v>
      </c>
      <c r="J47" s="6">
        <v>0</v>
      </c>
      <c r="K47" s="6">
        <v>0</v>
      </c>
      <c r="L47" s="6">
        <v>0</v>
      </c>
      <c r="M47" s="6">
        <v>0</v>
      </c>
      <c r="N47" s="7">
        <f>0 / 86400</f>
        <v>0</v>
      </c>
      <c r="O47" s="6">
        <v>0</v>
      </c>
      <c r="P47" s="6" t="s">
        <v>28</v>
      </c>
      <c r="Q47" s="6" t="s">
        <v>28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7">
        <f t="shared" si="3"/>
        <v>0</v>
      </c>
      <c r="AA47" s="6">
        <v>0</v>
      </c>
      <c r="AB47" s="6" t="s">
        <v>28</v>
      </c>
    </row>
    <row r="48" spans="1:28" s="3" customFormat="1" ht="15.75" x14ac:dyDescent="0.25">
      <c r="A48" s="4" t="s">
        <v>54</v>
      </c>
      <c r="B48" s="4" t="s">
        <v>28</v>
      </c>
      <c r="C48" s="4">
        <v>148.22</v>
      </c>
      <c r="D48" s="4">
        <v>83.45</v>
      </c>
      <c r="E48" s="4">
        <v>0</v>
      </c>
      <c r="F48" s="4">
        <v>0</v>
      </c>
      <c r="G48" s="4">
        <v>0</v>
      </c>
      <c r="H48" s="4">
        <v>177.61</v>
      </c>
      <c r="I48" s="5">
        <f>20126 / 86400</f>
        <v>0.23293981481481482</v>
      </c>
      <c r="J48" s="4">
        <v>0</v>
      </c>
      <c r="K48" s="4">
        <v>0</v>
      </c>
      <c r="L48" s="4">
        <v>31.77</v>
      </c>
      <c r="M48" s="4">
        <v>86</v>
      </c>
      <c r="N48" s="5">
        <f>7 / 86400</f>
        <v>8.1018518518518516E-5</v>
      </c>
      <c r="O48" s="4">
        <v>0.03</v>
      </c>
      <c r="P48" s="4" t="s">
        <v>28</v>
      </c>
      <c r="Q48" s="4" t="s">
        <v>28</v>
      </c>
      <c r="R48" s="4">
        <v>218</v>
      </c>
      <c r="S48" s="4">
        <v>122.74</v>
      </c>
      <c r="T48" s="4">
        <v>1038</v>
      </c>
      <c r="U48" s="4">
        <v>584.41</v>
      </c>
      <c r="V48" s="4">
        <v>656</v>
      </c>
      <c r="W48" s="4">
        <v>369.34</v>
      </c>
      <c r="X48" s="4">
        <v>6</v>
      </c>
      <c r="Y48" s="4">
        <v>3.38</v>
      </c>
      <c r="Z48" s="5">
        <f t="shared" si="3"/>
        <v>0</v>
      </c>
      <c r="AA48" s="4">
        <v>0</v>
      </c>
      <c r="AB48" s="4" t="s">
        <v>28</v>
      </c>
    </row>
    <row r="49" spans="1:28" s="6" customFormat="1" ht="15.75" x14ac:dyDescent="0.25">
      <c r="A49" s="6" t="s">
        <v>28</v>
      </c>
      <c r="B49" s="6" t="s">
        <v>29</v>
      </c>
      <c r="C49" s="6">
        <v>148.22</v>
      </c>
      <c r="D49" s="6">
        <v>83.45</v>
      </c>
      <c r="E49" s="6">
        <v>0</v>
      </c>
      <c r="F49" s="6">
        <v>0</v>
      </c>
      <c r="G49" s="6">
        <v>0</v>
      </c>
      <c r="H49" s="6">
        <v>177.61</v>
      </c>
      <c r="I49" s="7">
        <f>20126 / 86400</f>
        <v>0.23293981481481482</v>
      </c>
      <c r="J49" s="6">
        <v>0</v>
      </c>
      <c r="K49" s="6">
        <v>0</v>
      </c>
      <c r="L49" s="6">
        <v>31.77</v>
      </c>
      <c r="M49" s="6">
        <v>86</v>
      </c>
      <c r="N49" s="7">
        <f>7 / 86400</f>
        <v>8.1018518518518516E-5</v>
      </c>
      <c r="O49" s="6">
        <v>0.03</v>
      </c>
      <c r="P49" s="6" t="s">
        <v>28</v>
      </c>
      <c r="Q49" s="6" t="s">
        <v>28</v>
      </c>
      <c r="R49" s="6">
        <v>218</v>
      </c>
      <c r="S49" s="6">
        <v>122.74</v>
      </c>
      <c r="T49" s="6">
        <v>1038</v>
      </c>
      <c r="U49" s="6">
        <v>584.41</v>
      </c>
      <c r="V49" s="6">
        <v>656</v>
      </c>
      <c r="W49" s="6">
        <v>369.34</v>
      </c>
      <c r="X49" s="6">
        <v>6</v>
      </c>
      <c r="Y49" s="6">
        <v>3.38</v>
      </c>
      <c r="Z49" s="7">
        <f t="shared" si="3"/>
        <v>0</v>
      </c>
      <c r="AA49" s="6">
        <v>0</v>
      </c>
      <c r="AB49" s="6" t="s">
        <v>28</v>
      </c>
    </row>
    <row r="50" spans="1:28" s="3" customFormat="1" ht="15.75" x14ac:dyDescent="0.25">
      <c r="A50" s="4" t="s">
        <v>55</v>
      </c>
      <c r="B50" s="4" t="s">
        <v>28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5">
        <f>0 / 86400</f>
        <v>0</v>
      </c>
      <c r="J50" s="4">
        <v>0</v>
      </c>
      <c r="K50" s="4">
        <v>0</v>
      </c>
      <c r="L50" s="4">
        <v>0</v>
      </c>
      <c r="M50" s="4">
        <v>0</v>
      </c>
      <c r="N50" s="5">
        <f>0 / 86400</f>
        <v>0</v>
      </c>
      <c r="O50" s="4">
        <v>0</v>
      </c>
      <c r="P50" s="4" t="s">
        <v>28</v>
      </c>
      <c r="Q50" s="4" t="s">
        <v>28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5">
        <f t="shared" si="3"/>
        <v>0</v>
      </c>
      <c r="AA50" s="4">
        <v>0</v>
      </c>
      <c r="AB50" s="4" t="s">
        <v>28</v>
      </c>
    </row>
    <row r="51" spans="1:28" s="6" customFormat="1" ht="15.75" x14ac:dyDescent="0.25">
      <c r="A51" s="6" t="s">
        <v>28</v>
      </c>
      <c r="B51" s="6" t="s">
        <v>29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7">
        <f>0 / 86400</f>
        <v>0</v>
      </c>
      <c r="J51" s="6">
        <v>0</v>
      </c>
      <c r="K51" s="6">
        <v>0</v>
      </c>
      <c r="L51" s="6">
        <v>0</v>
      </c>
      <c r="M51" s="6">
        <v>0</v>
      </c>
      <c r="N51" s="7">
        <f>0 / 86400</f>
        <v>0</v>
      </c>
      <c r="O51" s="6">
        <v>0</v>
      </c>
      <c r="P51" s="6" t="s">
        <v>28</v>
      </c>
      <c r="Q51" s="6" t="s">
        <v>28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7">
        <f t="shared" si="3"/>
        <v>0</v>
      </c>
      <c r="AA51" s="6">
        <v>0</v>
      </c>
      <c r="AB51" s="6" t="s">
        <v>28</v>
      </c>
    </row>
    <row r="52" spans="1:28" s="3" customFormat="1" ht="15.75" x14ac:dyDescent="0.25">
      <c r="A52" s="4" t="s">
        <v>56</v>
      </c>
      <c r="B52" s="4" t="s">
        <v>28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5">
        <f>0 / 86400</f>
        <v>0</v>
      </c>
      <c r="J52" s="4">
        <v>0</v>
      </c>
      <c r="K52" s="4">
        <v>0</v>
      </c>
      <c r="L52" s="4">
        <v>0</v>
      </c>
      <c r="M52" s="4">
        <v>0</v>
      </c>
      <c r="N52" s="5">
        <f>0 / 86400</f>
        <v>0</v>
      </c>
      <c r="O52" s="4">
        <v>0</v>
      </c>
      <c r="P52" s="4" t="s">
        <v>28</v>
      </c>
      <c r="Q52" s="4" t="s">
        <v>28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5">
        <f t="shared" si="3"/>
        <v>0</v>
      </c>
      <c r="AA52" s="4">
        <v>0</v>
      </c>
      <c r="AB52" s="4" t="s">
        <v>28</v>
      </c>
    </row>
    <row r="53" spans="1:28" s="6" customFormat="1" ht="15.75" x14ac:dyDescent="0.25">
      <c r="A53" s="6" t="s">
        <v>28</v>
      </c>
      <c r="B53" s="6" t="s">
        <v>29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7">
        <f>0 / 86400</f>
        <v>0</v>
      </c>
      <c r="J53" s="6">
        <v>0</v>
      </c>
      <c r="K53" s="6">
        <v>0</v>
      </c>
      <c r="L53" s="6">
        <v>0</v>
      </c>
      <c r="M53" s="6">
        <v>0</v>
      </c>
      <c r="N53" s="7">
        <f>0 / 86400</f>
        <v>0</v>
      </c>
      <c r="O53" s="6">
        <v>0</v>
      </c>
      <c r="P53" s="6" t="s">
        <v>28</v>
      </c>
      <c r="Q53" s="6" t="s">
        <v>28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7">
        <f t="shared" si="3"/>
        <v>0</v>
      </c>
      <c r="AA53" s="6">
        <v>0</v>
      </c>
      <c r="AB53" s="6" t="s">
        <v>28</v>
      </c>
    </row>
    <row r="54" spans="1:28" s="3" customFormat="1" ht="15.75" x14ac:dyDescent="0.25">
      <c r="A54" s="4" t="s">
        <v>57</v>
      </c>
      <c r="B54" s="4" t="s">
        <v>28</v>
      </c>
      <c r="C54" s="4">
        <v>52.96</v>
      </c>
      <c r="D54" s="4">
        <v>13.75</v>
      </c>
      <c r="E54" s="4">
        <v>0</v>
      </c>
      <c r="F54" s="4">
        <v>0</v>
      </c>
      <c r="G54" s="4">
        <v>0</v>
      </c>
      <c r="H54" s="4">
        <v>385.15</v>
      </c>
      <c r="I54" s="5">
        <f>70937 / 86400</f>
        <v>0.82103009259259263</v>
      </c>
      <c r="J54" s="4">
        <v>0</v>
      </c>
      <c r="K54" s="4">
        <v>0</v>
      </c>
      <c r="L54" s="4">
        <v>19.55</v>
      </c>
      <c r="M54" s="4">
        <v>90</v>
      </c>
      <c r="N54" s="5">
        <f>19 / 86400</f>
        <v>2.199074074074074E-4</v>
      </c>
      <c r="O54" s="4">
        <v>0.03</v>
      </c>
      <c r="P54" s="4" t="s">
        <v>28</v>
      </c>
      <c r="Q54" s="4" t="s">
        <v>28</v>
      </c>
      <c r="R54" s="4">
        <v>13</v>
      </c>
      <c r="S54" s="4">
        <v>3.38</v>
      </c>
      <c r="T54" s="4">
        <v>499</v>
      </c>
      <c r="U54" s="4">
        <v>129.56</v>
      </c>
      <c r="V54" s="4">
        <v>1378</v>
      </c>
      <c r="W54" s="4">
        <v>357.78</v>
      </c>
      <c r="X54" s="4">
        <v>2</v>
      </c>
      <c r="Y54" s="4">
        <v>0.52</v>
      </c>
      <c r="Z54" s="5">
        <f>2205 / 86400</f>
        <v>2.5520833333333333E-2</v>
      </c>
      <c r="AA54" s="4">
        <v>3.11</v>
      </c>
      <c r="AB54" s="4" t="s">
        <v>28</v>
      </c>
    </row>
    <row r="55" spans="1:28" s="6" customFormat="1" ht="15.75" x14ac:dyDescent="0.25">
      <c r="A55" s="6" t="s">
        <v>28</v>
      </c>
      <c r="B55" s="6" t="s">
        <v>29</v>
      </c>
      <c r="C55" s="6">
        <v>52.96</v>
      </c>
      <c r="D55" s="6">
        <v>13.75</v>
      </c>
      <c r="E55" s="6">
        <v>0</v>
      </c>
      <c r="F55" s="6">
        <v>0</v>
      </c>
      <c r="G55" s="6">
        <v>0</v>
      </c>
      <c r="H55" s="6">
        <v>385.15</v>
      </c>
      <c r="I55" s="7">
        <f>70937 / 86400</f>
        <v>0.82103009259259263</v>
      </c>
      <c r="J55" s="6">
        <v>0</v>
      </c>
      <c r="K55" s="6">
        <v>0</v>
      </c>
      <c r="L55" s="6">
        <v>19.55</v>
      </c>
      <c r="M55" s="6">
        <v>90</v>
      </c>
      <c r="N55" s="7">
        <f>19 / 86400</f>
        <v>2.199074074074074E-4</v>
      </c>
      <c r="O55" s="6">
        <v>0.03</v>
      </c>
      <c r="P55" s="6" t="s">
        <v>28</v>
      </c>
      <c r="Q55" s="6" t="s">
        <v>28</v>
      </c>
      <c r="R55" s="6">
        <v>13</v>
      </c>
      <c r="S55" s="6">
        <v>3.38</v>
      </c>
      <c r="T55" s="6">
        <v>499</v>
      </c>
      <c r="U55" s="6">
        <v>129.56</v>
      </c>
      <c r="V55" s="6">
        <v>1378</v>
      </c>
      <c r="W55" s="6">
        <v>357.78</v>
      </c>
      <c r="X55" s="6">
        <v>2</v>
      </c>
      <c r="Y55" s="6">
        <v>0.52</v>
      </c>
      <c r="Z55" s="7">
        <f>2205 / 86400</f>
        <v>2.5520833333333333E-2</v>
      </c>
      <c r="AA55" s="6">
        <v>3.11</v>
      </c>
      <c r="AB55" s="6" t="s">
        <v>28</v>
      </c>
    </row>
    <row r="56" spans="1:28" s="3" customFormat="1" ht="15.75" x14ac:dyDescent="0.25">
      <c r="A56" s="4" t="s">
        <v>58</v>
      </c>
      <c r="B56" s="4" t="s">
        <v>28</v>
      </c>
      <c r="C56" s="4">
        <v>305.13</v>
      </c>
      <c r="D56" s="4">
        <v>144.34</v>
      </c>
      <c r="E56" s="4">
        <v>0</v>
      </c>
      <c r="F56" s="4">
        <v>0</v>
      </c>
      <c r="G56" s="4">
        <v>0</v>
      </c>
      <c r="H56" s="4">
        <v>211.4</v>
      </c>
      <c r="I56" s="5">
        <f>47485 / 86400</f>
        <v>0.54959490740740746</v>
      </c>
      <c r="J56" s="4">
        <v>0</v>
      </c>
      <c r="K56" s="4">
        <v>0</v>
      </c>
      <c r="L56" s="4">
        <v>16.03</v>
      </c>
      <c r="M56" s="4">
        <v>86</v>
      </c>
      <c r="N56" s="5">
        <f>103 / 86400</f>
        <v>1.1921296296296296E-3</v>
      </c>
      <c r="O56" s="4">
        <v>0.22</v>
      </c>
      <c r="P56" s="4" t="s">
        <v>28</v>
      </c>
      <c r="Q56" s="4" t="s">
        <v>28</v>
      </c>
      <c r="R56" s="4">
        <v>421</v>
      </c>
      <c r="S56" s="4">
        <v>199.15</v>
      </c>
      <c r="T56" s="4">
        <v>1647</v>
      </c>
      <c r="U56" s="4">
        <v>779.08</v>
      </c>
      <c r="V56" s="4">
        <v>987</v>
      </c>
      <c r="W56" s="4">
        <v>466.88</v>
      </c>
      <c r="X56" s="4">
        <v>548</v>
      </c>
      <c r="Y56" s="4">
        <v>259.22000000000003</v>
      </c>
      <c r="Z56" s="5">
        <f>8384 / 86400</f>
        <v>9.7037037037037033E-2</v>
      </c>
      <c r="AA56" s="4">
        <v>17.66</v>
      </c>
      <c r="AB56" s="4" t="s">
        <v>28</v>
      </c>
    </row>
    <row r="57" spans="1:28" s="6" customFormat="1" ht="15.75" x14ac:dyDescent="0.25">
      <c r="A57" s="6" t="s">
        <v>28</v>
      </c>
      <c r="B57" s="6" t="s">
        <v>29</v>
      </c>
      <c r="C57" s="6">
        <v>305.13</v>
      </c>
      <c r="D57" s="6">
        <v>144.34</v>
      </c>
      <c r="E57" s="6">
        <v>0</v>
      </c>
      <c r="F57" s="6">
        <v>0</v>
      </c>
      <c r="G57" s="6">
        <v>0</v>
      </c>
      <c r="H57" s="6">
        <v>211.4</v>
      </c>
      <c r="I57" s="7">
        <f>47485 / 86400</f>
        <v>0.54959490740740746</v>
      </c>
      <c r="J57" s="6">
        <v>0</v>
      </c>
      <c r="K57" s="6">
        <v>0</v>
      </c>
      <c r="L57" s="6">
        <v>16.03</v>
      </c>
      <c r="M57" s="6">
        <v>86</v>
      </c>
      <c r="N57" s="7">
        <f>103 / 86400</f>
        <v>1.1921296296296296E-3</v>
      </c>
      <c r="O57" s="6">
        <v>0.22</v>
      </c>
      <c r="P57" s="6" t="s">
        <v>28</v>
      </c>
      <c r="Q57" s="6" t="s">
        <v>28</v>
      </c>
      <c r="R57" s="6">
        <v>421</v>
      </c>
      <c r="S57" s="6">
        <v>199.15</v>
      </c>
      <c r="T57" s="6">
        <v>1647</v>
      </c>
      <c r="U57" s="6">
        <v>779.08</v>
      </c>
      <c r="V57" s="6">
        <v>987</v>
      </c>
      <c r="W57" s="6">
        <v>466.88</v>
      </c>
      <c r="X57" s="6">
        <v>548</v>
      </c>
      <c r="Y57" s="6">
        <v>259.22000000000003</v>
      </c>
      <c r="Z57" s="7">
        <f>8384 / 86400</f>
        <v>9.7037037037037033E-2</v>
      </c>
      <c r="AA57" s="6">
        <v>17.66</v>
      </c>
      <c r="AB57" s="6" t="s">
        <v>28</v>
      </c>
    </row>
    <row r="58" spans="1:28" s="3" customFormat="1" ht="15.75" x14ac:dyDescent="0.25">
      <c r="A58" s="4" t="s">
        <v>59</v>
      </c>
      <c r="B58" s="4" t="s">
        <v>28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5">
        <f>0 / 86400</f>
        <v>0</v>
      </c>
      <c r="J58" s="4">
        <v>0</v>
      </c>
      <c r="K58" s="4">
        <v>0</v>
      </c>
      <c r="L58" s="4">
        <v>0</v>
      </c>
      <c r="M58" s="4">
        <v>0</v>
      </c>
      <c r="N58" s="5">
        <f>0 / 86400</f>
        <v>0</v>
      </c>
      <c r="O58" s="4">
        <v>0</v>
      </c>
      <c r="P58" s="4" t="s">
        <v>28</v>
      </c>
      <c r="Q58" s="4" t="s">
        <v>28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5">
        <f>0 / 86400</f>
        <v>0</v>
      </c>
      <c r="AA58" s="4">
        <v>0</v>
      </c>
      <c r="AB58" s="4" t="s">
        <v>28</v>
      </c>
    </row>
    <row r="59" spans="1:28" s="6" customFormat="1" ht="15.75" x14ac:dyDescent="0.25">
      <c r="A59" s="6" t="s">
        <v>28</v>
      </c>
      <c r="B59" s="6" t="s">
        <v>29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7">
        <f>0 / 86400</f>
        <v>0</v>
      </c>
      <c r="J59" s="6">
        <v>0</v>
      </c>
      <c r="K59" s="6">
        <v>0</v>
      </c>
      <c r="L59" s="6">
        <v>0</v>
      </c>
      <c r="M59" s="6">
        <v>0</v>
      </c>
      <c r="N59" s="7">
        <f>0 / 86400</f>
        <v>0</v>
      </c>
      <c r="O59" s="6">
        <v>0</v>
      </c>
      <c r="P59" s="6" t="s">
        <v>28</v>
      </c>
      <c r="Q59" s="6" t="s">
        <v>28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7">
        <f>0 / 86400</f>
        <v>0</v>
      </c>
      <c r="AA59" s="6">
        <v>0</v>
      </c>
      <c r="AB59" s="6" t="s">
        <v>28</v>
      </c>
    </row>
    <row r="60" spans="1:28" s="3" customFormat="1" ht="15.75" x14ac:dyDescent="0.25">
      <c r="A60" s="4" t="s">
        <v>60</v>
      </c>
      <c r="B60" s="4" t="s">
        <v>28</v>
      </c>
      <c r="C60" s="4">
        <v>119.69</v>
      </c>
      <c r="D60" s="4">
        <v>58.1</v>
      </c>
      <c r="E60" s="4">
        <v>0</v>
      </c>
      <c r="F60" s="4">
        <v>0</v>
      </c>
      <c r="G60" s="4">
        <v>0</v>
      </c>
      <c r="H60" s="4">
        <v>206.02</v>
      </c>
      <c r="I60" s="5">
        <f>22353 / 86400</f>
        <v>0.25871527777777775</v>
      </c>
      <c r="J60" s="4">
        <v>0</v>
      </c>
      <c r="K60" s="4">
        <v>0</v>
      </c>
      <c r="L60" s="4">
        <v>33.18</v>
      </c>
      <c r="M60" s="4">
        <v>87</v>
      </c>
      <c r="N60" s="5">
        <f>78 / 86400</f>
        <v>9.0277777777777774E-4</v>
      </c>
      <c r="O60" s="4">
        <v>0.35</v>
      </c>
      <c r="P60" s="4" t="s">
        <v>28</v>
      </c>
      <c r="Q60" s="4" t="s">
        <v>28</v>
      </c>
      <c r="R60" s="4">
        <v>168</v>
      </c>
      <c r="S60" s="4">
        <v>81.540000000000006</v>
      </c>
      <c r="T60" s="4">
        <v>695</v>
      </c>
      <c r="U60" s="4">
        <v>337.34</v>
      </c>
      <c r="V60" s="4">
        <v>267</v>
      </c>
      <c r="W60" s="4">
        <v>129.6</v>
      </c>
      <c r="X60" s="4">
        <v>154</v>
      </c>
      <c r="Y60" s="4">
        <v>74.75</v>
      </c>
      <c r="Z60" s="5">
        <f>2567 / 86400</f>
        <v>2.9710648148148149E-2</v>
      </c>
      <c r="AA60" s="4">
        <v>11.48</v>
      </c>
      <c r="AB60" s="4" t="s">
        <v>28</v>
      </c>
    </row>
    <row r="61" spans="1:28" s="6" customFormat="1" ht="15.75" x14ac:dyDescent="0.25">
      <c r="A61" s="6" t="s">
        <v>28</v>
      </c>
      <c r="B61" s="6" t="s">
        <v>29</v>
      </c>
      <c r="C61" s="6">
        <v>119.69</v>
      </c>
      <c r="D61" s="6">
        <v>58.1</v>
      </c>
      <c r="E61" s="6">
        <v>0</v>
      </c>
      <c r="F61" s="6">
        <v>0</v>
      </c>
      <c r="G61" s="6">
        <v>0</v>
      </c>
      <c r="H61" s="6">
        <v>206.02</v>
      </c>
      <c r="I61" s="7">
        <f>22353 / 86400</f>
        <v>0.25871527777777775</v>
      </c>
      <c r="J61" s="6">
        <v>0</v>
      </c>
      <c r="K61" s="6">
        <v>0</v>
      </c>
      <c r="L61" s="6">
        <v>33.18</v>
      </c>
      <c r="M61" s="6">
        <v>87</v>
      </c>
      <c r="N61" s="7">
        <f>78 / 86400</f>
        <v>9.0277777777777774E-4</v>
      </c>
      <c r="O61" s="6">
        <v>0.35</v>
      </c>
      <c r="P61" s="6" t="s">
        <v>28</v>
      </c>
      <c r="Q61" s="6" t="s">
        <v>28</v>
      </c>
      <c r="R61" s="6">
        <v>168</v>
      </c>
      <c r="S61" s="6">
        <v>81.540000000000006</v>
      </c>
      <c r="T61" s="6">
        <v>695</v>
      </c>
      <c r="U61" s="6">
        <v>337.34</v>
      </c>
      <c r="V61" s="6">
        <v>267</v>
      </c>
      <c r="W61" s="6">
        <v>129.6</v>
      </c>
      <c r="X61" s="6">
        <v>154</v>
      </c>
      <c r="Y61" s="6">
        <v>74.75</v>
      </c>
      <c r="Z61" s="7">
        <f>2567 / 86400</f>
        <v>2.9710648148148149E-2</v>
      </c>
      <c r="AA61" s="6">
        <v>11.48</v>
      </c>
      <c r="AB61" s="6" t="s">
        <v>28</v>
      </c>
    </row>
    <row r="62" spans="1:28" s="3" customFormat="1" ht="15.75" x14ac:dyDescent="0.25">
      <c r="A62" s="4" t="s">
        <v>61</v>
      </c>
      <c r="B62" s="4" t="s">
        <v>28</v>
      </c>
      <c r="C62" s="4">
        <v>2417.71</v>
      </c>
      <c r="D62" s="4">
        <v>876.72</v>
      </c>
      <c r="E62" s="4">
        <v>0</v>
      </c>
      <c r="F62" s="4">
        <v>0</v>
      </c>
      <c r="G62" s="4">
        <v>0</v>
      </c>
      <c r="H62" s="4">
        <v>275.77</v>
      </c>
      <c r="I62" s="5">
        <f>19003 / 86400</f>
        <v>0.21994212962962964</v>
      </c>
      <c r="J62" s="4">
        <v>0</v>
      </c>
      <c r="K62" s="4">
        <v>0</v>
      </c>
      <c r="L62" s="4">
        <v>52.24</v>
      </c>
      <c r="M62" s="4">
        <v>94</v>
      </c>
      <c r="N62" s="5">
        <f>232 / 86400</f>
        <v>2.685185185185185E-3</v>
      </c>
      <c r="O62" s="4">
        <v>1.22</v>
      </c>
      <c r="P62" s="4" t="s">
        <v>28</v>
      </c>
      <c r="Q62" s="4" t="s">
        <v>28</v>
      </c>
      <c r="R62" s="4">
        <v>467</v>
      </c>
      <c r="S62" s="4">
        <v>169.35</v>
      </c>
      <c r="T62" s="4">
        <v>1323</v>
      </c>
      <c r="U62" s="4">
        <v>479.75</v>
      </c>
      <c r="V62" s="4">
        <v>841</v>
      </c>
      <c r="W62" s="4">
        <v>304.97000000000003</v>
      </c>
      <c r="X62" s="4">
        <v>367</v>
      </c>
      <c r="Y62" s="4">
        <v>133.08000000000001</v>
      </c>
      <c r="Z62" s="5">
        <f>0 / 86400</f>
        <v>0</v>
      </c>
      <c r="AA62" s="4">
        <v>0</v>
      </c>
      <c r="AB62" s="4" t="s">
        <v>28</v>
      </c>
    </row>
    <row r="63" spans="1:28" s="6" customFormat="1" ht="15.75" x14ac:dyDescent="0.25">
      <c r="A63" s="6" t="s">
        <v>28</v>
      </c>
      <c r="B63" s="6" t="s">
        <v>29</v>
      </c>
      <c r="C63" s="6">
        <v>2417.71</v>
      </c>
      <c r="D63" s="6">
        <v>876.72</v>
      </c>
      <c r="E63" s="6">
        <v>0</v>
      </c>
      <c r="F63" s="6">
        <v>0</v>
      </c>
      <c r="G63" s="6">
        <v>0</v>
      </c>
      <c r="H63" s="6">
        <v>275.77</v>
      </c>
      <c r="I63" s="7">
        <f>19003 / 86400</f>
        <v>0.21994212962962964</v>
      </c>
      <c r="J63" s="6">
        <v>0</v>
      </c>
      <c r="K63" s="6">
        <v>0</v>
      </c>
      <c r="L63" s="6">
        <v>52.24</v>
      </c>
      <c r="M63" s="6">
        <v>94</v>
      </c>
      <c r="N63" s="7">
        <f>232 / 86400</f>
        <v>2.685185185185185E-3</v>
      </c>
      <c r="O63" s="6">
        <v>1.22</v>
      </c>
      <c r="P63" s="6" t="s">
        <v>28</v>
      </c>
      <c r="Q63" s="6" t="s">
        <v>28</v>
      </c>
      <c r="R63" s="6">
        <v>467</v>
      </c>
      <c r="S63" s="6">
        <v>169.35</v>
      </c>
      <c r="T63" s="6">
        <v>1323</v>
      </c>
      <c r="U63" s="6">
        <v>479.75</v>
      </c>
      <c r="V63" s="6">
        <v>841</v>
      </c>
      <c r="W63" s="6">
        <v>304.97000000000003</v>
      </c>
      <c r="X63" s="6">
        <v>367</v>
      </c>
      <c r="Y63" s="6">
        <v>133.08000000000001</v>
      </c>
      <c r="Z63" s="7">
        <f>0 / 86400</f>
        <v>0</v>
      </c>
      <c r="AA63" s="6">
        <v>0</v>
      </c>
      <c r="AB63" s="6" t="s">
        <v>28</v>
      </c>
    </row>
    <row r="64" spans="1:28" s="3" customFormat="1" ht="15.75" x14ac:dyDescent="0.25">
      <c r="A64" s="4" t="s">
        <v>62</v>
      </c>
      <c r="B64" s="4" t="s">
        <v>28</v>
      </c>
      <c r="C64" s="4">
        <v>178.18</v>
      </c>
      <c r="D64" s="4">
        <v>95.71</v>
      </c>
      <c r="E64" s="4">
        <v>0</v>
      </c>
      <c r="F64" s="4">
        <v>0</v>
      </c>
      <c r="G64" s="4">
        <v>0</v>
      </c>
      <c r="H64" s="4">
        <v>186.17</v>
      </c>
      <c r="I64" s="5">
        <f>33734 / 86400</f>
        <v>0.39043981481481482</v>
      </c>
      <c r="J64" s="4">
        <v>0</v>
      </c>
      <c r="K64" s="4">
        <v>0</v>
      </c>
      <c r="L64" s="4">
        <v>19.87</v>
      </c>
      <c r="M64" s="4">
        <v>87</v>
      </c>
      <c r="N64" s="5">
        <f>34 / 86400</f>
        <v>3.9351851851851852E-4</v>
      </c>
      <c r="O64" s="4">
        <v>0.1</v>
      </c>
      <c r="P64" s="4" t="s">
        <v>28</v>
      </c>
      <c r="Q64" s="4" t="s">
        <v>28</v>
      </c>
      <c r="R64" s="4">
        <v>291</v>
      </c>
      <c r="S64" s="4">
        <v>156.31</v>
      </c>
      <c r="T64" s="4">
        <v>886</v>
      </c>
      <c r="U64" s="4">
        <v>475.92</v>
      </c>
      <c r="V64" s="4">
        <v>616</v>
      </c>
      <c r="W64" s="4">
        <v>330.89</v>
      </c>
      <c r="X64" s="4">
        <v>309</v>
      </c>
      <c r="Y64" s="4">
        <v>165.98</v>
      </c>
      <c r="Z64" s="5">
        <f>1472 / 86400</f>
        <v>1.7037037037037038E-2</v>
      </c>
      <c r="AA64" s="4">
        <v>4.3600000000000003</v>
      </c>
      <c r="AB64" s="4" t="s">
        <v>28</v>
      </c>
    </row>
    <row r="65" spans="1:28" s="6" customFormat="1" ht="15.75" x14ac:dyDescent="0.25">
      <c r="A65" s="6" t="s">
        <v>28</v>
      </c>
      <c r="B65" s="6" t="s">
        <v>29</v>
      </c>
      <c r="C65" s="6">
        <v>178.18</v>
      </c>
      <c r="D65" s="6">
        <v>95.71</v>
      </c>
      <c r="E65" s="6">
        <v>0</v>
      </c>
      <c r="F65" s="6">
        <v>0</v>
      </c>
      <c r="G65" s="6">
        <v>0</v>
      </c>
      <c r="H65" s="6">
        <v>186.17</v>
      </c>
      <c r="I65" s="7">
        <f>33734 / 86400</f>
        <v>0.39043981481481482</v>
      </c>
      <c r="J65" s="6">
        <v>0</v>
      </c>
      <c r="K65" s="6">
        <v>0</v>
      </c>
      <c r="L65" s="6">
        <v>19.87</v>
      </c>
      <c r="M65" s="6">
        <v>87</v>
      </c>
      <c r="N65" s="7">
        <f>34 / 86400</f>
        <v>3.9351851851851852E-4</v>
      </c>
      <c r="O65" s="6">
        <v>0.1</v>
      </c>
      <c r="P65" s="6" t="s">
        <v>28</v>
      </c>
      <c r="Q65" s="6" t="s">
        <v>28</v>
      </c>
      <c r="R65" s="6">
        <v>291</v>
      </c>
      <c r="S65" s="6">
        <v>156.31</v>
      </c>
      <c r="T65" s="6">
        <v>886</v>
      </c>
      <c r="U65" s="6">
        <v>475.92</v>
      </c>
      <c r="V65" s="6">
        <v>616</v>
      </c>
      <c r="W65" s="6">
        <v>330.89</v>
      </c>
      <c r="X65" s="6">
        <v>309</v>
      </c>
      <c r="Y65" s="6">
        <v>165.98</v>
      </c>
      <c r="Z65" s="7">
        <f>1472 / 86400</f>
        <v>1.7037037037037038E-2</v>
      </c>
      <c r="AA65" s="6">
        <v>4.3600000000000003</v>
      </c>
      <c r="AB65" s="6" t="s">
        <v>28</v>
      </c>
    </row>
    <row r="66" spans="1:28" s="3" customFormat="1" ht="15.75" x14ac:dyDescent="0.25">
      <c r="A66" s="4" t="s">
        <v>63</v>
      </c>
      <c r="B66" s="4" t="s">
        <v>28</v>
      </c>
      <c r="C66" s="4">
        <v>386.59</v>
      </c>
      <c r="D66" s="4">
        <v>21.63</v>
      </c>
      <c r="E66" s="4">
        <v>0</v>
      </c>
      <c r="F66" s="4">
        <v>0</v>
      </c>
      <c r="G66" s="4">
        <v>0</v>
      </c>
      <c r="H66" s="4">
        <v>1787.15</v>
      </c>
      <c r="I66" s="5">
        <f>65810 / 86400</f>
        <v>0.76168981481481479</v>
      </c>
      <c r="J66" s="4">
        <v>0</v>
      </c>
      <c r="K66" s="4">
        <v>0</v>
      </c>
      <c r="L66" s="4">
        <v>97.76</v>
      </c>
      <c r="M66" s="4">
        <v>99</v>
      </c>
      <c r="N66" s="5">
        <f>84 / 86400</f>
        <v>9.7222222222222219E-4</v>
      </c>
      <c r="O66" s="4">
        <v>0.13</v>
      </c>
      <c r="P66" s="4" t="s">
        <v>28</v>
      </c>
      <c r="Q66" s="4" t="s">
        <v>28</v>
      </c>
      <c r="R66" s="4">
        <v>585</v>
      </c>
      <c r="S66" s="4">
        <v>32.729999999999997</v>
      </c>
      <c r="T66" s="4">
        <v>2126</v>
      </c>
      <c r="U66" s="4">
        <v>118.96</v>
      </c>
      <c r="V66" s="4">
        <v>1326</v>
      </c>
      <c r="W66" s="4">
        <v>74.2</v>
      </c>
      <c r="X66" s="4">
        <v>558</v>
      </c>
      <c r="Y66" s="4">
        <v>31.22</v>
      </c>
      <c r="Z66" s="5">
        <f>3281 / 86400</f>
        <v>3.7974537037037036E-2</v>
      </c>
      <c r="AA66" s="4">
        <v>4.99</v>
      </c>
      <c r="AB66" s="4" t="s">
        <v>28</v>
      </c>
    </row>
    <row r="67" spans="1:28" s="6" customFormat="1" ht="15.75" x14ac:dyDescent="0.25">
      <c r="A67" s="6" t="s">
        <v>28</v>
      </c>
      <c r="B67" s="6" t="s">
        <v>29</v>
      </c>
      <c r="C67" s="6">
        <v>386.59</v>
      </c>
      <c r="D67" s="6">
        <v>21.63</v>
      </c>
      <c r="E67" s="6">
        <v>0</v>
      </c>
      <c r="F67" s="6">
        <v>0</v>
      </c>
      <c r="G67" s="6">
        <v>0</v>
      </c>
      <c r="H67" s="6">
        <v>1787.15</v>
      </c>
      <c r="I67" s="7">
        <f>65810 / 86400</f>
        <v>0.76168981481481479</v>
      </c>
      <c r="J67" s="6">
        <v>0</v>
      </c>
      <c r="K67" s="6">
        <v>0</v>
      </c>
      <c r="L67" s="6">
        <v>97.76</v>
      </c>
      <c r="M67" s="6">
        <v>99</v>
      </c>
      <c r="N67" s="7">
        <f>84 / 86400</f>
        <v>9.7222222222222219E-4</v>
      </c>
      <c r="O67" s="6">
        <v>0.13</v>
      </c>
      <c r="P67" s="6" t="s">
        <v>28</v>
      </c>
      <c r="Q67" s="6" t="s">
        <v>28</v>
      </c>
      <c r="R67" s="6">
        <v>585</v>
      </c>
      <c r="S67" s="6">
        <v>32.729999999999997</v>
      </c>
      <c r="T67" s="6">
        <v>2126</v>
      </c>
      <c r="U67" s="6">
        <v>118.96</v>
      </c>
      <c r="V67" s="6">
        <v>1326</v>
      </c>
      <c r="W67" s="6">
        <v>74.2</v>
      </c>
      <c r="X67" s="6">
        <v>558</v>
      </c>
      <c r="Y67" s="6">
        <v>31.22</v>
      </c>
      <c r="Z67" s="7">
        <f>3281 / 86400</f>
        <v>3.7974537037037036E-2</v>
      </c>
      <c r="AA67" s="6">
        <v>4.99</v>
      </c>
      <c r="AB67" s="6" t="s">
        <v>28</v>
      </c>
    </row>
    <row r="68" spans="1:28" s="3" customFormat="1" ht="15.75" x14ac:dyDescent="0.25">
      <c r="A68" s="4" t="s">
        <v>64</v>
      </c>
      <c r="B68" s="4" t="s">
        <v>28</v>
      </c>
      <c r="C68" s="4">
        <v>0.1</v>
      </c>
      <c r="D68" s="4">
        <v>666.67</v>
      </c>
      <c r="E68" s="4">
        <v>0</v>
      </c>
      <c r="F68" s="4">
        <v>0</v>
      </c>
      <c r="G68" s="4">
        <v>0</v>
      </c>
      <c r="H68" s="4">
        <v>0.02</v>
      </c>
      <c r="I68" s="5">
        <f>120 / 86400</f>
        <v>1.3888888888888889E-3</v>
      </c>
      <c r="J68" s="4">
        <v>0</v>
      </c>
      <c r="K68" s="4">
        <v>0</v>
      </c>
      <c r="L68" s="4">
        <v>0.45</v>
      </c>
      <c r="M68" s="4">
        <v>0</v>
      </c>
      <c r="N68" s="5">
        <f t="shared" ref="N68:N81" si="4">0 / 86400</f>
        <v>0</v>
      </c>
      <c r="O68" s="4">
        <v>0</v>
      </c>
      <c r="P68" s="4" t="s">
        <v>28</v>
      </c>
      <c r="Q68" s="4" t="s">
        <v>28</v>
      </c>
      <c r="R68" s="4">
        <v>0</v>
      </c>
      <c r="S68" s="4">
        <v>0</v>
      </c>
      <c r="T68" s="4">
        <v>1</v>
      </c>
      <c r="U68" s="4">
        <v>6666.67</v>
      </c>
      <c r="V68" s="4">
        <v>0</v>
      </c>
      <c r="W68" s="4">
        <v>0</v>
      </c>
      <c r="X68" s="4">
        <v>0</v>
      </c>
      <c r="Y68" s="4">
        <v>0</v>
      </c>
      <c r="Z68" s="5">
        <f>0 / 86400</f>
        <v>0</v>
      </c>
      <c r="AA68" s="4">
        <v>0</v>
      </c>
      <c r="AB68" s="4" t="s">
        <v>28</v>
      </c>
    </row>
    <row r="69" spans="1:28" s="6" customFormat="1" ht="15.75" x14ac:dyDescent="0.25">
      <c r="A69" s="6" t="s">
        <v>28</v>
      </c>
      <c r="B69" s="6" t="s">
        <v>29</v>
      </c>
      <c r="C69" s="6">
        <v>0.1</v>
      </c>
      <c r="D69" s="6">
        <v>666.67</v>
      </c>
      <c r="E69" s="6">
        <v>0</v>
      </c>
      <c r="F69" s="6">
        <v>0</v>
      </c>
      <c r="G69" s="6">
        <v>0</v>
      </c>
      <c r="H69" s="6">
        <v>0.02</v>
      </c>
      <c r="I69" s="7">
        <f>120 / 86400</f>
        <v>1.3888888888888889E-3</v>
      </c>
      <c r="J69" s="6">
        <v>0</v>
      </c>
      <c r="K69" s="6">
        <v>0</v>
      </c>
      <c r="L69" s="6">
        <v>0.45</v>
      </c>
      <c r="M69" s="6">
        <v>0</v>
      </c>
      <c r="N69" s="7">
        <f t="shared" si="4"/>
        <v>0</v>
      </c>
      <c r="O69" s="6">
        <v>0</v>
      </c>
      <c r="P69" s="6" t="s">
        <v>28</v>
      </c>
      <c r="Q69" s="6" t="s">
        <v>28</v>
      </c>
      <c r="R69" s="6">
        <v>0</v>
      </c>
      <c r="S69" s="6">
        <v>0</v>
      </c>
      <c r="T69" s="6">
        <v>1</v>
      </c>
      <c r="U69" s="6">
        <v>6666.67</v>
      </c>
      <c r="V69" s="6">
        <v>0</v>
      </c>
      <c r="W69" s="6">
        <v>0</v>
      </c>
      <c r="X69" s="6">
        <v>0</v>
      </c>
      <c r="Y69" s="6">
        <v>0</v>
      </c>
      <c r="Z69" s="7">
        <f>0 / 86400</f>
        <v>0</v>
      </c>
      <c r="AA69" s="6">
        <v>0</v>
      </c>
      <c r="AB69" s="6" t="s">
        <v>28</v>
      </c>
    </row>
    <row r="70" spans="1:28" s="3" customFormat="1" ht="15.75" x14ac:dyDescent="0.25">
      <c r="A70" s="4" t="s">
        <v>65</v>
      </c>
      <c r="B70" s="4" t="s">
        <v>28</v>
      </c>
      <c r="C70" s="4">
        <v>50.4</v>
      </c>
      <c r="D70" s="4">
        <v>13.64</v>
      </c>
      <c r="E70" s="4">
        <v>0</v>
      </c>
      <c r="F70" s="4">
        <v>0</v>
      </c>
      <c r="G70" s="4">
        <v>0</v>
      </c>
      <c r="H70" s="4">
        <v>369.58</v>
      </c>
      <c r="I70" s="5">
        <f>65933 / 86400</f>
        <v>0.7631134259259259</v>
      </c>
      <c r="J70" s="4">
        <v>0</v>
      </c>
      <c r="K70" s="4">
        <v>0</v>
      </c>
      <c r="L70" s="4">
        <v>20.18</v>
      </c>
      <c r="M70" s="4">
        <v>77</v>
      </c>
      <c r="N70" s="5">
        <f t="shared" si="4"/>
        <v>0</v>
      </c>
      <c r="O70" s="4">
        <v>0</v>
      </c>
      <c r="P70" s="4" t="s">
        <v>28</v>
      </c>
      <c r="Q70" s="4" t="s">
        <v>28</v>
      </c>
      <c r="R70" s="4">
        <v>4</v>
      </c>
      <c r="S70" s="4">
        <v>1.08</v>
      </c>
      <c r="T70" s="4">
        <v>496</v>
      </c>
      <c r="U70" s="4">
        <v>134.21</v>
      </c>
      <c r="V70" s="4">
        <v>1393</v>
      </c>
      <c r="W70" s="4">
        <v>376.91</v>
      </c>
      <c r="X70" s="4">
        <v>0</v>
      </c>
      <c r="Y70" s="4">
        <v>0</v>
      </c>
      <c r="Z70" s="5">
        <f>887 / 86400</f>
        <v>1.0266203703703704E-2</v>
      </c>
      <c r="AA70" s="4">
        <v>1.35</v>
      </c>
      <c r="AB70" s="4" t="s">
        <v>28</v>
      </c>
    </row>
    <row r="71" spans="1:28" s="6" customFormat="1" ht="15.75" x14ac:dyDescent="0.25">
      <c r="A71" s="6" t="s">
        <v>28</v>
      </c>
      <c r="B71" s="6" t="s">
        <v>29</v>
      </c>
      <c r="C71" s="6">
        <v>50.4</v>
      </c>
      <c r="D71" s="6">
        <v>13.64</v>
      </c>
      <c r="E71" s="6">
        <v>0</v>
      </c>
      <c r="F71" s="6">
        <v>0</v>
      </c>
      <c r="G71" s="6">
        <v>0</v>
      </c>
      <c r="H71" s="6">
        <v>369.58</v>
      </c>
      <c r="I71" s="7">
        <f>65933 / 86400</f>
        <v>0.7631134259259259</v>
      </c>
      <c r="J71" s="6">
        <v>0</v>
      </c>
      <c r="K71" s="6">
        <v>0</v>
      </c>
      <c r="L71" s="6">
        <v>20.18</v>
      </c>
      <c r="M71" s="6">
        <v>77</v>
      </c>
      <c r="N71" s="7">
        <f t="shared" si="4"/>
        <v>0</v>
      </c>
      <c r="O71" s="6">
        <v>0</v>
      </c>
      <c r="P71" s="6" t="s">
        <v>28</v>
      </c>
      <c r="Q71" s="6" t="s">
        <v>28</v>
      </c>
      <c r="R71" s="6">
        <v>4</v>
      </c>
      <c r="S71" s="6">
        <v>1.08</v>
      </c>
      <c r="T71" s="6">
        <v>496</v>
      </c>
      <c r="U71" s="6">
        <v>134.21</v>
      </c>
      <c r="V71" s="6">
        <v>1393</v>
      </c>
      <c r="W71" s="6">
        <v>376.91</v>
      </c>
      <c r="X71" s="6">
        <v>0</v>
      </c>
      <c r="Y71" s="6">
        <v>0</v>
      </c>
      <c r="Z71" s="7">
        <f>887 / 86400</f>
        <v>1.0266203703703704E-2</v>
      </c>
      <c r="AA71" s="6">
        <v>1.35</v>
      </c>
      <c r="AB71" s="6" t="s">
        <v>28</v>
      </c>
    </row>
    <row r="72" spans="1:28" s="3" customFormat="1" ht="15.75" x14ac:dyDescent="0.25">
      <c r="A72" s="4" t="s">
        <v>66</v>
      </c>
      <c r="B72" s="4" t="s">
        <v>28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0.02</v>
      </c>
      <c r="I72" s="5">
        <f>20 / 86400</f>
        <v>2.3148148148148149E-4</v>
      </c>
      <c r="J72" s="4">
        <v>0</v>
      </c>
      <c r="K72" s="4">
        <v>0</v>
      </c>
      <c r="L72" s="4">
        <v>2.88</v>
      </c>
      <c r="M72" s="4">
        <v>0</v>
      </c>
      <c r="N72" s="5">
        <f t="shared" si="4"/>
        <v>0</v>
      </c>
      <c r="O72" s="4">
        <v>0</v>
      </c>
      <c r="P72" s="4" t="s">
        <v>28</v>
      </c>
      <c r="Q72" s="4" t="s">
        <v>28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5">
        <f t="shared" ref="Z72:Z77" si="5">0 / 86400</f>
        <v>0</v>
      </c>
      <c r="AA72" s="4">
        <v>0</v>
      </c>
      <c r="AB72" s="4" t="s">
        <v>28</v>
      </c>
    </row>
    <row r="73" spans="1:28" s="6" customFormat="1" ht="15.75" x14ac:dyDescent="0.25">
      <c r="A73" s="6" t="s">
        <v>28</v>
      </c>
      <c r="B73" s="6" t="s">
        <v>29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0.02</v>
      </c>
      <c r="I73" s="7">
        <f>20 / 86400</f>
        <v>2.3148148148148149E-4</v>
      </c>
      <c r="J73" s="6">
        <v>0</v>
      </c>
      <c r="K73" s="6">
        <v>0</v>
      </c>
      <c r="L73" s="6">
        <v>2.88</v>
      </c>
      <c r="M73" s="6">
        <v>0</v>
      </c>
      <c r="N73" s="7">
        <f t="shared" si="4"/>
        <v>0</v>
      </c>
      <c r="O73" s="6">
        <v>0</v>
      </c>
      <c r="P73" s="6" t="s">
        <v>28</v>
      </c>
      <c r="Q73" s="6" t="s">
        <v>28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7">
        <f t="shared" si="5"/>
        <v>0</v>
      </c>
      <c r="AA73" s="6">
        <v>0</v>
      </c>
      <c r="AB73" s="6" t="s">
        <v>28</v>
      </c>
    </row>
    <row r="74" spans="1:28" s="3" customFormat="1" ht="15.75" x14ac:dyDescent="0.25">
      <c r="A74" s="4" t="s">
        <v>67</v>
      </c>
      <c r="B74" s="4" t="s">
        <v>28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5">
        <f>0 / 86400</f>
        <v>0</v>
      </c>
      <c r="J74" s="4">
        <v>0</v>
      </c>
      <c r="K74" s="4">
        <v>0</v>
      </c>
      <c r="L74" s="4">
        <v>0</v>
      </c>
      <c r="M74" s="4">
        <v>0</v>
      </c>
      <c r="N74" s="5">
        <f t="shared" si="4"/>
        <v>0</v>
      </c>
      <c r="O74" s="4">
        <v>0</v>
      </c>
      <c r="P74" s="4" t="s">
        <v>28</v>
      </c>
      <c r="Q74" s="4" t="s">
        <v>28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5">
        <f t="shared" si="5"/>
        <v>0</v>
      </c>
      <c r="AA74" s="4">
        <v>0</v>
      </c>
      <c r="AB74" s="4" t="s">
        <v>28</v>
      </c>
    </row>
    <row r="75" spans="1:28" s="6" customFormat="1" ht="15.75" x14ac:dyDescent="0.25">
      <c r="A75" s="6" t="s">
        <v>28</v>
      </c>
      <c r="B75" s="6" t="s">
        <v>29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7">
        <f>0 / 86400</f>
        <v>0</v>
      </c>
      <c r="J75" s="6">
        <v>0</v>
      </c>
      <c r="K75" s="6">
        <v>0</v>
      </c>
      <c r="L75" s="6">
        <v>0</v>
      </c>
      <c r="M75" s="6">
        <v>0</v>
      </c>
      <c r="N75" s="7">
        <f t="shared" si="4"/>
        <v>0</v>
      </c>
      <c r="O75" s="6">
        <v>0</v>
      </c>
      <c r="P75" s="6" t="s">
        <v>28</v>
      </c>
      <c r="Q75" s="6" t="s">
        <v>28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7">
        <f t="shared" si="5"/>
        <v>0</v>
      </c>
      <c r="AA75" s="6">
        <v>0</v>
      </c>
      <c r="AB75" s="6" t="s">
        <v>28</v>
      </c>
    </row>
    <row r="76" spans="1:28" s="3" customFormat="1" ht="15.75" x14ac:dyDescent="0.25">
      <c r="A76" s="4" t="s">
        <v>68</v>
      </c>
      <c r="B76" s="4" t="s">
        <v>28</v>
      </c>
      <c r="C76" s="4">
        <v>1.2</v>
      </c>
      <c r="D76" s="4">
        <v>4615.38</v>
      </c>
      <c r="E76" s="4">
        <v>0</v>
      </c>
      <c r="F76" s="4">
        <v>0</v>
      </c>
      <c r="G76" s="4">
        <v>0</v>
      </c>
      <c r="H76" s="4">
        <v>0.03</v>
      </c>
      <c r="I76" s="5">
        <f>187 / 86400</f>
        <v>2.1643518518518518E-3</v>
      </c>
      <c r="J76" s="4">
        <v>0</v>
      </c>
      <c r="K76" s="4">
        <v>0</v>
      </c>
      <c r="L76" s="4">
        <v>0.5</v>
      </c>
      <c r="M76" s="4">
        <v>0</v>
      </c>
      <c r="N76" s="5">
        <f t="shared" si="4"/>
        <v>0</v>
      </c>
      <c r="O76" s="4">
        <v>0</v>
      </c>
      <c r="P76" s="4" t="s">
        <v>28</v>
      </c>
      <c r="Q76" s="4" t="s">
        <v>28</v>
      </c>
      <c r="R76" s="4">
        <v>1</v>
      </c>
      <c r="S76" s="4">
        <v>3846.15</v>
      </c>
      <c r="T76" s="4">
        <v>10</v>
      </c>
      <c r="U76" s="4">
        <v>38461.54</v>
      </c>
      <c r="V76" s="4">
        <v>2</v>
      </c>
      <c r="W76" s="4">
        <v>7692.31</v>
      </c>
      <c r="X76" s="4">
        <v>0</v>
      </c>
      <c r="Y76" s="4">
        <v>0</v>
      </c>
      <c r="Z76" s="5">
        <f t="shared" si="5"/>
        <v>0</v>
      </c>
      <c r="AA76" s="4">
        <v>0</v>
      </c>
      <c r="AB76" s="4" t="s">
        <v>28</v>
      </c>
    </row>
    <row r="77" spans="1:28" s="6" customFormat="1" ht="15.75" x14ac:dyDescent="0.25">
      <c r="A77" s="6" t="s">
        <v>28</v>
      </c>
      <c r="B77" s="6" t="s">
        <v>29</v>
      </c>
      <c r="C77" s="6">
        <v>1.2</v>
      </c>
      <c r="D77" s="6">
        <v>4615.38</v>
      </c>
      <c r="E77" s="6">
        <v>0</v>
      </c>
      <c r="F77" s="6">
        <v>0</v>
      </c>
      <c r="G77" s="6">
        <v>0</v>
      </c>
      <c r="H77" s="6">
        <v>0.03</v>
      </c>
      <c r="I77" s="7">
        <f>187 / 86400</f>
        <v>2.1643518518518518E-3</v>
      </c>
      <c r="J77" s="6">
        <v>0</v>
      </c>
      <c r="K77" s="6">
        <v>0</v>
      </c>
      <c r="L77" s="6">
        <v>0.5</v>
      </c>
      <c r="M77" s="6">
        <v>0</v>
      </c>
      <c r="N77" s="7">
        <f t="shared" si="4"/>
        <v>0</v>
      </c>
      <c r="O77" s="6">
        <v>0</v>
      </c>
      <c r="P77" s="6" t="s">
        <v>28</v>
      </c>
      <c r="Q77" s="6" t="s">
        <v>28</v>
      </c>
      <c r="R77" s="6">
        <v>1</v>
      </c>
      <c r="S77" s="6">
        <v>3846.15</v>
      </c>
      <c r="T77" s="6">
        <v>10</v>
      </c>
      <c r="U77" s="6">
        <v>38461.54</v>
      </c>
      <c r="V77" s="6">
        <v>2</v>
      </c>
      <c r="W77" s="6">
        <v>7692.31</v>
      </c>
      <c r="X77" s="6">
        <v>0</v>
      </c>
      <c r="Y77" s="6">
        <v>0</v>
      </c>
      <c r="Z77" s="7">
        <f t="shared" si="5"/>
        <v>0</v>
      </c>
      <c r="AA77" s="6">
        <v>0</v>
      </c>
      <c r="AB77" s="6" t="s">
        <v>28</v>
      </c>
    </row>
    <row r="78" spans="1:28" s="3" customFormat="1" ht="15.75" x14ac:dyDescent="0.25">
      <c r="A78" s="4" t="s">
        <v>69</v>
      </c>
      <c r="B78" s="4" t="s">
        <v>28</v>
      </c>
      <c r="C78" s="4">
        <v>225.7</v>
      </c>
      <c r="D78" s="4">
        <v>108.38</v>
      </c>
      <c r="E78" s="4">
        <v>0</v>
      </c>
      <c r="F78" s="4">
        <v>0</v>
      </c>
      <c r="G78" s="4">
        <v>0</v>
      </c>
      <c r="H78" s="4">
        <v>208.26</v>
      </c>
      <c r="I78" s="5">
        <f>43742 / 86400</f>
        <v>0.50627314814814817</v>
      </c>
      <c r="J78" s="4">
        <v>0</v>
      </c>
      <c r="K78" s="4">
        <v>0</v>
      </c>
      <c r="L78" s="4">
        <v>17.14</v>
      </c>
      <c r="M78" s="4">
        <v>69</v>
      </c>
      <c r="N78" s="5">
        <f t="shared" si="4"/>
        <v>0</v>
      </c>
      <c r="O78" s="4">
        <v>0</v>
      </c>
      <c r="P78" s="4" t="s">
        <v>28</v>
      </c>
      <c r="Q78" s="4" t="s">
        <v>28</v>
      </c>
      <c r="R78" s="4">
        <v>427</v>
      </c>
      <c r="S78" s="4">
        <v>205.04</v>
      </c>
      <c r="T78" s="4">
        <v>1288</v>
      </c>
      <c r="U78" s="4">
        <v>618.47</v>
      </c>
      <c r="V78" s="4">
        <v>1108</v>
      </c>
      <c r="W78" s="4">
        <v>532.04</v>
      </c>
      <c r="X78" s="4">
        <v>115</v>
      </c>
      <c r="Y78" s="4">
        <v>55.22</v>
      </c>
      <c r="Z78" s="5">
        <f>2655 / 86400</f>
        <v>3.0729166666666665E-2</v>
      </c>
      <c r="AA78" s="4">
        <v>6.07</v>
      </c>
      <c r="AB78" s="4" t="s">
        <v>28</v>
      </c>
    </row>
    <row r="79" spans="1:28" s="6" customFormat="1" ht="15.75" x14ac:dyDescent="0.25">
      <c r="A79" s="6" t="s">
        <v>28</v>
      </c>
      <c r="B79" s="6" t="s">
        <v>29</v>
      </c>
      <c r="C79" s="6">
        <v>225.7</v>
      </c>
      <c r="D79" s="6">
        <v>108.38</v>
      </c>
      <c r="E79" s="6">
        <v>0</v>
      </c>
      <c r="F79" s="6">
        <v>0</v>
      </c>
      <c r="G79" s="6">
        <v>0</v>
      </c>
      <c r="H79" s="6">
        <v>208.26</v>
      </c>
      <c r="I79" s="7">
        <f>43742 / 86400</f>
        <v>0.50627314814814817</v>
      </c>
      <c r="J79" s="6">
        <v>0</v>
      </c>
      <c r="K79" s="6">
        <v>0</v>
      </c>
      <c r="L79" s="6">
        <v>17.14</v>
      </c>
      <c r="M79" s="6">
        <v>69</v>
      </c>
      <c r="N79" s="7">
        <f t="shared" si="4"/>
        <v>0</v>
      </c>
      <c r="O79" s="6">
        <v>0</v>
      </c>
      <c r="P79" s="6" t="s">
        <v>28</v>
      </c>
      <c r="Q79" s="6" t="s">
        <v>28</v>
      </c>
      <c r="R79" s="6">
        <v>427</v>
      </c>
      <c r="S79" s="6">
        <v>205.04</v>
      </c>
      <c r="T79" s="6">
        <v>1288</v>
      </c>
      <c r="U79" s="6">
        <v>618.47</v>
      </c>
      <c r="V79" s="6">
        <v>1108</v>
      </c>
      <c r="W79" s="6">
        <v>532.04</v>
      </c>
      <c r="X79" s="6">
        <v>115</v>
      </c>
      <c r="Y79" s="6">
        <v>55.22</v>
      </c>
      <c r="Z79" s="7">
        <f>2655 / 86400</f>
        <v>3.0729166666666665E-2</v>
      </c>
      <c r="AA79" s="6">
        <v>6.07</v>
      </c>
      <c r="AB79" s="6" t="s">
        <v>28</v>
      </c>
    </row>
    <row r="80" spans="1:28" s="3" customFormat="1" ht="15.75" x14ac:dyDescent="0.25">
      <c r="A80" s="4" t="s">
        <v>70</v>
      </c>
      <c r="B80" s="4" t="s">
        <v>28</v>
      </c>
      <c r="C80" s="4">
        <v>232</v>
      </c>
      <c r="D80" s="4">
        <v>116.36</v>
      </c>
      <c r="E80" s="4">
        <v>0</v>
      </c>
      <c r="F80" s="4">
        <v>0</v>
      </c>
      <c r="G80" s="4">
        <v>0</v>
      </c>
      <c r="H80" s="4">
        <v>199.38</v>
      </c>
      <c r="I80" s="5">
        <f>35265 / 86400</f>
        <v>0.40815972222222224</v>
      </c>
      <c r="J80" s="4">
        <v>0</v>
      </c>
      <c r="K80" s="4">
        <v>0</v>
      </c>
      <c r="L80" s="4">
        <v>20.350000000000001</v>
      </c>
      <c r="M80" s="4">
        <v>77</v>
      </c>
      <c r="N80" s="5">
        <f t="shared" si="4"/>
        <v>0</v>
      </c>
      <c r="O80" s="4">
        <v>0</v>
      </c>
      <c r="P80" s="4" t="s">
        <v>28</v>
      </c>
      <c r="Q80" s="4" t="s">
        <v>28</v>
      </c>
      <c r="R80" s="4">
        <v>450</v>
      </c>
      <c r="S80" s="4">
        <v>225.7</v>
      </c>
      <c r="T80" s="4">
        <v>1069</v>
      </c>
      <c r="U80" s="4">
        <v>536.16999999999996</v>
      </c>
      <c r="V80" s="4">
        <v>648</v>
      </c>
      <c r="W80" s="4">
        <v>325.01</v>
      </c>
      <c r="X80" s="4">
        <v>351</v>
      </c>
      <c r="Y80" s="4">
        <v>176.05</v>
      </c>
      <c r="Z80" s="5">
        <f>1327 / 86400</f>
        <v>1.5358796296296296E-2</v>
      </c>
      <c r="AA80" s="4">
        <v>3.76</v>
      </c>
      <c r="AB80" s="4" t="s">
        <v>28</v>
      </c>
    </row>
    <row r="81" spans="1:28" s="6" customFormat="1" ht="15.75" x14ac:dyDescent="0.25">
      <c r="A81" s="6" t="s">
        <v>28</v>
      </c>
      <c r="B81" s="6" t="s">
        <v>29</v>
      </c>
      <c r="C81" s="6">
        <v>232</v>
      </c>
      <c r="D81" s="6">
        <v>116.36</v>
      </c>
      <c r="E81" s="6">
        <v>0</v>
      </c>
      <c r="F81" s="6">
        <v>0</v>
      </c>
      <c r="G81" s="6">
        <v>0</v>
      </c>
      <c r="H81" s="6">
        <v>199.38</v>
      </c>
      <c r="I81" s="7">
        <f>35265 / 86400</f>
        <v>0.40815972222222224</v>
      </c>
      <c r="J81" s="6">
        <v>0</v>
      </c>
      <c r="K81" s="6">
        <v>0</v>
      </c>
      <c r="L81" s="6">
        <v>20.350000000000001</v>
      </c>
      <c r="M81" s="6">
        <v>77</v>
      </c>
      <c r="N81" s="7">
        <f t="shared" si="4"/>
        <v>0</v>
      </c>
      <c r="O81" s="6">
        <v>0</v>
      </c>
      <c r="P81" s="6" t="s">
        <v>28</v>
      </c>
      <c r="Q81" s="6" t="s">
        <v>28</v>
      </c>
      <c r="R81" s="6">
        <v>450</v>
      </c>
      <c r="S81" s="6">
        <v>225.7</v>
      </c>
      <c r="T81" s="6">
        <v>1069</v>
      </c>
      <c r="U81" s="6">
        <v>536.16999999999996</v>
      </c>
      <c r="V81" s="6">
        <v>648</v>
      </c>
      <c r="W81" s="6">
        <v>325.01</v>
      </c>
      <c r="X81" s="6">
        <v>351</v>
      </c>
      <c r="Y81" s="6">
        <v>176.05</v>
      </c>
      <c r="Z81" s="7">
        <f>1327 / 86400</f>
        <v>1.5358796296296296E-2</v>
      </c>
      <c r="AA81" s="6">
        <v>3.76</v>
      </c>
      <c r="AB81" s="6" t="s">
        <v>28</v>
      </c>
    </row>
    <row r="82" spans="1:28" s="3" customFormat="1" ht="15.75" x14ac:dyDescent="0.25">
      <c r="A82" s="4" t="s">
        <v>71</v>
      </c>
      <c r="B82" s="4" t="s">
        <v>28</v>
      </c>
      <c r="C82" s="4">
        <v>192.51</v>
      </c>
      <c r="D82" s="4">
        <v>77.819999999999993</v>
      </c>
      <c r="E82" s="4">
        <v>0</v>
      </c>
      <c r="F82" s="4">
        <v>0</v>
      </c>
      <c r="G82" s="4">
        <v>0</v>
      </c>
      <c r="H82" s="4">
        <v>247.38</v>
      </c>
      <c r="I82" s="5">
        <f>44337 / 86400</f>
        <v>0.51315972222222217</v>
      </c>
      <c r="J82" s="4">
        <v>0</v>
      </c>
      <c r="K82" s="4">
        <v>0</v>
      </c>
      <c r="L82" s="4">
        <v>20.09</v>
      </c>
      <c r="M82" s="4">
        <v>88</v>
      </c>
      <c r="N82" s="5">
        <f>22 / 86400</f>
        <v>2.5462962962962961E-4</v>
      </c>
      <c r="O82" s="4">
        <v>0.05</v>
      </c>
      <c r="P82" s="4" t="s">
        <v>28</v>
      </c>
      <c r="Q82" s="4" t="s">
        <v>28</v>
      </c>
      <c r="R82" s="4">
        <v>394</v>
      </c>
      <c r="S82" s="4">
        <v>159.27000000000001</v>
      </c>
      <c r="T82" s="4">
        <v>1004</v>
      </c>
      <c r="U82" s="4">
        <v>405.85</v>
      </c>
      <c r="V82" s="4">
        <v>601</v>
      </c>
      <c r="W82" s="4">
        <v>242.94</v>
      </c>
      <c r="X82" s="4">
        <v>130</v>
      </c>
      <c r="Y82" s="4">
        <v>52.55</v>
      </c>
      <c r="Z82" s="5">
        <f>937 / 86400</f>
        <v>1.0844907407407407E-2</v>
      </c>
      <c r="AA82" s="4">
        <v>2.11</v>
      </c>
      <c r="AB82" s="4" t="s">
        <v>28</v>
      </c>
    </row>
    <row r="83" spans="1:28" s="6" customFormat="1" ht="15.75" x14ac:dyDescent="0.25">
      <c r="A83" s="6" t="s">
        <v>28</v>
      </c>
      <c r="B83" s="6" t="s">
        <v>29</v>
      </c>
      <c r="C83" s="6">
        <v>192.51</v>
      </c>
      <c r="D83" s="6">
        <v>77.819999999999993</v>
      </c>
      <c r="E83" s="6">
        <v>0</v>
      </c>
      <c r="F83" s="6">
        <v>0</v>
      </c>
      <c r="G83" s="6">
        <v>0</v>
      </c>
      <c r="H83" s="6">
        <v>247.38</v>
      </c>
      <c r="I83" s="7">
        <f>44337 / 86400</f>
        <v>0.51315972222222217</v>
      </c>
      <c r="J83" s="6">
        <v>0</v>
      </c>
      <c r="K83" s="6">
        <v>0</v>
      </c>
      <c r="L83" s="6">
        <v>20.09</v>
      </c>
      <c r="M83" s="6">
        <v>88</v>
      </c>
      <c r="N83" s="7">
        <f>22 / 86400</f>
        <v>2.5462962962962961E-4</v>
      </c>
      <c r="O83" s="6">
        <v>0.05</v>
      </c>
      <c r="P83" s="6" t="s">
        <v>28</v>
      </c>
      <c r="Q83" s="6" t="s">
        <v>28</v>
      </c>
      <c r="R83" s="6">
        <v>394</v>
      </c>
      <c r="S83" s="6">
        <v>159.27000000000001</v>
      </c>
      <c r="T83" s="6">
        <v>1004</v>
      </c>
      <c r="U83" s="6">
        <v>405.85</v>
      </c>
      <c r="V83" s="6">
        <v>601</v>
      </c>
      <c r="W83" s="6">
        <v>242.94</v>
      </c>
      <c r="X83" s="6">
        <v>130</v>
      </c>
      <c r="Y83" s="6">
        <v>52.55</v>
      </c>
      <c r="Z83" s="7">
        <f>937 / 86400</f>
        <v>1.0844907407407407E-2</v>
      </c>
      <c r="AA83" s="6">
        <v>2.11</v>
      </c>
      <c r="AB83" s="6" t="s">
        <v>28</v>
      </c>
    </row>
    <row r="84" spans="1:28" s="3" customFormat="1" ht="15.75" x14ac:dyDescent="0.25">
      <c r="A84" s="4" t="s">
        <v>72</v>
      </c>
      <c r="B84" s="4" t="s">
        <v>28</v>
      </c>
      <c r="C84" s="4">
        <v>11.74</v>
      </c>
      <c r="D84" s="4">
        <v>11.99</v>
      </c>
      <c r="E84" s="4">
        <v>0</v>
      </c>
      <c r="F84" s="4">
        <v>0</v>
      </c>
      <c r="G84" s="4">
        <v>0</v>
      </c>
      <c r="H84" s="4">
        <v>97.94</v>
      </c>
      <c r="I84" s="5">
        <f>18799 / 86400</f>
        <v>0.21758101851851852</v>
      </c>
      <c r="J84" s="4">
        <v>0</v>
      </c>
      <c r="K84" s="4">
        <v>0</v>
      </c>
      <c r="L84" s="4">
        <v>18.75</v>
      </c>
      <c r="M84" s="4">
        <v>83</v>
      </c>
      <c r="N84" s="5">
        <f>10 / 86400</f>
        <v>1.1574074074074075E-4</v>
      </c>
      <c r="O84" s="4">
        <v>0.05</v>
      </c>
      <c r="P84" s="4" t="s">
        <v>28</v>
      </c>
      <c r="Q84" s="4" t="s">
        <v>28</v>
      </c>
      <c r="R84" s="4">
        <v>2</v>
      </c>
      <c r="S84" s="4">
        <v>2.04</v>
      </c>
      <c r="T84" s="4">
        <v>112</v>
      </c>
      <c r="U84" s="4">
        <v>114.36</v>
      </c>
      <c r="V84" s="4">
        <v>338</v>
      </c>
      <c r="W84" s="4">
        <v>345.12</v>
      </c>
      <c r="X84" s="4">
        <v>0</v>
      </c>
      <c r="Y84" s="4">
        <v>0</v>
      </c>
      <c r="Z84" s="5">
        <f t="shared" ref="Z84:Z91" si="6">0 / 86400</f>
        <v>0</v>
      </c>
      <c r="AA84" s="4">
        <v>0</v>
      </c>
      <c r="AB84" s="4" t="s">
        <v>28</v>
      </c>
    </row>
    <row r="85" spans="1:28" s="6" customFormat="1" ht="15.75" x14ac:dyDescent="0.25">
      <c r="A85" s="6" t="s">
        <v>28</v>
      </c>
      <c r="B85" s="6" t="s">
        <v>29</v>
      </c>
      <c r="C85" s="6">
        <v>11.74</v>
      </c>
      <c r="D85" s="6">
        <v>11.99</v>
      </c>
      <c r="E85" s="6">
        <v>0</v>
      </c>
      <c r="F85" s="6">
        <v>0</v>
      </c>
      <c r="G85" s="6">
        <v>0</v>
      </c>
      <c r="H85" s="6">
        <v>97.94</v>
      </c>
      <c r="I85" s="7">
        <f>18799 / 86400</f>
        <v>0.21758101851851852</v>
      </c>
      <c r="J85" s="6">
        <v>0</v>
      </c>
      <c r="K85" s="6">
        <v>0</v>
      </c>
      <c r="L85" s="6">
        <v>18.75</v>
      </c>
      <c r="M85" s="6">
        <v>83</v>
      </c>
      <c r="N85" s="7">
        <f>10 / 86400</f>
        <v>1.1574074074074075E-4</v>
      </c>
      <c r="O85" s="6">
        <v>0.05</v>
      </c>
      <c r="P85" s="6" t="s">
        <v>28</v>
      </c>
      <c r="Q85" s="6" t="s">
        <v>28</v>
      </c>
      <c r="R85" s="6">
        <v>2</v>
      </c>
      <c r="S85" s="6">
        <v>2.04</v>
      </c>
      <c r="T85" s="6">
        <v>112</v>
      </c>
      <c r="U85" s="6">
        <v>114.36</v>
      </c>
      <c r="V85" s="6">
        <v>338</v>
      </c>
      <c r="W85" s="6">
        <v>345.12</v>
      </c>
      <c r="X85" s="6">
        <v>0</v>
      </c>
      <c r="Y85" s="6">
        <v>0</v>
      </c>
      <c r="Z85" s="7">
        <f t="shared" si="6"/>
        <v>0</v>
      </c>
      <c r="AA85" s="6">
        <v>0</v>
      </c>
      <c r="AB85" s="6" t="s">
        <v>28</v>
      </c>
    </row>
    <row r="86" spans="1:28" s="3" customFormat="1" ht="15.75" x14ac:dyDescent="0.25">
      <c r="A86" s="4" t="s">
        <v>73</v>
      </c>
      <c r="B86" s="4" t="s">
        <v>28</v>
      </c>
      <c r="C86" s="4">
        <v>0.8</v>
      </c>
      <c r="D86" s="4">
        <v>655.74</v>
      </c>
      <c r="E86" s="4">
        <v>0</v>
      </c>
      <c r="F86" s="4">
        <v>0</v>
      </c>
      <c r="G86" s="4">
        <v>0</v>
      </c>
      <c r="H86" s="4">
        <v>0.12</v>
      </c>
      <c r="I86" s="5">
        <f>233 / 86400</f>
        <v>2.6967592592592594E-3</v>
      </c>
      <c r="J86" s="4">
        <v>0</v>
      </c>
      <c r="K86" s="4">
        <v>0</v>
      </c>
      <c r="L86" s="4">
        <v>1.88</v>
      </c>
      <c r="M86" s="4">
        <v>12</v>
      </c>
      <c r="N86" s="5">
        <f>0 / 86400</f>
        <v>0</v>
      </c>
      <c r="O86" s="4">
        <v>0</v>
      </c>
      <c r="P86" s="4" t="s">
        <v>28</v>
      </c>
      <c r="Q86" s="4" t="s">
        <v>28</v>
      </c>
      <c r="R86" s="4">
        <v>0</v>
      </c>
      <c r="S86" s="4">
        <v>0</v>
      </c>
      <c r="T86" s="4">
        <v>8</v>
      </c>
      <c r="U86" s="4">
        <v>6557.38</v>
      </c>
      <c r="V86" s="4">
        <v>2</v>
      </c>
      <c r="W86" s="4">
        <v>1639.34</v>
      </c>
      <c r="X86" s="4">
        <v>0</v>
      </c>
      <c r="Y86" s="4">
        <v>0</v>
      </c>
      <c r="Z86" s="5">
        <f t="shared" si="6"/>
        <v>0</v>
      </c>
      <c r="AA86" s="4">
        <v>0</v>
      </c>
      <c r="AB86" s="4" t="s">
        <v>28</v>
      </c>
    </row>
    <row r="87" spans="1:28" s="6" customFormat="1" ht="15.75" x14ac:dyDescent="0.25">
      <c r="A87" s="6" t="s">
        <v>28</v>
      </c>
      <c r="B87" s="6" t="s">
        <v>29</v>
      </c>
      <c r="C87" s="6">
        <v>0.8</v>
      </c>
      <c r="D87" s="6">
        <v>655.74</v>
      </c>
      <c r="E87" s="6">
        <v>0</v>
      </c>
      <c r="F87" s="6">
        <v>0</v>
      </c>
      <c r="G87" s="6">
        <v>0</v>
      </c>
      <c r="H87" s="6">
        <v>0.12</v>
      </c>
      <c r="I87" s="7">
        <f>233 / 86400</f>
        <v>2.6967592592592594E-3</v>
      </c>
      <c r="J87" s="6">
        <v>0</v>
      </c>
      <c r="K87" s="6">
        <v>0</v>
      </c>
      <c r="L87" s="6">
        <v>1.88</v>
      </c>
      <c r="M87" s="6">
        <v>12</v>
      </c>
      <c r="N87" s="7">
        <f>0 / 86400</f>
        <v>0</v>
      </c>
      <c r="O87" s="6">
        <v>0</v>
      </c>
      <c r="P87" s="6" t="s">
        <v>28</v>
      </c>
      <c r="Q87" s="6" t="s">
        <v>28</v>
      </c>
      <c r="R87" s="6">
        <v>0</v>
      </c>
      <c r="S87" s="6">
        <v>0</v>
      </c>
      <c r="T87" s="6">
        <v>8</v>
      </c>
      <c r="U87" s="6">
        <v>6557.38</v>
      </c>
      <c r="V87" s="6">
        <v>2</v>
      </c>
      <c r="W87" s="6">
        <v>1639.34</v>
      </c>
      <c r="X87" s="6">
        <v>0</v>
      </c>
      <c r="Y87" s="6">
        <v>0</v>
      </c>
      <c r="Z87" s="7">
        <f t="shared" si="6"/>
        <v>0</v>
      </c>
      <c r="AA87" s="6">
        <v>0</v>
      </c>
      <c r="AB87" s="6" t="s">
        <v>28</v>
      </c>
    </row>
    <row r="88" spans="1:28" s="3" customFormat="1" ht="15.75" x14ac:dyDescent="0.25">
      <c r="A88" s="4" t="s">
        <v>74</v>
      </c>
      <c r="B88" s="4" t="s">
        <v>28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5">
        <f>0 / 86400</f>
        <v>0</v>
      </c>
      <c r="J88" s="4">
        <v>0</v>
      </c>
      <c r="K88" s="4">
        <v>0</v>
      </c>
      <c r="L88" s="4">
        <v>0</v>
      </c>
      <c r="M88" s="4">
        <v>0</v>
      </c>
      <c r="N88" s="5">
        <f>0 / 86400</f>
        <v>0</v>
      </c>
      <c r="O88" s="4">
        <v>0</v>
      </c>
      <c r="P88" s="4" t="s">
        <v>28</v>
      </c>
      <c r="Q88" s="4" t="s">
        <v>28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5">
        <f t="shared" si="6"/>
        <v>0</v>
      </c>
      <c r="AA88" s="4">
        <v>0</v>
      </c>
      <c r="AB88" s="4" t="s">
        <v>28</v>
      </c>
    </row>
    <row r="89" spans="1:28" s="6" customFormat="1" ht="15.75" x14ac:dyDescent="0.25">
      <c r="A89" s="6" t="s">
        <v>28</v>
      </c>
      <c r="B89" s="6" t="s">
        <v>29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7">
        <f>0 / 86400</f>
        <v>0</v>
      </c>
      <c r="J89" s="6">
        <v>0</v>
      </c>
      <c r="K89" s="6">
        <v>0</v>
      </c>
      <c r="L89" s="6">
        <v>0</v>
      </c>
      <c r="M89" s="6">
        <v>0</v>
      </c>
      <c r="N89" s="7">
        <f>0 / 86400</f>
        <v>0</v>
      </c>
      <c r="O89" s="6">
        <v>0</v>
      </c>
      <c r="P89" s="6" t="s">
        <v>28</v>
      </c>
      <c r="Q89" s="6" t="s">
        <v>28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7">
        <f t="shared" si="6"/>
        <v>0</v>
      </c>
      <c r="AA89" s="6">
        <v>0</v>
      </c>
      <c r="AB89" s="6" t="s">
        <v>28</v>
      </c>
    </row>
    <row r="90" spans="1:28" s="3" customFormat="1" ht="15.75" x14ac:dyDescent="0.25">
      <c r="A90" s="4" t="s">
        <v>75</v>
      </c>
      <c r="B90" s="4" t="s">
        <v>28</v>
      </c>
      <c r="C90" s="4">
        <v>43</v>
      </c>
      <c r="D90" s="4">
        <v>33.24</v>
      </c>
      <c r="E90" s="4">
        <v>0</v>
      </c>
      <c r="F90" s="4">
        <v>0</v>
      </c>
      <c r="G90" s="4">
        <v>0</v>
      </c>
      <c r="H90" s="4">
        <v>129.35</v>
      </c>
      <c r="I90" s="5">
        <f>0 / 86400</f>
        <v>0</v>
      </c>
      <c r="J90" s="4">
        <v>0</v>
      </c>
      <c r="K90" s="4">
        <v>0</v>
      </c>
      <c r="L90" s="4">
        <v>0</v>
      </c>
      <c r="M90" s="4">
        <v>88</v>
      </c>
      <c r="N90" s="5">
        <f>16 / 86400</f>
        <v>1.8518518518518518E-4</v>
      </c>
      <c r="O90" s="4">
        <v>0</v>
      </c>
      <c r="P90" s="4" t="s">
        <v>28</v>
      </c>
      <c r="Q90" s="4" t="s">
        <v>28</v>
      </c>
      <c r="R90" s="4">
        <v>57</v>
      </c>
      <c r="S90" s="4">
        <v>44.07</v>
      </c>
      <c r="T90" s="4">
        <v>280</v>
      </c>
      <c r="U90" s="4">
        <v>216.46</v>
      </c>
      <c r="V90" s="4">
        <v>155</v>
      </c>
      <c r="W90" s="4">
        <v>119.83</v>
      </c>
      <c r="X90" s="4">
        <v>36</v>
      </c>
      <c r="Y90" s="4">
        <v>27.83</v>
      </c>
      <c r="Z90" s="5">
        <f t="shared" si="6"/>
        <v>0</v>
      </c>
      <c r="AA90" s="4">
        <v>0</v>
      </c>
      <c r="AB90" s="4" t="s">
        <v>28</v>
      </c>
    </row>
    <row r="91" spans="1:28" s="6" customFormat="1" ht="15.75" x14ac:dyDescent="0.25">
      <c r="A91" s="6" t="s">
        <v>28</v>
      </c>
      <c r="B91" s="6" t="s">
        <v>29</v>
      </c>
      <c r="C91" s="6">
        <v>43</v>
      </c>
      <c r="D91" s="6">
        <v>33.24</v>
      </c>
      <c r="E91" s="6">
        <v>0</v>
      </c>
      <c r="F91" s="6">
        <v>0</v>
      </c>
      <c r="G91" s="6">
        <v>0</v>
      </c>
      <c r="H91" s="6">
        <v>129.35</v>
      </c>
      <c r="I91" s="7">
        <f>0 / 86400</f>
        <v>0</v>
      </c>
      <c r="J91" s="6">
        <v>0</v>
      </c>
      <c r="K91" s="6">
        <v>0</v>
      </c>
      <c r="L91" s="6">
        <v>0</v>
      </c>
      <c r="M91" s="6">
        <v>88</v>
      </c>
      <c r="N91" s="7">
        <f>16 / 86400</f>
        <v>1.8518518518518518E-4</v>
      </c>
      <c r="O91" s="6">
        <v>0</v>
      </c>
      <c r="P91" s="6" t="s">
        <v>28</v>
      </c>
      <c r="Q91" s="6" t="s">
        <v>28</v>
      </c>
      <c r="R91" s="6">
        <v>57</v>
      </c>
      <c r="S91" s="6">
        <v>44.07</v>
      </c>
      <c r="T91" s="6">
        <v>280</v>
      </c>
      <c r="U91" s="6">
        <v>216.46</v>
      </c>
      <c r="V91" s="6">
        <v>155</v>
      </c>
      <c r="W91" s="6">
        <v>119.83</v>
      </c>
      <c r="X91" s="6">
        <v>36</v>
      </c>
      <c r="Y91" s="6">
        <v>27.83</v>
      </c>
      <c r="Z91" s="7">
        <f t="shared" si="6"/>
        <v>0</v>
      </c>
      <c r="AA91" s="6">
        <v>0</v>
      </c>
      <c r="AB91" s="6" t="s">
        <v>28</v>
      </c>
    </row>
    <row r="92" spans="1:28" s="3" customFormat="1" ht="15.75" x14ac:dyDescent="0.25">
      <c r="A92" s="4" t="s">
        <v>76</v>
      </c>
      <c r="B92" s="4" t="s">
        <v>28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7.0000000000000007E-2</v>
      </c>
      <c r="I92" s="5">
        <f>1797 / 86400</f>
        <v>2.0798611111111111E-2</v>
      </c>
      <c r="J92" s="4">
        <v>0</v>
      </c>
      <c r="K92" s="4">
        <v>0</v>
      </c>
      <c r="L92" s="4">
        <v>0.13</v>
      </c>
      <c r="M92" s="4">
        <v>0</v>
      </c>
      <c r="N92" s="5">
        <f t="shared" ref="N92:N97" si="7">0 / 86400</f>
        <v>0</v>
      </c>
      <c r="O92" s="4">
        <v>0</v>
      </c>
      <c r="P92" s="4" t="s">
        <v>28</v>
      </c>
      <c r="Q92" s="4" t="s">
        <v>28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5">
        <f>1359 / 86400</f>
        <v>1.5729166666666666E-2</v>
      </c>
      <c r="AA92" s="4">
        <v>75.63</v>
      </c>
      <c r="AB92" s="4" t="s">
        <v>28</v>
      </c>
    </row>
    <row r="93" spans="1:28" s="6" customFormat="1" ht="15.75" x14ac:dyDescent="0.25">
      <c r="A93" s="6" t="s">
        <v>28</v>
      </c>
      <c r="B93" s="6" t="s">
        <v>29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7.0000000000000007E-2</v>
      </c>
      <c r="I93" s="7">
        <f>1797 / 86400</f>
        <v>2.0798611111111111E-2</v>
      </c>
      <c r="J93" s="6">
        <v>0</v>
      </c>
      <c r="K93" s="6">
        <v>0</v>
      </c>
      <c r="L93" s="6">
        <v>0.13</v>
      </c>
      <c r="M93" s="6">
        <v>0</v>
      </c>
      <c r="N93" s="7">
        <f t="shared" si="7"/>
        <v>0</v>
      </c>
      <c r="O93" s="6">
        <v>0</v>
      </c>
      <c r="P93" s="6" t="s">
        <v>28</v>
      </c>
      <c r="Q93" s="6" t="s">
        <v>28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7">
        <f>1359 / 86400</f>
        <v>1.5729166666666666E-2</v>
      </c>
      <c r="AA93" s="6">
        <v>75.63</v>
      </c>
      <c r="AB93" s="6" t="s">
        <v>28</v>
      </c>
    </row>
    <row r="94" spans="1:28" s="3" customFormat="1" ht="15.75" x14ac:dyDescent="0.25">
      <c r="A94" s="4" t="s">
        <v>77</v>
      </c>
      <c r="B94" s="4" t="s">
        <v>28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5">
        <f>0 / 86400</f>
        <v>0</v>
      </c>
      <c r="J94" s="4">
        <v>0</v>
      </c>
      <c r="K94" s="4">
        <v>0</v>
      </c>
      <c r="L94" s="4">
        <v>0</v>
      </c>
      <c r="M94" s="4">
        <v>0</v>
      </c>
      <c r="N94" s="5">
        <f t="shared" si="7"/>
        <v>0</v>
      </c>
      <c r="O94" s="4">
        <v>0</v>
      </c>
      <c r="P94" s="4" t="s">
        <v>28</v>
      </c>
      <c r="Q94" s="4" t="s">
        <v>28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5">
        <f>0 / 86400</f>
        <v>0</v>
      </c>
      <c r="AA94" s="4">
        <v>0</v>
      </c>
      <c r="AB94" s="4" t="s">
        <v>28</v>
      </c>
    </row>
    <row r="95" spans="1:28" s="6" customFormat="1" ht="15.75" x14ac:dyDescent="0.25">
      <c r="A95" s="6" t="s">
        <v>28</v>
      </c>
      <c r="B95" s="6" t="s">
        <v>29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7">
        <f>0 / 86400</f>
        <v>0</v>
      </c>
      <c r="J95" s="6">
        <v>0</v>
      </c>
      <c r="K95" s="6">
        <v>0</v>
      </c>
      <c r="L95" s="6">
        <v>0</v>
      </c>
      <c r="M95" s="6">
        <v>0</v>
      </c>
      <c r="N95" s="7">
        <f t="shared" si="7"/>
        <v>0</v>
      </c>
      <c r="O95" s="6">
        <v>0</v>
      </c>
      <c r="P95" s="6" t="s">
        <v>28</v>
      </c>
      <c r="Q95" s="6" t="s">
        <v>28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7">
        <f>0 / 86400</f>
        <v>0</v>
      </c>
      <c r="AA95" s="6">
        <v>0</v>
      </c>
      <c r="AB95" s="6" t="s">
        <v>28</v>
      </c>
    </row>
    <row r="96" spans="1:28" s="3" customFormat="1" ht="15.75" x14ac:dyDescent="0.25">
      <c r="A96" s="4" t="s">
        <v>78</v>
      </c>
      <c r="B96" s="4" t="s">
        <v>28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5">
        <f>0 / 86400</f>
        <v>0</v>
      </c>
      <c r="J96" s="4">
        <v>0</v>
      </c>
      <c r="K96" s="4">
        <v>0</v>
      </c>
      <c r="L96" s="4">
        <v>0</v>
      </c>
      <c r="M96" s="4">
        <v>0</v>
      </c>
      <c r="N96" s="5">
        <f t="shared" si="7"/>
        <v>0</v>
      </c>
      <c r="O96" s="4">
        <v>0</v>
      </c>
      <c r="P96" s="4" t="s">
        <v>28</v>
      </c>
      <c r="Q96" s="4" t="s">
        <v>28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5">
        <f>0 / 86400</f>
        <v>0</v>
      </c>
      <c r="AA96" s="4">
        <v>0</v>
      </c>
      <c r="AB96" s="4" t="s">
        <v>28</v>
      </c>
    </row>
    <row r="97" spans="1:28" s="6" customFormat="1" ht="15.75" x14ac:dyDescent="0.25">
      <c r="A97" s="6" t="s">
        <v>28</v>
      </c>
      <c r="B97" s="6" t="s">
        <v>29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7">
        <f>0 / 86400</f>
        <v>0</v>
      </c>
      <c r="J97" s="6">
        <v>0</v>
      </c>
      <c r="K97" s="6">
        <v>0</v>
      </c>
      <c r="L97" s="6">
        <v>0</v>
      </c>
      <c r="M97" s="6">
        <v>0</v>
      </c>
      <c r="N97" s="7">
        <f t="shared" si="7"/>
        <v>0</v>
      </c>
      <c r="O97" s="6">
        <v>0</v>
      </c>
      <c r="P97" s="6" t="s">
        <v>28</v>
      </c>
      <c r="Q97" s="6" t="s">
        <v>28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7">
        <f>0 / 86400</f>
        <v>0</v>
      </c>
      <c r="AA97" s="6">
        <v>0</v>
      </c>
      <c r="AB97" s="6" t="s">
        <v>28</v>
      </c>
    </row>
    <row r="98" spans="1:28" s="3" customFormat="1" ht="15.75" x14ac:dyDescent="0.25">
      <c r="A98" s="4" t="s">
        <v>79</v>
      </c>
      <c r="B98" s="4" t="s">
        <v>28</v>
      </c>
      <c r="C98" s="4">
        <v>75.56</v>
      </c>
      <c r="D98" s="4">
        <v>24.28</v>
      </c>
      <c r="E98" s="4">
        <v>0</v>
      </c>
      <c r="F98" s="4">
        <v>0</v>
      </c>
      <c r="G98" s="4">
        <v>0</v>
      </c>
      <c r="H98" s="4">
        <v>311.24</v>
      </c>
      <c r="I98" s="5">
        <f>54715 / 86400</f>
        <v>0.633275462962963</v>
      </c>
      <c r="J98" s="4">
        <v>0</v>
      </c>
      <c r="K98" s="4">
        <v>0</v>
      </c>
      <c r="L98" s="4">
        <v>20.48</v>
      </c>
      <c r="M98" s="4">
        <v>103</v>
      </c>
      <c r="N98" s="5">
        <f>101 / 86400</f>
        <v>1.1689814814814816E-3</v>
      </c>
      <c r="O98" s="4">
        <v>0.18</v>
      </c>
      <c r="P98" s="4" t="s">
        <v>28</v>
      </c>
      <c r="Q98" s="4" t="s">
        <v>28</v>
      </c>
      <c r="R98" s="4">
        <v>63</v>
      </c>
      <c r="S98" s="4">
        <v>20.239999999999998</v>
      </c>
      <c r="T98" s="4">
        <v>613</v>
      </c>
      <c r="U98" s="4">
        <v>196.96</v>
      </c>
      <c r="V98" s="4">
        <v>1351</v>
      </c>
      <c r="W98" s="4">
        <v>434.08</v>
      </c>
      <c r="X98" s="4">
        <v>1</v>
      </c>
      <c r="Y98" s="4">
        <v>0.32</v>
      </c>
      <c r="Z98" s="5">
        <f>3109 / 86400</f>
        <v>3.5983796296296298E-2</v>
      </c>
      <c r="AA98" s="4">
        <v>5.68</v>
      </c>
      <c r="AB98" s="4" t="s">
        <v>28</v>
      </c>
    </row>
    <row r="99" spans="1:28" s="6" customFormat="1" ht="15.75" x14ac:dyDescent="0.25">
      <c r="A99" s="6" t="s">
        <v>28</v>
      </c>
      <c r="B99" s="6" t="s">
        <v>29</v>
      </c>
      <c r="C99" s="6">
        <v>75.56</v>
      </c>
      <c r="D99" s="6">
        <v>24.28</v>
      </c>
      <c r="E99" s="6">
        <v>0</v>
      </c>
      <c r="F99" s="6">
        <v>0</v>
      </c>
      <c r="G99" s="6">
        <v>0</v>
      </c>
      <c r="H99" s="6">
        <v>311.24</v>
      </c>
      <c r="I99" s="7">
        <f>54715 / 86400</f>
        <v>0.633275462962963</v>
      </c>
      <c r="J99" s="6">
        <v>0</v>
      </c>
      <c r="K99" s="6">
        <v>0</v>
      </c>
      <c r="L99" s="6">
        <v>20.48</v>
      </c>
      <c r="M99" s="6">
        <v>103</v>
      </c>
      <c r="N99" s="7">
        <f>101 / 86400</f>
        <v>1.1689814814814816E-3</v>
      </c>
      <c r="O99" s="6">
        <v>0.18</v>
      </c>
      <c r="P99" s="6" t="s">
        <v>28</v>
      </c>
      <c r="Q99" s="6" t="s">
        <v>28</v>
      </c>
      <c r="R99" s="6">
        <v>63</v>
      </c>
      <c r="S99" s="6">
        <v>20.239999999999998</v>
      </c>
      <c r="T99" s="6">
        <v>613</v>
      </c>
      <c r="U99" s="6">
        <v>196.96</v>
      </c>
      <c r="V99" s="6">
        <v>1351</v>
      </c>
      <c r="W99" s="6">
        <v>434.08</v>
      </c>
      <c r="X99" s="6">
        <v>1</v>
      </c>
      <c r="Y99" s="6">
        <v>0.32</v>
      </c>
      <c r="Z99" s="7">
        <f>3109 / 86400</f>
        <v>3.5983796296296298E-2</v>
      </c>
      <c r="AA99" s="6">
        <v>5.68</v>
      </c>
      <c r="AB99" s="6" t="s">
        <v>28</v>
      </c>
    </row>
    <row r="100" spans="1:28" s="3" customFormat="1" ht="15.75" x14ac:dyDescent="0.25">
      <c r="A100" s="4" t="s">
        <v>80</v>
      </c>
      <c r="B100" s="4" t="s">
        <v>28</v>
      </c>
      <c r="C100" s="4">
        <v>33.520000000000003</v>
      </c>
      <c r="D100" s="4">
        <v>19.79</v>
      </c>
      <c r="E100" s="4">
        <v>0</v>
      </c>
      <c r="F100" s="4">
        <v>0</v>
      </c>
      <c r="G100" s="4">
        <v>0</v>
      </c>
      <c r="H100" s="4">
        <v>169.38</v>
      </c>
      <c r="I100" s="5">
        <f>32165 / 86400</f>
        <v>0.37228009259259259</v>
      </c>
      <c r="J100" s="4">
        <v>0</v>
      </c>
      <c r="K100" s="4">
        <v>0</v>
      </c>
      <c r="L100" s="4">
        <v>18.96</v>
      </c>
      <c r="M100" s="4">
        <v>144</v>
      </c>
      <c r="N100" s="5">
        <f>9 / 86400</f>
        <v>1.0416666666666667E-4</v>
      </c>
      <c r="O100" s="4">
        <v>0.03</v>
      </c>
      <c r="P100" s="4" t="s">
        <v>28</v>
      </c>
      <c r="Q100" s="4" t="s">
        <v>28</v>
      </c>
      <c r="R100" s="4">
        <v>22</v>
      </c>
      <c r="S100" s="4">
        <v>12.99</v>
      </c>
      <c r="T100" s="4">
        <v>257</v>
      </c>
      <c r="U100" s="4">
        <v>151.72999999999999</v>
      </c>
      <c r="V100" s="4">
        <v>654</v>
      </c>
      <c r="W100" s="4">
        <v>386.11</v>
      </c>
      <c r="X100" s="4">
        <v>32</v>
      </c>
      <c r="Y100" s="4">
        <v>18.89</v>
      </c>
      <c r="Z100" s="5">
        <f>0 / 86400</f>
        <v>0</v>
      </c>
      <c r="AA100" s="4">
        <v>0</v>
      </c>
      <c r="AB100" s="4" t="s">
        <v>28</v>
      </c>
    </row>
    <row r="101" spans="1:28" s="6" customFormat="1" ht="15.75" x14ac:dyDescent="0.25">
      <c r="A101" s="6" t="s">
        <v>28</v>
      </c>
      <c r="B101" s="6" t="s">
        <v>29</v>
      </c>
      <c r="C101" s="6">
        <v>33.520000000000003</v>
      </c>
      <c r="D101" s="6">
        <v>19.79</v>
      </c>
      <c r="E101" s="6">
        <v>0</v>
      </c>
      <c r="F101" s="6">
        <v>0</v>
      </c>
      <c r="G101" s="6">
        <v>0</v>
      </c>
      <c r="H101" s="6">
        <v>169.38</v>
      </c>
      <c r="I101" s="7">
        <f>32165 / 86400</f>
        <v>0.37228009259259259</v>
      </c>
      <c r="J101" s="6">
        <v>0</v>
      </c>
      <c r="K101" s="6">
        <v>0</v>
      </c>
      <c r="L101" s="6">
        <v>18.96</v>
      </c>
      <c r="M101" s="6">
        <v>144</v>
      </c>
      <c r="N101" s="7">
        <f>9 / 86400</f>
        <v>1.0416666666666667E-4</v>
      </c>
      <c r="O101" s="6">
        <v>0.03</v>
      </c>
      <c r="P101" s="6" t="s">
        <v>28</v>
      </c>
      <c r="Q101" s="6" t="s">
        <v>28</v>
      </c>
      <c r="R101" s="6">
        <v>22</v>
      </c>
      <c r="S101" s="6">
        <v>12.99</v>
      </c>
      <c r="T101" s="6">
        <v>257</v>
      </c>
      <c r="U101" s="6">
        <v>151.72999999999999</v>
      </c>
      <c r="V101" s="6">
        <v>654</v>
      </c>
      <c r="W101" s="6">
        <v>386.11</v>
      </c>
      <c r="X101" s="6">
        <v>32</v>
      </c>
      <c r="Y101" s="6">
        <v>18.89</v>
      </c>
      <c r="Z101" s="7">
        <f>0 / 86400</f>
        <v>0</v>
      </c>
      <c r="AA101" s="6">
        <v>0</v>
      </c>
      <c r="AB101" s="6" t="s">
        <v>28</v>
      </c>
    </row>
    <row r="102" spans="1:28" s="3" customFormat="1" ht="15.75" x14ac:dyDescent="0.25">
      <c r="A102" s="4" t="s">
        <v>81</v>
      </c>
      <c r="B102" s="4" t="s">
        <v>28</v>
      </c>
      <c r="C102" s="4">
        <v>163.36000000000001</v>
      </c>
      <c r="D102" s="4">
        <v>59.93</v>
      </c>
      <c r="E102" s="4">
        <v>0</v>
      </c>
      <c r="F102" s="4">
        <v>0</v>
      </c>
      <c r="G102" s="4">
        <v>0</v>
      </c>
      <c r="H102" s="4">
        <v>272.58999999999997</v>
      </c>
      <c r="I102" s="5">
        <f>25214 / 86400</f>
        <v>0.29182870370370373</v>
      </c>
      <c r="J102" s="4">
        <v>0</v>
      </c>
      <c r="K102" s="4">
        <v>0</v>
      </c>
      <c r="L102" s="4">
        <v>38.92</v>
      </c>
      <c r="M102" s="4">
        <v>101</v>
      </c>
      <c r="N102" s="5">
        <f>2934 / 86400</f>
        <v>3.3958333333333333E-2</v>
      </c>
      <c r="O102" s="4">
        <v>11.64</v>
      </c>
      <c r="P102" s="4" t="s">
        <v>28</v>
      </c>
      <c r="Q102" s="4" t="s">
        <v>28</v>
      </c>
      <c r="R102" s="4">
        <v>107</v>
      </c>
      <c r="S102" s="4">
        <v>39.25</v>
      </c>
      <c r="T102" s="4">
        <v>866</v>
      </c>
      <c r="U102" s="4">
        <v>317.69</v>
      </c>
      <c r="V102" s="4">
        <v>428</v>
      </c>
      <c r="W102" s="4">
        <v>157.01</v>
      </c>
      <c r="X102" s="4">
        <v>142</v>
      </c>
      <c r="Y102" s="4">
        <v>52.09</v>
      </c>
      <c r="Z102" s="5">
        <f>4946 / 86400</f>
        <v>5.724537037037037E-2</v>
      </c>
      <c r="AA102" s="4">
        <v>19.62</v>
      </c>
      <c r="AB102" s="4" t="s">
        <v>28</v>
      </c>
    </row>
    <row r="103" spans="1:28" s="6" customFormat="1" ht="15.75" x14ac:dyDescent="0.25">
      <c r="A103" s="6" t="s">
        <v>28</v>
      </c>
      <c r="B103" s="6" t="s">
        <v>29</v>
      </c>
      <c r="C103" s="6">
        <v>163.36000000000001</v>
      </c>
      <c r="D103" s="6">
        <v>59.93</v>
      </c>
      <c r="E103" s="6">
        <v>0</v>
      </c>
      <c r="F103" s="6">
        <v>0</v>
      </c>
      <c r="G103" s="6">
        <v>0</v>
      </c>
      <c r="H103" s="6">
        <v>272.58999999999997</v>
      </c>
      <c r="I103" s="7">
        <f>25214 / 86400</f>
        <v>0.29182870370370373</v>
      </c>
      <c r="J103" s="6">
        <v>0</v>
      </c>
      <c r="K103" s="6">
        <v>0</v>
      </c>
      <c r="L103" s="6">
        <v>38.92</v>
      </c>
      <c r="M103" s="6">
        <v>101</v>
      </c>
      <c r="N103" s="7">
        <f>2934 / 86400</f>
        <v>3.3958333333333333E-2</v>
      </c>
      <c r="O103" s="6">
        <v>11.64</v>
      </c>
      <c r="P103" s="6" t="s">
        <v>28</v>
      </c>
      <c r="Q103" s="6" t="s">
        <v>28</v>
      </c>
      <c r="R103" s="6">
        <v>107</v>
      </c>
      <c r="S103" s="6">
        <v>39.25</v>
      </c>
      <c r="T103" s="6">
        <v>866</v>
      </c>
      <c r="U103" s="6">
        <v>317.69</v>
      </c>
      <c r="V103" s="6">
        <v>428</v>
      </c>
      <c r="W103" s="6">
        <v>157.01</v>
      </c>
      <c r="X103" s="6">
        <v>142</v>
      </c>
      <c r="Y103" s="6">
        <v>52.09</v>
      </c>
      <c r="Z103" s="7">
        <f>4946 / 86400</f>
        <v>5.724537037037037E-2</v>
      </c>
      <c r="AA103" s="6">
        <v>19.62</v>
      </c>
      <c r="AB103" s="6" t="s">
        <v>28</v>
      </c>
    </row>
    <row r="104" spans="1:28" s="3" customFormat="1" ht="15.75" x14ac:dyDescent="0.25">
      <c r="A104" s="4" t="s">
        <v>82</v>
      </c>
      <c r="B104" s="4" t="s">
        <v>28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5">
        <f>0 / 86400</f>
        <v>0</v>
      </c>
      <c r="J104" s="4">
        <v>0</v>
      </c>
      <c r="K104" s="4">
        <v>0</v>
      </c>
      <c r="L104" s="4">
        <v>0</v>
      </c>
      <c r="M104" s="4">
        <v>0</v>
      </c>
      <c r="N104" s="5">
        <f>0 / 86400</f>
        <v>0</v>
      </c>
      <c r="O104" s="4">
        <v>0</v>
      </c>
      <c r="P104" s="4" t="s">
        <v>28</v>
      </c>
      <c r="Q104" s="4" t="s">
        <v>28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5">
        <f>0 / 86400</f>
        <v>0</v>
      </c>
      <c r="AA104" s="4">
        <v>0</v>
      </c>
      <c r="AB104" s="4" t="s">
        <v>28</v>
      </c>
    </row>
    <row r="105" spans="1:28" s="6" customFormat="1" ht="15.75" x14ac:dyDescent="0.25">
      <c r="A105" s="6" t="s">
        <v>28</v>
      </c>
      <c r="B105" s="6" t="s">
        <v>29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7">
        <f>0 / 86400</f>
        <v>0</v>
      </c>
      <c r="J105" s="6">
        <v>0</v>
      </c>
      <c r="K105" s="6">
        <v>0</v>
      </c>
      <c r="L105" s="6">
        <v>0</v>
      </c>
      <c r="M105" s="6">
        <v>0</v>
      </c>
      <c r="N105" s="7">
        <f>0 / 86400</f>
        <v>0</v>
      </c>
      <c r="O105" s="6">
        <v>0</v>
      </c>
      <c r="P105" s="6" t="s">
        <v>28</v>
      </c>
      <c r="Q105" s="6" t="s">
        <v>28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7">
        <f>0 / 86400</f>
        <v>0</v>
      </c>
      <c r="AA105" s="6">
        <v>0</v>
      </c>
      <c r="AB105" s="6" t="s">
        <v>28</v>
      </c>
    </row>
    <row r="106" spans="1:28" s="3" customFormat="1" ht="15.75" x14ac:dyDescent="0.25">
      <c r="A106" s="4" t="s">
        <v>83</v>
      </c>
      <c r="B106" s="4" t="s">
        <v>28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5">
        <f>3016 / 86400</f>
        <v>3.4907407407407408E-2</v>
      </c>
      <c r="J106" s="4">
        <v>0</v>
      </c>
      <c r="K106" s="4">
        <v>0</v>
      </c>
      <c r="L106" s="4">
        <v>0</v>
      </c>
      <c r="M106" s="4">
        <v>0</v>
      </c>
      <c r="N106" s="5">
        <f>0 / 86400</f>
        <v>0</v>
      </c>
      <c r="O106" s="4">
        <v>0</v>
      </c>
      <c r="P106" s="4" t="s">
        <v>28</v>
      </c>
      <c r="Q106" s="4" t="s">
        <v>28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5">
        <f>1785 / 86400</f>
        <v>2.0659722222222222E-2</v>
      </c>
      <c r="AA106" s="4">
        <v>59.18</v>
      </c>
      <c r="AB106" s="4" t="s">
        <v>28</v>
      </c>
    </row>
    <row r="107" spans="1:28" s="6" customFormat="1" ht="15.75" x14ac:dyDescent="0.25">
      <c r="A107" s="6" t="s">
        <v>28</v>
      </c>
      <c r="B107" s="6" t="s">
        <v>29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7">
        <f>3016 / 86400</f>
        <v>3.4907407407407408E-2</v>
      </c>
      <c r="J107" s="6">
        <v>0</v>
      </c>
      <c r="K107" s="6">
        <v>0</v>
      </c>
      <c r="L107" s="6">
        <v>0</v>
      </c>
      <c r="M107" s="6">
        <v>0</v>
      </c>
      <c r="N107" s="7">
        <f>0 / 86400</f>
        <v>0</v>
      </c>
      <c r="O107" s="6">
        <v>0</v>
      </c>
      <c r="P107" s="6" t="s">
        <v>28</v>
      </c>
      <c r="Q107" s="6" t="s">
        <v>28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7">
        <f>1785 / 86400</f>
        <v>2.0659722222222222E-2</v>
      </c>
      <c r="AA107" s="6">
        <v>59.18</v>
      </c>
      <c r="AB107" s="6" t="s">
        <v>28</v>
      </c>
    </row>
    <row r="108" spans="1:28" s="3" customFormat="1" ht="15.75" x14ac:dyDescent="0.25">
      <c r="A108" s="4" t="s">
        <v>84</v>
      </c>
      <c r="B108" s="4" t="s">
        <v>28</v>
      </c>
      <c r="C108" s="4">
        <v>336.55</v>
      </c>
      <c r="D108" s="4">
        <v>161.16</v>
      </c>
      <c r="E108" s="4">
        <v>0</v>
      </c>
      <c r="F108" s="4">
        <v>0</v>
      </c>
      <c r="G108" s="4">
        <v>0</v>
      </c>
      <c r="H108" s="4">
        <v>208.83</v>
      </c>
      <c r="I108" s="5">
        <f>42664 / 86400</f>
        <v>0.49379629629629629</v>
      </c>
      <c r="J108" s="4">
        <v>0</v>
      </c>
      <c r="K108" s="4">
        <v>0</v>
      </c>
      <c r="L108" s="4">
        <v>17.62</v>
      </c>
      <c r="M108" s="4">
        <v>87</v>
      </c>
      <c r="N108" s="5">
        <f>11 / 86400</f>
        <v>1.273148148148148E-4</v>
      </c>
      <c r="O108" s="4">
        <v>0.03</v>
      </c>
      <c r="P108" s="4" t="s">
        <v>28</v>
      </c>
      <c r="Q108" s="4" t="s">
        <v>28</v>
      </c>
      <c r="R108" s="4">
        <v>541</v>
      </c>
      <c r="S108" s="4">
        <v>259.06</v>
      </c>
      <c r="T108" s="4">
        <v>1452</v>
      </c>
      <c r="U108" s="4">
        <v>695.3</v>
      </c>
      <c r="V108" s="4">
        <v>814</v>
      </c>
      <c r="W108" s="4">
        <v>389.79</v>
      </c>
      <c r="X108" s="4">
        <v>830</v>
      </c>
      <c r="Y108" s="4">
        <v>397.45</v>
      </c>
      <c r="Z108" s="5">
        <f>2625 / 86400</f>
        <v>3.0381944444444444E-2</v>
      </c>
      <c r="AA108" s="4">
        <v>6.15</v>
      </c>
      <c r="AB108" s="4" t="s">
        <v>28</v>
      </c>
    </row>
    <row r="109" spans="1:28" s="6" customFormat="1" ht="15.75" x14ac:dyDescent="0.25">
      <c r="A109" s="6" t="s">
        <v>28</v>
      </c>
      <c r="B109" s="6" t="s">
        <v>29</v>
      </c>
      <c r="C109" s="6">
        <v>336.55</v>
      </c>
      <c r="D109" s="6">
        <v>161.16</v>
      </c>
      <c r="E109" s="6">
        <v>0</v>
      </c>
      <c r="F109" s="6">
        <v>0</v>
      </c>
      <c r="G109" s="6">
        <v>0</v>
      </c>
      <c r="H109" s="6">
        <v>208.83</v>
      </c>
      <c r="I109" s="7">
        <f>42664 / 86400</f>
        <v>0.49379629629629629</v>
      </c>
      <c r="J109" s="6">
        <v>0</v>
      </c>
      <c r="K109" s="6">
        <v>0</v>
      </c>
      <c r="L109" s="6">
        <v>17.62</v>
      </c>
      <c r="M109" s="6">
        <v>87</v>
      </c>
      <c r="N109" s="7">
        <f>11 / 86400</f>
        <v>1.273148148148148E-4</v>
      </c>
      <c r="O109" s="6">
        <v>0.03</v>
      </c>
      <c r="P109" s="6" t="s">
        <v>28</v>
      </c>
      <c r="Q109" s="6" t="s">
        <v>28</v>
      </c>
      <c r="R109" s="6">
        <v>541</v>
      </c>
      <c r="S109" s="6">
        <v>259.06</v>
      </c>
      <c r="T109" s="6">
        <v>1452</v>
      </c>
      <c r="U109" s="6">
        <v>695.3</v>
      </c>
      <c r="V109" s="6">
        <v>814</v>
      </c>
      <c r="W109" s="6">
        <v>389.79</v>
      </c>
      <c r="X109" s="6">
        <v>830</v>
      </c>
      <c r="Y109" s="6">
        <v>397.45</v>
      </c>
      <c r="Z109" s="7">
        <f>2625 / 86400</f>
        <v>3.0381944444444444E-2</v>
      </c>
      <c r="AA109" s="6">
        <v>6.15</v>
      </c>
      <c r="AB109" s="6" t="s">
        <v>28</v>
      </c>
    </row>
    <row r="110" spans="1:28" s="3" customFormat="1" ht="15.75" x14ac:dyDescent="0.25">
      <c r="A110" s="4" t="s">
        <v>85</v>
      </c>
      <c r="B110" s="4" t="s">
        <v>28</v>
      </c>
      <c r="C110" s="4">
        <v>122.21</v>
      </c>
      <c r="D110" s="4">
        <v>64.849999999999994</v>
      </c>
      <c r="E110" s="4">
        <v>0</v>
      </c>
      <c r="F110" s="4">
        <v>0</v>
      </c>
      <c r="G110" s="4">
        <v>0</v>
      </c>
      <c r="H110" s="4">
        <v>188.44</v>
      </c>
      <c r="I110" s="5">
        <f>36667 / 86400</f>
        <v>0.4243865740740741</v>
      </c>
      <c r="J110" s="4">
        <v>0</v>
      </c>
      <c r="K110" s="4">
        <v>0</v>
      </c>
      <c r="L110" s="4">
        <v>18.5</v>
      </c>
      <c r="M110" s="4">
        <v>85</v>
      </c>
      <c r="N110" s="5">
        <f>8 / 86400</f>
        <v>9.2592592592592588E-5</v>
      </c>
      <c r="O110" s="4">
        <v>0.02</v>
      </c>
      <c r="P110" s="4" t="s">
        <v>28</v>
      </c>
      <c r="Q110" s="4" t="s">
        <v>28</v>
      </c>
      <c r="R110" s="4">
        <v>191</v>
      </c>
      <c r="S110" s="4">
        <v>101.36</v>
      </c>
      <c r="T110" s="4">
        <v>784</v>
      </c>
      <c r="U110" s="4">
        <v>416.06</v>
      </c>
      <c r="V110" s="4">
        <v>502</v>
      </c>
      <c r="W110" s="4">
        <v>266.39999999999998</v>
      </c>
      <c r="X110" s="4">
        <v>54</v>
      </c>
      <c r="Y110" s="4">
        <v>28.66</v>
      </c>
      <c r="Z110" s="5">
        <f>769 / 86400</f>
        <v>8.9004629629629625E-3</v>
      </c>
      <c r="AA110" s="4">
        <v>2.1</v>
      </c>
      <c r="AB110" s="4" t="s">
        <v>28</v>
      </c>
    </row>
    <row r="111" spans="1:28" s="6" customFormat="1" ht="15.75" x14ac:dyDescent="0.25">
      <c r="A111" s="6" t="s">
        <v>28</v>
      </c>
      <c r="B111" s="6" t="s">
        <v>29</v>
      </c>
      <c r="C111" s="6">
        <v>122.21</v>
      </c>
      <c r="D111" s="6">
        <v>64.849999999999994</v>
      </c>
      <c r="E111" s="6">
        <v>0</v>
      </c>
      <c r="F111" s="6">
        <v>0</v>
      </c>
      <c r="G111" s="6">
        <v>0</v>
      </c>
      <c r="H111" s="6">
        <v>188.44</v>
      </c>
      <c r="I111" s="7">
        <f>36667 / 86400</f>
        <v>0.4243865740740741</v>
      </c>
      <c r="J111" s="6">
        <v>0</v>
      </c>
      <c r="K111" s="6">
        <v>0</v>
      </c>
      <c r="L111" s="6">
        <v>18.5</v>
      </c>
      <c r="M111" s="6">
        <v>85</v>
      </c>
      <c r="N111" s="7">
        <f>8 / 86400</f>
        <v>9.2592592592592588E-5</v>
      </c>
      <c r="O111" s="6">
        <v>0.02</v>
      </c>
      <c r="P111" s="6" t="s">
        <v>28</v>
      </c>
      <c r="Q111" s="6" t="s">
        <v>28</v>
      </c>
      <c r="R111" s="6">
        <v>191</v>
      </c>
      <c r="S111" s="6">
        <v>101.36</v>
      </c>
      <c r="T111" s="6">
        <v>784</v>
      </c>
      <c r="U111" s="6">
        <v>416.06</v>
      </c>
      <c r="V111" s="6">
        <v>502</v>
      </c>
      <c r="W111" s="6">
        <v>266.39999999999998</v>
      </c>
      <c r="X111" s="6">
        <v>54</v>
      </c>
      <c r="Y111" s="6">
        <v>28.66</v>
      </c>
      <c r="Z111" s="7">
        <f>769 / 86400</f>
        <v>8.9004629629629625E-3</v>
      </c>
      <c r="AA111" s="6">
        <v>2.1</v>
      </c>
      <c r="AB111" s="6" t="s">
        <v>28</v>
      </c>
    </row>
    <row r="112" spans="1:28" s="3" customFormat="1" ht="15.75" x14ac:dyDescent="0.25">
      <c r="A112" s="4" t="s">
        <v>86</v>
      </c>
      <c r="B112" s="4" t="s">
        <v>28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5">
        <f>0 / 86400</f>
        <v>0</v>
      </c>
      <c r="J112" s="4">
        <v>0</v>
      </c>
      <c r="K112" s="4">
        <v>0</v>
      </c>
      <c r="L112" s="4">
        <v>0</v>
      </c>
      <c r="M112" s="4">
        <v>0</v>
      </c>
      <c r="N112" s="5">
        <f>0 / 86400</f>
        <v>0</v>
      </c>
      <c r="O112" s="4">
        <v>0</v>
      </c>
      <c r="P112" s="4" t="s">
        <v>28</v>
      </c>
      <c r="Q112" s="4" t="s">
        <v>28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5">
        <f>0 / 86400</f>
        <v>0</v>
      </c>
      <c r="AA112" s="4">
        <v>0</v>
      </c>
      <c r="AB112" s="4" t="s">
        <v>28</v>
      </c>
    </row>
    <row r="113" spans="1:28" s="6" customFormat="1" ht="15.75" x14ac:dyDescent="0.25">
      <c r="A113" s="6" t="s">
        <v>28</v>
      </c>
      <c r="B113" s="6" t="s">
        <v>29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7">
        <f>0 / 86400</f>
        <v>0</v>
      </c>
      <c r="J113" s="6">
        <v>0</v>
      </c>
      <c r="K113" s="6">
        <v>0</v>
      </c>
      <c r="L113" s="6">
        <v>0</v>
      </c>
      <c r="M113" s="6">
        <v>0</v>
      </c>
      <c r="N113" s="7">
        <f>0 / 86400</f>
        <v>0</v>
      </c>
      <c r="O113" s="6">
        <v>0</v>
      </c>
      <c r="P113" s="6" t="s">
        <v>28</v>
      </c>
      <c r="Q113" s="6" t="s">
        <v>28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7">
        <f>0 / 86400</f>
        <v>0</v>
      </c>
      <c r="AA113" s="6">
        <v>0</v>
      </c>
      <c r="AB113" s="6" t="s">
        <v>28</v>
      </c>
    </row>
    <row r="114" spans="1:28" s="3" customFormat="1" ht="15.75" x14ac:dyDescent="0.25">
      <c r="A114" s="4" t="s">
        <v>87</v>
      </c>
      <c r="B114" s="4" t="s">
        <v>28</v>
      </c>
      <c r="C114" s="4">
        <v>173.31</v>
      </c>
      <c r="D114" s="4">
        <v>58.05</v>
      </c>
      <c r="E114" s="4">
        <v>0</v>
      </c>
      <c r="F114" s="4">
        <v>0</v>
      </c>
      <c r="G114" s="4">
        <v>0</v>
      </c>
      <c r="H114" s="4">
        <v>298.55</v>
      </c>
      <c r="I114" s="5">
        <f>62438 / 86400</f>
        <v>0.72266203703703702</v>
      </c>
      <c r="J114" s="4">
        <v>0</v>
      </c>
      <c r="K114" s="4">
        <v>0</v>
      </c>
      <c r="L114" s="4">
        <v>17.21</v>
      </c>
      <c r="M114" s="4">
        <v>81</v>
      </c>
      <c r="N114" s="5">
        <f>1 / 86400</f>
        <v>1.1574074074074073E-5</v>
      </c>
      <c r="O114" s="4">
        <v>0</v>
      </c>
      <c r="P114" s="4" t="s">
        <v>28</v>
      </c>
      <c r="Q114" s="4" t="s">
        <v>28</v>
      </c>
      <c r="R114" s="4">
        <v>269</v>
      </c>
      <c r="S114" s="4">
        <v>90.1</v>
      </c>
      <c r="T114" s="4">
        <v>1105</v>
      </c>
      <c r="U114" s="4">
        <v>370.13</v>
      </c>
      <c r="V114" s="4">
        <v>846</v>
      </c>
      <c r="W114" s="4">
        <v>283.37</v>
      </c>
      <c r="X114" s="4">
        <v>90</v>
      </c>
      <c r="Y114" s="4">
        <v>30.15</v>
      </c>
      <c r="Z114" s="5">
        <f>7941 / 86400</f>
        <v>9.1909722222222226E-2</v>
      </c>
      <c r="AA114" s="4">
        <v>12.72</v>
      </c>
      <c r="AB114" s="4" t="s">
        <v>28</v>
      </c>
    </row>
    <row r="115" spans="1:28" s="6" customFormat="1" ht="15.75" x14ac:dyDescent="0.25">
      <c r="A115" s="6" t="s">
        <v>28</v>
      </c>
      <c r="B115" s="6" t="s">
        <v>29</v>
      </c>
      <c r="C115" s="6">
        <v>173.31</v>
      </c>
      <c r="D115" s="6">
        <v>58.05</v>
      </c>
      <c r="E115" s="6">
        <v>0</v>
      </c>
      <c r="F115" s="6">
        <v>0</v>
      </c>
      <c r="G115" s="6">
        <v>0</v>
      </c>
      <c r="H115" s="6">
        <v>298.55</v>
      </c>
      <c r="I115" s="7">
        <f>62438 / 86400</f>
        <v>0.72266203703703702</v>
      </c>
      <c r="J115" s="6">
        <v>0</v>
      </c>
      <c r="K115" s="6">
        <v>0</v>
      </c>
      <c r="L115" s="6">
        <v>17.21</v>
      </c>
      <c r="M115" s="6">
        <v>81</v>
      </c>
      <c r="N115" s="7">
        <f>1 / 86400</f>
        <v>1.1574074074074073E-5</v>
      </c>
      <c r="O115" s="6">
        <v>0</v>
      </c>
      <c r="P115" s="6" t="s">
        <v>28</v>
      </c>
      <c r="Q115" s="6" t="s">
        <v>28</v>
      </c>
      <c r="R115" s="6">
        <v>269</v>
      </c>
      <c r="S115" s="6">
        <v>90.1</v>
      </c>
      <c r="T115" s="6">
        <v>1105</v>
      </c>
      <c r="U115" s="6">
        <v>370.13</v>
      </c>
      <c r="V115" s="6">
        <v>846</v>
      </c>
      <c r="W115" s="6">
        <v>283.37</v>
      </c>
      <c r="X115" s="6">
        <v>90</v>
      </c>
      <c r="Y115" s="6">
        <v>30.15</v>
      </c>
      <c r="Z115" s="7">
        <f>7941 / 86400</f>
        <v>9.1909722222222226E-2</v>
      </c>
      <c r="AA115" s="6">
        <v>12.72</v>
      </c>
      <c r="AB115" s="6" t="s">
        <v>28</v>
      </c>
    </row>
    <row r="116" spans="1:28" s="3" customFormat="1" ht="15.75" x14ac:dyDescent="0.25">
      <c r="A116" s="4" t="s">
        <v>88</v>
      </c>
      <c r="B116" s="4" t="s">
        <v>28</v>
      </c>
      <c r="C116" s="4">
        <v>483.98</v>
      </c>
      <c r="D116" s="4">
        <v>193.76</v>
      </c>
      <c r="E116" s="4">
        <v>0</v>
      </c>
      <c r="F116" s="4">
        <v>0</v>
      </c>
      <c r="G116" s="4">
        <v>0</v>
      </c>
      <c r="H116" s="4">
        <v>249.78</v>
      </c>
      <c r="I116" s="5">
        <f>57136 / 86400</f>
        <v>0.66129629629629627</v>
      </c>
      <c r="J116" s="4">
        <v>0</v>
      </c>
      <c r="K116" s="4">
        <v>0</v>
      </c>
      <c r="L116" s="4">
        <v>15.74</v>
      </c>
      <c r="M116" s="4">
        <v>90</v>
      </c>
      <c r="N116" s="5">
        <f>48 / 86400</f>
        <v>5.5555555555555556E-4</v>
      </c>
      <c r="O116" s="4">
        <v>0.08</v>
      </c>
      <c r="P116" s="4" t="s">
        <v>28</v>
      </c>
      <c r="Q116" s="4" t="s">
        <v>28</v>
      </c>
      <c r="R116" s="4">
        <v>494</v>
      </c>
      <c r="S116" s="4">
        <v>197.77</v>
      </c>
      <c r="T116" s="4">
        <v>1617</v>
      </c>
      <c r="U116" s="4">
        <v>647.37</v>
      </c>
      <c r="V116" s="4">
        <v>1190</v>
      </c>
      <c r="W116" s="4">
        <v>476.42</v>
      </c>
      <c r="X116" s="4">
        <v>328</v>
      </c>
      <c r="Y116" s="4">
        <v>131.32</v>
      </c>
      <c r="Z116" s="5">
        <f>20448 / 86400</f>
        <v>0.23666666666666666</v>
      </c>
      <c r="AA116" s="4">
        <v>35.79</v>
      </c>
      <c r="AB116" s="4" t="s">
        <v>28</v>
      </c>
    </row>
    <row r="117" spans="1:28" s="6" customFormat="1" ht="15.75" x14ac:dyDescent="0.25">
      <c r="A117" s="6" t="s">
        <v>28</v>
      </c>
      <c r="B117" s="6" t="s">
        <v>29</v>
      </c>
      <c r="C117" s="6">
        <v>483.98</v>
      </c>
      <c r="D117" s="6">
        <v>193.76</v>
      </c>
      <c r="E117" s="6">
        <v>0</v>
      </c>
      <c r="F117" s="6">
        <v>0</v>
      </c>
      <c r="G117" s="6">
        <v>0</v>
      </c>
      <c r="H117" s="6">
        <v>249.78</v>
      </c>
      <c r="I117" s="7">
        <f>57136 / 86400</f>
        <v>0.66129629629629627</v>
      </c>
      <c r="J117" s="6">
        <v>0</v>
      </c>
      <c r="K117" s="6">
        <v>0</v>
      </c>
      <c r="L117" s="6">
        <v>15.74</v>
      </c>
      <c r="M117" s="6">
        <v>90</v>
      </c>
      <c r="N117" s="7">
        <f>48 / 86400</f>
        <v>5.5555555555555556E-4</v>
      </c>
      <c r="O117" s="6">
        <v>0.08</v>
      </c>
      <c r="P117" s="6" t="s">
        <v>28</v>
      </c>
      <c r="Q117" s="6" t="s">
        <v>28</v>
      </c>
      <c r="R117" s="6">
        <v>494</v>
      </c>
      <c r="S117" s="6">
        <v>197.77</v>
      </c>
      <c r="T117" s="6">
        <v>1617</v>
      </c>
      <c r="U117" s="6">
        <v>647.37</v>
      </c>
      <c r="V117" s="6">
        <v>1190</v>
      </c>
      <c r="W117" s="6">
        <v>476.42</v>
      </c>
      <c r="X117" s="6">
        <v>328</v>
      </c>
      <c r="Y117" s="6">
        <v>131.32</v>
      </c>
      <c r="Z117" s="7">
        <f>20448 / 86400</f>
        <v>0.23666666666666666</v>
      </c>
      <c r="AA117" s="6">
        <v>35.79</v>
      </c>
      <c r="AB117" s="6" t="s">
        <v>28</v>
      </c>
    </row>
    <row r="118" spans="1:28" s="3" customFormat="1" ht="15.75" x14ac:dyDescent="0.25">
      <c r="A118" s="4" t="s">
        <v>89</v>
      </c>
      <c r="B118" s="4" t="s">
        <v>28</v>
      </c>
      <c r="C118" s="4">
        <v>27.3</v>
      </c>
      <c r="D118" s="4">
        <v>11.08</v>
      </c>
      <c r="E118" s="4">
        <v>0</v>
      </c>
      <c r="F118" s="4">
        <v>0</v>
      </c>
      <c r="G118" s="4">
        <v>0</v>
      </c>
      <c r="H118" s="4">
        <v>246.33</v>
      </c>
      <c r="I118" s="5">
        <f>50170 / 86400</f>
        <v>0.58067129629629632</v>
      </c>
      <c r="J118" s="4">
        <v>0</v>
      </c>
      <c r="K118" s="4">
        <v>0</v>
      </c>
      <c r="L118" s="4">
        <v>17.68</v>
      </c>
      <c r="M118" s="4">
        <v>78</v>
      </c>
      <c r="N118" s="5">
        <f>0 / 86400</f>
        <v>0</v>
      </c>
      <c r="O118" s="4">
        <v>0</v>
      </c>
      <c r="P118" s="4" t="s">
        <v>28</v>
      </c>
      <c r="Q118" s="4" t="s">
        <v>28</v>
      </c>
      <c r="R118" s="4">
        <v>7</v>
      </c>
      <c r="S118" s="4">
        <v>2.84</v>
      </c>
      <c r="T118" s="4">
        <v>259</v>
      </c>
      <c r="U118" s="4">
        <v>105.14</v>
      </c>
      <c r="V118" s="4">
        <v>872</v>
      </c>
      <c r="W118" s="4">
        <v>353.99</v>
      </c>
      <c r="X118" s="4">
        <v>0</v>
      </c>
      <c r="Y118" s="4">
        <v>0</v>
      </c>
      <c r="Z118" s="5">
        <f>892 / 86400</f>
        <v>1.0324074074074074E-2</v>
      </c>
      <c r="AA118" s="4">
        <v>1.78</v>
      </c>
      <c r="AB118" s="4" t="s">
        <v>28</v>
      </c>
    </row>
    <row r="119" spans="1:28" s="6" customFormat="1" ht="15.75" x14ac:dyDescent="0.25">
      <c r="A119" s="6" t="s">
        <v>28</v>
      </c>
      <c r="B119" s="6" t="s">
        <v>29</v>
      </c>
      <c r="C119" s="6">
        <v>27.3</v>
      </c>
      <c r="D119" s="6">
        <v>11.08</v>
      </c>
      <c r="E119" s="6">
        <v>0</v>
      </c>
      <c r="F119" s="6">
        <v>0</v>
      </c>
      <c r="G119" s="6">
        <v>0</v>
      </c>
      <c r="H119" s="6">
        <v>246.33</v>
      </c>
      <c r="I119" s="7">
        <f>50170 / 86400</f>
        <v>0.58067129629629632</v>
      </c>
      <c r="J119" s="6">
        <v>0</v>
      </c>
      <c r="K119" s="6">
        <v>0</v>
      </c>
      <c r="L119" s="6">
        <v>17.68</v>
      </c>
      <c r="M119" s="6">
        <v>78</v>
      </c>
      <c r="N119" s="7">
        <f>0 / 86400</f>
        <v>0</v>
      </c>
      <c r="O119" s="6">
        <v>0</v>
      </c>
      <c r="P119" s="6" t="s">
        <v>28</v>
      </c>
      <c r="Q119" s="6" t="s">
        <v>28</v>
      </c>
      <c r="R119" s="6">
        <v>7</v>
      </c>
      <c r="S119" s="6">
        <v>2.84</v>
      </c>
      <c r="T119" s="6">
        <v>259</v>
      </c>
      <c r="U119" s="6">
        <v>105.14</v>
      </c>
      <c r="V119" s="6">
        <v>872</v>
      </c>
      <c r="W119" s="6">
        <v>353.99</v>
      </c>
      <c r="X119" s="6">
        <v>0</v>
      </c>
      <c r="Y119" s="6">
        <v>0</v>
      </c>
      <c r="Z119" s="7">
        <f>892 / 86400</f>
        <v>1.0324074074074074E-2</v>
      </c>
      <c r="AA119" s="6">
        <v>1.78</v>
      </c>
      <c r="AB119" s="6" t="s">
        <v>28</v>
      </c>
    </row>
    <row r="120" spans="1:28" s="3" customFormat="1" ht="15.75" x14ac:dyDescent="0.25">
      <c r="A120" s="4" t="s">
        <v>90</v>
      </c>
      <c r="B120" s="4" t="s">
        <v>28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5">
        <f>0 / 86400</f>
        <v>0</v>
      </c>
      <c r="J120" s="4">
        <v>0</v>
      </c>
      <c r="K120" s="4">
        <v>0</v>
      </c>
      <c r="L120" s="4">
        <v>0</v>
      </c>
      <c r="M120" s="4">
        <v>0</v>
      </c>
      <c r="N120" s="5">
        <f>0 / 86400</f>
        <v>0</v>
      </c>
      <c r="O120" s="4">
        <v>0</v>
      </c>
      <c r="P120" s="4" t="s">
        <v>28</v>
      </c>
      <c r="Q120" s="4" t="s">
        <v>28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5">
        <f>0 / 86400</f>
        <v>0</v>
      </c>
      <c r="AA120" s="4">
        <v>0</v>
      </c>
      <c r="AB120" s="4" t="s">
        <v>28</v>
      </c>
    </row>
    <row r="121" spans="1:28" s="6" customFormat="1" ht="15.75" x14ac:dyDescent="0.25">
      <c r="A121" s="6" t="s">
        <v>28</v>
      </c>
      <c r="B121" s="6" t="s">
        <v>29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7">
        <f>0 / 86400</f>
        <v>0</v>
      </c>
      <c r="J121" s="6">
        <v>0</v>
      </c>
      <c r="K121" s="6">
        <v>0</v>
      </c>
      <c r="L121" s="6">
        <v>0</v>
      </c>
      <c r="M121" s="6">
        <v>0</v>
      </c>
      <c r="N121" s="7">
        <f>0 / 86400</f>
        <v>0</v>
      </c>
      <c r="O121" s="6">
        <v>0</v>
      </c>
      <c r="P121" s="6" t="s">
        <v>28</v>
      </c>
      <c r="Q121" s="6" t="s">
        <v>28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7">
        <f>0 / 86400</f>
        <v>0</v>
      </c>
      <c r="AA121" s="6">
        <v>0</v>
      </c>
      <c r="AB121" s="6" t="s">
        <v>28</v>
      </c>
    </row>
    <row r="122" spans="1:28" s="3" customFormat="1" ht="15.75" x14ac:dyDescent="0.25">
      <c r="A122" s="4" t="s">
        <v>91</v>
      </c>
      <c r="B122" s="4" t="s">
        <v>28</v>
      </c>
      <c r="C122" s="4">
        <v>28.51</v>
      </c>
      <c r="D122" s="4">
        <v>13.74</v>
      </c>
      <c r="E122" s="4">
        <v>0</v>
      </c>
      <c r="F122" s="4">
        <v>0</v>
      </c>
      <c r="G122" s="4">
        <v>0</v>
      </c>
      <c r="H122" s="4">
        <v>207.52</v>
      </c>
      <c r="I122" s="5">
        <f>42731 / 86400</f>
        <v>0.49457175925925928</v>
      </c>
      <c r="J122" s="4">
        <v>0</v>
      </c>
      <c r="K122" s="4">
        <v>0</v>
      </c>
      <c r="L122" s="4">
        <v>17.48</v>
      </c>
      <c r="M122" s="4">
        <v>90</v>
      </c>
      <c r="N122" s="5">
        <f>1 / 86400</f>
        <v>1.1574074074074073E-5</v>
      </c>
      <c r="O122" s="4">
        <v>0</v>
      </c>
      <c r="P122" s="4" t="s">
        <v>28</v>
      </c>
      <c r="Q122" s="4" t="s">
        <v>28</v>
      </c>
      <c r="R122" s="4">
        <v>14</v>
      </c>
      <c r="S122" s="4">
        <v>6.75</v>
      </c>
      <c r="T122" s="4">
        <v>253</v>
      </c>
      <c r="U122" s="4">
        <v>121.92</v>
      </c>
      <c r="V122" s="4">
        <v>848</v>
      </c>
      <c r="W122" s="4">
        <v>408.64</v>
      </c>
      <c r="X122" s="4">
        <v>4</v>
      </c>
      <c r="Y122" s="4">
        <v>1.93</v>
      </c>
      <c r="Z122" s="5">
        <f>2175 / 86400</f>
        <v>2.5173611111111112E-2</v>
      </c>
      <c r="AA122" s="4">
        <v>5.09</v>
      </c>
      <c r="AB122" s="4" t="s">
        <v>28</v>
      </c>
    </row>
    <row r="123" spans="1:28" s="6" customFormat="1" ht="15.75" x14ac:dyDescent="0.25">
      <c r="A123" s="6" t="s">
        <v>28</v>
      </c>
      <c r="B123" s="6" t="s">
        <v>29</v>
      </c>
      <c r="C123" s="6">
        <v>28.51</v>
      </c>
      <c r="D123" s="6">
        <v>13.74</v>
      </c>
      <c r="E123" s="6">
        <v>0</v>
      </c>
      <c r="F123" s="6">
        <v>0</v>
      </c>
      <c r="G123" s="6">
        <v>0</v>
      </c>
      <c r="H123" s="6">
        <v>207.52</v>
      </c>
      <c r="I123" s="7">
        <f>42731 / 86400</f>
        <v>0.49457175925925928</v>
      </c>
      <c r="J123" s="6">
        <v>0</v>
      </c>
      <c r="K123" s="6">
        <v>0</v>
      </c>
      <c r="L123" s="6">
        <v>17.48</v>
      </c>
      <c r="M123" s="6">
        <v>90</v>
      </c>
      <c r="N123" s="7">
        <f>1 / 86400</f>
        <v>1.1574074074074073E-5</v>
      </c>
      <c r="O123" s="6">
        <v>0</v>
      </c>
      <c r="P123" s="6" t="s">
        <v>28</v>
      </c>
      <c r="Q123" s="6" t="s">
        <v>28</v>
      </c>
      <c r="R123" s="6">
        <v>14</v>
      </c>
      <c r="S123" s="6">
        <v>6.75</v>
      </c>
      <c r="T123" s="6">
        <v>253</v>
      </c>
      <c r="U123" s="6">
        <v>121.92</v>
      </c>
      <c r="V123" s="6">
        <v>848</v>
      </c>
      <c r="W123" s="6">
        <v>408.64</v>
      </c>
      <c r="X123" s="6">
        <v>4</v>
      </c>
      <c r="Y123" s="6">
        <v>1.93</v>
      </c>
      <c r="Z123" s="7">
        <f>2175 / 86400</f>
        <v>2.5173611111111112E-2</v>
      </c>
      <c r="AA123" s="6">
        <v>5.09</v>
      </c>
      <c r="AB123" s="6" t="s">
        <v>28</v>
      </c>
    </row>
    <row r="124" spans="1:28" s="3" customFormat="1" ht="15.75" x14ac:dyDescent="0.25">
      <c r="A124" s="4" t="s">
        <v>92</v>
      </c>
      <c r="B124" s="4" t="s">
        <v>28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5">
        <f>0 / 86400</f>
        <v>0</v>
      </c>
      <c r="J124" s="4">
        <v>0</v>
      </c>
      <c r="K124" s="4">
        <v>0</v>
      </c>
      <c r="L124" s="4">
        <v>0</v>
      </c>
      <c r="M124" s="4">
        <v>0</v>
      </c>
      <c r="N124" s="5">
        <f>0 / 86400</f>
        <v>0</v>
      </c>
      <c r="O124" s="4">
        <v>0</v>
      </c>
      <c r="P124" s="4" t="s">
        <v>28</v>
      </c>
      <c r="Q124" s="4" t="s">
        <v>28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5">
        <f t="shared" ref="Z124:Z135" si="8">0 / 86400</f>
        <v>0</v>
      </c>
      <c r="AA124" s="4">
        <v>0</v>
      </c>
      <c r="AB124" s="4" t="s">
        <v>28</v>
      </c>
    </row>
    <row r="125" spans="1:28" s="6" customFormat="1" ht="15.75" x14ac:dyDescent="0.25">
      <c r="A125" s="6" t="s">
        <v>28</v>
      </c>
      <c r="B125" s="6" t="s">
        <v>29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7">
        <f>0 / 86400</f>
        <v>0</v>
      </c>
      <c r="J125" s="6">
        <v>0</v>
      </c>
      <c r="K125" s="6">
        <v>0</v>
      </c>
      <c r="L125" s="6">
        <v>0</v>
      </c>
      <c r="M125" s="6">
        <v>0</v>
      </c>
      <c r="N125" s="7">
        <f>0 / 86400</f>
        <v>0</v>
      </c>
      <c r="O125" s="6">
        <v>0</v>
      </c>
      <c r="P125" s="6" t="s">
        <v>28</v>
      </c>
      <c r="Q125" s="6" t="s">
        <v>28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7">
        <f t="shared" si="8"/>
        <v>0</v>
      </c>
      <c r="AA125" s="6">
        <v>0</v>
      </c>
      <c r="AB125" s="6" t="s">
        <v>28</v>
      </c>
    </row>
    <row r="126" spans="1:28" s="3" customFormat="1" ht="15.75" x14ac:dyDescent="0.25">
      <c r="A126" s="4" t="s">
        <v>93</v>
      </c>
      <c r="B126" s="4" t="s">
        <v>28</v>
      </c>
      <c r="C126" s="4">
        <v>265.02</v>
      </c>
      <c r="D126" s="4">
        <v>96.81</v>
      </c>
      <c r="E126" s="4">
        <v>0</v>
      </c>
      <c r="F126" s="4">
        <v>0</v>
      </c>
      <c r="G126" s="4">
        <v>0</v>
      </c>
      <c r="H126" s="4">
        <v>273.76</v>
      </c>
      <c r="I126" s="5">
        <f>692 / 86400</f>
        <v>8.0092592592592594E-3</v>
      </c>
      <c r="J126" s="4">
        <v>0</v>
      </c>
      <c r="K126" s="4">
        <v>0</v>
      </c>
      <c r="L126" s="4">
        <v>1424.17</v>
      </c>
      <c r="M126" s="4">
        <v>83</v>
      </c>
      <c r="N126" s="5">
        <f>22 / 86400</f>
        <v>2.5462962962962961E-4</v>
      </c>
      <c r="O126" s="4">
        <v>3.18</v>
      </c>
      <c r="P126" s="4" t="s">
        <v>28</v>
      </c>
      <c r="Q126" s="4" t="s">
        <v>28</v>
      </c>
      <c r="R126" s="4">
        <v>184</v>
      </c>
      <c r="S126" s="4">
        <v>67.209999999999994</v>
      </c>
      <c r="T126" s="4">
        <v>710</v>
      </c>
      <c r="U126" s="4">
        <v>259.35000000000002</v>
      </c>
      <c r="V126" s="4">
        <v>410</v>
      </c>
      <c r="W126" s="4">
        <v>149.77000000000001</v>
      </c>
      <c r="X126" s="4">
        <v>53</v>
      </c>
      <c r="Y126" s="4">
        <v>19.36</v>
      </c>
      <c r="Z126" s="5">
        <f t="shared" si="8"/>
        <v>0</v>
      </c>
      <c r="AA126" s="4">
        <v>0</v>
      </c>
      <c r="AB126" s="4" t="s">
        <v>28</v>
      </c>
    </row>
    <row r="127" spans="1:28" s="6" customFormat="1" ht="15.75" x14ac:dyDescent="0.25">
      <c r="A127" s="6" t="s">
        <v>28</v>
      </c>
      <c r="B127" s="6" t="s">
        <v>29</v>
      </c>
      <c r="C127" s="6">
        <v>265.02</v>
      </c>
      <c r="D127" s="6">
        <v>96.81</v>
      </c>
      <c r="E127" s="6">
        <v>0</v>
      </c>
      <c r="F127" s="6">
        <v>0</v>
      </c>
      <c r="G127" s="6">
        <v>0</v>
      </c>
      <c r="H127" s="6">
        <v>273.76</v>
      </c>
      <c r="I127" s="7">
        <f>692 / 86400</f>
        <v>8.0092592592592594E-3</v>
      </c>
      <c r="J127" s="6">
        <v>0</v>
      </c>
      <c r="K127" s="6">
        <v>0</v>
      </c>
      <c r="L127" s="6">
        <v>1424.17</v>
      </c>
      <c r="M127" s="6">
        <v>83</v>
      </c>
      <c r="N127" s="7">
        <f>22 / 86400</f>
        <v>2.5462962962962961E-4</v>
      </c>
      <c r="O127" s="6">
        <v>3.18</v>
      </c>
      <c r="P127" s="6" t="s">
        <v>28</v>
      </c>
      <c r="Q127" s="6" t="s">
        <v>28</v>
      </c>
      <c r="R127" s="6">
        <v>184</v>
      </c>
      <c r="S127" s="6">
        <v>67.209999999999994</v>
      </c>
      <c r="T127" s="6">
        <v>710</v>
      </c>
      <c r="U127" s="6">
        <v>259.35000000000002</v>
      </c>
      <c r="V127" s="6">
        <v>410</v>
      </c>
      <c r="W127" s="6">
        <v>149.77000000000001</v>
      </c>
      <c r="X127" s="6">
        <v>53</v>
      </c>
      <c r="Y127" s="6">
        <v>19.36</v>
      </c>
      <c r="Z127" s="7">
        <f t="shared" si="8"/>
        <v>0</v>
      </c>
      <c r="AA127" s="6">
        <v>0</v>
      </c>
      <c r="AB127" s="6" t="s">
        <v>28</v>
      </c>
    </row>
    <row r="128" spans="1:28" s="3" customFormat="1" ht="15.75" x14ac:dyDescent="0.25">
      <c r="A128" s="4" t="s">
        <v>94</v>
      </c>
      <c r="B128" s="4" t="s">
        <v>28</v>
      </c>
      <c r="C128" s="4">
        <v>37.1</v>
      </c>
      <c r="D128" s="4">
        <v>17.47</v>
      </c>
      <c r="E128" s="4">
        <v>0</v>
      </c>
      <c r="F128" s="4">
        <v>0</v>
      </c>
      <c r="G128" s="4">
        <v>0</v>
      </c>
      <c r="H128" s="4">
        <v>212.4</v>
      </c>
      <c r="I128" s="5">
        <f>26906 / 86400</f>
        <v>0.31141203703703701</v>
      </c>
      <c r="J128" s="4">
        <v>0</v>
      </c>
      <c r="K128" s="4">
        <v>0</v>
      </c>
      <c r="L128" s="4">
        <v>28.42</v>
      </c>
      <c r="M128" s="4">
        <v>78</v>
      </c>
      <c r="N128" s="5">
        <f t="shared" ref="N128:N133" si="9">0 / 86400</f>
        <v>0</v>
      </c>
      <c r="O128" s="4">
        <v>0</v>
      </c>
      <c r="P128" s="4" t="s">
        <v>28</v>
      </c>
      <c r="Q128" s="4" t="s">
        <v>28</v>
      </c>
      <c r="R128" s="4">
        <v>16</v>
      </c>
      <c r="S128" s="4">
        <v>7.53</v>
      </c>
      <c r="T128" s="4">
        <v>339</v>
      </c>
      <c r="U128" s="4">
        <v>159.61000000000001</v>
      </c>
      <c r="V128" s="4">
        <v>892</v>
      </c>
      <c r="W128" s="4">
        <v>419.96</v>
      </c>
      <c r="X128" s="4">
        <v>0</v>
      </c>
      <c r="Y128" s="4">
        <v>0</v>
      </c>
      <c r="Z128" s="5">
        <f t="shared" si="8"/>
        <v>0</v>
      </c>
      <c r="AA128" s="4">
        <v>0</v>
      </c>
      <c r="AB128" s="4" t="s">
        <v>28</v>
      </c>
    </row>
    <row r="129" spans="1:28" s="6" customFormat="1" ht="15.75" x14ac:dyDescent="0.25">
      <c r="A129" s="6" t="s">
        <v>28</v>
      </c>
      <c r="B129" s="6" t="s">
        <v>29</v>
      </c>
      <c r="C129" s="6">
        <v>37.1</v>
      </c>
      <c r="D129" s="6">
        <v>17.47</v>
      </c>
      <c r="E129" s="6">
        <v>0</v>
      </c>
      <c r="F129" s="6">
        <v>0</v>
      </c>
      <c r="G129" s="6">
        <v>0</v>
      </c>
      <c r="H129" s="6">
        <v>212.4</v>
      </c>
      <c r="I129" s="7">
        <f>26906 / 86400</f>
        <v>0.31141203703703701</v>
      </c>
      <c r="J129" s="6">
        <v>0</v>
      </c>
      <c r="K129" s="6">
        <v>0</v>
      </c>
      <c r="L129" s="6">
        <v>28.42</v>
      </c>
      <c r="M129" s="6">
        <v>78</v>
      </c>
      <c r="N129" s="7">
        <f t="shared" si="9"/>
        <v>0</v>
      </c>
      <c r="O129" s="6">
        <v>0</v>
      </c>
      <c r="P129" s="6" t="s">
        <v>28</v>
      </c>
      <c r="Q129" s="6" t="s">
        <v>28</v>
      </c>
      <c r="R129" s="6">
        <v>16</v>
      </c>
      <c r="S129" s="6">
        <v>7.53</v>
      </c>
      <c r="T129" s="6">
        <v>339</v>
      </c>
      <c r="U129" s="6">
        <v>159.61000000000001</v>
      </c>
      <c r="V129" s="6">
        <v>892</v>
      </c>
      <c r="W129" s="6">
        <v>419.96</v>
      </c>
      <c r="X129" s="6">
        <v>0</v>
      </c>
      <c r="Y129" s="6">
        <v>0</v>
      </c>
      <c r="Z129" s="7">
        <f t="shared" si="8"/>
        <v>0</v>
      </c>
      <c r="AA129" s="6">
        <v>0</v>
      </c>
      <c r="AB129" s="6" t="s">
        <v>28</v>
      </c>
    </row>
    <row r="130" spans="1:28" s="3" customFormat="1" ht="15.75" x14ac:dyDescent="0.25">
      <c r="A130" s="4" t="s">
        <v>95</v>
      </c>
      <c r="B130" s="4" t="s">
        <v>28</v>
      </c>
      <c r="C130" s="4">
        <v>0.3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5">
        <f>149 / 86400</f>
        <v>1.724537037037037E-3</v>
      </c>
      <c r="J130" s="4">
        <v>0</v>
      </c>
      <c r="K130" s="4">
        <v>0</v>
      </c>
      <c r="L130" s="4">
        <v>0</v>
      </c>
      <c r="M130" s="4">
        <v>0</v>
      </c>
      <c r="N130" s="5">
        <f t="shared" si="9"/>
        <v>0</v>
      </c>
      <c r="O130" s="4">
        <v>0</v>
      </c>
      <c r="P130" s="4" t="s">
        <v>28</v>
      </c>
      <c r="Q130" s="4" t="s">
        <v>28</v>
      </c>
      <c r="R130" s="4">
        <v>0</v>
      </c>
      <c r="S130" s="4">
        <v>0</v>
      </c>
      <c r="T130" s="4">
        <v>3</v>
      </c>
      <c r="U130" s="4">
        <v>0</v>
      </c>
      <c r="V130" s="4">
        <v>1</v>
      </c>
      <c r="W130" s="4">
        <v>0</v>
      </c>
      <c r="X130" s="4">
        <v>0</v>
      </c>
      <c r="Y130" s="4">
        <v>0</v>
      </c>
      <c r="Z130" s="5">
        <f t="shared" si="8"/>
        <v>0</v>
      </c>
      <c r="AA130" s="4">
        <v>0</v>
      </c>
      <c r="AB130" s="4" t="s">
        <v>28</v>
      </c>
    </row>
    <row r="131" spans="1:28" s="6" customFormat="1" ht="15.75" x14ac:dyDescent="0.25">
      <c r="A131" s="6" t="s">
        <v>28</v>
      </c>
      <c r="B131" s="6" t="s">
        <v>29</v>
      </c>
      <c r="C131" s="6">
        <v>0.3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7">
        <f>149 / 86400</f>
        <v>1.724537037037037E-3</v>
      </c>
      <c r="J131" s="6">
        <v>0</v>
      </c>
      <c r="K131" s="6">
        <v>0</v>
      </c>
      <c r="L131" s="6">
        <v>0</v>
      </c>
      <c r="M131" s="6">
        <v>0</v>
      </c>
      <c r="N131" s="7">
        <f t="shared" si="9"/>
        <v>0</v>
      </c>
      <c r="O131" s="6">
        <v>0</v>
      </c>
      <c r="P131" s="6" t="s">
        <v>28</v>
      </c>
      <c r="Q131" s="6" t="s">
        <v>28</v>
      </c>
      <c r="R131" s="6">
        <v>0</v>
      </c>
      <c r="S131" s="6">
        <v>0</v>
      </c>
      <c r="T131" s="6">
        <v>3</v>
      </c>
      <c r="U131" s="6">
        <v>0</v>
      </c>
      <c r="V131" s="6">
        <v>1</v>
      </c>
      <c r="W131" s="6">
        <v>0</v>
      </c>
      <c r="X131" s="6">
        <v>0</v>
      </c>
      <c r="Y131" s="6">
        <v>0</v>
      </c>
      <c r="Z131" s="7">
        <f t="shared" si="8"/>
        <v>0</v>
      </c>
      <c r="AA131" s="6">
        <v>0</v>
      </c>
      <c r="AB131" s="6" t="s">
        <v>28</v>
      </c>
    </row>
    <row r="132" spans="1:28" s="3" customFormat="1" ht="15.75" x14ac:dyDescent="0.25">
      <c r="A132" s="4" t="s">
        <v>96</v>
      </c>
      <c r="B132" s="4" t="s">
        <v>28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5">
        <f>24 / 86400</f>
        <v>2.7777777777777778E-4</v>
      </c>
      <c r="J132" s="4">
        <v>0</v>
      </c>
      <c r="K132" s="4">
        <v>0</v>
      </c>
      <c r="L132" s="4">
        <v>0</v>
      </c>
      <c r="M132" s="4">
        <v>0</v>
      </c>
      <c r="N132" s="5">
        <f t="shared" si="9"/>
        <v>0</v>
      </c>
      <c r="O132" s="4">
        <v>0</v>
      </c>
      <c r="P132" s="4" t="s">
        <v>28</v>
      </c>
      <c r="Q132" s="4" t="s">
        <v>28</v>
      </c>
      <c r="R132" s="4">
        <v>0</v>
      </c>
      <c r="S132" s="4">
        <v>0</v>
      </c>
      <c r="T132" s="4">
        <v>0</v>
      </c>
      <c r="U132" s="4">
        <v>0</v>
      </c>
      <c r="V132" s="4">
        <v>1</v>
      </c>
      <c r="W132" s="4">
        <v>0</v>
      </c>
      <c r="X132" s="4">
        <v>0</v>
      </c>
      <c r="Y132" s="4">
        <v>0</v>
      </c>
      <c r="Z132" s="5">
        <f t="shared" si="8"/>
        <v>0</v>
      </c>
      <c r="AA132" s="4">
        <v>0</v>
      </c>
      <c r="AB132" s="4" t="s">
        <v>28</v>
      </c>
    </row>
    <row r="133" spans="1:28" s="6" customFormat="1" ht="15.75" x14ac:dyDescent="0.25">
      <c r="A133" s="6" t="s">
        <v>28</v>
      </c>
      <c r="B133" s="6" t="s">
        <v>29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7">
        <f>24 / 86400</f>
        <v>2.7777777777777778E-4</v>
      </c>
      <c r="J133" s="6">
        <v>0</v>
      </c>
      <c r="K133" s="6">
        <v>0</v>
      </c>
      <c r="L133" s="6">
        <v>0</v>
      </c>
      <c r="M133" s="6">
        <v>0</v>
      </c>
      <c r="N133" s="7">
        <f t="shared" si="9"/>
        <v>0</v>
      </c>
      <c r="O133" s="6">
        <v>0</v>
      </c>
      <c r="P133" s="6" t="s">
        <v>28</v>
      </c>
      <c r="Q133" s="6" t="s">
        <v>28</v>
      </c>
      <c r="R133" s="6">
        <v>0</v>
      </c>
      <c r="S133" s="6">
        <v>0</v>
      </c>
      <c r="T133" s="6">
        <v>0</v>
      </c>
      <c r="U133" s="6">
        <v>0</v>
      </c>
      <c r="V133" s="6">
        <v>1</v>
      </c>
      <c r="W133" s="6">
        <v>0</v>
      </c>
      <c r="X133" s="6">
        <v>0</v>
      </c>
      <c r="Y133" s="6">
        <v>0</v>
      </c>
      <c r="Z133" s="7">
        <f t="shared" si="8"/>
        <v>0</v>
      </c>
      <c r="AA133" s="6">
        <v>0</v>
      </c>
      <c r="AB133" s="6" t="s">
        <v>28</v>
      </c>
    </row>
    <row r="134" spans="1:28" s="3" customFormat="1" ht="15.75" x14ac:dyDescent="0.25">
      <c r="A134" s="4" t="s">
        <v>97</v>
      </c>
      <c r="B134" s="4" t="s">
        <v>28</v>
      </c>
      <c r="C134" s="4">
        <v>244.26</v>
      </c>
      <c r="D134" s="4">
        <v>105.81</v>
      </c>
      <c r="E134" s="4">
        <v>0</v>
      </c>
      <c r="F134" s="4">
        <v>0</v>
      </c>
      <c r="G134" s="4">
        <v>0</v>
      </c>
      <c r="H134" s="4">
        <v>230.85</v>
      </c>
      <c r="I134" s="5">
        <f>30349 / 86400</f>
        <v>0.3512615740740741</v>
      </c>
      <c r="J134" s="4">
        <v>0</v>
      </c>
      <c r="K134" s="4">
        <v>0</v>
      </c>
      <c r="L134" s="4">
        <v>27.38</v>
      </c>
      <c r="M134" s="4">
        <v>92</v>
      </c>
      <c r="N134" s="5">
        <f>37 / 86400</f>
        <v>4.2824074074074075E-4</v>
      </c>
      <c r="O134" s="4">
        <v>0.12</v>
      </c>
      <c r="P134" s="4" t="s">
        <v>28</v>
      </c>
      <c r="Q134" s="4" t="s">
        <v>28</v>
      </c>
      <c r="R134" s="4">
        <v>381</v>
      </c>
      <c r="S134" s="4">
        <v>165.04</v>
      </c>
      <c r="T134" s="4">
        <v>1409</v>
      </c>
      <c r="U134" s="4">
        <v>610.36</v>
      </c>
      <c r="V134" s="4">
        <v>1046</v>
      </c>
      <c r="W134" s="4">
        <v>453.11</v>
      </c>
      <c r="X134" s="4">
        <v>262</v>
      </c>
      <c r="Y134" s="4">
        <v>113.49</v>
      </c>
      <c r="Z134" s="5">
        <f t="shared" si="8"/>
        <v>0</v>
      </c>
      <c r="AA134" s="4">
        <v>0</v>
      </c>
      <c r="AB134" s="4" t="s">
        <v>28</v>
      </c>
    </row>
    <row r="135" spans="1:28" s="6" customFormat="1" ht="15.75" x14ac:dyDescent="0.25">
      <c r="A135" s="6" t="s">
        <v>28</v>
      </c>
      <c r="B135" s="6" t="s">
        <v>29</v>
      </c>
      <c r="C135" s="6">
        <v>244.26</v>
      </c>
      <c r="D135" s="6">
        <v>105.81</v>
      </c>
      <c r="E135" s="6">
        <v>0</v>
      </c>
      <c r="F135" s="6">
        <v>0</v>
      </c>
      <c r="G135" s="6">
        <v>0</v>
      </c>
      <c r="H135" s="6">
        <v>230.85</v>
      </c>
      <c r="I135" s="7">
        <f>30349 / 86400</f>
        <v>0.3512615740740741</v>
      </c>
      <c r="J135" s="6">
        <v>0</v>
      </c>
      <c r="K135" s="6">
        <v>0</v>
      </c>
      <c r="L135" s="6">
        <v>27.38</v>
      </c>
      <c r="M135" s="6">
        <v>92</v>
      </c>
      <c r="N135" s="7">
        <f>37 / 86400</f>
        <v>4.2824074074074075E-4</v>
      </c>
      <c r="O135" s="6">
        <v>0.12</v>
      </c>
      <c r="P135" s="6" t="s">
        <v>28</v>
      </c>
      <c r="Q135" s="6" t="s">
        <v>28</v>
      </c>
      <c r="R135" s="6">
        <v>381</v>
      </c>
      <c r="S135" s="6">
        <v>165.04</v>
      </c>
      <c r="T135" s="6">
        <v>1409</v>
      </c>
      <c r="U135" s="6">
        <v>610.36</v>
      </c>
      <c r="V135" s="6">
        <v>1046</v>
      </c>
      <c r="W135" s="6">
        <v>453.11</v>
      </c>
      <c r="X135" s="6">
        <v>262</v>
      </c>
      <c r="Y135" s="6">
        <v>113.49</v>
      </c>
      <c r="Z135" s="7">
        <f t="shared" si="8"/>
        <v>0</v>
      </c>
      <c r="AA135" s="6">
        <v>0</v>
      </c>
      <c r="AB135" s="6" t="s">
        <v>28</v>
      </c>
    </row>
    <row r="136" spans="1:28" s="3" customFormat="1" ht="15.75" x14ac:dyDescent="0.25">
      <c r="A136" s="4" t="s">
        <v>98</v>
      </c>
      <c r="B136" s="4" t="s">
        <v>28</v>
      </c>
      <c r="C136" s="4">
        <v>76</v>
      </c>
      <c r="D136" s="4">
        <v>37.57</v>
      </c>
      <c r="E136" s="4">
        <v>0</v>
      </c>
      <c r="F136" s="4">
        <v>0</v>
      </c>
      <c r="G136" s="4">
        <v>0</v>
      </c>
      <c r="H136" s="4">
        <v>202.27</v>
      </c>
      <c r="I136" s="5">
        <f>45444 / 86400</f>
        <v>0.52597222222222217</v>
      </c>
      <c r="J136" s="4">
        <v>0</v>
      </c>
      <c r="K136" s="4">
        <v>0</v>
      </c>
      <c r="L136" s="4">
        <v>16.02</v>
      </c>
      <c r="M136" s="4">
        <v>75</v>
      </c>
      <c r="N136" s="5">
        <f t="shared" ref="N136:N145" si="10">0 / 86400</f>
        <v>0</v>
      </c>
      <c r="O136" s="4">
        <v>0</v>
      </c>
      <c r="P136" s="4" t="s">
        <v>28</v>
      </c>
      <c r="Q136" s="4" t="s">
        <v>28</v>
      </c>
      <c r="R136" s="4">
        <v>91</v>
      </c>
      <c r="S136" s="4">
        <v>44.99</v>
      </c>
      <c r="T136" s="4">
        <v>572</v>
      </c>
      <c r="U136" s="4">
        <v>282.77999999999997</v>
      </c>
      <c r="V136" s="4">
        <v>342</v>
      </c>
      <c r="W136" s="4">
        <v>169.08</v>
      </c>
      <c r="X136" s="4">
        <v>6</v>
      </c>
      <c r="Y136" s="4">
        <v>2.97</v>
      </c>
      <c r="Z136" s="5">
        <f>2000 / 86400</f>
        <v>2.3148148148148147E-2</v>
      </c>
      <c r="AA136" s="4">
        <v>4.4000000000000004</v>
      </c>
      <c r="AB136" s="4" t="s">
        <v>28</v>
      </c>
    </row>
    <row r="137" spans="1:28" s="6" customFormat="1" ht="15.75" x14ac:dyDescent="0.25">
      <c r="A137" s="6" t="s">
        <v>28</v>
      </c>
      <c r="B137" s="6" t="s">
        <v>29</v>
      </c>
      <c r="C137" s="6">
        <v>76</v>
      </c>
      <c r="D137" s="6">
        <v>37.57</v>
      </c>
      <c r="E137" s="6">
        <v>0</v>
      </c>
      <c r="F137" s="6">
        <v>0</v>
      </c>
      <c r="G137" s="6">
        <v>0</v>
      </c>
      <c r="H137" s="6">
        <v>202.27</v>
      </c>
      <c r="I137" s="7">
        <f>45444 / 86400</f>
        <v>0.52597222222222217</v>
      </c>
      <c r="J137" s="6">
        <v>0</v>
      </c>
      <c r="K137" s="6">
        <v>0</v>
      </c>
      <c r="L137" s="6">
        <v>16.02</v>
      </c>
      <c r="M137" s="6">
        <v>75</v>
      </c>
      <c r="N137" s="7">
        <f t="shared" si="10"/>
        <v>0</v>
      </c>
      <c r="O137" s="6">
        <v>0</v>
      </c>
      <c r="P137" s="6" t="s">
        <v>28</v>
      </c>
      <c r="Q137" s="6" t="s">
        <v>28</v>
      </c>
      <c r="R137" s="6">
        <v>91</v>
      </c>
      <c r="S137" s="6">
        <v>44.99</v>
      </c>
      <c r="T137" s="6">
        <v>572</v>
      </c>
      <c r="U137" s="6">
        <v>282.77999999999997</v>
      </c>
      <c r="V137" s="6">
        <v>342</v>
      </c>
      <c r="W137" s="6">
        <v>169.08</v>
      </c>
      <c r="X137" s="6">
        <v>6</v>
      </c>
      <c r="Y137" s="6">
        <v>2.97</v>
      </c>
      <c r="Z137" s="7">
        <f>2000 / 86400</f>
        <v>2.3148148148148147E-2</v>
      </c>
      <c r="AA137" s="6">
        <v>4.4000000000000004</v>
      </c>
      <c r="AB137" s="6" t="s">
        <v>28</v>
      </c>
    </row>
    <row r="138" spans="1:28" s="3" customFormat="1" ht="15.75" x14ac:dyDescent="0.25">
      <c r="A138" s="4" t="s">
        <v>99</v>
      </c>
      <c r="B138" s="4" t="s">
        <v>28</v>
      </c>
      <c r="C138" s="4">
        <v>34.200000000000003</v>
      </c>
      <c r="D138" s="4">
        <v>12.19</v>
      </c>
      <c r="E138" s="4">
        <v>0</v>
      </c>
      <c r="F138" s="4">
        <v>0</v>
      </c>
      <c r="G138" s="4">
        <v>0</v>
      </c>
      <c r="H138" s="4">
        <v>280.48</v>
      </c>
      <c r="I138" s="5">
        <f>55079 / 86400</f>
        <v>0.63748842592592592</v>
      </c>
      <c r="J138" s="4">
        <v>0</v>
      </c>
      <c r="K138" s="4">
        <v>0</v>
      </c>
      <c r="L138" s="4">
        <v>18.329999999999998</v>
      </c>
      <c r="M138" s="4">
        <v>75</v>
      </c>
      <c r="N138" s="5">
        <f t="shared" si="10"/>
        <v>0</v>
      </c>
      <c r="O138" s="4">
        <v>0</v>
      </c>
      <c r="P138" s="4" t="s">
        <v>28</v>
      </c>
      <c r="Q138" s="4" t="s">
        <v>28</v>
      </c>
      <c r="R138" s="4">
        <v>0</v>
      </c>
      <c r="S138" s="4">
        <v>0</v>
      </c>
      <c r="T138" s="4">
        <v>341</v>
      </c>
      <c r="U138" s="4">
        <v>121.58</v>
      </c>
      <c r="V138" s="4">
        <v>1038</v>
      </c>
      <c r="W138" s="4">
        <v>370.08</v>
      </c>
      <c r="X138" s="4">
        <v>1</v>
      </c>
      <c r="Y138" s="4">
        <v>0.36</v>
      </c>
      <c r="Z138" s="5">
        <f>2214 / 86400</f>
        <v>2.5624999999999998E-2</v>
      </c>
      <c r="AA138" s="4">
        <v>4.0199999999999996</v>
      </c>
      <c r="AB138" s="4" t="s">
        <v>28</v>
      </c>
    </row>
    <row r="139" spans="1:28" s="6" customFormat="1" ht="15.75" x14ac:dyDescent="0.25">
      <c r="A139" s="6" t="s">
        <v>28</v>
      </c>
      <c r="B139" s="6" t="s">
        <v>29</v>
      </c>
      <c r="C139" s="6">
        <v>34.200000000000003</v>
      </c>
      <c r="D139" s="6">
        <v>12.19</v>
      </c>
      <c r="E139" s="6">
        <v>0</v>
      </c>
      <c r="F139" s="6">
        <v>0</v>
      </c>
      <c r="G139" s="6">
        <v>0</v>
      </c>
      <c r="H139" s="6">
        <v>280.48</v>
      </c>
      <c r="I139" s="7">
        <f>55079 / 86400</f>
        <v>0.63748842592592592</v>
      </c>
      <c r="J139" s="6">
        <v>0</v>
      </c>
      <c r="K139" s="6">
        <v>0</v>
      </c>
      <c r="L139" s="6">
        <v>18.329999999999998</v>
      </c>
      <c r="M139" s="6">
        <v>75</v>
      </c>
      <c r="N139" s="7">
        <f t="shared" si="10"/>
        <v>0</v>
      </c>
      <c r="O139" s="6">
        <v>0</v>
      </c>
      <c r="P139" s="6" t="s">
        <v>28</v>
      </c>
      <c r="Q139" s="6" t="s">
        <v>28</v>
      </c>
      <c r="R139" s="6">
        <v>0</v>
      </c>
      <c r="S139" s="6">
        <v>0</v>
      </c>
      <c r="T139" s="6">
        <v>341</v>
      </c>
      <c r="U139" s="6">
        <v>121.58</v>
      </c>
      <c r="V139" s="6">
        <v>1038</v>
      </c>
      <c r="W139" s="6">
        <v>370.08</v>
      </c>
      <c r="X139" s="6">
        <v>1</v>
      </c>
      <c r="Y139" s="6">
        <v>0.36</v>
      </c>
      <c r="Z139" s="7">
        <f>2214 / 86400</f>
        <v>2.5624999999999998E-2</v>
      </c>
      <c r="AA139" s="6">
        <v>4.0199999999999996</v>
      </c>
      <c r="AB139" s="6" t="s">
        <v>28</v>
      </c>
    </row>
    <row r="140" spans="1:28" s="3" customFormat="1" ht="15.75" x14ac:dyDescent="0.25">
      <c r="A140" s="4" t="s">
        <v>100</v>
      </c>
      <c r="B140" s="4" t="s">
        <v>28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5">
        <f>0 / 86400</f>
        <v>0</v>
      </c>
      <c r="J140" s="4">
        <v>0</v>
      </c>
      <c r="K140" s="4">
        <v>0</v>
      </c>
      <c r="L140" s="4">
        <v>0</v>
      </c>
      <c r="M140" s="4">
        <v>0</v>
      </c>
      <c r="N140" s="5">
        <f t="shared" si="10"/>
        <v>0</v>
      </c>
      <c r="O140" s="4">
        <v>0</v>
      </c>
      <c r="P140" s="4" t="s">
        <v>28</v>
      </c>
      <c r="Q140" s="4" t="s">
        <v>28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5">
        <f>0 / 86400</f>
        <v>0</v>
      </c>
      <c r="AA140" s="4">
        <v>0</v>
      </c>
      <c r="AB140" s="4" t="s">
        <v>28</v>
      </c>
    </row>
    <row r="141" spans="1:28" s="6" customFormat="1" ht="15.75" x14ac:dyDescent="0.25">
      <c r="A141" s="6" t="s">
        <v>28</v>
      </c>
      <c r="B141" s="6" t="s">
        <v>29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7">
        <f>0 / 86400</f>
        <v>0</v>
      </c>
      <c r="J141" s="6">
        <v>0</v>
      </c>
      <c r="K141" s="6">
        <v>0</v>
      </c>
      <c r="L141" s="6">
        <v>0</v>
      </c>
      <c r="M141" s="6">
        <v>0</v>
      </c>
      <c r="N141" s="7">
        <f t="shared" si="10"/>
        <v>0</v>
      </c>
      <c r="O141" s="6">
        <v>0</v>
      </c>
      <c r="P141" s="6" t="s">
        <v>28</v>
      </c>
      <c r="Q141" s="6" t="s">
        <v>28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7">
        <f>0 / 86400</f>
        <v>0</v>
      </c>
      <c r="AA141" s="6">
        <v>0</v>
      </c>
      <c r="AB141" s="6" t="s">
        <v>28</v>
      </c>
    </row>
    <row r="142" spans="1:28" s="3" customFormat="1" ht="15.75" x14ac:dyDescent="0.25">
      <c r="A142" s="4" t="s">
        <v>101</v>
      </c>
      <c r="B142" s="4" t="s">
        <v>28</v>
      </c>
      <c r="C142" s="4">
        <v>3.4</v>
      </c>
      <c r="D142" s="4">
        <v>6.84</v>
      </c>
      <c r="E142" s="4">
        <v>0</v>
      </c>
      <c r="F142" s="4">
        <v>0</v>
      </c>
      <c r="G142" s="4">
        <v>0</v>
      </c>
      <c r="H142" s="4">
        <v>49.69</v>
      </c>
      <c r="I142" s="5">
        <f>11272 / 86400</f>
        <v>0.13046296296296298</v>
      </c>
      <c r="J142" s="4">
        <v>0</v>
      </c>
      <c r="K142" s="4">
        <v>0</v>
      </c>
      <c r="L142" s="4">
        <v>15.87</v>
      </c>
      <c r="M142" s="4">
        <v>56</v>
      </c>
      <c r="N142" s="5">
        <f t="shared" si="10"/>
        <v>0</v>
      </c>
      <c r="O142" s="4">
        <v>0</v>
      </c>
      <c r="P142" s="4" t="s">
        <v>28</v>
      </c>
      <c r="Q142" s="4" t="s">
        <v>28</v>
      </c>
      <c r="R142" s="4">
        <v>0</v>
      </c>
      <c r="S142" s="4">
        <v>0</v>
      </c>
      <c r="T142" s="4">
        <v>34</v>
      </c>
      <c r="U142" s="4">
        <v>68.42</v>
      </c>
      <c r="V142" s="4">
        <v>143</v>
      </c>
      <c r="W142" s="4">
        <v>287.77999999999997</v>
      </c>
      <c r="X142" s="4">
        <v>0</v>
      </c>
      <c r="Y142" s="4">
        <v>0</v>
      </c>
      <c r="Z142" s="5">
        <f>0 / 86400</f>
        <v>0</v>
      </c>
      <c r="AA142" s="4">
        <v>0</v>
      </c>
      <c r="AB142" s="4" t="s">
        <v>28</v>
      </c>
    </row>
    <row r="143" spans="1:28" s="6" customFormat="1" ht="15.75" x14ac:dyDescent="0.25">
      <c r="A143" s="6" t="s">
        <v>28</v>
      </c>
      <c r="B143" s="6" t="s">
        <v>29</v>
      </c>
      <c r="C143" s="6">
        <v>3.4</v>
      </c>
      <c r="D143" s="6">
        <v>6.84</v>
      </c>
      <c r="E143" s="6">
        <v>0</v>
      </c>
      <c r="F143" s="6">
        <v>0</v>
      </c>
      <c r="G143" s="6">
        <v>0</v>
      </c>
      <c r="H143" s="6">
        <v>49.69</v>
      </c>
      <c r="I143" s="7">
        <f>11272 / 86400</f>
        <v>0.13046296296296298</v>
      </c>
      <c r="J143" s="6">
        <v>0</v>
      </c>
      <c r="K143" s="6">
        <v>0</v>
      </c>
      <c r="L143" s="6">
        <v>15.87</v>
      </c>
      <c r="M143" s="6">
        <v>56</v>
      </c>
      <c r="N143" s="7">
        <f t="shared" si="10"/>
        <v>0</v>
      </c>
      <c r="O143" s="6">
        <v>0</v>
      </c>
      <c r="P143" s="6" t="s">
        <v>28</v>
      </c>
      <c r="Q143" s="6" t="s">
        <v>28</v>
      </c>
      <c r="R143" s="6">
        <v>0</v>
      </c>
      <c r="S143" s="6">
        <v>0</v>
      </c>
      <c r="T143" s="6">
        <v>34</v>
      </c>
      <c r="U143" s="6">
        <v>68.42</v>
      </c>
      <c r="V143" s="6">
        <v>143</v>
      </c>
      <c r="W143" s="6">
        <v>287.77999999999997</v>
      </c>
      <c r="X143" s="6">
        <v>0</v>
      </c>
      <c r="Y143" s="6">
        <v>0</v>
      </c>
      <c r="Z143" s="7">
        <f>0 / 86400</f>
        <v>0</v>
      </c>
      <c r="AA143" s="6">
        <v>0</v>
      </c>
      <c r="AB143" s="6" t="s">
        <v>28</v>
      </c>
    </row>
    <row r="144" spans="1:28" s="3" customFormat="1" ht="15.75" x14ac:dyDescent="0.25">
      <c r="A144" s="4" t="s">
        <v>102</v>
      </c>
      <c r="B144" s="4" t="s">
        <v>28</v>
      </c>
      <c r="C144" s="4">
        <v>0.3</v>
      </c>
      <c r="D144" s="4">
        <v>11.72</v>
      </c>
      <c r="E144" s="4">
        <v>0</v>
      </c>
      <c r="F144" s="4">
        <v>0</v>
      </c>
      <c r="G144" s="4">
        <v>0</v>
      </c>
      <c r="H144" s="4">
        <v>2.56</v>
      </c>
      <c r="I144" s="5">
        <f>1736 / 86400</f>
        <v>2.0092592592592592E-2</v>
      </c>
      <c r="J144" s="4">
        <v>0</v>
      </c>
      <c r="K144" s="4">
        <v>0</v>
      </c>
      <c r="L144" s="4">
        <v>5.31</v>
      </c>
      <c r="M144" s="4">
        <v>38</v>
      </c>
      <c r="N144" s="5">
        <f t="shared" si="10"/>
        <v>0</v>
      </c>
      <c r="O144" s="4">
        <v>0</v>
      </c>
      <c r="P144" s="4" t="s">
        <v>28</v>
      </c>
      <c r="Q144" s="4" t="s">
        <v>28</v>
      </c>
      <c r="R144" s="4">
        <v>0</v>
      </c>
      <c r="S144" s="4">
        <v>0</v>
      </c>
      <c r="T144" s="4">
        <v>3</v>
      </c>
      <c r="U144" s="4">
        <v>117.23</v>
      </c>
      <c r="V144" s="4">
        <v>19</v>
      </c>
      <c r="W144" s="4">
        <v>742.48</v>
      </c>
      <c r="X144" s="4">
        <v>0</v>
      </c>
      <c r="Y144" s="4">
        <v>0</v>
      </c>
      <c r="Z144" s="5">
        <f>686 / 86400</f>
        <v>7.9398148148148145E-3</v>
      </c>
      <c r="AA144" s="4">
        <v>39.520000000000003</v>
      </c>
      <c r="AB144" s="4" t="s">
        <v>28</v>
      </c>
    </row>
    <row r="145" spans="1:28" s="6" customFormat="1" ht="15.75" x14ac:dyDescent="0.25">
      <c r="A145" s="6" t="s">
        <v>28</v>
      </c>
      <c r="B145" s="6" t="s">
        <v>29</v>
      </c>
      <c r="C145" s="6">
        <v>0.3</v>
      </c>
      <c r="D145" s="6">
        <v>11.72</v>
      </c>
      <c r="E145" s="6">
        <v>0</v>
      </c>
      <c r="F145" s="6">
        <v>0</v>
      </c>
      <c r="G145" s="6">
        <v>0</v>
      </c>
      <c r="H145" s="6">
        <v>2.56</v>
      </c>
      <c r="I145" s="7">
        <f>1736 / 86400</f>
        <v>2.0092592592592592E-2</v>
      </c>
      <c r="J145" s="6">
        <v>0</v>
      </c>
      <c r="K145" s="6">
        <v>0</v>
      </c>
      <c r="L145" s="6">
        <v>5.31</v>
      </c>
      <c r="M145" s="6">
        <v>38</v>
      </c>
      <c r="N145" s="7">
        <f t="shared" si="10"/>
        <v>0</v>
      </c>
      <c r="O145" s="6">
        <v>0</v>
      </c>
      <c r="P145" s="6" t="s">
        <v>28</v>
      </c>
      <c r="Q145" s="6" t="s">
        <v>28</v>
      </c>
      <c r="R145" s="6">
        <v>0</v>
      </c>
      <c r="S145" s="6">
        <v>0</v>
      </c>
      <c r="T145" s="6">
        <v>3</v>
      </c>
      <c r="U145" s="6">
        <v>117.23</v>
      </c>
      <c r="V145" s="6">
        <v>19</v>
      </c>
      <c r="W145" s="6">
        <v>742.48</v>
      </c>
      <c r="X145" s="6">
        <v>0</v>
      </c>
      <c r="Y145" s="6">
        <v>0</v>
      </c>
      <c r="Z145" s="7">
        <f>686 / 86400</f>
        <v>7.9398148148148145E-3</v>
      </c>
      <c r="AA145" s="6">
        <v>39.520000000000003</v>
      </c>
      <c r="AB145" s="6" t="s">
        <v>28</v>
      </c>
    </row>
    <row r="146" spans="1:28" s="3" customFormat="1" ht="15.75" x14ac:dyDescent="0.25">
      <c r="A146" s="4" t="s">
        <v>103</v>
      </c>
      <c r="B146" s="4" t="s">
        <v>28</v>
      </c>
      <c r="C146" s="4">
        <v>390.97</v>
      </c>
      <c r="D146" s="4">
        <v>176.61</v>
      </c>
      <c r="E146" s="4">
        <v>0</v>
      </c>
      <c r="F146" s="4">
        <v>0</v>
      </c>
      <c r="G146" s="4">
        <v>0</v>
      </c>
      <c r="H146" s="4">
        <v>221.38</v>
      </c>
      <c r="I146" s="5">
        <f>4385 / 86400</f>
        <v>5.0752314814814813E-2</v>
      </c>
      <c r="J146" s="4">
        <v>0</v>
      </c>
      <c r="K146" s="4">
        <v>0</v>
      </c>
      <c r="L146" s="4">
        <v>181.75</v>
      </c>
      <c r="M146" s="4">
        <v>88</v>
      </c>
      <c r="N146" s="5">
        <f>18 / 86400</f>
        <v>2.0833333333333335E-4</v>
      </c>
      <c r="O146" s="4">
        <v>0.41</v>
      </c>
      <c r="P146" s="4" t="s">
        <v>28</v>
      </c>
      <c r="Q146" s="4" t="s">
        <v>28</v>
      </c>
      <c r="R146" s="4">
        <v>912</v>
      </c>
      <c r="S146" s="4">
        <v>411.97</v>
      </c>
      <c r="T146" s="4">
        <v>1807</v>
      </c>
      <c r="U146" s="4">
        <v>816.26</v>
      </c>
      <c r="V146" s="4">
        <v>1472</v>
      </c>
      <c r="W146" s="4">
        <v>664.93</v>
      </c>
      <c r="X146" s="4">
        <v>259</v>
      </c>
      <c r="Y146" s="4">
        <v>117</v>
      </c>
      <c r="Z146" s="5">
        <f>0 / 86400</f>
        <v>0</v>
      </c>
      <c r="AA146" s="4">
        <v>0</v>
      </c>
      <c r="AB146" s="4" t="s">
        <v>28</v>
      </c>
    </row>
    <row r="147" spans="1:28" s="6" customFormat="1" ht="15.75" x14ac:dyDescent="0.25">
      <c r="A147" s="6" t="s">
        <v>28</v>
      </c>
      <c r="B147" s="6" t="s">
        <v>29</v>
      </c>
      <c r="C147" s="6">
        <v>390.97</v>
      </c>
      <c r="D147" s="6">
        <v>176.61</v>
      </c>
      <c r="E147" s="6">
        <v>0</v>
      </c>
      <c r="F147" s="6">
        <v>0</v>
      </c>
      <c r="G147" s="6">
        <v>0</v>
      </c>
      <c r="H147" s="6">
        <v>221.38</v>
      </c>
      <c r="I147" s="7">
        <f>4385 / 86400</f>
        <v>5.0752314814814813E-2</v>
      </c>
      <c r="J147" s="6">
        <v>0</v>
      </c>
      <c r="K147" s="6">
        <v>0</v>
      </c>
      <c r="L147" s="6">
        <v>181.75</v>
      </c>
      <c r="M147" s="6">
        <v>88</v>
      </c>
      <c r="N147" s="7">
        <f>18 / 86400</f>
        <v>2.0833333333333335E-4</v>
      </c>
      <c r="O147" s="6">
        <v>0.41</v>
      </c>
      <c r="P147" s="6" t="s">
        <v>28</v>
      </c>
      <c r="Q147" s="6" t="s">
        <v>28</v>
      </c>
      <c r="R147" s="6">
        <v>912</v>
      </c>
      <c r="S147" s="6">
        <v>411.97</v>
      </c>
      <c r="T147" s="6">
        <v>1807</v>
      </c>
      <c r="U147" s="6">
        <v>816.26</v>
      </c>
      <c r="V147" s="6">
        <v>1472</v>
      </c>
      <c r="W147" s="6">
        <v>664.93</v>
      </c>
      <c r="X147" s="6">
        <v>259</v>
      </c>
      <c r="Y147" s="6">
        <v>117</v>
      </c>
      <c r="Z147" s="7">
        <f>0 / 86400</f>
        <v>0</v>
      </c>
      <c r="AA147" s="6">
        <v>0</v>
      </c>
      <c r="AB147" s="6" t="s">
        <v>28</v>
      </c>
    </row>
    <row r="148" spans="1:28" s="3" customFormat="1" ht="15.75" x14ac:dyDescent="0.25">
      <c r="A148" s="4" t="s">
        <v>104</v>
      </c>
      <c r="B148" s="4" t="s">
        <v>28</v>
      </c>
      <c r="C148" s="4">
        <v>462.97</v>
      </c>
      <c r="D148" s="4">
        <v>123.36</v>
      </c>
      <c r="E148" s="4">
        <v>0</v>
      </c>
      <c r="F148" s="4">
        <v>0</v>
      </c>
      <c r="G148" s="4">
        <v>0</v>
      </c>
      <c r="H148" s="4">
        <v>375.31</v>
      </c>
      <c r="I148" s="5">
        <f>67447 / 86400</f>
        <v>0.78063657407407405</v>
      </c>
      <c r="J148" s="4">
        <v>0</v>
      </c>
      <c r="K148" s="4">
        <v>0</v>
      </c>
      <c r="L148" s="4">
        <v>20.03</v>
      </c>
      <c r="M148" s="4">
        <v>95</v>
      </c>
      <c r="N148" s="5">
        <f>130 / 86400</f>
        <v>1.5046296296296296E-3</v>
      </c>
      <c r="O148" s="4">
        <v>0.19</v>
      </c>
      <c r="P148" s="4" t="s">
        <v>28</v>
      </c>
      <c r="Q148" s="4" t="s">
        <v>28</v>
      </c>
      <c r="R148" s="4">
        <v>924</v>
      </c>
      <c r="S148" s="4">
        <v>246.2</v>
      </c>
      <c r="T148" s="4">
        <v>2452</v>
      </c>
      <c r="U148" s="4">
        <v>653.32000000000005</v>
      </c>
      <c r="V148" s="4">
        <v>2044</v>
      </c>
      <c r="W148" s="4">
        <v>544.61</v>
      </c>
      <c r="X148" s="4">
        <v>311</v>
      </c>
      <c r="Y148" s="4">
        <v>82.86</v>
      </c>
      <c r="Z148" s="5">
        <f>3993 / 86400</f>
        <v>4.6215277777777779E-2</v>
      </c>
      <c r="AA148" s="4">
        <v>5.92</v>
      </c>
      <c r="AB148" s="4" t="s">
        <v>28</v>
      </c>
    </row>
    <row r="149" spans="1:28" s="6" customFormat="1" ht="15.75" x14ac:dyDescent="0.25">
      <c r="B149" s="6" t="s">
        <v>29</v>
      </c>
      <c r="C149" s="6">
        <v>462.97</v>
      </c>
      <c r="D149" s="6">
        <v>123.36</v>
      </c>
      <c r="E149" s="6">
        <v>0</v>
      </c>
      <c r="F149" s="6">
        <v>0</v>
      </c>
      <c r="G149" s="6">
        <v>0</v>
      </c>
      <c r="H149" s="6">
        <v>375.31</v>
      </c>
      <c r="I149" s="7">
        <f>67447 / 86400</f>
        <v>0.78063657407407405</v>
      </c>
      <c r="J149" s="6">
        <v>0</v>
      </c>
      <c r="K149" s="6">
        <v>0</v>
      </c>
      <c r="L149" s="6">
        <v>20.03</v>
      </c>
      <c r="M149" s="6">
        <v>95</v>
      </c>
      <c r="N149" s="7">
        <f>130 / 86400</f>
        <v>1.5046296296296296E-3</v>
      </c>
      <c r="O149" s="6">
        <v>0.19</v>
      </c>
      <c r="P149" s="6" t="s">
        <v>28</v>
      </c>
      <c r="Q149" s="6" t="s">
        <v>28</v>
      </c>
      <c r="R149" s="6">
        <v>924</v>
      </c>
      <c r="S149" s="6">
        <v>246.2</v>
      </c>
      <c r="T149" s="6">
        <v>2452</v>
      </c>
      <c r="U149" s="6">
        <v>653.32000000000005</v>
      </c>
      <c r="V149" s="6">
        <v>2044</v>
      </c>
      <c r="W149" s="6">
        <v>544.61</v>
      </c>
      <c r="X149" s="6">
        <v>311</v>
      </c>
      <c r="Y149" s="6">
        <v>82.86</v>
      </c>
      <c r="Z149" s="7">
        <f>3993 / 86400</f>
        <v>4.6215277777777779E-2</v>
      </c>
      <c r="AA149" s="6">
        <v>5.92</v>
      </c>
      <c r="AB149" s="6" t="s">
        <v>28</v>
      </c>
    </row>
    <row r="150" spans="1:28" s="3" customFormat="1" ht="15.75" x14ac:dyDescent="0.25">
      <c r="A150" s="8" t="s">
        <v>30</v>
      </c>
      <c r="B150" s="9" t="s">
        <v>28</v>
      </c>
      <c r="C150" s="9">
        <v>9643.5499999999993</v>
      </c>
      <c r="D150" s="9">
        <v>88.72</v>
      </c>
      <c r="E150" s="9">
        <v>0</v>
      </c>
      <c r="F150" s="9">
        <v>0</v>
      </c>
      <c r="G150" s="9">
        <v>0</v>
      </c>
      <c r="H150" s="9">
        <v>10869.96</v>
      </c>
      <c r="I150" s="10">
        <f>1624326 / 86400</f>
        <v>18.800069444444443</v>
      </c>
      <c r="J150" s="9">
        <v>0</v>
      </c>
      <c r="K150" s="9">
        <v>0</v>
      </c>
      <c r="L150" s="9">
        <v>24.09</v>
      </c>
      <c r="M150" s="9">
        <v>144</v>
      </c>
      <c r="N150" s="10">
        <f>6248 / 86400</f>
        <v>7.2314814814814818E-2</v>
      </c>
      <c r="O150" s="9">
        <v>0.38</v>
      </c>
      <c r="P150" s="9" t="s">
        <v>28</v>
      </c>
      <c r="Q150" s="9" t="s">
        <v>28</v>
      </c>
      <c r="R150" s="9">
        <v>11323</v>
      </c>
      <c r="S150" s="9">
        <v>104.17</v>
      </c>
      <c r="T150" s="9">
        <v>38464</v>
      </c>
      <c r="U150" s="9">
        <v>353.86</v>
      </c>
      <c r="V150" s="9">
        <v>36790</v>
      </c>
      <c r="W150" s="9">
        <v>338.46</v>
      </c>
      <c r="X150" s="9">
        <v>9328</v>
      </c>
      <c r="Y150" s="9">
        <v>85.81</v>
      </c>
      <c r="Z150" s="10">
        <f>166865 / 86400</f>
        <v>1.9313078703703703</v>
      </c>
      <c r="AA150" s="9">
        <v>10.27</v>
      </c>
      <c r="AB150" s="9" t="s">
        <v>28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By 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2025-03-13T23:19:07Z</dcterms:created>
  <dcterms:modified xsi:type="dcterms:W3CDTF">2025-09-22T20:21:52Z</dcterms:modified>
</cp:coreProperties>
</file>