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79E895C0-75A1-4EE8-83ED-0DDDC66EFD59}" xr6:coauthVersionLast="47" xr6:coauthVersionMax="47" xr10:uidLastSave="{00000000-0000-0000-0000-000000000000}"/>
  <bookViews>
    <workbookView xWindow="1905" yWindow="0" windowWidth="12960" windowHeight="15585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62" i="1" l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9" i="1"/>
  <c r="N89" i="1"/>
  <c r="I89" i="1"/>
  <c r="Z88" i="1"/>
  <c r="N88" i="1"/>
  <c r="I88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<sst xmlns="http://schemas.openxmlformats.org/spreadsheetml/2006/main" count="832" uniqueCount="111">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</sst>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45" workbookViewId="0">
      <selection activeCell="D150" sqref="D150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375.51</v>
      </c>
      <c r="D2" s="4">
        <v>181.7</v>
      </c>
      <c r="E2" s="4">
        <v>0</v>
      </c>
      <c r="F2" s="4">
        <v>0</v>
      </c>
      <c r="G2" s="4">
        <v>0</v>
      </c>
      <c r="H2" s="4">
        <v>206.67</v>
      </c>
      <c r="I2" s="5">
        <f>44437 / 86400</f>
        <v>0.51431712962962961</v>
      </c>
      <c r="J2" s="4">
        <v>0</v>
      </c>
      <c r="K2" s="4">
        <v>0</v>
      </c>
      <c r="L2" s="4">
        <v>16.739999999999998</v>
      </c>
      <c r="M2" s="4">
        <v>88</v>
      </c>
      <c r="N2" s="5">
        <f>27 / 86400</f>
        <v>3.1250000000000001E-4</v>
      </c>
      <c r="O2" s="4">
        <v>0.06</v>
      </c>
      <c r="P2" s="4" t="s">
        <v>28</v>
      </c>
      <c r="Q2" s="4" t="s">
        <v>28</v>
      </c>
      <c r="R2" s="4">
        <v>794</v>
      </c>
      <c r="S2" s="4">
        <v>384.19</v>
      </c>
      <c r="T2" s="4">
        <v>1717</v>
      </c>
      <c r="U2" s="4">
        <v>830.79</v>
      </c>
      <c r="V2" s="4">
        <v>1450</v>
      </c>
      <c r="W2" s="4">
        <v>701.6</v>
      </c>
      <c r="X2" s="4">
        <v>446</v>
      </c>
      <c r="Y2" s="4">
        <v>215.8</v>
      </c>
      <c r="Z2" s="5">
        <f>2103 / 86400</f>
        <v>2.4340277777777777E-2</v>
      </c>
      <c r="AA2" s="4">
        <v>4.7300000000000004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375.51</v>
      </c>
      <c r="D3" s="6">
        <v>181.7</v>
      </c>
      <c r="E3" s="6">
        <v>0</v>
      </c>
      <c r="F3" s="6">
        <v>0</v>
      </c>
      <c r="G3" s="6">
        <v>0</v>
      </c>
      <c r="H3" s="6">
        <v>206.67</v>
      </c>
      <c r="I3" s="7">
        <f>44437 / 86400</f>
        <v>0.51431712962962961</v>
      </c>
      <c r="J3" s="6">
        <v>0</v>
      </c>
      <c r="K3" s="6">
        <v>0</v>
      </c>
      <c r="L3" s="6">
        <v>16.739999999999998</v>
      </c>
      <c r="M3" s="6">
        <v>88</v>
      </c>
      <c r="N3" s="7">
        <f>27 / 86400</f>
        <v>3.1250000000000001E-4</v>
      </c>
      <c r="O3" s="6">
        <v>0.06</v>
      </c>
      <c r="P3" s="6" t="s">
        <v>28</v>
      </c>
      <c r="Q3" s="6" t="s">
        <v>28</v>
      </c>
      <c r="R3" s="6">
        <v>794</v>
      </c>
      <c r="S3" s="6">
        <v>384.19</v>
      </c>
      <c r="T3" s="6">
        <v>1717</v>
      </c>
      <c r="U3" s="6">
        <v>830.79</v>
      </c>
      <c r="V3" s="6">
        <v>1450</v>
      </c>
      <c r="W3" s="6">
        <v>701.6</v>
      </c>
      <c r="X3" s="6">
        <v>446</v>
      </c>
      <c r="Y3" s="6">
        <v>215.8</v>
      </c>
      <c r="Z3" s="7">
        <f>2103 / 86400</f>
        <v>2.4340277777777777E-2</v>
      </c>
      <c r="AA3" s="6">
        <v>4.7300000000000004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363.42</v>
      </c>
      <c r="D4" s="4">
        <v>116.68</v>
      </c>
      <c r="E4" s="4">
        <v>0</v>
      </c>
      <c r="F4" s="4">
        <v>0</v>
      </c>
      <c r="G4" s="4">
        <v>0</v>
      </c>
      <c r="H4" s="4">
        <v>311.47000000000003</v>
      </c>
      <c r="I4" s="5">
        <f>34506 / 86400</f>
        <v>0.39937499999999998</v>
      </c>
      <c r="J4" s="4">
        <v>0</v>
      </c>
      <c r="K4" s="4">
        <v>0</v>
      </c>
      <c r="L4" s="4">
        <v>32.5</v>
      </c>
      <c r="M4" s="4">
        <v>105</v>
      </c>
      <c r="N4" s="5">
        <f>187 / 86400</f>
        <v>2.1643518518518518E-3</v>
      </c>
      <c r="O4" s="4">
        <v>0.54</v>
      </c>
      <c r="P4" s="4" t="s">
        <v>28</v>
      </c>
      <c r="Q4" s="4" t="s">
        <v>28</v>
      </c>
      <c r="R4" s="4">
        <v>664</v>
      </c>
      <c r="S4" s="4">
        <v>213.18</v>
      </c>
      <c r="T4" s="4">
        <v>1607</v>
      </c>
      <c r="U4" s="4">
        <v>515.94000000000005</v>
      </c>
      <c r="V4" s="4">
        <v>1216</v>
      </c>
      <c r="W4" s="4">
        <v>390.4</v>
      </c>
      <c r="X4" s="4">
        <v>338</v>
      </c>
      <c r="Y4" s="4">
        <v>108.52</v>
      </c>
      <c r="Z4" s="5">
        <f>0 / 86400</f>
        <v>0</v>
      </c>
      <c r="AA4" s="4">
        <v>0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363.42</v>
      </c>
      <c r="D5" s="6">
        <v>116.68</v>
      </c>
      <c r="E5" s="6">
        <v>0</v>
      </c>
      <c r="F5" s="6">
        <v>0</v>
      </c>
      <c r="G5" s="6">
        <v>0</v>
      </c>
      <c r="H5" s="6">
        <v>311.47000000000003</v>
      </c>
      <c r="I5" s="7">
        <f>34506 / 86400</f>
        <v>0.39937499999999998</v>
      </c>
      <c r="J5" s="6">
        <v>0</v>
      </c>
      <c r="K5" s="6">
        <v>0</v>
      </c>
      <c r="L5" s="6">
        <v>32.5</v>
      </c>
      <c r="M5" s="6">
        <v>105</v>
      </c>
      <c r="N5" s="7">
        <f>187 / 86400</f>
        <v>2.1643518518518518E-3</v>
      </c>
      <c r="O5" s="6">
        <v>0.54</v>
      </c>
      <c r="P5" s="6" t="s">
        <v>28</v>
      </c>
      <c r="Q5" s="6" t="s">
        <v>28</v>
      </c>
      <c r="R5" s="6">
        <v>664</v>
      </c>
      <c r="S5" s="6">
        <v>213.18</v>
      </c>
      <c r="T5" s="6">
        <v>1607</v>
      </c>
      <c r="U5" s="6">
        <v>515.94000000000005</v>
      </c>
      <c r="V5" s="6">
        <v>1216</v>
      </c>
      <c r="W5" s="6">
        <v>390.4</v>
      </c>
      <c r="X5" s="6">
        <v>338</v>
      </c>
      <c r="Y5" s="6">
        <v>108.52</v>
      </c>
      <c r="Z5" s="7">
        <f>0 / 86400</f>
        <v>0</v>
      </c>
      <c r="AA5" s="6">
        <v>0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25.1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f>21834 / 86400</f>
        <v>0.25270833333333331</v>
      </c>
      <c r="J6" s="4">
        <v>0</v>
      </c>
      <c r="K6" s="4">
        <v>0</v>
      </c>
      <c r="L6" s="4">
        <v>0</v>
      </c>
      <c r="M6" s="4">
        <v>0</v>
      </c>
      <c r="N6" s="5">
        <f>0 / 86400</f>
        <v>0</v>
      </c>
      <c r="O6" s="4">
        <v>0</v>
      </c>
      <c r="P6" s="4" t="s">
        <v>28</v>
      </c>
      <c r="Q6" s="4" t="s">
        <v>28</v>
      </c>
      <c r="R6" s="4">
        <v>9</v>
      </c>
      <c r="S6" s="4">
        <v>0</v>
      </c>
      <c r="T6" s="4">
        <v>97</v>
      </c>
      <c r="U6" s="4">
        <v>0</v>
      </c>
      <c r="V6" s="4">
        <v>48</v>
      </c>
      <c r="W6" s="4">
        <v>0</v>
      </c>
      <c r="X6" s="4">
        <v>136</v>
      </c>
      <c r="Y6" s="4">
        <v>0</v>
      </c>
      <c r="Z6" s="5">
        <f>12981 / 86400</f>
        <v>0.15024305555555556</v>
      </c>
      <c r="AA6" s="4">
        <v>59.45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25.1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>21834 / 86400</f>
        <v>0.25270833333333331</v>
      </c>
      <c r="J7" s="6">
        <v>0</v>
      </c>
      <c r="K7" s="6">
        <v>0</v>
      </c>
      <c r="L7" s="6">
        <v>0</v>
      </c>
      <c r="M7" s="6">
        <v>0</v>
      </c>
      <c r="N7" s="7">
        <f>0 / 86400</f>
        <v>0</v>
      </c>
      <c r="O7" s="6">
        <v>0</v>
      </c>
      <c r="P7" s="6" t="s">
        <v>28</v>
      </c>
      <c r="Q7" s="6" t="s">
        <v>28</v>
      </c>
      <c r="R7" s="6">
        <v>9</v>
      </c>
      <c r="S7" s="6">
        <v>0</v>
      </c>
      <c r="T7" s="6">
        <v>97</v>
      </c>
      <c r="U7" s="6">
        <v>0</v>
      </c>
      <c r="V7" s="6">
        <v>48</v>
      </c>
      <c r="W7" s="6">
        <v>0</v>
      </c>
      <c r="X7" s="6">
        <v>136</v>
      </c>
      <c r="Y7" s="6">
        <v>0</v>
      </c>
      <c r="Z7" s="7">
        <f>12981 / 86400</f>
        <v>0.15024305555555556</v>
      </c>
      <c r="AA7" s="6">
        <v>59.45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44.9</v>
      </c>
      <c r="D8" s="4">
        <v>149.91999999999999</v>
      </c>
      <c r="E8" s="4">
        <v>0</v>
      </c>
      <c r="F8" s="4">
        <v>0</v>
      </c>
      <c r="G8" s="4">
        <v>0</v>
      </c>
      <c r="H8" s="4">
        <v>29.95</v>
      </c>
      <c r="I8" s="5">
        <f>7858 / 86400</f>
        <v>9.0949074074074071E-2</v>
      </c>
      <c r="J8" s="4">
        <v>0</v>
      </c>
      <c r="K8" s="4">
        <v>0</v>
      </c>
      <c r="L8" s="4">
        <v>13.72</v>
      </c>
      <c r="M8" s="4">
        <v>62</v>
      </c>
      <c r="N8" s="5">
        <f>0 / 86400</f>
        <v>0</v>
      </c>
      <c r="O8" s="4">
        <v>0</v>
      </c>
      <c r="P8" s="4" t="s">
        <v>28</v>
      </c>
      <c r="Q8" s="4" t="s">
        <v>28</v>
      </c>
      <c r="R8" s="4">
        <v>71</v>
      </c>
      <c r="S8" s="4">
        <v>237.07</v>
      </c>
      <c r="T8" s="4">
        <v>257</v>
      </c>
      <c r="U8" s="4">
        <v>858.13</v>
      </c>
      <c r="V8" s="4">
        <v>110</v>
      </c>
      <c r="W8" s="4">
        <v>367.29</v>
      </c>
      <c r="X8" s="4">
        <v>50</v>
      </c>
      <c r="Y8" s="4">
        <v>166.95</v>
      </c>
      <c r="Z8" s="5">
        <f t="shared" ref="Z8:Z13" si="0">0 / 86400</f>
        <v>0</v>
      </c>
      <c r="AA8" s="4">
        <v>0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44.9</v>
      </c>
      <c r="D9" s="6">
        <v>149.91999999999999</v>
      </c>
      <c r="E9" s="6">
        <v>0</v>
      </c>
      <c r="F9" s="6">
        <v>0</v>
      </c>
      <c r="G9" s="6">
        <v>0</v>
      </c>
      <c r="H9" s="6">
        <v>29.95</v>
      </c>
      <c r="I9" s="7">
        <f>7858 / 86400</f>
        <v>9.0949074074074071E-2</v>
      </c>
      <c r="J9" s="6">
        <v>0</v>
      </c>
      <c r="K9" s="6">
        <v>0</v>
      </c>
      <c r="L9" s="6">
        <v>13.72</v>
      </c>
      <c r="M9" s="6">
        <v>62</v>
      </c>
      <c r="N9" s="7">
        <f>0 / 86400</f>
        <v>0</v>
      </c>
      <c r="O9" s="6">
        <v>0</v>
      </c>
      <c r="P9" s="6" t="s">
        <v>28</v>
      </c>
      <c r="Q9" s="6" t="s">
        <v>28</v>
      </c>
      <c r="R9" s="6">
        <v>71</v>
      </c>
      <c r="S9" s="6">
        <v>237.07</v>
      </c>
      <c r="T9" s="6">
        <v>257</v>
      </c>
      <c r="U9" s="6">
        <v>858.13</v>
      </c>
      <c r="V9" s="6">
        <v>110</v>
      </c>
      <c r="W9" s="6">
        <v>367.29</v>
      </c>
      <c r="X9" s="6">
        <v>50</v>
      </c>
      <c r="Y9" s="6">
        <v>166.95</v>
      </c>
      <c r="Z9" s="7">
        <f t="shared" si="0"/>
        <v>0</v>
      </c>
      <c r="AA9" s="6">
        <v>0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499.69</v>
      </c>
      <c r="D10" s="4">
        <v>156.06</v>
      </c>
      <c r="E10" s="4">
        <v>0</v>
      </c>
      <c r="F10" s="4">
        <v>0</v>
      </c>
      <c r="G10" s="4">
        <v>0</v>
      </c>
      <c r="H10" s="4">
        <v>320.19</v>
      </c>
      <c r="I10" s="5">
        <f>39992 / 86400</f>
        <v>0.46287037037037038</v>
      </c>
      <c r="J10" s="4">
        <v>0</v>
      </c>
      <c r="K10" s="4">
        <v>0</v>
      </c>
      <c r="L10" s="4">
        <v>28.82</v>
      </c>
      <c r="M10" s="4">
        <v>90</v>
      </c>
      <c r="N10" s="5">
        <f>61 / 86400</f>
        <v>7.0601851851851847E-4</v>
      </c>
      <c r="O10" s="4">
        <v>0.15</v>
      </c>
      <c r="P10" s="4" t="s">
        <v>28</v>
      </c>
      <c r="Q10" s="4" t="s">
        <v>28</v>
      </c>
      <c r="R10" s="4">
        <v>965</v>
      </c>
      <c r="S10" s="4">
        <v>301.39</v>
      </c>
      <c r="T10" s="4">
        <v>2136</v>
      </c>
      <c r="U10" s="4">
        <v>667.11</v>
      </c>
      <c r="V10" s="4">
        <v>1272</v>
      </c>
      <c r="W10" s="4">
        <v>397.27</v>
      </c>
      <c r="X10" s="4">
        <v>917</v>
      </c>
      <c r="Y10" s="4">
        <v>286.39999999999998</v>
      </c>
      <c r="Z10" s="5">
        <f t="shared" si="0"/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499.69</v>
      </c>
      <c r="D11" s="6">
        <v>156.06</v>
      </c>
      <c r="E11" s="6">
        <v>0</v>
      </c>
      <c r="F11" s="6">
        <v>0</v>
      </c>
      <c r="G11" s="6">
        <v>0</v>
      </c>
      <c r="H11" s="6">
        <v>320.19</v>
      </c>
      <c r="I11" s="7">
        <f>39992 / 86400</f>
        <v>0.46287037037037038</v>
      </c>
      <c r="J11" s="6">
        <v>0</v>
      </c>
      <c r="K11" s="6">
        <v>0</v>
      </c>
      <c r="L11" s="6">
        <v>28.82</v>
      </c>
      <c r="M11" s="6">
        <v>90</v>
      </c>
      <c r="N11" s="7">
        <f>61 / 86400</f>
        <v>7.0601851851851847E-4</v>
      </c>
      <c r="O11" s="6">
        <v>0.15</v>
      </c>
      <c r="P11" s="6" t="s">
        <v>28</v>
      </c>
      <c r="Q11" s="6" t="s">
        <v>28</v>
      </c>
      <c r="R11" s="6">
        <v>965</v>
      </c>
      <c r="S11" s="6">
        <v>301.39</v>
      </c>
      <c r="T11" s="6">
        <v>2136</v>
      </c>
      <c r="U11" s="6">
        <v>667.11</v>
      </c>
      <c r="V11" s="6">
        <v>1272</v>
      </c>
      <c r="W11" s="6">
        <v>397.27</v>
      </c>
      <c r="X11" s="6">
        <v>917</v>
      </c>
      <c r="Y11" s="6">
        <v>286.39999999999998</v>
      </c>
      <c r="Z11" s="7">
        <f t="shared" si="0"/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5">
        <f>0 / 86400</f>
        <v>0</v>
      </c>
      <c r="J12" s="4">
        <v>0</v>
      </c>
      <c r="K12" s="4">
        <v>0</v>
      </c>
      <c r="L12" s="4">
        <v>0</v>
      </c>
      <c r="M12" s="4">
        <v>0</v>
      </c>
      <c r="N12" s="5">
        <f>0 / 86400</f>
        <v>0</v>
      </c>
      <c r="O12" s="4">
        <v>0</v>
      </c>
      <c r="P12" s="4" t="s">
        <v>28</v>
      </c>
      <c r="Q12" s="4" t="s">
        <v>28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5">
        <f t="shared" si="0"/>
        <v>0</v>
      </c>
      <c r="AA12" s="4">
        <v>0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f>0 / 86400</f>
        <v>0</v>
      </c>
      <c r="J13" s="6">
        <v>0</v>
      </c>
      <c r="K13" s="6">
        <v>0</v>
      </c>
      <c r="L13" s="6">
        <v>0</v>
      </c>
      <c r="M13" s="6">
        <v>0</v>
      </c>
      <c r="N13" s="7">
        <f>0 / 86400</f>
        <v>0</v>
      </c>
      <c r="O13" s="6">
        <v>0</v>
      </c>
      <c r="P13" s="6" t="s">
        <v>28</v>
      </c>
      <c r="Q13" s="6" t="s">
        <v>28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7">
        <f t="shared" si="0"/>
        <v>0</v>
      </c>
      <c r="AA13" s="6">
        <v>0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326.8</v>
      </c>
      <c r="D14" s="4">
        <v>345.08</v>
      </c>
      <c r="E14" s="4">
        <v>0</v>
      </c>
      <c r="F14" s="4">
        <v>0</v>
      </c>
      <c r="G14" s="4">
        <v>0</v>
      </c>
      <c r="H14" s="4">
        <v>94.7</v>
      </c>
      <c r="I14" s="5">
        <f>21835 / 86400</f>
        <v>0.25271990740740741</v>
      </c>
      <c r="J14" s="4">
        <v>0</v>
      </c>
      <c r="K14" s="4">
        <v>0</v>
      </c>
      <c r="L14" s="4">
        <v>15.61</v>
      </c>
      <c r="M14" s="4">
        <v>76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641</v>
      </c>
      <c r="S14" s="4">
        <v>676.86</v>
      </c>
      <c r="T14" s="4">
        <v>1130</v>
      </c>
      <c r="U14" s="4">
        <v>1193.22</v>
      </c>
      <c r="V14" s="4">
        <v>1027</v>
      </c>
      <c r="W14" s="4">
        <v>1084.45</v>
      </c>
      <c r="X14" s="4">
        <v>856</v>
      </c>
      <c r="Y14" s="4">
        <v>903.89</v>
      </c>
      <c r="Z14" s="5">
        <f>2183 / 86400</f>
        <v>2.5266203703703704E-2</v>
      </c>
      <c r="AA14" s="4">
        <v>10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326.8</v>
      </c>
      <c r="D15" s="6">
        <v>345.08</v>
      </c>
      <c r="E15" s="6">
        <v>0</v>
      </c>
      <c r="F15" s="6">
        <v>0</v>
      </c>
      <c r="G15" s="6">
        <v>0</v>
      </c>
      <c r="H15" s="6">
        <v>94.7</v>
      </c>
      <c r="I15" s="7">
        <f>21835 / 86400</f>
        <v>0.25271990740740741</v>
      </c>
      <c r="J15" s="6">
        <v>0</v>
      </c>
      <c r="K15" s="6">
        <v>0</v>
      </c>
      <c r="L15" s="6">
        <v>15.61</v>
      </c>
      <c r="M15" s="6">
        <v>76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641</v>
      </c>
      <c r="S15" s="6">
        <v>676.86</v>
      </c>
      <c r="T15" s="6">
        <v>1130</v>
      </c>
      <c r="U15" s="6">
        <v>1193.22</v>
      </c>
      <c r="V15" s="6">
        <v>1027</v>
      </c>
      <c r="W15" s="6">
        <v>1084.45</v>
      </c>
      <c r="X15" s="6">
        <v>856</v>
      </c>
      <c r="Y15" s="6">
        <v>903.89</v>
      </c>
      <c r="Z15" s="7">
        <f>2183 / 86400</f>
        <v>2.5266203703703704E-2</v>
      </c>
      <c r="AA15" s="6">
        <v>10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203.22</v>
      </c>
      <c r="D16" s="4">
        <v>119.85</v>
      </c>
      <c r="E16" s="4">
        <v>0</v>
      </c>
      <c r="F16" s="4">
        <v>0</v>
      </c>
      <c r="G16" s="4">
        <v>0</v>
      </c>
      <c r="H16" s="4">
        <v>169.56</v>
      </c>
      <c r="I16" s="5">
        <f>13478 / 86400</f>
        <v>0.15599537037037037</v>
      </c>
      <c r="J16" s="4">
        <v>0</v>
      </c>
      <c r="K16" s="4">
        <v>0</v>
      </c>
      <c r="L16" s="4">
        <v>45.29</v>
      </c>
      <c r="M16" s="4">
        <v>81</v>
      </c>
      <c r="N16" s="5">
        <f>7 / 86400</f>
        <v>8.1018518518518516E-5</v>
      </c>
      <c r="O16" s="4">
        <v>0.05</v>
      </c>
      <c r="P16" s="4" t="s">
        <v>28</v>
      </c>
      <c r="Q16" s="4" t="s">
        <v>28</v>
      </c>
      <c r="R16" s="4">
        <v>262</v>
      </c>
      <c r="S16" s="4">
        <v>154.52000000000001</v>
      </c>
      <c r="T16" s="4">
        <v>1230</v>
      </c>
      <c r="U16" s="4">
        <v>725.41</v>
      </c>
      <c r="V16" s="4">
        <v>839</v>
      </c>
      <c r="W16" s="4">
        <v>494.81</v>
      </c>
      <c r="X16" s="4">
        <v>276</v>
      </c>
      <c r="Y16" s="4">
        <v>162.78</v>
      </c>
      <c r="Z16" s="5">
        <f>722 / 86400</f>
        <v>8.3564814814814821E-3</v>
      </c>
      <c r="AA16" s="4">
        <v>5.36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203.22</v>
      </c>
      <c r="D17" s="6">
        <v>119.85</v>
      </c>
      <c r="E17" s="6">
        <v>0</v>
      </c>
      <c r="F17" s="6">
        <v>0</v>
      </c>
      <c r="G17" s="6">
        <v>0</v>
      </c>
      <c r="H17" s="6">
        <v>169.56</v>
      </c>
      <c r="I17" s="7">
        <f>13478 / 86400</f>
        <v>0.15599537037037037</v>
      </c>
      <c r="J17" s="6">
        <v>0</v>
      </c>
      <c r="K17" s="6">
        <v>0</v>
      </c>
      <c r="L17" s="6">
        <v>45.29</v>
      </c>
      <c r="M17" s="6">
        <v>81</v>
      </c>
      <c r="N17" s="7">
        <f>7 / 86400</f>
        <v>8.1018518518518516E-5</v>
      </c>
      <c r="O17" s="6">
        <v>0.05</v>
      </c>
      <c r="P17" s="6" t="s">
        <v>28</v>
      </c>
      <c r="Q17" s="6" t="s">
        <v>28</v>
      </c>
      <c r="R17" s="6">
        <v>262</v>
      </c>
      <c r="S17" s="6">
        <v>154.52000000000001</v>
      </c>
      <c r="T17" s="6">
        <v>1230</v>
      </c>
      <c r="U17" s="6">
        <v>725.41</v>
      </c>
      <c r="V17" s="6">
        <v>839</v>
      </c>
      <c r="W17" s="6">
        <v>494.81</v>
      </c>
      <c r="X17" s="6">
        <v>276</v>
      </c>
      <c r="Y17" s="6">
        <v>162.78</v>
      </c>
      <c r="Z17" s="7">
        <f>722 / 86400</f>
        <v>8.3564814814814821E-3</v>
      </c>
      <c r="AA17" s="6">
        <v>5.36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200.7</v>
      </c>
      <c r="D18" s="4">
        <v>101.1</v>
      </c>
      <c r="E18" s="4">
        <v>0</v>
      </c>
      <c r="F18" s="4">
        <v>0</v>
      </c>
      <c r="G18" s="4">
        <v>0</v>
      </c>
      <c r="H18" s="4">
        <v>198.52</v>
      </c>
      <c r="I18" s="5">
        <f>46498 / 86400</f>
        <v>0.53817129629629634</v>
      </c>
      <c r="J18" s="4">
        <v>0</v>
      </c>
      <c r="K18" s="4">
        <v>0</v>
      </c>
      <c r="L18" s="4">
        <v>15.37</v>
      </c>
      <c r="M18" s="4">
        <v>71</v>
      </c>
      <c r="N18" s="5">
        <f>0 / 86400</f>
        <v>0</v>
      </c>
      <c r="O18" s="4">
        <v>0</v>
      </c>
      <c r="P18" s="4" t="s">
        <v>28</v>
      </c>
      <c r="Q18" s="4" t="s">
        <v>28</v>
      </c>
      <c r="R18" s="4">
        <v>241</v>
      </c>
      <c r="S18" s="4">
        <v>121.4</v>
      </c>
      <c r="T18" s="4">
        <v>1337</v>
      </c>
      <c r="U18" s="4">
        <v>673.48</v>
      </c>
      <c r="V18" s="4">
        <v>855</v>
      </c>
      <c r="W18" s="4">
        <v>430.68</v>
      </c>
      <c r="X18" s="4">
        <v>188</v>
      </c>
      <c r="Y18" s="4">
        <v>94.7</v>
      </c>
      <c r="Z18" s="5">
        <f>5562 / 86400</f>
        <v>6.4375000000000002E-2</v>
      </c>
      <c r="AA18" s="4">
        <v>11.96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200.7</v>
      </c>
      <c r="D19" s="6">
        <v>101.1</v>
      </c>
      <c r="E19" s="6">
        <v>0</v>
      </c>
      <c r="F19" s="6">
        <v>0</v>
      </c>
      <c r="G19" s="6">
        <v>0</v>
      </c>
      <c r="H19" s="6">
        <v>198.52</v>
      </c>
      <c r="I19" s="7">
        <f>46498 / 86400</f>
        <v>0.53817129629629634</v>
      </c>
      <c r="J19" s="6">
        <v>0</v>
      </c>
      <c r="K19" s="6">
        <v>0</v>
      </c>
      <c r="L19" s="6">
        <v>15.37</v>
      </c>
      <c r="M19" s="6">
        <v>71</v>
      </c>
      <c r="N19" s="7">
        <f>0 / 86400</f>
        <v>0</v>
      </c>
      <c r="O19" s="6">
        <v>0</v>
      </c>
      <c r="P19" s="6" t="s">
        <v>28</v>
      </c>
      <c r="Q19" s="6" t="s">
        <v>28</v>
      </c>
      <c r="R19" s="6">
        <v>241</v>
      </c>
      <c r="S19" s="6">
        <v>121.4</v>
      </c>
      <c r="T19" s="6">
        <v>1337</v>
      </c>
      <c r="U19" s="6">
        <v>673.48</v>
      </c>
      <c r="V19" s="6">
        <v>855</v>
      </c>
      <c r="W19" s="6">
        <v>430.68</v>
      </c>
      <c r="X19" s="6">
        <v>188</v>
      </c>
      <c r="Y19" s="6">
        <v>94.7</v>
      </c>
      <c r="Z19" s="7">
        <f>5562 / 86400</f>
        <v>6.4375000000000002E-2</v>
      </c>
      <c r="AA19" s="6">
        <v>11.96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25.44</v>
      </c>
      <c r="D20" s="4">
        <v>22.09</v>
      </c>
      <c r="E20" s="4">
        <v>0</v>
      </c>
      <c r="F20" s="4">
        <v>0</v>
      </c>
      <c r="G20" s="4">
        <v>0</v>
      </c>
      <c r="H20" s="4">
        <v>115.17</v>
      </c>
      <c r="I20" s="5">
        <f>25530 / 86400</f>
        <v>0.29548611111111112</v>
      </c>
      <c r="J20" s="4">
        <v>0</v>
      </c>
      <c r="K20" s="4">
        <v>0</v>
      </c>
      <c r="L20" s="4">
        <v>16.239999999999998</v>
      </c>
      <c r="M20" s="4">
        <v>87</v>
      </c>
      <c r="N20" s="5">
        <f>10 / 86400</f>
        <v>1.1574074074074075E-4</v>
      </c>
      <c r="O20" s="4">
        <v>0.04</v>
      </c>
      <c r="P20" s="4" t="s">
        <v>28</v>
      </c>
      <c r="Q20" s="4" t="s">
        <v>28</v>
      </c>
      <c r="R20" s="4">
        <v>13</v>
      </c>
      <c r="S20" s="4">
        <v>11.29</v>
      </c>
      <c r="T20" s="4">
        <v>227</v>
      </c>
      <c r="U20" s="4">
        <v>197.1</v>
      </c>
      <c r="V20" s="4">
        <v>529</v>
      </c>
      <c r="W20" s="4">
        <v>459.32</v>
      </c>
      <c r="X20" s="4">
        <v>0</v>
      </c>
      <c r="Y20" s="4">
        <v>0</v>
      </c>
      <c r="Z20" s="5">
        <f>0 / 86400</f>
        <v>0</v>
      </c>
      <c r="AA20" s="4">
        <v>0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25.44</v>
      </c>
      <c r="D21" s="6">
        <v>22.09</v>
      </c>
      <c r="E21" s="6">
        <v>0</v>
      </c>
      <c r="F21" s="6">
        <v>0</v>
      </c>
      <c r="G21" s="6">
        <v>0</v>
      </c>
      <c r="H21" s="6">
        <v>115.17</v>
      </c>
      <c r="I21" s="7">
        <f>25530 / 86400</f>
        <v>0.29548611111111112</v>
      </c>
      <c r="J21" s="6">
        <v>0</v>
      </c>
      <c r="K21" s="6">
        <v>0</v>
      </c>
      <c r="L21" s="6">
        <v>16.239999999999998</v>
      </c>
      <c r="M21" s="6">
        <v>87</v>
      </c>
      <c r="N21" s="7">
        <f>10 / 86400</f>
        <v>1.1574074074074075E-4</v>
      </c>
      <c r="O21" s="6">
        <v>0.04</v>
      </c>
      <c r="P21" s="6" t="s">
        <v>28</v>
      </c>
      <c r="Q21" s="6" t="s">
        <v>28</v>
      </c>
      <c r="R21" s="6">
        <v>13</v>
      </c>
      <c r="S21" s="6">
        <v>11.29</v>
      </c>
      <c r="T21" s="6">
        <v>227</v>
      </c>
      <c r="U21" s="6">
        <v>197.1</v>
      </c>
      <c r="V21" s="6">
        <v>529</v>
      </c>
      <c r="W21" s="6">
        <v>459.32</v>
      </c>
      <c r="X21" s="6">
        <v>0</v>
      </c>
      <c r="Y21" s="6">
        <v>0</v>
      </c>
      <c r="Z21" s="7">
        <f>0 / 86400</f>
        <v>0</v>
      </c>
      <c r="AA21" s="6">
        <v>0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43.43</v>
      </c>
      <c r="D22" s="4">
        <v>20.59</v>
      </c>
      <c r="E22" s="4">
        <v>0</v>
      </c>
      <c r="F22" s="4">
        <v>0</v>
      </c>
      <c r="G22" s="4">
        <v>0</v>
      </c>
      <c r="H22" s="4">
        <v>210.93</v>
      </c>
      <c r="I22" s="5">
        <f>50567 / 86400</f>
        <v>0.58526620370370375</v>
      </c>
      <c r="J22" s="4">
        <v>0</v>
      </c>
      <c r="K22" s="4">
        <v>0</v>
      </c>
      <c r="L22" s="4">
        <v>15.02</v>
      </c>
      <c r="M22" s="4">
        <v>87</v>
      </c>
      <c r="N22" s="5">
        <f>23 / 86400</f>
        <v>2.6620370370370372E-4</v>
      </c>
      <c r="O22" s="4">
        <v>0.05</v>
      </c>
      <c r="P22" s="4" t="s">
        <v>28</v>
      </c>
      <c r="Q22" s="4" t="s">
        <v>28</v>
      </c>
      <c r="R22" s="4">
        <v>21</v>
      </c>
      <c r="S22" s="4">
        <v>9.9600000000000009</v>
      </c>
      <c r="T22" s="4">
        <v>389</v>
      </c>
      <c r="U22" s="4">
        <v>184.42</v>
      </c>
      <c r="V22" s="4">
        <v>988</v>
      </c>
      <c r="W22" s="4">
        <v>468.4</v>
      </c>
      <c r="X22" s="4">
        <v>0</v>
      </c>
      <c r="Y22" s="4">
        <v>0</v>
      </c>
      <c r="Z22" s="5">
        <f>791 / 86400</f>
        <v>9.1550925925925931E-3</v>
      </c>
      <c r="AA22" s="4">
        <v>1.56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43.43</v>
      </c>
      <c r="D23" s="6">
        <v>20.59</v>
      </c>
      <c r="E23" s="6">
        <v>0</v>
      </c>
      <c r="F23" s="6">
        <v>0</v>
      </c>
      <c r="G23" s="6">
        <v>0</v>
      </c>
      <c r="H23" s="6">
        <v>210.93</v>
      </c>
      <c r="I23" s="7">
        <f>50567 / 86400</f>
        <v>0.58526620370370375</v>
      </c>
      <c r="J23" s="6">
        <v>0</v>
      </c>
      <c r="K23" s="6">
        <v>0</v>
      </c>
      <c r="L23" s="6">
        <v>15.02</v>
      </c>
      <c r="M23" s="6">
        <v>87</v>
      </c>
      <c r="N23" s="7">
        <f>23 / 86400</f>
        <v>2.6620370370370372E-4</v>
      </c>
      <c r="O23" s="6">
        <v>0.05</v>
      </c>
      <c r="P23" s="6" t="s">
        <v>28</v>
      </c>
      <c r="Q23" s="6" t="s">
        <v>28</v>
      </c>
      <c r="R23" s="6">
        <v>21</v>
      </c>
      <c r="S23" s="6">
        <v>9.9600000000000009</v>
      </c>
      <c r="T23" s="6">
        <v>389</v>
      </c>
      <c r="U23" s="6">
        <v>184.42</v>
      </c>
      <c r="V23" s="6">
        <v>988</v>
      </c>
      <c r="W23" s="6">
        <v>468.4</v>
      </c>
      <c r="X23" s="6">
        <v>0</v>
      </c>
      <c r="Y23" s="6">
        <v>0</v>
      </c>
      <c r="Z23" s="7">
        <f>791 / 86400</f>
        <v>9.1550925925925931E-3</v>
      </c>
      <c r="AA23" s="6">
        <v>1.56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1</v>
      </c>
      <c r="D24" s="4">
        <v>318.47000000000003</v>
      </c>
      <c r="E24" s="4">
        <v>0</v>
      </c>
      <c r="F24" s="4">
        <v>0</v>
      </c>
      <c r="G24" s="4">
        <v>0</v>
      </c>
      <c r="H24" s="4">
        <v>0.31</v>
      </c>
      <c r="I24" s="5">
        <f>525 / 86400</f>
        <v>6.076388888888889E-3</v>
      </c>
      <c r="J24" s="4">
        <v>0</v>
      </c>
      <c r="K24" s="4">
        <v>0</v>
      </c>
      <c r="L24" s="4">
        <v>2.15</v>
      </c>
      <c r="M24" s="4">
        <v>11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0</v>
      </c>
      <c r="S24" s="4">
        <v>0</v>
      </c>
      <c r="T24" s="4">
        <v>9</v>
      </c>
      <c r="U24" s="4">
        <v>2866.24</v>
      </c>
      <c r="V24" s="4">
        <v>2</v>
      </c>
      <c r="W24" s="4">
        <v>636.94000000000005</v>
      </c>
      <c r="X24" s="4">
        <v>1</v>
      </c>
      <c r="Y24" s="4">
        <v>318.47000000000003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1</v>
      </c>
      <c r="D25" s="6">
        <v>318.47000000000003</v>
      </c>
      <c r="E25" s="6">
        <v>0</v>
      </c>
      <c r="F25" s="6">
        <v>0</v>
      </c>
      <c r="G25" s="6">
        <v>0</v>
      </c>
      <c r="H25" s="6">
        <v>0.31</v>
      </c>
      <c r="I25" s="7">
        <f>525 / 86400</f>
        <v>6.076388888888889E-3</v>
      </c>
      <c r="J25" s="6">
        <v>0</v>
      </c>
      <c r="K25" s="6">
        <v>0</v>
      </c>
      <c r="L25" s="6">
        <v>2.15</v>
      </c>
      <c r="M25" s="6">
        <v>11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0</v>
      </c>
      <c r="S25" s="6">
        <v>0</v>
      </c>
      <c r="T25" s="6">
        <v>9</v>
      </c>
      <c r="U25" s="6">
        <v>2866.24</v>
      </c>
      <c r="V25" s="6">
        <v>2</v>
      </c>
      <c r="W25" s="6">
        <v>636.94000000000005</v>
      </c>
      <c r="X25" s="6">
        <v>1</v>
      </c>
      <c r="Y25" s="6">
        <v>318.47000000000003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119.41</v>
      </c>
      <c r="D26" s="4">
        <v>33</v>
      </c>
      <c r="E26" s="4">
        <v>0</v>
      </c>
      <c r="F26" s="4">
        <v>0</v>
      </c>
      <c r="G26" s="4">
        <v>0</v>
      </c>
      <c r="H26" s="4">
        <v>361.82</v>
      </c>
      <c r="I26" s="5">
        <f>66666 / 86400</f>
        <v>0.77159722222222227</v>
      </c>
      <c r="J26" s="4">
        <v>0</v>
      </c>
      <c r="K26" s="4">
        <v>0</v>
      </c>
      <c r="L26" s="4">
        <v>19.54</v>
      </c>
      <c r="M26" s="4">
        <v>105</v>
      </c>
      <c r="N26" s="5">
        <f>388 / 86400</f>
        <v>4.4907407407407405E-3</v>
      </c>
      <c r="O26" s="4">
        <v>0.57999999999999996</v>
      </c>
      <c r="P26" s="4" t="s">
        <v>28</v>
      </c>
      <c r="Q26" s="4" t="s">
        <v>28</v>
      </c>
      <c r="R26" s="4">
        <v>133</v>
      </c>
      <c r="S26" s="4">
        <v>36.76</v>
      </c>
      <c r="T26" s="4">
        <v>870</v>
      </c>
      <c r="U26" s="4">
        <v>240.45</v>
      </c>
      <c r="V26" s="4">
        <v>1697</v>
      </c>
      <c r="W26" s="4">
        <v>469.02</v>
      </c>
      <c r="X26" s="4">
        <v>3</v>
      </c>
      <c r="Y26" s="4">
        <v>0.83</v>
      </c>
      <c r="Z26" s="5">
        <f>1732 / 86400</f>
        <v>2.0046296296296295E-2</v>
      </c>
      <c r="AA26" s="4">
        <v>2.6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119.41</v>
      </c>
      <c r="D27" s="6">
        <v>33</v>
      </c>
      <c r="E27" s="6">
        <v>0</v>
      </c>
      <c r="F27" s="6">
        <v>0</v>
      </c>
      <c r="G27" s="6">
        <v>0</v>
      </c>
      <c r="H27" s="6">
        <v>361.82</v>
      </c>
      <c r="I27" s="7">
        <f>66666 / 86400</f>
        <v>0.77159722222222227</v>
      </c>
      <c r="J27" s="6">
        <v>0</v>
      </c>
      <c r="K27" s="6">
        <v>0</v>
      </c>
      <c r="L27" s="6">
        <v>19.54</v>
      </c>
      <c r="M27" s="6">
        <v>105</v>
      </c>
      <c r="N27" s="7">
        <f>388 / 86400</f>
        <v>4.4907407407407405E-3</v>
      </c>
      <c r="O27" s="6">
        <v>0.57999999999999996</v>
      </c>
      <c r="P27" s="6" t="s">
        <v>28</v>
      </c>
      <c r="Q27" s="6" t="s">
        <v>28</v>
      </c>
      <c r="R27" s="6">
        <v>133</v>
      </c>
      <c r="S27" s="6">
        <v>36.76</v>
      </c>
      <c r="T27" s="6">
        <v>870</v>
      </c>
      <c r="U27" s="6">
        <v>240.45</v>
      </c>
      <c r="V27" s="6">
        <v>1697</v>
      </c>
      <c r="W27" s="6">
        <v>469.02</v>
      </c>
      <c r="X27" s="6">
        <v>3</v>
      </c>
      <c r="Y27" s="6">
        <v>0.83</v>
      </c>
      <c r="Z27" s="7">
        <f>1732 / 86400</f>
        <v>2.0046296296296295E-2</v>
      </c>
      <c r="AA27" s="6">
        <v>2.6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44.34</v>
      </c>
      <c r="D28" s="4">
        <v>23.97</v>
      </c>
      <c r="E28" s="4">
        <v>0</v>
      </c>
      <c r="F28" s="4">
        <v>0</v>
      </c>
      <c r="G28" s="4">
        <v>0</v>
      </c>
      <c r="H28" s="4">
        <v>184.94</v>
      </c>
      <c r="I28" s="5">
        <f>37912 / 86400</f>
        <v>0.4387962962962963</v>
      </c>
      <c r="J28" s="4">
        <v>0</v>
      </c>
      <c r="K28" s="4">
        <v>0</v>
      </c>
      <c r="L28" s="4">
        <v>17.559999999999999</v>
      </c>
      <c r="M28" s="4">
        <v>101</v>
      </c>
      <c r="N28" s="5">
        <f>154 / 86400</f>
        <v>1.7824074074074075E-3</v>
      </c>
      <c r="O28" s="4">
        <v>0.41</v>
      </c>
      <c r="P28" s="4" t="s">
        <v>28</v>
      </c>
      <c r="Q28" s="4" t="s">
        <v>28</v>
      </c>
      <c r="R28" s="4">
        <v>33</v>
      </c>
      <c r="S28" s="4">
        <v>17.84</v>
      </c>
      <c r="T28" s="4">
        <v>356</v>
      </c>
      <c r="U28" s="4">
        <v>192.5</v>
      </c>
      <c r="V28" s="4">
        <v>772</v>
      </c>
      <c r="W28" s="4">
        <v>417.44</v>
      </c>
      <c r="X28" s="4">
        <v>0</v>
      </c>
      <c r="Y28" s="4">
        <v>0</v>
      </c>
      <c r="Z28" s="5">
        <f>1283 / 86400</f>
        <v>1.4849537037037038E-2</v>
      </c>
      <c r="AA28" s="4">
        <v>3.38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44.34</v>
      </c>
      <c r="D29" s="6">
        <v>23.97</v>
      </c>
      <c r="E29" s="6">
        <v>0</v>
      </c>
      <c r="F29" s="6">
        <v>0</v>
      </c>
      <c r="G29" s="6">
        <v>0</v>
      </c>
      <c r="H29" s="6">
        <v>184.94</v>
      </c>
      <c r="I29" s="7">
        <f>37912 / 86400</f>
        <v>0.4387962962962963</v>
      </c>
      <c r="J29" s="6">
        <v>0</v>
      </c>
      <c r="K29" s="6">
        <v>0</v>
      </c>
      <c r="L29" s="6">
        <v>17.559999999999999</v>
      </c>
      <c r="M29" s="6">
        <v>101</v>
      </c>
      <c r="N29" s="7">
        <f>154 / 86400</f>
        <v>1.7824074074074075E-3</v>
      </c>
      <c r="O29" s="6">
        <v>0.41</v>
      </c>
      <c r="P29" s="6" t="s">
        <v>28</v>
      </c>
      <c r="Q29" s="6" t="s">
        <v>28</v>
      </c>
      <c r="R29" s="6">
        <v>33</v>
      </c>
      <c r="S29" s="6">
        <v>17.84</v>
      </c>
      <c r="T29" s="6">
        <v>356</v>
      </c>
      <c r="U29" s="6">
        <v>192.5</v>
      </c>
      <c r="V29" s="6">
        <v>772</v>
      </c>
      <c r="W29" s="6">
        <v>417.44</v>
      </c>
      <c r="X29" s="6">
        <v>0</v>
      </c>
      <c r="Y29" s="6">
        <v>0</v>
      </c>
      <c r="Z29" s="7">
        <f>1283 / 86400</f>
        <v>1.4849537037037038E-2</v>
      </c>
      <c r="AA29" s="6">
        <v>3.38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233.8</v>
      </c>
      <c r="D30" s="4">
        <v>133.66</v>
      </c>
      <c r="E30" s="4">
        <v>0</v>
      </c>
      <c r="F30" s="4">
        <v>0</v>
      </c>
      <c r="G30" s="4">
        <v>0</v>
      </c>
      <c r="H30" s="4">
        <v>174.92</v>
      </c>
      <c r="I30" s="5">
        <f>35921 / 86400</f>
        <v>0.41575231481481484</v>
      </c>
      <c r="J30" s="4">
        <v>0</v>
      </c>
      <c r="K30" s="4">
        <v>0</v>
      </c>
      <c r="L30" s="4">
        <v>17.53</v>
      </c>
      <c r="M30" s="4">
        <v>79</v>
      </c>
      <c r="N30" s="5">
        <f>0 / 86400</f>
        <v>0</v>
      </c>
      <c r="O30" s="4">
        <v>0</v>
      </c>
      <c r="P30" s="4" t="s">
        <v>28</v>
      </c>
      <c r="Q30" s="4" t="s">
        <v>28</v>
      </c>
      <c r="R30" s="4">
        <v>388</v>
      </c>
      <c r="S30" s="4">
        <v>221.82</v>
      </c>
      <c r="T30" s="4">
        <v>1040</v>
      </c>
      <c r="U30" s="4">
        <v>594.55999999999995</v>
      </c>
      <c r="V30" s="4">
        <v>646</v>
      </c>
      <c r="W30" s="4">
        <v>369.31</v>
      </c>
      <c r="X30" s="4">
        <v>522</v>
      </c>
      <c r="Y30" s="4">
        <v>298.42</v>
      </c>
      <c r="Z30" s="5">
        <f>2061 / 86400</f>
        <v>2.3854166666666666E-2</v>
      </c>
      <c r="AA30" s="4">
        <v>5.74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233.8</v>
      </c>
      <c r="D31" s="6">
        <v>133.66</v>
      </c>
      <c r="E31" s="6">
        <v>0</v>
      </c>
      <c r="F31" s="6">
        <v>0</v>
      </c>
      <c r="G31" s="6">
        <v>0</v>
      </c>
      <c r="H31" s="6">
        <v>174.92</v>
      </c>
      <c r="I31" s="7">
        <f>35921 / 86400</f>
        <v>0.41575231481481484</v>
      </c>
      <c r="J31" s="6">
        <v>0</v>
      </c>
      <c r="K31" s="6">
        <v>0</v>
      </c>
      <c r="L31" s="6">
        <v>17.53</v>
      </c>
      <c r="M31" s="6">
        <v>79</v>
      </c>
      <c r="N31" s="7">
        <f>0 / 86400</f>
        <v>0</v>
      </c>
      <c r="O31" s="6">
        <v>0</v>
      </c>
      <c r="P31" s="6" t="s">
        <v>28</v>
      </c>
      <c r="Q31" s="6" t="s">
        <v>28</v>
      </c>
      <c r="R31" s="6">
        <v>388</v>
      </c>
      <c r="S31" s="6">
        <v>221.82</v>
      </c>
      <c r="T31" s="6">
        <v>1040</v>
      </c>
      <c r="U31" s="6">
        <v>594.55999999999995</v>
      </c>
      <c r="V31" s="6">
        <v>646</v>
      </c>
      <c r="W31" s="6">
        <v>369.31</v>
      </c>
      <c r="X31" s="6">
        <v>522</v>
      </c>
      <c r="Y31" s="6">
        <v>298.42</v>
      </c>
      <c r="Z31" s="7">
        <f>2061 / 86400</f>
        <v>2.3854166666666666E-2</v>
      </c>
      <c r="AA31" s="6">
        <v>5.74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113.4</v>
      </c>
      <c r="D32" s="4">
        <v>208.52</v>
      </c>
      <c r="E32" s="4">
        <v>0</v>
      </c>
      <c r="F32" s="4">
        <v>0</v>
      </c>
      <c r="G32" s="4">
        <v>0</v>
      </c>
      <c r="H32" s="4">
        <v>54.38</v>
      </c>
      <c r="I32" s="5">
        <f>13150 / 86400</f>
        <v>0.15219907407407407</v>
      </c>
      <c r="J32" s="4">
        <v>0</v>
      </c>
      <c r="K32" s="4">
        <v>0</v>
      </c>
      <c r="L32" s="4">
        <v>14.89</v>
      </c>
      <c r="M32" s="4">
        <v>79</v>
      </c>
      <c r="N32" s="5">
        <f>0 / 86400</f>
        <v>0</v>
      </c>
      <c r="O32" s="4">
        <v>0</v>
      </c>
      <c r="P32" s="4" t="s">
        <v>28</v>
      </c>
      <c r="Q32" s="4" t="s">
        <v>28</v>
      </c>
      <c r="R32" s="4">
        <v>179</v>
      </c>
      <c r="S32" s="4">
        <v>329.14</v>
      </c>
      <c r="T32" s="4">
        <v>645</v>
      </c>
      <c r="U32" s="4">
        <v>1186.01</v>
      </c>
      <c r="V32" s="4">
        <v>276</v>
      </c>
      <c r="W32" s="4">
        <v>507.5</v>
      </c>
      <c r="X32" s="4">
        <v>131</v>
      </c>
      <c r="Y32" s="4">
        <v>240.88</v>
      </c>
      <c r="Z32" s="5">
        <f>1513 / 86400</f>
        <v>1.7511574074074075E-2</v>
      </c>
      <c r="AA32" s="4">
        <v>11.51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113.4</v>
      </c>
      <c r="D33" s="6">
        <v>208.52</v>
      </c>
      <c r="E33" s="6">
        <v>0</v>
      </c>
      <c r="F33" s="6">
        <v>0</v>
      </c>
      <c r="G33" s="6">
        <v>0</v>
      </c>
      <c r="H33" s="6">
        <v>54.38</v>
      </c>
      <c r="I33" s="7">
        <f>13150 / 86400</f>
        <v>0.15219907407407407</v>
      </c>
      <c r="J33" s="6">
        <v>0</v>
      </c>
      <c r="K33" s="6">
        <v>0</v>
      </c>
      <c r="L33" s="6">
        <v>14.89</v>
      </c>
      <c r="M33" s="6">
        <v>79</v>
      </c>
      <c r="N33" s="7">
        <f>0 / 86400</f>
        <v>0</v>
      </c>
      <c r="O33" s="6">
        <v>0</v>
      </c>
      <c r="P33" s="6" t="s">
        <v>28</v>
      </c>
      <c r="Q33" s="6" t="s">
        <v>28</v>
      </c>
      <c r="R33" s="6">
        <v>179</v>
      </c>
      <c r="S33" s="6">
        <v>329.14</v>
      </c>
      <c r="T33" s="6">
        <v>645</v>
      </c>
      <c r="U33" s="6">
        <v>1186.01</v>
      </c>
      <c r="V33" s="6">
        <v>276</v>
      </c>
      <c r="W33" s="6">
        <v>507.5</v>
      </c>
      <c r="X33" s="6">
        <v>131</v>
      </c>
      <c r="Y33" s="6">
        <v>240.88</v>
      </c>
      <c r="Z33" s="7">
        <f>1513 / 86400</f>
        <v>1.7511574074074075E-2</v>
      </c>
      <c r="AA33" s="6">
        <v>11.51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293.39</v>
      </c>
      <c r="D34" s="4">
        <v>145.88999999999999</v>
      </c>
      <c r="E34" s="4">
        <v>0</v>
      </c>
      <c r="F34" s="4">
        <v>0</v>
      </c>
      <c r="G34" s="4">
        <v>0</v>
      </c>
      <c r="H34" s="4">
        <v>201.1</v>
      </c>
      <c r="I34" s="5">
        <f>43444 / 86400</f>
        <v>0.50282407407407403</v>
      </c>
      <c r="J34" s="4">
        <v>0</v>
      </c>
      <c r="K34" s="4">
        <v>0</v>
      </c>
      <c r="L34" s="4">
        <v>16.66</v>
      </c>
      <c r="M34" s="4">
        <v>89</v>
      </c>
      <c r="N34" s="5">
        <f>28 / 86400</f>
        <v>3.2407407407407406E-4</v>
      </c>
      <c r="O34" s="4">
        <v>0.06</v>
      </c>
      <c r="P34" s="4" t="s">
        <v>28</v>
      </c>
      <c r="Q34" s="4" t="s">
        <v>28</v>
      </c>
      <c r="R34" s="4">
        <v>693</v>
      </c>
      <c r="S34" s="4">
        <v>344.6</v>
      </c>
      <c r="T34" s="4">
        <v>1429</v>
      </c>
      <c r="U34" s="4">
        <v>710.59</v>
      </c>
      <c r="V34" s="4">
        <v>1289</v>
      </c>
      <c r="W34" s="4">
        <v>640.97</v>
      </c>
      <c r="X34" s="4">
        <v>115</v>
      </c>
      <c r="Y34" s="4">
        <v>57.19</v>
      </c>
      <c r="Z34" s="5">
        <f>2735 / 86400</f>
        <v>3.1655092592592596E-2</v>
      </c>
      <c r="AA34" s="4">
        <v>6.3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293.39</v>
      </c>
      <c r="D35" s="6">
        <v>145.88999999999999</v>
      </c>
      <c r="E35" s="6">
        <v>0</v>
      </c>
      <c r="F35" s="6">
        <v>0</v>
      </c>
      <c r="G35" s="6">
        <v>0</v>
      </c>
      <c r="H35" s="6">
        <v>201.1</v>
      </c>
      <c r="I35" s="7">
        <f>43444 / 86400</f>
        <v>0.50282407407407403</v>
      </c>
      <c r="J35" s="6">
        <v>0</v>
      </c>
      <c r="K35" s="6">
        <v>0</v>
      </c>
      <c r="L35" s="6">
        <v>16.66</v>
      </c>
      <c r="M35" s="6">
        <v>89</v>
      </c>
      <c r="N35" s="7">
        <f>28 / 86400</f>
        <v>3.2407407407407406E-4</v>
      </c>
      <c r="O35" s="6">
        <v>0.06</v>
      </c>
      <c r="P35" s="6" t="s">
        <v>28</v>
      </c>
      <c r="Q35" s="6" t="s">
        <v>28</v>
      </c>
      <c r="R35" s="6">
        <v>693</v>
      </c>
      <c r="S35" s="6">
        <v>344.6</v>
      </c>
      <c r="T35" s="6">
        <v>1429</v>
      </c>
      <c r="U35" s="6">
        <v>710.59</v>
      </c>
      <c r="V35" s="6">
        <v>1289</v>
      </c>
      <c r="W35" s="6">
        <v>640.97</v>
      </c>
      <c r="X35" s="6">
        <v>115</v>
      </c>
      <c r="Y35" s="6">
        <v>57.19</v>
      </c>
      <c r="Z35" s="7">
        <f>2735 / 86400</f>
        <v>3.1655092592592596E-2</v>
      </c>
      <c r="AA35" s="6">
        <v>6.3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315.7</v>
      </c>
      <c r="D36" s="4">
        <v>145.47999999999999</v>
      </c>
      <c r="E36" s="4">
        <v>0</v>
      </c>
      <c r="F36" s="4">
        <v>0</v>
      </c>
      <c r="G36" s="4">
        <v>0</v>
      </c>
      <c r="H36" s="4">
        <v>217.01</v>
      </c>
      <c r="I36" s="5">
        <f>39542 / 86400</f>
        <v>0.45766203703703706</v>
      </c>
      <c r="J36" s="4">
        <v>0</v>
      </c>
      <c r="K36" s="4">
        <v>0</v>
      </c>
      <c r="L36" s="4">
        <v>19.760000000000002</v>
      </c>
      <c r="M36" s="4">
        <v>80</v>
      </c>
      <c r="N36" s="5">
        <f>0 / 86400</f>
        <v>0</v>
      </c>
      <c r="O36" s="4">
        <v>0</v>
      </c>
      <c r="P36" s="4" t="s">
        <v>28</v>
      </c>
      <c r="Q36" s="4" t="s">
        <v>28</v>
      </c>
      <c r="R36" s="4">
        <v>652</v>
      </c>
      <c r="S36" s="4">
        <v>300.45</v>
      </c>
      <c r="T36" s="4">
        <v>1607</v>
      </c>
      <c r="U36" s="4">
        <v>740.52</v>
      </c>
      <c r="V36" s="4">
        <v>855</v>
      </c>
      <c r="W36" s="4">
        <v>393.99</v>
      </c>
      <c r="X36" s="4">
        <v>246</v>
      </c>
      <c r="Y36" s="4">
        <v>113.36</v>
      </c>
      <c r="Z36" s="5">
        <f>2509 / 86400</f>
        <v>2.9039351851851851E-2</v>
      </c>
      <c r="AA36" s="4">
        <v>6.35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315.7</v>
      </c>
      <c r="D37" s="6">
        <v>145.47999999999999</v>
      </c>
      <c r="E37" s="6">
        <v>0</v>
      </c>
      <c r="F37" s="6">
        <v>0</v>
      </c>
      <c r="G37" s="6">
        <v>0</v>
      </c>
      <c r="H37" s="6">
        <v>217.01</v>
      </c>
      <c r="I37" s="7">
        <f>39542 / 86400</f>
        <v>0.45766203703703706</v>
      </c>
      <c r="J37" s="6">
        <v>0</v>
      </c>
      <c r="K37" s="6">
        <v>0</v>
      </c>
      <c r="L37" s="6">
        <v>19.760000000000002</v>
      </c>
      <c r="M37" s="6">
        <v>80</v>
      </c>
      <c r="N37" s="7">
        <f>0 / 86400</f>
        <v>0</v>
      </c>
      <c r="O37" s="6">
        <v>0</v>
      </c>
      <c r="P37" s="6" t="s">
        <v>28</v>
      </c>
      <c r="Q37" s="6" t="s">
        <v>28</v>
      </c>
      <c r="R37" s="6">
        <v>652</v>
      </c>
      <c r="S37" s="6">
        <v>300.45</v>
      </c>
      <c r="T37" s="6">
        <v>1607</v>
      </c>
      <c r="U37" s="6">
        <v>740.52</v>
      </c>
      <c r="V37" s="6">
        <v>855</v>
      </c>
      <c r="W37" s="6">
        <v>393.99</v>
      </c>
      <c r="X37" s="6">
        <v>246</v>
      </c>
      <c r="Y37" s="6">
        <v>113.36</v>
      </c>
      <c r="Z37" s="7">
        <f>2509 / 86400</f>
        <v>2.9039351851851851E-2</v>
      </c>
      <c r="AA37" s="6">
        <v>6.35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512.9</v>
      </c>
      <c r="D38" s="4">
        <v>172.65</v>
      </c>
      <c r="E38" s="4">
        <v>0</v>
      </c>
      <c r="F38" s="4">
        <v>0</v>
      </c>
      <c r="G38" s="4">
        <v>0</v>
      </c>
      <c r="H38" s="4">
        <v>297.08</v>
      </c>
      <c r="I38" s="5">
        <f>36925 / 86400</f>
        <v>0.42737268518518517</v>
      </c>
      <c r="J38" s="4">
        <v>0</v>
      </c>
      <c r="K38" s="4">
        <v>0</v>
      </c>
      <c r="L38" s="4">
        <v>28.96</v>
      </c>
      <c r="M38" s="4">
        <v>91</v>
      </c>
      <c r="N38" s="5">
        <f>84 / 86400</f>
        <v>9.7222222222222219E-4</v>
      </c>
      <c r="O38" s="4">
        <v>0.23</v>
      </c>
      <c r="P38" s="4" t="s">
        <v>28</v>
      </c>
      <c r="Q38" s="4" t="s">
        <v>28</v>
      </c>
      <c r="R38" s="4">
        <v>1161</v>
      </c>
      <c r="S38" s="4">
        <v>390.81</v>
      </c>
      <c r="T38" s="4">
        <v>2248</v>
      </c>
      <c r="U38" s="4">
        <v>756.71</v>
      </c>
      <c r="V38" s="4">
        <v>1933</v>
      </c>
      <c r="W38" s="4">
        <v>650.67999999999995</v>
      </c>
      <c r="X38" s="4">
        <v>536</v>
      </c>
      <c r="Y38" s="4">
        <v>180.43</v>
      </c>
      <c r="Z38" s="5">
        <f>0 / 86400</f>
        <v>0</v>
      </c>
      <c r="AA38" s="4">
        <v>0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512.9</v>
      </c>
      <c r="D39" s="6">
        <v>172.65</v>
      </c>
      <c r="E39" s="6">
        <v>0</v>
      </c>
      <c r="F39" s="6">
        <v>0</v>
      </c>
      <c r="G39" s="6">
        <v>0</v>
      </c>
      <c r="H39" s="6">
        <v>297.08</v>
      </c>
      <c r="I39" s="7">
        <f>36925 / 86400</f>
        <v>0.42737268518518517</v>
      </c>
      <c r="J39" s="6">
        <v>0</v>
      </c>
      <c r="K39" s="6">
        <v>0</v>
      </c>
      <c r="L39" s="6">
        <v>28.96</v>
      </c>
      <c r="M39" s="6">
        <v>91</v>
      </c>
      <c r="N39" s="7">
        <f>84 / 86400</f>
        <v>9.7222222222222219E-4</v>
      </c>
      <c r="O39" s="6">
        <v>0.23</v>
      </c>
      <c r="P39" s="6" t="s">
        <v>28</v>
      </c>
      <c r="Q39" s="6" t="s">
        <v>28</v>
      </c>
      <c r="R39" s="6">
        <v>1161</v>
      </c>
      <c r="S39" s="6">
        <v>390.81</v>
      </c>
      <c r="T39" s="6">
        <v>2248</v>
      </c>
      <c r="U39" s="6">
        <v>756.71</v>
      </c>
      <c r="V39" s="6">
        <v>1933</v>
      </c>
      <c r="W39" s="6">
        <v>650.67999999999995</v>
      </c>
      <c r="X39" s="6">
        <v>536</v>
      </c>
      <c r="Y39" s="6">
        <v>180.43</v>
      </c>
      <c r="Z39" s="7">
        <f>0 / 86400</f>
        <v>0</v>
      </c>
      <c r="AA39" s="6">
        <v>0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154.19999999999999</v>
      </c>
      <c r="D40" s="4">
        <v>76.61</v>
      </c>
      <c r="E40" s="4">
        <v>0</v>
      </c>
      <c r="F40" s="4">
        <v>0</v>
      </c>
      <c r="G40" s="4">
        <v>0</v>
      </c>
      <c r="H40" s="4">
        <v>201.27</v>
      </c>
      <c r="I40" s="5">
        <f>39296 / 86400</f>
        <v>0.45481481481481484</v>
      </c>
      <c r="J40" s="4">
        <v>0</v>
      </c>
      <c r="K40" s="4">
        <v>0</v>
      </c>
      <c r="L40" s="4">
        <v>18.440000000000001</v>
      </c>
      <c r="M40" s="4">
        <v>80</v>
      </c>
      <c r="N40" s="5">
        <f>0 / 86400</f>
        <v>0</v>
      </c>
      <c r="O40" s="4">
        <v>0</v>
      </c>
      <c r="P40" s="4" t="s">
        <v>28</v>
      </c>
      <c r="Q40" s="4" t="s">
        <v>28</v>
      </c>
      <c r="R40" s="4">
        <v>213</v>
      </c>
      <c r="S40" s="4">
        <v>105.83</v>
      </c>
      <c r="T40" s="4">
        <v>1011</v>
      </c>
      <c r="U40" s="4">
        <v>502.31</v>
      </c>
      <c r="V40" s="4">
        <v>522</v>
      </c>
      <c r="W40" s="4">
        <v>259.35000000000002</v>
      </c>
      <c r="X40" s="4">
        <v>105</v>
      </c>
      <c r="Y40" s="4">
        <v>52.17</v>
      </c>
      <c r="Z40" s="5">
        <f>2436 / 86400</f>
        <v>2.8194444444444446E-2</v>
      </c>
      <c r="AA40" s="4">
        <v>6.2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154.19999999999999</v>
      </c>
      <c r="D41" s="6">
        <v>76.61</v>
      </c>
      <c r="E41" s="6">
        <v>0</v>
      </c>
      <c r="F41" s="6">
        <v>0</v>
      </c>
      <c r="G41" s="6">
        <v>0</v>
      </c>
      <c r="H41" s="6">
        <v>201.27</v>
      </c>
      <c r="I41" s="7">
        <f>39296 / 86400</f>
        <v>0.45481481481481484</v>
      </c>
      <c r="J41" s="6">
        <v>0</v>
      </c>
      <c r="K41" s="6">
        <v>0</v>
      </c>
      <c r="L41" s="6">
        <v>18.440000000000001</v>
      </c>
      <c r="M41" s="6">
        <v>80</v>
      </c>
      <c r="N41" s="7">
        <f>0 / 86400</f>
        <v>0</v>
      </c>
      <c r="O41" s="6">
        <v>0</v>
      </c>
      <c r="P41" s="6" t="s">
        <v>28</v>
      </c>
      <c r="Q41" s="6" t="s">
        <v>28</v>
      </c>
      <c r="R41" s="6">
        <v>213</v>
      </c>
      <c r="S41" s="6">
        <v>105.83</v>
      </c>
      <c r="T41" s="6">
        <v>1011</v>
      </c>
      <c r="U41" s="6">
        <v>502.31</v>
      </c>
      <c r="V41" s="6">
        <v>522</v>
      </c>
      <c r="W41" s="6">
        <v>259.35000000000002</v>
      </c>
      <c r="X41" s="6">
        <v>105</v>
      </c>
      <c r="Y41" s="6">
        <v>52.17</v>
      </c>
      <c r="Z41" s="7">
        <f>2436 / 86400</f>
        <v>2.8194444444444446E-2</v>
      </c>
      <c r="AA41" s="6">
        <v>6.2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133.80000000000001</v>
      </c>
      <c r="D42" s="4">
        <v>68.78</v>
      </c>
      <c r="E42" s="4">
        <v>0</v>
      </c>
      <c r="F42" s="4">
        <v>0</v>
      </c>
      <c r="G42" s="4">
        <v>0</v>
      </c>
      <c r="H42" s="4">
        <v>194.53</v>
      </c>
      <c r="I42" s="5">
        <f>42577 / 86400</f>
        <v>0.49278935185185185</v>
      </c>
      <c r="J42" s="4">
        <v>0</v>
      </c>
      <c r="K42" s="4">
        <v>0</v>
      </c>
      <c r="L42" s="4">
        <v>16.45</v>
      </c>
      <c r="M42" s="4">
        <v>71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171</v>
      </c>
      <c r="S42" s="4">
        <v>87.9</v>
      </c>
      <c r="T42" s="4">
        <v>957</v>
      </c>
      <c r="U42" s="4">
        <v>491.96</v>
      </c>
      <c r="V42" s="4">
        <v>648</v>
      </c>
      <c r="W42" s="4">
        <v>333.11</v>
      </c>
      <c r="X42" s="4">
        <v>39</v>
      </c>
      <c r="Y42" s="4">
        <v>20.05</v>
      </c>
      <c r="Z42" s="5">
        <f>1496 / 86400</f>
        <v>1.7314814814814814E-2</v>
      </c>
      <c r="AA42" s="4">
        <v>3.51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133.80000000000001</v>
      </c>
      <c r="D43" s="6">
        <v>68.78</v>
      </c>
      <c r="E43" s="6">
        <v>0</v>
      </c>
      <c r="F43" s="6">
        <v>0</v>
      </c>
      <c r="G43" s="6">
        <v>0</v>
      </c>
      <c r="H43" s="6">
        <v>194.53</v>
      </c>
      <c r="I43" s="7">
        <f>42577 / 86400</f>
        <v>0.49278935185185185</v>
      </c>
      <c r="J43" s="6">
        <v>0</v>
      </c>
      <c r="K43" s="6">
        <v>0</v>
      </c>
      <c r="L43" s="6">
        <v>16.45</v>
      </c>
      <c r="M43" s="6">
        <v>71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171</v>
      </c>
      <c r="S43" s="6">
        <v>87.9</v>
      </c>
      <c r="T43" s="6">
        <v>957</v>
      </c>
      <c r="U43" s="6">
        <v>491.96</v>
      </c>
      <c r="V43" s="6">
        <v>648</v>
      </c>
      <c r="W43" s="6">
        <v>333.11</v>
      </c>
      <c r="X43" s="6">
        <v>39</v>
      </c>
      <c r="Y43" s="6">
        <v>20.05</v>
      </c>
      <c r="Z43" s="7">
        <f>1496 / 86400</f>
        <v>1.7314814814814814E-2</v>
      </c>
      <c r="AA43" s="6">
        <v>3.51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317.51</v>
      </c>
      <c r="D44" s="4">
        <v>102.68</v>
      </c>
      <c r="E44" s="4">
        <v>0</v>
      </c>
      <c r="F44" s="4">
        <v>0</v>
      </c>
      <c r="G44" s="4">
        <v>0</v>
      </c>
      <c r="H44" s="4">
        <v>309.23</v>
      </c>
      <c r="I44" s="5">
        <f>67048 / 86400</f>
        <v>0.77601851851851855</v>
      </c>
      <c r="J44" s="4">
        <v>0</v>
      </c>
      <c r="K44" s="4">
        <v>0</v>
      </c>
      <c r="L44" s="4">
        <v>16.600000000000001</v>
      </c>
      <c r="M44" s="4">
        <v>94</v>
      </c>
      <c r="N44" s="5">
        <f>144 / 86400</f>
        <v>1.6666666666666668E-3</v>
      </c>
      <c r="O44" s="4">
        <v>0.21</v>
      </c>
      <c r="P44" s="4" t="s">
        <v>28</v>
      </c>
      <c r="Q44" s="4" t="s">
        <v>28</v>
      </c>
      <c r="R44" s="4">
        <v>516</v>
      </c>
      <c r="S44" s="4">
        <v>166.87</v>
      </c>
      <c r="T44" s="4">
        <v>1597</v>
      </c>
      <c r="U44" s="4">
        <v>516.45000000000005</v>
      </c>
      <c r="V44" s="4">
        <v>1332</v>
      </c>
      <c r="W44" s="4">
        <v>430.75</v>
      </c>
      <c r="X44" s="4">
        <v>527</v>
      </c>
      <c r="Y44" s="4">
        <v>170.42</v>
      </c>
      <c r="Z44" s="5">
        <f>6498 / 86400</f>
        <v>7.5208333333333335E-2</v>
      </c>
      <c r="AA44" s="4">
        <v>9.69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317.51</v>
      </c>
      <c r="D45" s="6">
        <v>102.68</v>
      </c>
      <c r="E45" s="6">
        <v>0</v>
      </c>
      <c r="F45" s="6">
        <v>0</v>
      </c>
      <c r="G45" s="6">
        <v>0</v>
      </c>
      <c r="H45" s="6">
        <v>309.23</v>
      </c>
      <c r="I45" s="7">
        <f>67048 / 86400</f>
        <v>0.77601851851851855</v>
      </c>
      <c r="J45" s="6">
        <v>0</v>
      </c>
      <c r="K45" s="6">
        <v>0</v>
      </c>
      <c r="L45" s="6">
        <v>16.600000000000001</v>
      </c>
      <c r="M45" s="6">
        <v>94</v>
      </c>
      <c r="N45" s="7">
        <f>144 / 86400</f>
        <v>1.6666666666666668E-3</v>
      </c>
      <c r="O45" s="6">
        <v>0.21</v>
      </c>
      <c r="P45" s="6" t="s">
        <v>28</v>
      </c>
      <c r="Q45" s="6" t="s">
        <v>28</v>
      </c>
      <c r="R45" s="6">
        <v>516</v>
      </c>
      <c r="S45" s="6">
        <v>166.87</v>
      </c>
      <c r="T45" s="6">
        <v>1597</v>
      </c>
      <c r="U45" s="6">
        <v>516.45000000000005</v>
      </c>
      <c r="V45" s="6">
        <v>1332</v>
      </c>
      <c r="W45" s="6">
        <v>430.75</v>
      </c>
      <c r="X45" s="6">
        <v>527</v>
      </c>
      <c r="Y45" s="6">
        <v>170.42</v>
      </c>
      <c r="Z45" s="7">
        <f>6498 / 86400</f>
        <v>7.5208333333333335E-2</v>
      </c>
      <c r="AA45" s="6">
        <v>9.69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39.090000000000003</v>
      </c>
      <c r="D46" s="4">
        <v>75.87</v>
      </c>
      <c r="E46" s="4">
        <v>0</v>
      </c>
      <c r="F46" s="4">
        <v>0</v>
      </c>
      <c r="G46" s="4">
        <v>0</v>
      </c>
      <c r="H46" s="4">
        <v>51.53</v>
      </c>
      <c r="I46" s="5">
        <f>8872 / 86400</f>
        <v>0.10268518518518518</v>
      </c>
      <c r="J46" s="4">
        <v>0</v>
      </c>
      <c r="K46" s="4">
        <v>0</v>
      </c>
      <c r="L46" s="4">
        <v>20.91</v>
      </c>
      <c r="M46" s="4">
        <v>88</v>
      </c>
      <c r="N46" s="5">
        <f>47 / 86400</f>
        <v>5.4398148148148144E-4</v>
      </c>
      <c r="O46" s="4">
        <v>0.53</v>
      </c>
      <c r="P46" s="4" t="s">
        <v>28</v>
      </c>
      <c r="Q46" s="4" t="s">
        <v>28</v>
      </c>
      <c r="R46" s="4">
        <v>74</v>
      </c>
      <c r="S46" s="4">
        <v>143.61000000000001</v>
      </c>
      <c r="T46" s="4">
        <v>217</v>
      </c>
      <c r="U46" s="4">
        <v>421.12</v>
      </c>
      <c r="V46" s="4">
        <v>135</v>
      </c>
      <c r="W46" s="4">
        <v>261.99</v>
      </c>
      <c r="X46" s="4">
        <v>9</v>
      </c>
      <c r="Y46" s="4">
        <v>17.47</v>
      </c>
      <c r="Z46" s="5">
        <f t="shared" ref="Z46:Z51" si="1">0 / 86400</f>
        <v>0</v>
      </c>
      <c r="AA46" s="4">
        <v>0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39.090000000000003</v>
      </c>
      <c r="D47" s="6">
        <v>75.87</v>
      </c>
      <c r="E47" s="6">
        <v>0</v>
      </c>
      <c r="F47" s="6">
        <v>0</v>
      </c>
      <c r="G47" s="6">
        <v>0</v>
      </c>
      <c r="H47" s="6">
        <v>51.53</v>
      </c>
      <c r="I47" s="7">
        <f>8872 / 86400</f>
        <v>0.10268518518518518</v>
      </c>
      <c r="J47" s="6">
        <v>0</v>
      </c>
      <c r="K47" s="6">
        <v>0</v>
      </c>
      <c r="L47" s="6">
        <v>20.91</v>
      </c>
      <c r="M47" s="6">
        <v>88</v>
      </c>
      <c r="N47" s="7">
        <f>47 / 86400</f>
        <v>5.4398148148148144E-4</v>
      </c>
      <c r="O47" s="6">
        <v>0.53</v>
      </c>
      <c r="P47" s="6" t="s">
        <v>28</v>
      </c>
      <c r="Q47" s="6" t="s">
        <v>28</v>
      </c>
      <c r="R47" s="6">
        <v>74</v>
      </c>
      <c r="S47" s="6">
        <v>143.61000000000001</v>
      </c>
      <c r="T47" s="6">
        <v>217</v>
      </c>
      <c r="U47" s="6">
        <v>421.12</v>
      </c>
      <c r="V47" s="6">
        <v>135</v>
      </c>
      <c r="W47" s="6">
        <v>261.99</v>
      </c>
      <c r="X47" s="6">
        <v>9</v>
      </c>
      <c r="Y47" s="6">
        <v>17.47</v>
      </c>
      <c r="Z47" s="7">
        <f t="shared" si="1"/>
        <v>0</v>
      </c>
      <c r="AA47" s="6">
        <v>0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123.2</v>
      </c>
      <c r="D48" s="4">
        <v>285.87</v>
      </c>
      <c r="E48" s="4">
        <v>0</v>
      </c>
      <c r="F48" s="4">
        <v>0</v>
      </c>
      <c r="G48" s="4">
        <v>0</v>
      </c>
      <c r="H48" s="4">
        <v>43.1</v>
      </c>
      <c r="I48" s="5">
        <f>12083 / 86400</f>
        <v>0.13984953703703704</v>
      </c>
      <c r="J48" s="4">
        <v>0</v>
      </c>
      <c r="K48" s="4">
        <v>0</v>
      </c>
      <c r="L48" s="4">
        <v>12.84</v>
      </c>
      <c r="M48" s="4">
        <v>73</v>
      </c>
      <c r="N48" s="5">
        <f>0 / 86400</f>
        <v>0</v>
      </c>
      <c r="O48" s="4">
        <v>0</v>
      </c>
      <c r="P48" s="4" t="s">
        <v>28</v>
      </c>
      <c r="Q48" s="4" t="s">
        <v>28</v>
      </c>
      <c r="R48" s="4">
        <v>194</v>
      </c>
      <c r="S48" s="4">
        <v>450.16</v>
      </c>
      <c r="T48" s="4">
        <v>571</v>
      </c>
      <c r="U48" s="4">
        <v>1324.95</v>
      </c>
      <c r="V48" s="4">
        <v>297</v>
      </c>
      <c r="W48" s="4">
        <v>689.16</v>
      </c>
      <c r="X48" s="4">
        <v>273</v>
      </c>
      <c r="Y48" s="4">
        <v>633.47</v>
      </c>
      <c r="Z48" s="5">
        <f t="shared" si="1"/>
        <v>0</v>
      </c>
      <c r="AA48" s="4">
        <v>0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123.2</v>
      </c>
      <c r="D49" s="6">
        <v>285.87</v>
      </c>
      <c r="E49" s="6">
        <v>0</v>
      </c>
      <c r="F49" s="6">
        <v>0</v>
      </c>
      <c r="G49" s="6">
        <v>0</v>
      </c>
      <c r="H49" s="6">
        <v>43.1</v>
      </c>
      <c r="I49" s="7">
        <f>12083 / 86400</f>
        <v>0.13984953703703704</v>
      </c>
      <c r="J49" s="6">
        <v>0</v>
      </c>
      <c r="K49" s="6">
        <v>0</v>
      </c>
      <c r="L49" s="6">
        <v>12.84</v>
      </c>
      <c r="M49" s="6">
        <v>73</v>
      </c>
      <c r="N49" s="7">
        <f>0 / 86400</f>
        <v>0</v>
      </c>
      <c r="O49" s="6">
        <v>0</v>
      </c>
      <c r="P49" s="6" t="s">
        <v>28</v>
      </c>
      <c r="Q49" s="6" t="s">
        <v>28</v>
      </c>
      <c r="R49" s="6">
        <v>194</v>
      </c>
      <c r="S49" s="6">
        <v>450.16</v>
      </c>
      <c r="T49" s="6">
        <v>571</v>
      </c>
      <c r="U49" s="6">
        <v>1324.95</v>
      </c>
      <c r="V49" s="6">
        <v>297</v>
      </c>
      <c r="W49" s="6">
        <v>689.16</v>
      </c>
      <c r="X49" s="6">
        <v>273</v>
      </c>
      <c r="Y49" s="6">
        <v>633.47</v>
      </c>
      <c r="Z49" s="7">
        <f t="shared" si="1"/>
        <v>0</v>
      </c>
      <c r="AA49" s="6">
        <v>0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188.73</v>
      </c>
      <c r="D50" s="4">
        <v>92.74</v>
      </c>
      <c r="E50" s="4">
        <v>0</v>
      </c>
      <c r="F50" s="4">
        <v>0</v>
      </c>
      <c r="G50" s="4">
        <v>0</v>
      </c>
      <c r="H50" s="4">
        <v>203.51</v>
      </c>
      <c r="I50" s="5">
        <f>27531 / 86400</f>
        <v>0.31864583333333335</v>
      </c>
      <c r="J50" s="4">
        <v>0</v>
      </c>
      <c r="K50" s="4">
        <v>0</v>
      </c>
      <c r="L50" s="4">
        <v>26.61</v>
      </c>
      <c r="M50" s="4">
        <v>81</v>
      </c>
      <c r="N50" s="5">
        <f>2 / 86400</f>
        <v>2.3148148148148147E-5</v>
      </c>
      <c r="O50" s="4">
        <v>0.01</v>
      </c>
      <c r="P50" s="4" t="s">
        <v>28</v>
      </c>
      <c r="Q50" s="4" t="s">
        <v>28</v>
      </c>
      <c r="R50" s="4">
        <v>289</v>
      </c>
      <c r="S50" s="4">
        <v>142.01</v>
      </c>
      <c r="T50" s="4">
        <v>1307</v>
      </c>
      <c r="U50" s="4">
        <v>642.24</v>
      </c>
      <c r="V50" s="4">
        <v>875</v>
      </c>
      <c r="W50" s="4">
        <v>429.96</v>
      </c>
      <c r="X50" s="4">
        <v>1</v>
      </c>
      <c r="Y50" s="4">
        <v>0.49</v>
      </c>
      <c r="Z50" s="5">
        <f t="shared" si="1"/>
        <v>0</v>
      </c>
      <c r="AA50" s="4">
        <v>0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188.73</v>
      </c>
      <c r="D51" s="6">
        <v>92.74</v>
      </c>
      <c r="E51" s="6">
        <v>0</v>
      </c>
      <c r="F51" s="6">
        <v>0</v>
      </c>
      <c r="G51" s="6">
        <v>0</v>
      </c>
      <c r="H51" s="6">
        <v>203.51</v>
      </c>
      <c r="I51" s="7">
        <f>27531 / 86400</f>
        <v>0.31864583333333335</v>
      </c>
      <c r="J51" s="6">
        <v>0</v>
      </c>
      <c r="K51" s="6">
        <v>0</v>
      </c>
      <c r="L51" s="6">
        <v>26.61</v>
      </c>
      <c r="M51" s="6">
        <v>81</v>
      </c>
      <c r="N51" s="7">
        <f>2 / 86400</f>
        <v>2.3148148148148147E-5</v>
      </c>
      <c r="O51" s="6">
        <v>0.01</v>
      </c>
      <c r="P51" s="6" t="s">
        <v>28</v>
      </c>
      <c r="Q51" s="6" t="s">
        <v>28</v>
      </c>
      <c r="R51" s="6">
        <v>289</v>
      </c>
      <c r="S51" s="6">
        <v>142.01</v>
      </c>
      <c r="T51" s="6">
        <v>1307</v>
      </c>
      <c r="U51" s="6">
        <v>642.24</v>
      </c>
      <c r="V51" s="6">
        <v>875</v>
      </c>
      <c r="W51" s="6">
        <v>429.96</v>
      </c>
      <c r="X51" s="6">
        <v>1</v>
      </c>
      <c r="Y51" s="6">
        <v>0.49</v>
      </c>
      <c r="Z51" s="7">
        <f t="shared" si="1"/>
        <v>0</v>
      </c>
      <c r="AA51" s="6">
        <v>0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154.56</v>
      </c>
      <c r="D52" s="4">
        <v>87.38</v>
      </c>
      <c r="E52" s="4">
        <v>0</v>
      </c>
      <c r="F52" s="4">
        <v>0</v>
      </c>
      <c r="G52" s="4">
        <v>0</v>
      </c>
      <c r="H52" s="4">
        <v>176.87</v>
      </c>
      <c r="I52" s="5">
        <f>27665 / 86400</f>
        <v>0.32019675925925928</v>
      </c>
      <c r="J52" s="4">
        <v>0</v>
      </c>
      <c r="K52" s="4">
        <v>0</v>
      </c>
      <c r="L52" s="4">
        <v>23.02</v>
      </c>
      <c r="M52" s="4">
        <v>83</v>
      </c>
      <c r="N52" s="5">
        <f>7 / 86400</f>
        <v>8.1018518518518516E-5</v>
      </c>
      <c r="O52" s="4">
        <v>0.03</v>
      </c>
      <c r="P52" s="4" t="s">
        <v>28</v>
      </c>
      <c r="Q52" s="4" t="s">
        <v>28</v>
      </c>
      <c r="R52" s="4">
        <v>253</v>
      </c>
      <c r="S52" s="4">
        <v>143.04</v>
      </c>
      <c r="T52" s="4">
        <v>972</v>
      </c>
      <c r="U52" s="4">
        <v>549.54</v>
      </c>
      <c r="V52" s="4">
        <v>584</v>
      </c>
      <c r="W52" s="4">
        <v>330.18</v>
      </c>
      <c r="X52" s="4">
        <v>66</v>
      </c>
      <c r="Y52" s="4">
        <v>37.31</v>
      </c>
      <c r="Z52" s="5">
        <f>619 / 86400</f>
        <v>7.1643518518518514E-3</v>
      </c>
      <c r="AA52" s="4">
        <v>2.2400000000000002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154.56</v>
      </c>
      <c r="D53" s="6">
        <v>87.38</v>
      </c>
      <c r="E53" s="6">
        <v>0</v>
      </c>
      <c r="F53" s="6">
        <v>0</v>
      </c>
      <c r="G53" s="6">
        <v>0</v>
      </c>
      <c r="H53" s="6">
        <v>176.87</v>
      </c>
      <c r="I53" s="7">
        <f>27665 / 86400</f>
        <v>0.32019675925925928</v>
      </c>
      <c r="J53" s="6">
        <v>0</v>
      </c>
      <c r="K53" s="6">
        <v>0</v>
      </c>
      <c r="L53" s="6">
        <v>23.02</v>
      </c>
      <c r="M53" s="6">
        <v>83</v>
      </c>
      <c r="N53" s="7">
        <f>7 / 86400</f>
        <v>8.1018518518518516E-5</v>
      </c>
      <c r="O53" s="6">
        <v>0.03</v>
      </c>
      <c r="P53" s="6" t="s">
        <v>28</v>
      </c>
      <c r="Q53" s="6" t="s">
        <v>28</v>
      </c>
      <c r="R53" s="6">
        <v>253</v>
      </c>
      <c r="S53" s="6">
        <v>143.04</v>
      </c>
      <c r="T53" s="6">
        <v>972</v>
      </c>
      <c r="U53" s="6">
        <v>549.54</v>
      </c>
      <c r="V53" s="6">
        <v>584</v>
      </c>
      <c r="W53" s="6">
        <v>330.18</v>
      </c>
      <c r="X53" s="6">
        <v>66</v>
      </c>
      <c r="Y53" s="6">
        <v>37.31</v>
      </c>
      <c r="Z53" s="7">
        <f>619 / 86400</f>
        <v>7.1643518518518514E-3</v>
      </c>
      <c r="AA53" s="6">
        <v>2.2400000000000002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33.9</v>
      </c>
      <c r="D54" s="4">
        <v>18.510000000000002</v>
      </c>
      <c r="E54" s="4">
        <v>0</v>
      </c>
      <c r="F54" s="4">
        <v>0</v>
      </c>
      <c r="G54" s="4">
        <v>0</v>
      </c>
      <c r="H54" s="4">
        <v>183.18</v>
      </c>
      <c r="I54" s="5">
        <f>40952 / 86400</f>
        <v>0.4739814814814815</v>
      </c>
      <c r="J54" s="4">
        <v>0</v>
      </c>
      <c r="K54" s="4">
        <v>0</v>
      </c>
      <c r="L54" s="4">
        <v>16.100000000000001</v>
      </c>
      <c r="M54" s="4">
        <v>78</v>
      </c>
      <c r="N54" s="5">
        <f>0 / 86400</f>
        <v>0</v>
      </c>
      <c r="O54" s="4">
        <v>0</v>
      </c>
      <c r="P54" s="4" t="s">
        <v>28</v>
      </c>
      <c r="Q54" s="4" t="s">
        <v>28</v>
      </c>
      <c r="R54" s="4">
        <v>19</v>
      </c>
      <c r="S54" s="4">
        <v>10.37</v>
      </c>
      <c r="T54" s="4">
        <v>301</v>
      </c>
      <c r="U54" s="4">
        <v>164.32</v>
      </c>
      <c r="V54" s="4">
        <v>807</v>
      </c>
      <c r="W54" s="4">
        <v>440.54</v>
      </c>
      <c r="X54" s="4">
        <v>0</v>
      </c>
      <c r="Y54" s="4">
        <v>0</v>
      </c>
      <c r="Z54" s="5">
        <f>437 / 86400</f>
        <v>5.0578703703703706E-3</v>
      </c>
      <c r="AA54" s="4">
        <v>1.07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33.9</v>
      </c>
      <c r="D55" s="6">
        <v>18.510000000000002</v>
      </c>
      <c r="E55" s="6">
        <v>0</v>
      </c>
      <c r="F55" s="6">
        <v>0</v>
      </c>
      <c r="G55" s="6">
        <v>0</v>
      </c>
      <c r="H55" s="6">
        <v>183.18</v>
      </c>
      <c r="I55" s="7">
        <f>40952 / 86400</f>
        <v>0.4739814814814815</v>
      </c>
      <c r="J55" s="6">
        <v>0</v>
      </c>
      <c r="K55" s="6">
        <v>0</v>
      </c>
      <c r="L55" s="6">
        <v>16.100000000000001</v>
      </c>
      <c r="M55" s="6">
        <v>78</v>
      </c>
      <c r="N55" s="7">
        <f>0 / 86400</f>
        <v>0</v>
      </c>
      <c r="O55" s="6">
        <v>0</v>
      </c>
      <c r="P55" s="6" t="s">
        <v>28</v>
      </c>
      <c r="Q55" s="6" t="s">
        <v>28</v>
      </c>
      <c r="R55" s="6">
        <v>19</v>
      </c>
      <c r="S55" s="6">
        <v>10.37</v>
      </c>
      <c r="T55" s="6">
        <v>301</v>
      </c>
      <c r="U55" s="6">
        <v>164.32</v>
      </c>
      <c r="V55" s="6">
        <v>807</v>
      </c>
      <c r="W55" s="6">
        <v>440.54</v>
      </c>
      <c r="X55" s="6">
        <v>0</v>
      </c>
      <c r="Y55" s="6">
        <v>0</v>
      </c>
      <c r="Z55" s="7">
        <f>437 / 86400</f>
        <v>5.0578703703703706E-3</v>
      </c>
      <c r="AA55" s="6">
        <v>1.07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85.07</v>
      </c>
      <c r="D56" s="4">
        <v>26.48</v>
      </c>
      <c r="E56" s="4">
        <v>0</v>
      </c>
      <c r="F56" s="4">
        <v>0</v>
      </c>
      <c r="G56" s="4">
        <v>0</v>
      </c>
      <c r="H56" s="4">
        <v>321.26</v>
      </c>
      <c r="I56" s="5">
        <f>64346 / 86400</f>
        <v>0.74474537037037036</v>
      </c>
      <c r="J56" s="4">
        <v>0</v>
      </c>
      <c r="K56" s="4">
        <v>0</v>
      </c>
      <c r="L56" s="4">
        <v>17.97</v>
      </c>
      <c r="M56" s="4">
        <v>96</v>
      </c>
      <c r="N56" s="5">
        <f>146 / 86400</f>
        <v>1.6898148148148148E-3</v>
      </c>
      <c r="O56" s="4">
        <v>0.23</v>
      </c>
      <c r="P56" s="4" t="s">
        <v>28</v>
      </c>
      <c r="Q56" s="4" t="s">
        <v>28</v>
      </c>
      <c r="R56" s="4">
        <v>84</v>
      </c>
      <c r="S56" s="4">
        <v>26.15</v>
      </c>
      <c r="T56" s="4">
        <v>659</v>
      </c>
      <c r="U56" s="4">
        <v>205.13</v>
      </c>
      <c r="V56" s="4">
        <v>1311</v>
      </c>
      <c r="W56" s="4">
        <v>408.09</v>
      </c>
      <c r="X56" s="4">
        <v>1</v>
      </c>
      <c r="Y56" s="4">
        <v>0.31</v>
      </c>
      <c r="Z56" s="5">
        <f>1826 / 86400</f>
        <v>2.1134259259259259E-2</v>
      </c>
      <c r="AA56" s="4">
        <v>2.84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85.07</v>
      </c>
      <c r="D57" s="6">
        <v>26.48</v>
      </c>
      <c r="E57" s="6">
        <v>0</v>
      </c>
      <c r="F57" s="6">
        <v>0</v>
      </c>
      <c r="G57" s="6">
        <v>0</v>
      </c>
      <c r="H57" s="6">
        <v>321.26</v>
      </c>
      <c r="I57" s="7">
        <f>64346 / 86400</f>
        <v>0.74474537037037036</v>
      </c>
      <c r="J57" s="6">
        <v>0</v>
      </c>
      <c r="K57" s="6">
        <v>0</v>
      </c>
      <c r="L57" s="6">
        <v>17.97</v>
      </c>
      <c r="M57" s="6">
        <v>96</v>
      </c>
      <c r="N57" s="7">
        <f>146 / 86400</f>
        <v>1.6898148148148148E-3</v>
      </c>
      <c r="O57" s="6">
        <v>0.23</v>
      </c>
      <c r="P57" s="6" t="s">
        <v>28</v>
      </c>
      <c r="Q57" s="6" t="s">
        <v>28</v>
      </c>
      <c r="R57" s="6">
        <v>84</v>
      </c>
      <c r="S57" s="6">
        <v>26.15</v>
      </c>
      <c r="T57" s="6">
        <v>659</v>
      </c>
      <c r="U57" s="6">
        <v>205.13</v>
      </c>
      <c r="V57" s="6">
        <v>1311</v>
      </c>
      <c r="W57" s="6">
        <v>408.09</v>
      </c>
      <c r="X57" s="6">
        <v>1</v>
      </c>
      <c r="Y57" s="6">
        <v>0.31</v>
      </c>
      <c r="Z57" s="7">
        <f>1826 / 86400</f>
        <v>2.1134259259259259E-2</v>
      </c>
      <c r="AA57" s="6">
        <v>2.84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353.73</v>
      </c>
      <c r="D58" s="4">
        <v>176.22</v>
      </c>
      <c r="E58" s="4">
        <v>0</v>
      </c>
      <c r="F58" s="4">
        <v>0</v>
      </c>
      <c r="G58" s="4">
        <v>0</v>
      </c>
      <c r="H58" s="4">
        <v>200.73</v>
      </c>
      <c r="I58" s="5">
        <f>48049 / 86400</f>
        <v>0.55612268518518515</v>
      </c>
      <c r="J58" s="4">
        <v>0</v>
      </c>
      <c r="K58" s="4">
        <v>0</v>
      </c>
      <c r="L58" s="4">
        <v>15.04</v>
      </c>
      <c r="M58" s="4">
        <v>100</v>
      </c>
      <c r="N58" s="5">
        <f>175 / 86400</f>
        <v>2.0254629629629629E-3</v>
      </c>
      <c r="O58" s="4">
        <v>0.36</v>
      </c>
      <c r="P58" s="4" t="s">
        <v>28</v>
      </c>
      <c r="Q58" s="4" t="s">
        <v>28</v>
      </c>
      <c r="R58" s="4">
        <v>586</v>
      </c>
      <c r="S58" s="4">
        <v>291.93</v>
      </c>
      <c r="T58" s="4">
        <v>1676</v>
      </c>
      <c r="U58" s="4">
        <v>834.94</v>
      </c>
      <c r="V58" s="4">
        <v>1164</v>
      </c>
      <c r="W58" s="4">
        <v>579.87</v>
      </c>
      <c r="X58" s="4">
        <v>663</v>
      </c>
      <c r="Y58" s="4">
        <v>330.29</v>
      </c>
      <c r="Z58" s="5">
        <f>8264 / 86400</f>
        <v>9.5648148148148149E-2</v>
      </c>
      <c r="AA58" s="4">
        <v>17.2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353.73</v>
      </c>
      <c r="D59" s="6">
        <v>176.22</v>
      </c>
      <c r="E59" s="6">
        <v>0</v>
      </c>
      <c r="F59" s="6">
        <v>0</v>
      </c>
      <c r="G59" s="6">
        <v>0</v>
      </c>
      <c r="H59" s="6">
        <v>200.73</v>
      </c>
      <c r="I59" s="7">
        <f>48049 / 86400</f>
        <v>0.55612268518518515</v>
      </c>
      <c r="J59" s="6">
        <v>0</v>
      </c>
      <c r="K59" s="6">
        <v>0</v>
      </c>
      <c r="L59" s="6">
        <v>15.04</v>
      </c>
      <c r="M59" s="6">
        <v>100</v>
      </c>
      <c r="N59" s="7">
        <f>175 / 86400</f>
        <v>2.0254629629629629E-3</v>
      </c>
      <c r="O59" s="6">
        <v>0.36</v>
      </c>
      <c r="P59" s="6" t="s">
        <v>28</v>
      </c>
      <c r="Q59" s="6" t="s">
        <v>28</v>
      </c>
      <c r="R59" s="6">
        <v>586</v>
      </c>
      <c r="S59" s="6">
        <v>291.93</v>
      </c>
      <c r="T59" s="6">
        <v>1676</v>
      </c>
      <c r="U59" s="6">
        <v>834.94</v>
      </c>
      <c r="V59" s="6">
        <v>1164</v>
      </c>
      <c r="W59" s="6">
        <v>579.87</v>
      </c>
      <c r="X59" s="6">
        <v>663</v>
      </c>
      <c r="Y59" s="6">
        <v>330.29</v>
      </c>
      <c r="Z59" s="7">
        <f>8264 / 86400</f>
        <v>9.5648148148148149E-2</v>
      </c>
      <c r="AA59" s="6">
        <v>17.2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20.07</v>
      </c>
      <c r="D60" s="4">
        <v>13.98</v>
      </c>
      <c r="E60" s="4">
        <v>0</v>
      </c>
      <c r="F60" s="4">
        <v>0</v>
      </c>
      <c r="G60" s="4">
        <v>0</v>
      </c>
      <c r="H60" s="4">
        <v>143.55000000000001</v>
      </c>
      <c r="I60" s="5">
        <f>30619 / 86400</f>
        <v>0.35438657407407409</v>
      </c>
      <c r="J60" s="4">
        <v>0</v>
      </c>
      <c r="K60" s="4">
        <v>0</v>
      </c>
      <c r="L60" s="4">
        <v>16.88</v>
      </c>
      <c r="M60" s="4">
        <v>89</v>
      </c>
      <c r="N60" s="5">
        <f>25 / 86400</f>
        <v>2.8935185185185184E-4</v>
      </c>
      <c r="O60" s="4">
        <v>0.08</v>
      </c>
      <c r="P60" s="4" t="s">
        <v>28</v>
      </c>
      <c r="Q60" s="4" t="s">
        <v>28</v>
      </c>
      <c r="R60" s="4">
        <v>2</v>
      </c>
      <c r="S60" s="4">
        <v>1.39</v>
      </c>
      <c r="T60" s="4">
        <v>193</v>
      </c>
      <c r="U60" s="4">
        <v>134.44999999999999</v>
      </c>
      <c r="V60" s="4">
        <v>631</v>
      </c>
      <c r="W60" s="4">
        <v>439.56</v>
      </c>
      <c r="X60" s="4">
        <v>0</v>
      </c>
      <c r="Y60" s="4">
        <v>0</v>
      </c>
      <c r="Z60" s="5">
        <f>414 / 86400</f>
        <v>4.7916666666666663E-3</v>
      </c>
      <c r="AA60" s="4">
        <v>1.35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20.07</v>
      </c>
      <c r="D61" s="6">
        <v>13.98</v>
      </c>
      <c r="E61" s="6">
        <v>0</v>
      </c>
      <c r="F61" s="6">
        <v>0</v>
      </c>
      <c r="G61" s="6">
        <v>0</v>
      </c>
      <c r="H61" s="6">
        <v>143.55000000000001</v>
      </c>
      <c r="I61" s="7">
        <f>30619 / 86400</f>
        <v>0.35438657407407409</v>
      </c>
      <c r="J61" s="6">
        <v>0</v>
      </c>
      <c r="K61" s="6">
        <v>0</v>
      </c>
      <c r="L61" s="6">
        <v>16.88</v>
      </c>
      <c r="M61" s="6">
        <v>89</v>
      </c>
      <c r="N61" s="7">
        <f>25 / 86400</f>
        <v>2.8935185185185184E-4</v>
      </c>
      <c r="O61" s="6">
        <v>0.08</v>
      </c>
      <c r="P61" s="6" t="s">
        <v>28</v>
      </c>
      <c r="Q61" s="6" t="s">
        <v>28</v>
      </c>
      <c r="R61" s="6">
        <v>2</v>
      </c>
      <c r="S61" s="6">
        <v>1.39</v>
      </c>
      <c r="T61" s="6">
        <v>193</v>
      </c>
      <c r="U61" s="6">
        <v>134.44999999999999</v>
      </c>
      <c r="V61" s="6">
        <v>631</v>
      </c>
      <c r="W61" s="6">
        <v>439.56</v>
      </c>
      <c r="X61" s="6">
        <v>0</v>
      </c>
      <c r="Y61" s="6">
        <v>0</v>
      </c>
      <c r="Z61" s="7">
        <f>414 / 86400</f>
        <v>4.7916666666666663E-3</v>
      </c>
      <c r="AA61" s="6">
        <v>1.35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160.03</v>
      </c>
      <c r="D62" s="4">
        <v>79.959999999999994</v>
      </c>
      <c r="E62" s="4">
        <v>0</v>
      </c>
      <c r="F62" s="4">
        <v>0</v>
      </c>
      <c r="G62" s="4">
        <v>0</v>
      </c>
      <c r="H62" s="4">
        <v>200.14</v>
      </c>
      <c r="I62" s="5">
        <f>44036 / 86400</f>
        <v>0.50967592592592592</v>
      </c>
      <c r="J62" s="4">
        <v>0</v>
      </c>
      <c r="K62" s="4">
        <v>0</v>
      </c>
      <c r="L62" s="4">
        <v>16.36</v>
      </c>
      <c r="M62" s="4">
        <v>86</v>
      </c>
      <c r="N62" s="5">
        <f>9 / 86400</f>
        <v>1.0416666666666667E-4</v>
      </c>
      <c r="O62" s="4">
        <v>0.02</v>
      </c>
      <c r="P62" s="4" t="s">
        <v>28</v>
      </c>
      <c r="Q62" s="4" t="s">
        <v>28</v>
      </c>
      <c r="R62" s="4">
        <v>284</v>
      </c>
      <c r="S62" s="4">
        <v>141.9</v>
      </c>
      <c r="T62" s="4">
        <v>947</v>
      </c>
      <c r="U62" s="4">
        <v>473.18</v>
      </c>
      <c r="V62" s="4">
        <v>578</v>
      </c>
      <c r="W62" s="4">
        <v>288.81</v>
      </c>
      <c r="X62" s="4">
        <v>84</v>
      </c>
      <c r="Y62" s="4">
        <v>41.97</v>
      </c>
      <c r="Z62" s="5">
        <f>3693 / 86400</f>
        <v>4.2743055555555555E-2</v>
      </c>
      <c r="AA62" s="4">
        <v>8.39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160.03</v>
      </c>
      <c r="D63" s="6">
        <v>79.959999999999994</v>
      </c>
      <c r="E63" s="6">
        <v>0</v>
      </c>
      <c r="F63" s="6">
        <v>0</v>
      </c>
      <c r="G63" s="6">
        <v>0</v>
      </c>
      <c r="H63" s="6">
        <v>200.14</v>
      </c>
      <c r="I63" s="7">
        <f>44036 / 86400</f>
        <v>0.50967592592592592</v>
      </c>
      <c r="J63" s="6">
        <v>0</v>
      </c>
      <c r="K63" s="6">
        <v>0</v>
      </c>
      <c r="L63" s="6">
        <v>16.36</v>
      </c>
      <c r="M63" s="6">
        <v>86</v>
      </c>
      <c r="N63" s="7">
        <f>9 / 86400</f>
        <v>1.0416666666666667E-4</v>
      </c>
      <c r="O63" s="6">
        <v>0.02</v>
      </c>
      <c r="P63" s="6" t="s">
        <v>28</v>
      </c>
      <c r="Q63" s="6" t="s">
        <v>28</v>
      </c>
      <c r="R63" s="6">
        <v>284</v>
      </c>
      <c r="S63" s="6">
        <v>141.9</v>
      </c>
      <c r="T63" s="6">
        <v>947</v>
      </c>
      <c r="U63" s="6">
        <v>473.18</v>
      </c>
      <c r="V63" s="6">
        <v>578</v>
      </c>
      <c r="W63" s="6">
        <v>288.81</v>
      </c>
      <c r="X63" s="6">
        <v>84</v>
      </c>
      <c r="Y63" s="6">
        <v>41.97</v>
      </c>
      <c r="Z63" s="7">
        <f>3693 / 86400</f>
        <v>4.2743055555555555E-2</v>
      </c>
      <c r="AA63" s="6">
        <v>8.39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513.97</v>
      </c>
      <c r="D64" s="4">
        <v>147.44</v>
      </c>
      <c r="E64" s="4">
        <v>0</v>
      </c>
      <c r="F64" s="4">
        <v>0</v>
      </c>
      <c r="G64" s="4">
        <v>0</v>
      </c>
      <c r="H64" s="4">
        <v>348.59</v>
      </c>
      <c r="I64" s="5">
        <f>70082 / 86400</f>
        <v>0.8111342592592593</v>
      </c>
      <c r="J64" s="4">
        <v>0</v>
      </c>
      <c r="K64" s="4">
        <v>0</v>
      </c>
      <c r="L64" s="4">
        <v>17.91</v>
      </c>
      <c r="M64" s="4">
        <v>98</v>
      </c>
      <c r="N64" s="5">
        <f>117 / 86400</f>
        <v>1.3541666666666667E-3</v>
      </c>
      <c r="O64" s="4">
        <v>0.17</v>
      </c>
      <c r="P64" s="4" t="s">
        <v>28</v>
      </c>
      <c r="Q64" s="4" t="s">
        <v>28</v>
      </c>
      <c r="R64" s="4">
        <v>1083</v>
      </c>
      <c r="S64" s="4">
        <v>310.68</v>
      </c>
      <c r="T64" s="4">
        <v>2210</v>
      </c>
      <c r="U64" s="4">
        <v>633.99</v>
      </c>
      <c r="V64" s="4">
        <v>1486</v>
      </c>
      <c r="W64" s="4">
        <v>426.29</v>
      </c>
      <c r="X64" s="4">
        <v>747</v>
      </c>
      <c r="Y64" s="4">
        <v>214.29</v>
      </c>
      <c r="Z64" s="5">
        <f>1800 / 86400</f>
        <v>2.0833333333333332E-2</v>
      </c>
      <c r="AA64" s="4">
        <v>2.57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513.97</v>
      </c>
      <c r="D65" s="6">
        <v>147.44</v>
      </c>
      <c r="E65" s="6">
        <v>0</v>
      </c>
      <c r="F65" s="6">
        <v>0</v>
      </c>
      <c r="G65" s="6">
        <v>0</v>
      </c>
      <c r="H65" s="6">
        <v>348.59</v>
      </c>
      <c r="I65" s="7">
        <f>70082 / 86400</f>
        <v>0.8111342592592593</v>
      </c>
      <c r="J65" s="6">
        <v>0</v>
      </c>
      <c r="K65" s="6">
        <v>0</v>
      </c>
      <c r="L65" s="6">
        <v>17.91</v>
      </c>
      <c r="M65" s="6">
        <v>98</v>
      </c>
      <c r="N65" s="7">
        <f>117 / 86400</f>
        <v>1.3541666666666667E-3</v>
      </c>
      <c r="O65" s="6">
        <v>0.17</v>
      </c>
      <c r="P65" s="6" t="s">
        <v>28</v>
      </c>
      <c r="Q65" s="6" t="s">
        <v>28</v>
      </c>
      <c r="R65" s="6">
        <v>1083</v>
      </c>
      <c r="S65" s="6">
        <v>310.68</v>
      </c>
      <c r="T65" s="6">
        <v>2210</v>
      </c>
      <c r="U65" s="6">
        <v>633.99</v>
      </c>
      <c r="V65" s="6">
        <v>1486</v>
      </c>
      <c r="W65" s="6">
        <v>426.29</v>
      </c>
      <c r="X65" s="6">
        <v>747</v>
      </c>
      <c r="Y65" s="6">
        <v>214.29</v>
      </c>
      <c r="Z65" s="7">
        <f>1800 / 86400</f>
        <v>2.0833333333333332E-2</v>
      </c>
      <c r="AA65" s="6">
        <v>2.57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153.81</v>
      </c>
      <c r="D66" s="4">
        <v>77.069999999999993</v>
      </c>
      <c r="E66" s="4">
        <v>0</v>
      </c>
      <c r="F66" s="4">
        <v>0</v>
      </c>
      <c r="G66" s="4">
        <v>0</v>
      </c>
      <c r="H66" s="4">
        <v>199.57</v>
      </c>
      <c r="I66" s="5">
        <f>40581 / 86400</f>
        <v>0.46968749999999998</v>
      </c>
      <c r="J66" s="4">
        <v>0</v>
      </c>
      <c r="K66" s="4">
        <v>0</v>
      </c>
      <c r="L66" s="4">
        <v>17.7</v>
      </c>
      <c r="M66" s="4">
        <v>94</v>
      </c>
      <c r="N66" s="5">
        <f>22 / 86400</f>
        <v>2.5462962962962961E-4</v>
      </c>
      <c r="O66" s="4">
        <v>0.05</v>
      </c>
      <c r="P66" s="4" t="s">
        <v>28</v>
      </c>
      <c r="Q66" s="4" t="s">
        <v>28</v>
      </c>
      <c r="R66" s="4">
        <v>266</v>
      </c>
      <c r="S66" s="4">
        <v>133.29</v>
      </c>
      <c r="T66" s="4">
        <v>837</v>
      </c>
      <c r="U66" s="4">
        <v>419.4</v>
      </c>
      <c r="V66" s="4">
        <v>499</v>
      </c>
      <c r="W66" s="4">
        <v>250.04</v>
      </c>
      <c r="X66" s="4">
        <v>166</v>
      </c>
      <c r="Y66" s="4">
        <v>83.18</v>
      </c>
      <c r="Z66" s="5">
        <f>2312 / 86400</f>
        <v>2.675925925925926E-2</v>
      </c>
      <c r="AA66" s="4">
        <v>5.7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153.81</v>
      </c>
      <c r="D67" s="6">
        <v>77.069999999999993</v>
      </c>
      <c r="E67" s="6">
        <v>0</v>
      </c>
      <c r="F67" s="6">
        <v>0</v>
      </c>
      <c r="G67" s="6">
        <v>0</v>
      </c>
      <c r="H67" s="6">
        <v>199.57</v>
      </c>
      <c r="I67" s="7">
        <f>40581 / 86400</f>
        <v>0.46968749999999998</v>
      </c>
      <c r="J67" s="6">
        <v>0</v>
      </c>
      <c r="K67" s="6">
        <v>0</v>
      </c>
      <c r="L67" s="6">
        <v>17.7</v>
      </c>
      <c r="M67" s="6">
        <v>94</v>
      </c>
      <c r="N67" s="7">
        <f>22 / 86400</f>
        <v>2.5462962962962961E-4</v>
      </c>
      <c r="O67" s="6">
        <v>0.05</v>
      </c>
      <c r="P67" s="6" t="s">
        <v>28</v>
      </c>
      <c r="Q67" s="6" t="s">
        <v>28</v>
      </c>
      <c r="R67" s="6">
        <v>266</v>
      </c>
      <c r="S67" s="6">
        <v>133.29</v>
      </c>
      <c r="T67" s="6">
        <v>837</v>
      </c>
      <c r="U67" s="6">
        <v>419.4</v>
      </c>
      <c r="V67" s="6">
        <v>499</v>
      </c>
      <c r="W67" s="6">
        <v>250.04</v>
      </c>
      <c r="X67" s="6">
        <v>166</v>
      </c>
      <c r="Y67" s="6">
        <v>83.18</v>
      </c>
      <c r="Z67" s="7">
        <f>2312 / 86400</f>
        <v>2.675925925925926E-2</v>
      </c>
      <c r="AA67" s="6">
        <v>5.7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134.07</v>
      </c>
      <c r="D68" s="4">
        <v>54.92</v>
      </c>
      <c r="E68" s="4">
        <v>0</v>
      </c>
      <c r="F68" s="4">
        <v>0</v>
      </c>
      <c r="G68" s="4">
        <v>0</v>
      </c>
      <c r="H68" s="4">
        <v>244.1</v>
      </c>
      <c r="I68" s="5">
        <f>48795 / 86400</f>
        <v>0.56475694444444446</v>
      </c>
      <c r="J68" s="4">
        <v>0</v>
      </c>
      <c r="K68" s="4">
        <v>0</v>
      </c>
      <c r="L68" s="4">
        <v>18.010000000000002</v>
      </c>
      <c r="M68" s="4">
        <v>84</v>
      </c>
      <c r="N68" s="5">
        <f>12 / 86400</f>
        <v>1.3888888888888889E-4</v>
      </c>
      <c r="O68" s="4">
        <v>0.02</v>
      </c>
      <c r="P68" s="4" t="s">
        <v>28</v>
      </c>
      <c r="Q68" s="4" t="s">
        <v>28</v>
      </c>
      <c r="R68" s="4">
        <v>231</v>
      </c>
      <c r="S68" s="4">
        <v>94.63</v>
      </c>
      <c r="T68" s="4">
        <v>742</v>
      </c>
      <c r="U68" s="4">
        <v>303.97000000000003</v>
      </c>
      <c r="V68" s="4">
        <v>458</v>
      </c>
      <c r="W68" s="4">
        <v>187.63</v>
      </c>
      <c r="X68" s="4">
        <v>135</v>
      </c>
      <c r="Y68" s="4">
        <v>55.3</v>
      </c>
      <c r="Z68" s="5">
        <f>2430 / 86400</f>
        <v>2.8125000000000001E-2</v>
      </c>
      <c r="AA68" s="4">
        <v>4.9800000000000004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134.07</v>
      </c>
      <c r="D69" s="6">
        <v>54.92</v>
      </c>
      <c r="E69" s="6">
        <v>0</v>
      </c>
      <c r="F69" s="6">
        <v>0</v>
      </c>
      <c r="G69" s="6">
        <v>0</v>
      </c>
      <c r="H69" s="6">
        <v>244.1</v>
      </c>
      <c r="I69" s="7">
        <f>48795 / 86400</f>
        <v>0.56475694444444446</v>
      </c>
      <c r="J69" s="6">
        <v>0</v>
      </c>
      <c r="K69" s="6">
        <v>0</v>
      </c>
      <c r="L69" s="6">
        <v>18.010000000000002</v>
      </c>
      <c r="M69" s="6">
        <v>84</v>
      </c>
      <c r="N69" s="7">
        <f>12 / 86400</f>
        <v>1.3888888888888889E-4</v>
      </c>
      <c r="O69" s="6">
        <v>0.02</v>
      </c>
      <c r="P69" s="6" t="s">
        <v>28</v>
      </c>
      <c r="Q69" s="6" t="s">
        <v>28</v>
      </c>
      <c r="R69" s="6">
        <v>231</v>
      </c>
      <c r="S69" s="6">
        <v>94.63</v>
      </c>
      <c r="T69" s="6">
        <v>742</v>
      </c>
      <c r="U69" s="6">
        <v>303.97000000000003</v>
      </c>
      <c r="V69" s="6">
        <v>458</v>
      </c>
      <c r="W69" s="6">
        <v>187.63</v>
      </c>
      <c r="X69" s="6">
        <v>135</v>
      </c>
      <c r="Y69" s="6">
        <v>55.3</v>
      </c>
      <c r="Z69" s="7">
        <f>2430 / 86400</f>
        <v>2.8125000000000001E-2</v>
      </c>
      <c r="AA69" s="6">
        <v>4.9800000000000004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315.24</v>
      </c>
      <c r="D70" s="4">
        <v>25.75</v>
      </c>
      <c r="E70" s="4">
        <v>0</v>
      </c>
      <c r="F70" s="4">
        <v>0</v>
      </c>
      <c r="G70" s="4">
        <v>0</v>
      </c>
      <c r="H70" s="4">
        <v>1224.3</v>
      </c>
      <c r="I70" s="5">
        <f>51817 / 86400</f>
        <v>0.59973379629629631</v>
      </c>
      <c r="J70" s="4">
        <v>0</v>
      </c>
      <c r="K70" s="4">
        <v>0</v>
      </c>
      <c r="L70" s="4">
        <v>85.06</v>
      </c>
      <c r="M70" s="4">
        <v>93</v>
      </c>
      <c r="N70" s="5">
        <f>139 / 86400</f>
        <v>1.6087962962962963E-3</v>
      </c>
      <c r="O70" s="4">
        <v>0.27</v>
      </c>
      <c r="P70" s="4" t="s">
        <v>28</v>
      </c>
      <c r="Q70" s="4" t="s">
        <v>28</v>
      </c>
      <c r="R70" s="4">
        <v>505</v>
      </c>
      <c r="S70" s="4">
        <v>41.25</v>
      </c>
      <c r="T70" s="4">
        <v>1618</v>
      </c>
      <c r="U70" s="4">
        <v>132.16</v>
      </c>
      <c r="V70" s="4">
        <v>929</v>
      </c>
      <c r="W70" s="4">
        <v>75.88</v>
      </c>
      <c r="X70" s="4">
        <v>505</v>
      </c>
      <c r="Y70" s="4">
        <v>41.25</v>
      </c>
      <c r="Z70" s="5">
        <f>2763 / 86400</f>
        <v>3.197916666666667E-2</v>
      </c>
      <c r="AA70" s="4">
        <v>5.33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315.24</v>
      </c>
      <c r="D71" s="6">
        <v>25.75</v>
      </c>
      <c r="E71" s="6">
        <v>0</v>
      </c>
      <c r="F71" s="6">
        <v>0</v>
      </c>
      <c r="G71" s="6">
        <v>0</v>
      </c>
      <c r="H71" s="6">
        <v>1224.3</v>
      </c>
      <c r="I71" s="7">
        <f>51817 / 86400</f>
        <v>0.59973379629629631</v>
      </c>
      <c r="J71" s="6">
        <v>0</v>
      </c>
      <c r="K71" s="6">
        <v>0</v>
      </c>
      <c r="L71" s="6">
        <v>85.06</v>
      </c>
      <c r="M71" s="6">
        <v>93</v>
      </c>
      <c r="N71" s="7">
        <f>139 / 86400</f>
        <v>1.6087962962962963E-3</v>
      </c>
      <c r="O71" s="6">
        <v>0.27</v>
      </c>
      <c r="P71" s="6" t="s">
        <v>28</v>
      </c>
      <c r="Q71" s="6" t="s">
        <v>28</v>
      </c>
      <c r="R71" s="6">
        <v>505</v>
      </c>
      <c r="S71" s="6">
        <v>41.25</v>
      </c>
      <c r="T71" s="6">
        <v>1618</v>
      </c>
      <c r="U71" s="6">
        <v>132.16</v>
      </c>
      <c r="V71" s="6">
        <v>929</v>
      </c>
      <c r="W71" s="6">
        <v>75.88</v>
      </c>
      <c r="X71" s="6">
        <v>505</v>
      </c>
      <c r="Y71" s="6">
        <v>41.25</v>
      </c>
      <c r="Z71" s="7">
        <f>2763 / 86400</f>
        <v>3.197916666666667E-2</v>
      </c>
      <c r="AA71" s="6">
        <v>5.33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199.95</v>
      </c>
      <c r="D72" s="4">
        <v>92.78</v>
      </c>
      <c r="E72" s="4">
        <v>0</v>
      </c>
      <c r="F72" s="4">
        <v>0</v>
      </c>
      <c r="G72" s="4">
        <v>0</v>
      </c>
      <c r="H72" s="4">
        <v>215.52</v>
      </c>
      <c r="I72" s="5">
        <f>37339 / 86400</f>
        <v>0.43216435185185187</v>
      </c>
      <c r="J72" s="4">
        <v>0</v>
      </c>
      <c r="K72" s="4">
        <v>0</v>
      </c>
      <c r="L72" s="4">
        <v>20.78</v>
      </c>
      <c r="M72" s="4">
        <v>87</v>
      </c>
      <c r="N72" s="5">
        <f>25 / 86400</f>
        <v>2.8935185185185184E-4</v>
      </c>
      <c r="O72" s="4">
        <v>7.0000000000000007E-2</v>
      </c>
      <c r="P72" s="4" t="s">
        <v>28</v>
      </c>
      <c r="Q72" s="4" t="s">
        <v>28</v>
      </c>
      <c r="R72" s="4">
        <v>270</v>
      </c>
      <c r="S72" s="4">
        <v>125.28</v>
      </c>
      <c r="T72" s="4">
        <v>1225</v>
      </c>
      <c r="U72" s="4">
        <v>568.41</v>
      </c>
      <c r="V72" s="4">
        <v>606</v>
      </c>
      <c r="W72" s="4">
        <v>281.19</v>
      </c>
      <c r="X72" s="4">
        <v>231</v>
      </c>
      <c r="Y72" s="4">
        <v>107.19</v>
      </c>
      <c r="Z72" s="5">
        <f>0 / 86400</f>
        <v>0</v>
      </c>
      <c r="AA72" s="4">
        <v>0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199.95</v>
      </c>
      <c r="D73" s="6">
        <v>92.78</v>
      </c>
      <c r="E73" s="6">
        <v>0</v>
      </c>
      <c r="F73" s="6">
        <v>0</v>
      </c>
      <c r="G73" s="6">
        <v>0</v>
      </c>
      <c r="H73" s="6">
        <v>215.52</v>
      </c>
      <c r="I73" s="7">
        <f>37339 / 86400</f>
        <v>0.43216435185185187</v>
      </c>
      <c r="J73" s="6">
        <v>0</v>
      </c>
      <c r="K73" s="6">
        <v>0</v>
      </c>
      <c r="L73" s="6">
        <v>20.78</v>
      </c>
      <c r="M73" s="6">
        <v>87</v>
      </c>
      <c r="N73" s="7">
        <f>25 / 86400</f>
        <v>2.8935185185185184E-4</v>
      </c>
      <c r="O73" s="6">
        <v>7.0000000000000007E-2</v>
      </c>
      <c r="P73" s="6" t="s">
        <v>28</v>
      </c>
      <c r="Q73" s="6" t="s">
        <v>28</v>
      </c>
      <c r="R73" s="6">
        <v>270</v>
      </c>
      <c r="S73" s="6">
        <v>125.28</v>
      </c>
      <c r="T73" s="6">
        <v>1225</v>
      </c>
      <c r="U73" s="6">
        <v>568.41</v>
      </c>
      <c r="V73" s="6">
        <v>606</v>
      </c>
      <c r="W73" s="6">
        <v>281.19</v>
      </c>
      <c r="X73" s="6">
        <v>231</v>
      </c>
      <c r="Y73" s="6">
        <v>107.19</v>
      </c>
      <c r="Z73" s="7">
        <f>0 / 86400</f>
        <v>0</v>
      </c>
      <c r="AA73" s="6">
        <v>0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19.600000000000001</v>
      </c>
      <c r="D74" s="4">
        <v>14.64</v>
      </c>
      <c r="E74" s="4">
        <v>0</v>
      </c>
      <c r="F74" s="4">
        <v>0</v>
      </c>
      <c r="G74" s="4">
        <v>0</v>
      </c>
      <c r="H74" s="4">
        <v>133.88</v>
      </c>
      <c r="I74" s="5">
        <f>37357 / 86400</f>
        <v>0.43237268518518518</v>
      </c>
      <c r="J74" s="4">
        <v>0</v>
      </c>
      <c r="K74" s="4">
        <v>0</v>
      </c>
      <c r="L74" s="4">
        <v>12.9</v>
      </c>
      <c r="M74" s="4">
        <v>78</v>
      </c>
      <c r="N74" s="5">
        <f>0 / 86400</f>
        <v>0</v>
      </c>
      <c r="O74" s="4">
        <v>0</v>
      </c>
      <c r="P74" s="4" t="s">
        <v>28</v>
      </c>
      <c r="Q74" s="4" t="s">
        <v>28</v>
      </c>
      <c r="R74" s="4">
        <v>5</v>
      </c>
      <c r="S74" s="4">
        <v>3.73</v>
      </c>
      <c r="T74" s="4">
        <v>185</v>
      </c>
      <c r="U74" s="4">
        <v>138.18</v>
      </c>
      <c r="V74" s="4">
        <v>505</v>
      </c>
      <c r="W74" s="4">
        <v>377.19</v>
      </c>
      <c r="X74" s="4">
        <v>1</v>
      </c>
      <c r="Y74" s="4">
        <v>0.75</v>
      </c>
      <c r="Z74" s="5">
        <f>1642 / 86400</f>
        <v>1.9004629629629628E-2</v>
      </c>
      <c r="AA74" s="4">
        <v>4.4000000000000004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19.600000000000001</v>
      </c>
      <c r="D75" s="6">
        <v>14.64</v>
      </c>
      <c r="E75" s="6">
        <v>0</v>
      </c>
      <c r="F75" s="6">
        <v>0</v>
      </c>
      <c r="G75" s="6">
        <v>0</v>
      </c>
      <c r="H75" s="6">
        <v>133.88</v>
      </c>
      <c r="I75" s="7">
        <f>37357 / 86400</f>
        <v>0.43237268518518518</v>
      </c>
      <c r="J75" s="6">
        <v>0</v>
      </c>
      <c r="K75" s="6">
        <v>0</v>
      </c>
      <c r="L75" s="6">
        <v>12.9</v>
      </c>
      <c r="M75" s="6">
        <v>78</v>
      </c>
      <c r="N75" s="7">
        <f>0 / 86400</f>
        <v>0</v>
      </c>
      <c r="O75" s="6">
        <v>0</v>
      </c>
      <c r="P75" s="6" t="s">
        <v>28</v>
      </c>
      <c r="Q75" s="6" t="s">
        <v>28</v>
      </c>
      <c r="R75" s="6">
        <v>5</v>
      </c>
      <c r="S75" s="6">
        <v>3.73</v>
      </c>
      <c r="T75" s="6">
        <v>185</v>
      </c>
      <c r="U75" s="6">
        <v>138.18</v>
      </c>
      <c r="V75" s="6">
        <v>505</v>
      </c>
      <c r="W75" s="6">
        <v>377.19</v>
      </c>
      <c r="X75" s="6">
        <v>1</v>
      </c>
      <c r="Y75" s="6">
        <v>0.75</v>
      </c>
      <c r="Z75" s="7">
        <f>1642 / 86400</f>
        <v>1.9004629629629628E-2</v>
      </c>
      <c r="AA75" s="6">
        <v>4.4000000000000004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140.13</v>
      </c>
      <c r="D76" s="4">
        <v>83.69</v>
      </c>
      <c r="E76" s="4">
        <v>0</v>
      </c>
      <c r="F76" s="4">
        <v>0</v>
      </c>
      <c r="G76" s="4">
        <v>0</v>
      </c>
      <c r="H76" s="4">
        <v>167.45</v>
      </c>
      <c r="I76" s="5">
        <f>33841 / 86400</f>
        <v>0.39167824074074076</v>
      </c>
      <c r="J76" s="4">
        <v>0</v>
      </c>
      <c r="K76" s="4">
        <v>0</v>
      </c>
      <c r="L76" s="4">
        <v>17.809999999999999</v>
      </c>
      <c r="M76" s="4">
        <v>90</v>
      </c>
      <c r="N76" s="5">
        <f>91 / 86400</f>
        <v>1.0532407407407407E-3</v>
      </c>
      <c r="O76" s="4">
        <v>0.27</v>
      </c>
      <c r="P76" s="4" t="s">
        <v>28</v>
      </c>
      <c r="Q76" s="4" t="s">
        <v>28</v>
      </c>
      <c r="R76" s="4">
        <v>277</v>
      </c>
      <c r="S76" s="4">
        <v>165.43</v>
      </c>
      <c r="T76" s="4">
        <v>761</v>
      </c>
      <c r="U76" s="4">
        <v>454.48</v>
      </c>
      <c r="V76" s="4">
        <v>433</v>
      </c>
      <c r="W76" s="4">
        <v>258.58999999999997</v>
      </c>
      <c r="X76" s="4">
        <v>73</v>
      </c>
      <c r="Y76" s="4">
        <v>43.6</v>
      </c>
      <c r="Z76" s="5">
        <f>815 / 86400</f>
        <v>9.432870370370371E-3</v>
      </c>
      <c r="AA76" s="4">
        <v>2.41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140.13</v>
      </c>
      <c r="D77" s="6">
        <v>83.69</v>
      </c>
      <c r="E77" s="6">
        <v>0</v>
      </c>
      <c r="F77" s="6">
        <v>0</v>
      </c>
      <c r="G77" s="6">
        <v>0</v>
      </c>
      <c r="H77" s="6">
        <v>167.45</v>
      </c>
      <c r="I77" s="7">
        <f>33841 / 86400</f>
        <v>0.39167824074074076</v>
      </c>
      <c r="J77" s="6">
        <v>0</v>
      </c>
      <c r="K77" s="6">
        <v>0</v>
      </c>
      <c r="L77" s="6">
        <v>17.809999999999999</v>
      </c>
      <c r="M77" s="6">
        <v>90</v>
      </c>
      <c r="N77" s="7">
        <f>91 / 86400</f>
        <v>1.0532407407407407E-3</v>
      </c>
      <c r="O77" s="6">
        <v>0.27</v>
      </c>
      <c r="P77" s="6" t="s">
        <v>28</v>
      </c>
      <c r="Q77" s="6" t="s">
        <v>28</v>
      </c>
      <c r="R77" s="6">
        <v>277</v>
      </c>
      <c r="S77" s="6">
        <v>165.43</v>
      </c>
      <c r="T77" s="6">
        <v>761</v>
      </c>
      <c r="U77" s="6">
        <v>454.48</v>
      </c>
      <c r="V77" s="6">
        <v>433</v>
      </c>
      <c r="W77" s="6">
        <v>258.58999999999997</v>
      </c>
      <c r="X77" s="6">
        <v>73</v>
      </c>
      <c r="Y77" s="6">
        <v>43.6</v>
      </c>
      <c r="Z77" s="7">
        <f>815 / 86400</f>
        <v>9.432870370370371E-3</v>
      </c>
      <c r="AA77" s="6">
        <v>2.41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5">
        <f>0 / 86400</f>
        <v>0</v>
      </c>
      <c r="J78" s="4">
        <v>0</v>
      </c>
      <c r="K78" s="4">
        <v>0</v>
      </c>
      <c r="L78" s="4">
        <v>0</v>
      </c>
      <c r="M78" s="4">
        <v>0</v>
      </c>
      <c r="N78" s="5">
        <f t="shared" ref="N78:N83" si="2">0 / 86400</f>
        <v>0</v>
      </c>
      <c r="O78" s="4">
        <v>0</v>
      </c>
      <c r="P78" s="4" t="s">
        <v>28</v>
      </c>
      <c r="Q78" s="4" t="s">
        <v>28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5">
        <f>0 / 86400</f>
        <v>0</v>
      </c>
      <c r="AA78" s="4">
        <v>0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7">
        <f>0 / 86400</f>
        <v>0</v>
      </c>
      <c r="J79" s="6">
        <v>0</v>
      </c>
      <c r="K79" s="6">
        <v>0</v>
      </c>
      <c r="L79" s="6">
        <v>0</v>
      </c>
      <c r="M79" s="6">
        <v>0</v>
      </c>
      <c r="N79" s="7">
        <f t="shared" si="2"/>
        <v>0</v>
      </c>
      <c r="O79" s="6">
        <v>0</v>
      </c>
      <c r="P79" s="6" t="s">
        <v>28</v>
      </c>
      <c r="Q79" s="6" t="s">
        <v>28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7">
        <f>0 / 86400</f>
        <v>0</v>
      </c>
      <c r="AA79" s="6">
        <v>0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7.2</v>
      </c>
      <c r="D80" s="4">
        <v>323.60000000000002</v>
      </c>
      <c r="E80" s="4">
        <v>0</v>
      </c>
      <c r="F80" s="4">
        <v>0</v>
      </c>
      <c r="G80" s="4">
        <v>0</v>
      </c>
      <c r="H80" s="4">
        <v>2.23</v>
      </c>
      <c r="I80" s="5">
        <f>1550 / 86400</f>
        <v>1.7939814814814815E-2</v>
      </c>
      <c r="J80" s="4">
        <v>0</v>
      </c>
      <c r="K80" s="4">
        <v>0</v>
      </c>
      <c r="L80" s="4">
        <v>5.17</v>
      </c>
      <c r="M80" s="4">
        <v>27</v>
      </c>
      <c r="N80" s="5">
        <f t="shared" si="2"/>
        <v>0</v>
      </c>
      <c r="O80" s="4">
        <v>0</v>
      </c>
      <c r="P80" s="4" t="s">
        <v>28</v>
      </c>
      <c r="Q80" s="4" t="s">
        <v>28</v>
      </c>
      <c r="R80" s="4">
        <v>11</v>
      </c>
      <c r="S80" s="4">
        <v>494.38</v>
      </c>
      <c r="T80" s="4">
        <v>50</v>
      </c>
      <c r="U80" s="4">
        <v>2247.19</v>
      </c>
      <c r="V80" s="4">
        <v>31</v>
      </c>
      <c r="W80" s="4">
        <v>1393.26</v>
      </c>
      <c r="X80" s="4">
        <v>0</v>
      </c>
      <c r="Y80" s="4">
        <v>0</v>
      </c>
      <c r="Z80" s="5">
        <f>0 / 86400</f>
        <v>0</v>
      </c>
      <c r="AA80" s="4">
        <v>0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7.2</v>
      </c>
      <c r="D81" s="6">
        <v>323.60000000000002</v>
      </c>
      <c r="E81" s="6">
        <v>0</v>
      </c>
      <c r="F81" s="6">
        <v>0</v>
      </c>
      <c r="G81" s="6">
        <v>0</v>
      </c>
      <c r="H81" s="6">
        <v>2.23</v>
      </c>
      <c r="I81" s="7">
        <f>1550 / 86400</f>
        <v>1.7939814814814815E-2</v>
      </c>
      <c r="J81" s="6">
        <v>0</v>
      </c>
      <c r="K81" s="6">
        <v>0</v>
      </c>
      <c r="L81" s="6">
        <v>5.17</v>
      </c>
      <c r="M81" s="6">
        <v>27</v>
      </c>
      <c r="N81" s="7">
        <f t="shared" si="2"/>
        <v>0</v>
      </c>
      <c r="O81" s="6">
        <v>0</v>
      </c>
      <c r="P81" s="6" t="s">
        <v>28</v>
      </c>
      <c r="Q81" s="6" t="s">
        <v>28</v>
      </c>
      <c r="R81" s="6">
        <v>11</v>
      </c>
      <c r="S81" s="6">
        <v>494.38</v>
      </c>
      <c r="T81" s="6">
        <v>50</v>
      </c>
      <c r="U81" s="6">
        <v>2247.19</v>
      </c>
      <c r="V81" s="6">
        <v>31</v>
      </c>
      <c r="W81" s="6">
        <v>1393.26</v>
      </c>
      <c r="X81" s="6">
        <v>0</v>
      </c>
      <c r="Y81" s="6">
        <v>0</v>
      </c>
      <c r="Z81" s="7">
        <f>0 / 86400</f>
        <v>0</v>
      </c>
      <c r="AA81" s="6">
        <v>0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12.8</v>
      </c>
      <c r="D82" s="4">
        <v>66.53</v>
      </c>
      <c r="E82" s="4">
        <v>0</v>
      </c>
      <c r="F82" s="4">
        <v>0</v>
      </c>
      <c r="G82" s="4">
        <v>0</v>
      </c>
      <c r="H82" s="4">
        <v>19.239999999999998</v>
      </c>
      <c r="I82" s="5">
        <f>3053 / 86400</f>
        <v>3.5335648148148151E-2</v>
      </c>
      <c r="J82" s="4">
        <v>0</v>
      </c>
      <c r="K82" s="4">
        <v>0</v>
      </c>
      <c r="L82" s="4">
        <v>22.69</v>
      </c>
      <c r="M82" s="4">
        <v>73</v>
      </c>
      <c r="N82" s="5">
        <f t="shared" si="2"/>
        <v>0</v>
      </c>
      <c r="O82" s="4">
        <v>0</v>
      </c>
      <c r="P82" s="4" t="s">
        <v>28</v>
      </c>
      <c r="Q82" s="4" t="s">
        <v>28</v>
      </c>
      <c r="R82" s="4">
        <v>21</v>
      </c>
      <c r="S82" s="4">
        <v>109.15</v>
      </c>
      <c r="T82" s="4">
        <v>85</v>
      </c>
      <c r="U82" s="4">
        <v>441.81</v>
      </c>
      <c r="V82" s="4">
        <v>38</v>
      </c>
      <c r="W82" s="4">
        <v>197.52</v>
      </c>
      <c r="X82" s="4">
        <v>1</v>
      </c>
      <c r="Y82" s="4">
        <v>5.2</v>
      </c>
      <c r="Z82" s="5">
        <f>434 / 86400</f>
        <v>5.0231481481481481E-3</v>
      </c>
      <c r="AA82" s="4">
        <v>14.22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12.8</v>
      </c>
      <c r="D83" s="6">
        <v>66.53</v>
      </c>
      <c r="E83" s="6">
        <v>0</v>
      </c>
      <c r="F83" s="6">
        <v>0</v>
      </c>
      <c r="G83" s="6">
        <v>0</v>
      </c>
      <c r="H83" s="6">
        <v>19.239999999999998</v>
      </c>
      <c r="I83" s="7">
        <f>3053 / 86400</f>
        <v>3.5335648148148151E-2</v>
      </c>
      <c r="J83" s="6">
        <v>0</v>
      </c>
      <c r="K83" s="6">
        <v>0</v>
      </c>
      <c r="L83" s="6">
        <v>22.69</v>
      </c>
      <c r="M83" s="6">
        <v>73</v>
      </c>
      <c r="N83" s="7">
        <f t="shared" si="2"/>
        <v>0</v>
      </c>
      <c r="O83" s="6">
        <v>0</v>
      </c>
      <c r="P83" s="6" t="s">
        <v>28</v>
      </c>
      <c r="Q83" s="6" t="s">
        <v>28</v>
      </c>
      <c r="R83" s="6">
        <v>21</v>
      </c>
      <c r="S83" s="6">
        <v>109.15</v>
      </c>
      <c r="T83" s="6">
        <v>85</v>
      </c>
      <c r="U83" s="6">
        <v>441.81</v>
      </c>
      <c r="V83" s="6">
        <v>38</v>
      </c>
      <c r="W83" s="6">
        <v>197.52</v>
      </c>
      <c r="X83" s="6">
        <v>1</v>
      </c>
      <c r="Y83" s="6">
        <v>5.2</v>
      </c>
      <c r="Z83" s="7">
        <f>434 / 86400</f>
        <v>5.0231481481481481E-3</v>
      </c>
      <c r="AA83" s="6">
        <v>14.22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207.4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5">
        <f>0 / 86400</f>
        <v>0</v>
      </c>
      <c r="J84" s="4">
        <v>0</v>
      </c>
      <c r="K84" s="4">
        <v>0</v>
      </c>
      <c r="L84" s="4">
        <v>0</v>
      </c>
      <c r="M84" s="4">
        <v>83</v>
      </c>
      <c r="N84" s="5">
        <f>13 / 86400</f>
        <v>1.5046296296296297E-4</v>
      </c>
      <c r="O84" s="4">
        <v>0</v>
      </c>
      <c r="P84" s="4" t="s">
        <v>28</v>
      </c>
      <c r="Q84" s="4" t="s">
        <v>28</v>
      </c>
      <c r="R84" s="4">
        <v>282</v>
      </c>
      <c r="S84" s="4">
        <v>0</v>
      </c>
      <c r="T84" s="4">
        <v>510</v>
      </c>
      <c r="U84" s="4">
        <v>0</v>
      </c>
      <c r="V84" s="4">
        <v>1268</v>
      </c>
      <c r="W84" s="4">
        <v>0</v>
      </c>
      <c r="X84" s="4">
        <v>1000</v>
      </c>
      <c r="Y84" s="4">
        <v>0</v>
      </c>
      <c r="Z84" s="5">
        <f>0 / 86400</f>
        <v>0</v>
      </c>
      <c r="AA84" s="4">
        <v>0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207.4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7">
        <f>0 / 86400</f>
        <v>0</v>
      </c>
      <c r="J85" s="6">
        <v>0</v>
      </c>
      <c r="K85" s="6">
        <v>0</v>
      </c>
      <c r="L85" s="6">
        <v>0</v>
      </c>
      <c r="M85" s="6">
        <v>83</v>
      </c>
      <c r="N85" s="7">
        <f>13 / 86400</f>
        <v>1.5046296296296297E-4</v>
      </c>
      <c r="O85" s="6">
        <v>0</v>
      </c>
      <c r="P85" s="6" t="s">
        <v>28</v>
      </c>
      <c r="Q85" s="6" t="s">
        <v>28</v>
      </c>
      <c r="R85" s="6">
        <v>282</v>
      </c>
      <c r="S85" s="6">
        <v>0</v>
      </c>
      <c r="T85" s="6">
        <v>510</v>
      </c>
      <c r="U85" s="6">
        <v>0</v>
      </c>
      <c r="V85" s="6">
        <v>1268</v>
      </c>
      <c r="W85" s="6">
        <v>0</v>
      </c>
      <c r="X85" s="6">
        <v>1000</v>
      </c>
      <c r="Y85" s="6">
        <v>0</v>
      </c>
      <c r="Z85" s="7">
        <f>0 / 86400</f>
        <v>0</v>
      </c>
      <c r="AA85" s="6">
        <v>0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282.41000000000003</v>
      </c>
      <c r="D86" s="4">
        <v>137.37</v>
      </c>
      <c r="E86" s="4">
        <v>0</v>
      </c>
      <c r="F86" s="4">
        <v>0</v>
      </c>
      <c r="G86" s="4">
        <v>0</v>
      </c>
      <c r="H86" s="4">
        <v>205.58</v>
      </c>
      <c r="I86" s="5">
        <f>38774 / 86400</f>
        <v>0.44877314814814817</v>
      </c>
      <c r="J86" s="4">
        <v>0</v>
      </c>
      <c r="K86" s="4">
        <v>0</v>
      </c>
      <c r="L86" s="4">
        <v>19.09</v>
      </c>
      <c r="M86" s="4">
        <v>86</v>
      </c>
      <c r="N86" s="5">
        <f>8 / 86400</f>
        <v>9.2592592592592588E-5</v>
      </c>
      <c r="O86" s="4">
        <v>0.02</v>
      </c>
      <c r="P86" s="4" t="s">
        <v>28</v>
      </c>
      <c r="Q86" s="4" t="s">
        <v>28</v>
      </c>
      <c r="R86" s="4">
        <v>550</v>
      </c>
      <c r="S86" s="4">
        <v>267.52999999999997</v>
      </c>
      <c r="T86" s="4">
        <v>1314</v>
      </c>
      <c r="U86" s="4">
        <v>639.16</v>
      </c>
      <c r="V86" s="4">
        <v>820</v>
      </c>
      <c r="W86" s="4">
        <v>398.87</v>
      </c>
      <c r="X86" s="4">
        <v>409</v>
      </c>
      <c r="Y86" s="4">
        <v>198.95</v>
      </c>
      <c r="Z86" s="5">
        <f>477 / 86400</f>
        <v>5.5208333333333333E-3</v>
      </c>
      <c r="AA86" s="4">
        <v>1.23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282.41000000000003</v>
      </c>
      <c r="D87" s="6">
        <v>137.37</v>
      </c>
      <c r="E87" s="6">
        <v>0</v>
      </c>
      <c r="F87" s="6">
        <v>0</v>
      </c>
      <c r="G87" s="6">
        <v>0</v>
      </c>
      <c r="H87" s="6">
        <v>205.58</v>
      </c>
      <c r="I87" s="7">
        <f>38774 / 86400</f>
        <v>0.44877314814814817</v>
      </c>
      <c r="J87" s="6">
        <v>0</v>
      </c>
      <c r="K87" s="6">
        <v>0</v>
      </c>
      <c r="L87" s="6">
        <v>19.09</v>
      </c>
      <c r="M87" s="6">
        <v>86</v>
      </c>
      <c r="N87" s="7">
        <f>8 / 86400</f>
        <v>9.2592592592592588E-5</v>
      </c>
      <c r="O87" s="6">
        <v>0.02</v>
      </c>
      <c r="P87" s="6" t="s">
        <v>28</v>
      </c>
      <c r="Q87" s="6" t="s">
        <v>28</v>
      </c>
      <c r="R87" s="6">
        <v>550</v>
      </c>
      <c r="S87" s="6">
        <v>267.52999999999997</v>
      </c>
      <c r="T87" s="6">
        <v>1314</v>
      </c>
      <c r="U87" s="6">
        <v>639.16</v>
      </c>
      <c r="V87" s="6">
        <v>820</v>
      </c>
      <c r="W87" s="6">
        <v>398.87</v>
      </c>
      <c r="X87" s="6">
        <v>409</v>
      </c>
      <c r="Y87" s="6">
        <v>198.95</v>
      </c>
      <c r="Z87" s="7">
        <f>477 / 86400</f>
        <v>5.5208333333333333E-3</v>
      </c>
      <c r="AA87" s="6">
        <v>1.23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>
        <v>166.94</v>
      </c>
      <c r="D88" s="4">
        <v>76.260000000000005</v>
      </c>
      <c r="E88" s="4">
        <v>0</v>
      </c>
      <c r="F88" s="4">
        <v>0</v>
      </c>
      <c r="G88" s="4">
        <v>0</v>
      </c>
      <c r="H88" s="4">
        <v>218.92</v>
      </c>
      <c r="I88" s="5">
        <f>47791 / 86400</f>
        <v>0.55313657407407413</v>
      </c>
      <c r="J88" s="4">
        <v>0</v>
      </c>
      <c r="K88" s="4">
        <v>0</v>
      </c>
      <c r="L88" s="4">
        <v>16.489999999999998</v>
      </c>
      <c r="M88" s="4">
        <v>82</v>
      </c>
      <c r="N88" s="5">
        <f>3 / 86400</f>
        <v>3.4722222222222222E-5</v>
      </c>
      <c r="O88" s="4">
        <v>0.01</v>
      </c>
      <c r="P88" s="4" t="s">
        <v>28</v>
      </c>
      <c r="Q88" s="4" t="s">
        <v>28</v>
      </c>
      <c r="R88" s="4">
        <v>306</v>
      </c>
      <c r="S88" s="4">
        <v>139.78</v>
      </c>
      <c r="T88" s="4">
        <v>929</v>
      </c>
      <c r="U88" s="4">
        <v>424.36</v>
      </c>
      <c r="V88" s="4">
        <v>507</v>
      </c>
      <c r="W88" s="4">
        <v>231.59</v>
      </c>
      <c r="X88" s="4">
        <v>128</v>
      </c>
      <c r="Y88" s="4">
        <v>58.47</v>
      </c>
      <c r="Z88" s="5">
        <f>1703 / 86400</f>
        <v>1.9710648148148147E-2</v>
      </c>
      <c r="AA88" s="4">
        <v>3.56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>
        <v>166.94</v>
      </c>
      <c r="D89" s="6">
        <v>76.260000000000005</v>
      </c>
      <c r="E89" s="6">
        <v>0</v>
      </c>
      <c r="F89" s="6">
        <v>0</v>
      </c>
      <c r="G89" s="6">
        <v>0</v>
      </c>
      <c r="H89" s="6">
        <v>218.92</v>
      </c>
      <c r="I89" s="7">
        <f>47791 / 86400</f>
        <v>0.55313657407407413</v>
      </c>
      <c r="J89" s="6">
        <v>0</v>
      </c>
      <c r="K89" s="6">
        <v>0</v>
      </c>
      <c r="L89" s="6">
        <v>16.489999999999998</v>
      </c>
      <c r="M89" s="6">
        <v>82</v>
      </c>
      <c r="N89" s="7">
        <f>3 / 86400</f>
        <v>3.4722222222222222E-5</v>
      </c>
      <c r="O89" s="6">
        <v>0.01</v>
      </c>
      <c r="P89" s="6" t="s">
        <v>28</v>
      </c>
      <c r="Q89" s="6" t="s">
        <v>28</v>
      </c>
      <c r="R89" s="6">
        <v>306</v>
      </c>
      <c r="S89" s="6">
        <v>139.78</v>
      </c>
      <c r="T89" s="6">
        <v>929</v>
      </c>
      <c r="U89" s="6">
        <v>424.36</v>
      </c>
      <c r="V89" s="6">
        <v>507</v>
      </c>
      <c r="W89" s="6">
        <v>231.59</v>
      </c>
      <c r="X89" s="6">
        <v>128</v>
      </c>
      <c r="Y89" s="6">
        <v>58.47</v>
      </c>
      <c r="Z89" s="7">
        <f>1703 / 86400</f>
        <v>1.9710648148148147E-2</v>
      </c>
      <c r="AA89" s="6">
        <v>3.56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26.35</v>
      </c>
      <c r="D90" s="4">
        <v>12.32</v>
      </c>
      <c r="E90" s="4">
        <v>0</v>
      </c>
      <c r="F90" s="4">
        <v>0</v>
      </c>
      <c r="G90" s="4">
        <v>0</v>
      </c>
      <c r="H90" s="4">
        <v>213.82</v>
      </c>
      <c r="I90" s="5">
        <f>41653 / 86400</f>
        <v>0.4820949074074074</v>
      </c>
      <c r="J90" s="4">
        <v>0</v>
      </c>
      <c r="K90" s="4">
        <v>0</v>
      </c>
      <c r="L90" s="4">
        <v>18.48</v>
      </c>
      <c r="M90" s="4">
        <v>86</v>
      </c>
      <c r="N90" s="5">
        <f>11 / 86400</f>
        <v>1.273148148148148E-4</v>
      </c>
      <c r="O90" s="4">
        <v>0.03</v>
      </c>
      <c r="P90" s="4" t="s">
        <v>28</v>
      </c>
      <c r="Q90" s="4" t="s">
        <v>28</v>
      </c>
      <c r="R90" s="4">
        <v>5</v>
      </c>
      <c r="S90" s="4">
        <v>2.34</v>
      </c>
      <c r="T90" s="4">
        <v>252</v>
      </c>
      <c r="U90" s="4">
        <v>117.86</v>
      </c>
      <c r="V90" s="4">
        <v>818</v>
      </c>
      <c r="W90" s="4">
        <v>382.56</v>
      </c>
      <c r="X90" s="4">
        <v>0</v>
      </c>
      <c r="Y90" s="4">
        <v>0</v>
      </c>
      <c r="Z90" s="5">
        <f>0 / 86400</f>
        <v>0</v>
      </c>
      <c r="AA90" s="4">
        <v>0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26.35</v>
      </c>
      <c r="D91" s="6">
        <v>12.32</v>
      </c>
      <c r="E91" s="6">
        <v>0</v>
      </c>
      <c r="F91" s="6">
        <v>0</v>
      </c>
      <c r="G91" s="6">
        <v>0</v>
      </c>
      <c r="H91" s="6">
        <v>213.82</v>
      </c>
      <c r="I91" s="7">
        <f>41653 / 86400</f>
        <v>0.4820949074074074</v>
      </c>
      <c r="J91" s="6">
        <v>0</v>
      </c>
      <c r="K91" s="6">
        <v>0</v>
      </c>
      <c r="L91" s="6">
        <v>18.48</v>
      </c>
      <c r="M91" s="6">
        <v>86</v>
      </c>
      <c r="N91" s="7">
        <f>11 / 86400</f>
        <v>1.273148148148148E-4</v>
      </c>
      <c r="O91" s="6">
        <v>0.03</v>
      </c>
      <c r="P91" s="6" t="s">
        <v>28</v>
      </c>
      <c r="Q91" s="6" t="s">
        <v>28</v>
      </c>
      <c r="R91" s="6">
        <v>5</v>
      </c>
      <c r="S91" s="6">
        <v>2.34</v>
      </c>
      <c r="T91" s="6">
        <v>252</v>
      </c>
      <c r="U91" s="6">
        <v>117.86</v>
      </c>
      <c r="V91" s="6">
        <v>818</v>
      </c>
      <c r="W91" s="6">
        <v>382.56</v>
      </c>
      <c r="X91" s="6">
        <v>0</v>
      </c>
      <c r="Y91" s="6">
        <v>0</v>
      </c>
      <c r="Z91" s="7">
        <f>0 / 86400</f>
        <v>0</v>
      </c>
      <c r="AA91" s="6">
        <v>0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207.94</v>
      </c>
      <c r="D92" s="4">
        <v>105.66</v>
      </c>
      <c r="E92" s="4">
        <v>0</v>
      </c>
      <c r="F92" s="4">
        <v>0</v>
      </c>
      <c r="G92" s="4">
        <v>0</v>
      </c>
      <c r="H92" s="4">
        <v>196.8</v>
      </c>
      <c r="I92" s="5">
        <f>47622 / 86400</f>
        <v>0.55118055555555556</v>
      </c>
      <c r="J92" s="4">
        <v>0</v>
      </c>
      <c r="K92" s="4">
        <v>0</v>
      </c>
      <c r="L92" s="4">
        <v>14.88</v>
      </c>
      <c r="M92" s="4">
        <v>100</v>
      </c>
      <c r="N92" s="5">
        <f>39 / 86400</f>
        <v>4.5138888888888887E-4</v>
      </c>
      <c r="O92" s="4">
        <v>0.08</v>
      </c>
      <c r="P92" s="4" t="s">
        <v>28</v>
      </c>
      <c r="Q92" s="4" t="s">
        <v>28</v>
      </c>
      <c r="R92" s="4">
        <v>345</v>
      </c>
      <c r="S92" s="4">
        <v>175.3</v>
      </c>
      <c r="T92" s="4">
        <v>1191</v>
      </c>
      <c r="U92" s="4">
        <v>605.17999999999995</v>
      </c>
      <c r="V92" s="4">
        <v>724</v>
      </c>
      <c r="W92" s="4">
        <v>367.89</v>
      </c>
      <c r="X92" s="4">
        <v>193</v>
      </c>
      <c r="Y92" s="4">
        <v>98.07</v>
      </c>
      <c r="Z92" s="5">
        <f>3582 / 86400</f>
        <v>4.1458333333333333E-2</v>
      </c>
      <c r="AA92" s="4">
        <v>7.52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207.94</v>
      </c>
      <c r="D93" s="6">
        <v>105.66</v>
      </c>
      <c r="E93" s="6">
        <v>0</v>
      </c>
      <c r="F93" s="6">
        <v>0</v>
      </c>
      <c r="G93" s="6">
        <v>0</v>
      </c>
      <c r="H93" s="6">
        <v>196.8</v>
      </c>
      <c r="I93" s="7">
        <f>47622 / 86400</f>
        <v>0.55118055555555556</v>
      </c>
      <c r="J93" s="6">
        <v>0</v>
      </c>
      <c r="K93" s="6">
        <v>0</v>
      </c>
      <c r="L93" s="6">
        <v>14.88</v>
      </c>
      <c r="M93" s="6">
        <v>100</v>
      </c>
      <c r="N93" s="7">
        <f>39 / 86400</f>
        <v>4.5138888888888887E-4</v>
      </c>
      <c r="O93" s="6">
        <v>0.08</v>
      </c>
      <c r="P93" s="6" t="s">
        <v>28</v>
      </c>
      <c r="Q93" s="6" t="s">
        <v>28</v>
      </c>
      <c r="R93" s="6">
        <v>345</v>
      </c>
      <c r="S93" s="6">
        <v>175.3</v>
      </c>
      <c r="T93" s="6">
        <v>1191</v>
      </c>
      <c r="U93" s="6">
        <v>605.17999999999995</v>
      </c>
      <c r="V93" s="6">
        <v>724</v>
      </c>
      <c r="W93" s="6">
        <v>367.89</v>
      </c>
      <c r="X93" s="6">
        <v>193</v>
      </c>
      <c r="Y93" s="6">
        <v>98.07</v>
      </c>
      <c r="Z93" s="7">
        <f>3582 / 86400</f>
        <v>4.1458333333333333E-2</v>
      </c>
      <c r="AA93" s="6">
        <v>7.52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5">
        <f>0 / 86400</f>
        <v>0</v>
      </c>
      <c r="J94" s="4">
        <v>0</v>
      </c>
      <c r="K94" s="4">
        <v>0</v>
      </c>
      <c r="L94" s="4">
        <v>0</v>
      </c>
      <c r="M94" s="4">
        <v>0</v>
      </c>
      <c r="N94" s="5">
        <f>0 / 86400</f>
        <v>0</v>
      </c>
      <c r="O94" s="4">
        <v>0</v>
      </c>
      <c r="P94" s="4" t="s">
        <v>28</v>
      </c>
      <c r="Q94" s="4" t="s">
        <v>28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5">
        <f>0 / 86400</f>
        <v>0</v>
      </c>
      <c r="AA94" s="4">
        <v>0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7">
        <f>0 / 86400</f>
        <v>0</v>
      </c>
      <c r="J95" s="6">
        <v>0</v>
      </c>
      <c r="K95" s="6">
        <v>0</v>
      </c>
      <c r="L95" s="6">
        <v>0</v>
      </c>
      <c r="M95" s="6">
        <v>0</v>
      </c>
      <c r="N95" s="7">
        <f>0 / 86400</f>
        <v>0</v>
      </c>
      <c r="O95" s="6">
        <v>0</v>
      </c>
      <c r="P95" s="6" t="s">
        <v>28</v>
      </c>
      <c r="Q95" s="6" t="s">
        <v>28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7">
        <f>0 / 86400</f>
        <v>0</v>
      </c>
      <c r="AA95" s="6">
        <v>0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188.6</v>
      </c>
      <c r="D96" s="4">
        <v>106.84</v>
      </c>
      <c r="E96" s="4">
        <v>0</v>
      </c>
      <c r="F96" s="4">
        <v>0</v>
      </c>
      <c r="G96" s="4">
        <v>0</v>
      </c>
      <c r="H96" s="4">
        <v>176.52</v>
      </c>
      <c r="I96" s="5">
        <f>0 / 86400</f>
        <v>0</v>
      </c>
      <c r="J96" s="4">
        <v>0</v>
      </c>
      <c r="K96" s="4">
        <v>0</v>
      </c>
      <c r="L96" s="4">
        <v>0</v>
      </c>
      <c r="M96" s="4">
        <v>84</v>
      </c>
      <c r="N96" s="5">
        <f>30 / 86400</f>
        <v>3.4722222222222224E-4</v>
      </c>
      <c r="O96" s="4">
        <v>0</v>
      </c>
      <c r="P96" s="4" t="s">
        <v>28</v>
      </c>
      <c r="Q96" s="4" t="s">
        <v>28</v>
      </c>
      <c r="R96" s="4">
        <v>392</v>
      </c>
      <c r="S96" s="4">
        <v>222.07</v>
      </c>
      <c r="T96" s="4">
        <v>951</v>
      </c>
      <c r="U96" s="4">
        <v>538.74</v>
      </c>
      <c r="V96" s="4">
        <v>834</v>
      </c>
      <c r="W96" s="4">
        <v>472.46</v>
      </c>
      <c r="X96" s="4">
        <v>151</v>
      </c>
      <c r="Y96" s="4">
        <v>85.54</v>
      </c>
      <c r="Z96" s="5">
        <f>0 / 86400</f>
        <v>0</v>
      </c>
      <c r="AA96" s="4">
        <v>0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188.6</v>
      </c>
      <c r="D97" s="6">
        <v>106.84</v>
      </c>
      <c r="E97" s="6">
        <v>0</v>
      </c>
      <c r="F97" s="6">
        <v>0</v>
      </c>
      <c r="G97" s="6">
        <v>0</v>
      </c>
      <c r="H97" s="6">
        <v>176.52</v>
      </c>
      <c r="I97" s="7">
        <f>0 / 86400</f>
        <v>0</v>
      </c>
      <c r="J97" s="6">
        <v>0</v>
      </c>
      <c r="K97" s="6">
        <v>0</v>
      </c>
      <c r="L97" s="6">
        <v>0</v>
      </c>
      <c r="M97" s="6">
        <v>84</v>
      </c>
      <c r="N97" s="7">
        <f>30 / 86400</f>
        <v>3.4722222222222224E-4</v>
      </c>
      <c r="O97" s="6">
        <v>0</v>
      </c>
      <c r="P97" s="6" t="s">
        <v>28</v>
      </c>
      <c r="Q97" s="6" t="s">
        <v>28</v>
      </c>
      <c r="R97" s="6">
        <v>392</v>
      </c>
      <c r="S97" s="6">
        <v>222.07</v>
      </c>
      <c r="T97" s="6">
        <v>951</v>
      </c>
      <c r="U97" s="6">
        <v>538.74</v>
      </c>
      <c r="V97" s="6">
        <v>834</v>
      </c>
      <c r="W97" s="6">
        <v>472.46</v>
      </c>
      <c r="X97" s="6">
        <v>151</v>
      </c>
      <c r="Y97" s="6">
        <v>85.54</v>
      </c>
      <c r="Z97" s="7">
        <f>0 / 86400</f>
        <v>0</v>
      </c>
      <c r="AA97" s="6">
        <v>0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324.10000000000002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5">
        <f>61899 / 86400</f>
        <v>0.71642361111111108</v>
      </c>
      <c r="J98" s="4">
        <v>0</v>
      </c>
      <c r="K98" s="4">
        <v>0</v>
      </c>
      <c r="L98" s="4">
        <v>0</v>
      </c>
      <c r="M98" s="4">
        <v>0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650</v>
      </c>
      <c r="S98" s="4">
        <v>0</v>
      </c>
      <c r="T98" s="4">
        <v>1616</v>
      </c>
      <c r="U98" s="4">
        <v>0</v>
      </c>
      <c r="V98" s="4">
        <v>1180</v>
      </c>
      <c r="W98" s="4">
        <v>0</v>
      </c>
      <c r="X98" s="4">
        <v>325</v>
      </c>
      <c r="Y98" s="4">
        <v>0</v>
      </c>
      <c r="Z98" s="5">
        <f>58297 / 86400</f>
        <v>0.67473379629629626</v>
      </c>
      <c r="AA98" s="4">
        <v>94.18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324.10000000000002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7">
        <f>61899 / 86400</f>
        <v>0.71642361111111108</v>
      </c>
      <c r="J99" s="6">
        <v>0</v>
      </c>
      <c r="K99" s="6">
        <v>0</v>
      </c>
      <c r="L99" s="6">
        <v>0</v>
      </c>
      <c r="M99" s="6">
        <v>0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650</v>
      </c>
      <c r="S99" s="6">
        <v>0</v>
      </c>
      <c r="T99" s="6">
        <v>1616</v>
      </c>
      <c r="U99" s="6">
        <v>0</v>
      </c>
      <c r="V99" s="6">
        <v>1180</v>
      </c>
      <c r="W99" s="6">
        <v>0</v>
      </c>
      <c r="X99" s="6">
        <v>325</v>
      </c>
      <c r="Y99" s="6">
        <v>0</v>
      </c>
      <c r="Z99" s="7">
        <f>58297 / 86400</f>
        <v>0.67473379629629626</v>
      </c>
      <c r="AA99" s="6">
        <v>94.18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275.58999999999997</v>
      </c>
      <c r="D100" s="4">
        <v>123.76</v>
      </c>
      <c r="E100" s="4">
        <v>0</v>
      </c>
      <c r="F100" s="4">
        <v>0</v>
      </c>
      <c r="G100" s="4">
        <v>0</v>
      </c>
      <c r="H100" s="4">
        <v>222.68</v>
      </c>
      <c r="I100" s="5">
        <f>55642 / 86400</f>
        <v>0.64400462962962968</v>
      </c>
      <c r="J100" s="4">
        <v>0</v>
      </c>
      <c r="K100" s="4">
        <v>0</v>
      </c>
      <c r="L100" s="4">
        <v>14.41</v>
      </c>
      <c r="M100" s="4">
        <v>90</v>
      </c>
      <c r="N100" s="5">
        <f>35 / 86400</f>
        <v>4.0509259259259258E-4</v>
      </c>
      <c r="O100" s="4">
        <v>0.06</v>
      </c>
      <c r="P100" s="4" t="s">
        <v>28</v>
      </c>
      <c r="Q100" s="4" t="s">
        <v>28</v>
      </c>
      <c r="R100" s="4">
        <v>449</v>
      </c>
      <c r="S100" s="4">
        <v>201.63</v>
      </c>
      <c r="T100" s="4">
        <v>1503</v>
      </c>
      <c r="U100" s="4">
        <v>674.95</v>
      </c>
      <c r="V100" s="4">
        <v>1036</v>
      </c>
      <c r="W100" s="4">
        <v>465.24</v>
      </c>
      <c r="X100" s="4">
        <v>350</v>
      </c>
      <c r="Y100" s="4">
        <v>157.16999999999999</v>
      </c>
      <c r="Z100" s="5">
        <f>6862 / 86400</f>
        <v>7.9421296296296295E-2</v>
      </c>
      <c r="AA100" s="4">
        <v>12.33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275.58999999999997</v>
      </c>
      <c r="D101" s="6">
        <v>123.76</v>
      </c>
      <c r="E101" s="6">
        <v>0</v>
      </c>
      <c r="F101" s="6">
        <v>0</v>
      </c>
      <c r="G101" s="6">
        <v>0</v>
      </c>
      <c r="H101" s="6">
        <v>222.68</v>
      </c>
      <c r="I101" s="7">
        <f>55642 / 86400</f>
        <v>0.64400462962962968</v>
      </c>
      <c r="J101" s="6">
        <v>0</v>
      </c>
      <c r="K101" s="6">
        <v>0</v>
      </c>
      <c r="L101" s="6">
        <v>14.41</v>
      </c>
      <c r="M101" s="6">
        <v>90</v>
      </c>
      <c r="N101" s="7">
        <f>35 / 86400</f>
        <v>4.0509259259259258E-4</v>
      </c>
      <c r="O101" s="6">
        <v>0.06</v>
      </c>
      <c r="P101" s="6" t="s">
        <v>28</v>
      </c>
      <c r="Q101" s="6" t="s">
        <v>28</v>
      </c>
      <c r="R101" s="6">
        <v>449</v>
      </c>
      <c r="S101" s="6">
        <v>201.63</v>
      </c>
      <c r="T101" s="6">
        <v>1503</v>
      </c>
      <c r="U101" s="6">
        <v>674.95</v>
      </c>
      <c r="V101" s="6">
        <v>1036</v>
      </c>
      <c r="W101" s="6">
        <v>465.24</v>
      </c>
      <c r="X101" s="6">
        <v>350</v>
      </c>
      <c r="Y101" s="6">
        <v>157.16999999999999</v>
      </c>
      <c r="Z101" s="7">
        <f>6862 / 86400</f>
        <v>7.9421296296296295E-2</v>
      </c>
      <c r="AA101" s="6">
        <v>12.33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21.8</v>
      </c>
      <c r="D102" s="4">
        <v>20.99</v>
      </c>
      <c r="E102" s="4">
        <v>0</v>
      </c>
      <c r="F102" s="4">
        <v>0</v>
      </c>
      <c r="G102" s="4">
        <v>0</v>
      </c>
      <c r="H102" s="4">
        <v>103.84</v>
      </c>
      <c r="I102" s="5">
        <f>23774 / 86400</f>
        <v>0.27516203703703701</v>
      </c>
      <c r="J102" s="4">
        <v>0</v>
      </c>
      <c r="K102" s="4">
        <v>0</v>
      </c>
      <c r="L102" s="4">
        <v>15.72</v>
      </c>
      <c r="M102" s="4">
        <v>89</v>
      </c>
      <c r="N102" s="5">
        <f>37 / 86400</f>
        <v>4.2824074074074075E-4</v>
      </c>
      <c r="O102" s="4">
        <v>0.16</v>
      </c>
      <c r="P102" s="4" t="s">
        <v>28</v>
      </c>
      <c r="Q102" s="4" t="s">
        <v>28</v>
      </c>
      <c r="R102" s="4">
        <v>15</v>
      </c>
      <c r="S102" s="4">
        <v>14.45</v>
      </c>
      <c r="T102" s="4">
        <v>182</v>
      </c>
      <c r="U102" s="4">
        <v>175.28</v>
      </c>
      <c r="V102" s="4">
        <v>452</v>
      </c>
      <c r="W102" s="4">
        <v>435.31</v>
      </c>
      <c r="X102" s="4">
        <v>0</v>
      </c>
      <c r="Y102" s="4">
        <v>0</v>
      </c>
      <c r="Z102" s="5">
        <f>462 / 86400</f>
        <v>5.347222222222222E-3</v>
      </c>
      <c r="AA102" s="4">
        <v>1.94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21.8</v>
      </c>
      <c r="D103" s="6">
        <v>20.99</v>
      </c>
      <c r="E103" s="6">
        <v>0</v>
      </c>
      <c r="F103" s="6">
        <v>0</v>
      </c>
      <c r="G103" s="6">
        <v>0</v>
      </c>
      <c r="H103" s="6">
        <v>103.84</v>
      </c>
      <c r="I103" s="7">
        <f>23774 / 86400</f>
        <v>0.27516203703703701</v>
      </c>
      <c r="J103" s="6">
        <v>0</v>
      </c>
      <c r="K103" s="6">
        <v>0</v>
      </c>
      <c r="L103" s="6">
        <v>15.72</v>
      </c>
      <c r="M103" s="6">
        <v>89</v>
      </c>
      <c r="N103" s="7">
        <f>37 / 86400</f>
        <v>4.2824074074074075E-4</v>
      </c>
      <c r="O103" s="6">
        <v>0.16</v>
      </c>
      <c r="P103" s="6" t="s">
        <v>28</v>
      </c>
      <c r="Q103" s="6" t="s">
        <v>28</v>
      </c>
      <c r="R103" s="6">
        <v>15</v>
      </c>
      <c r="S103" s="6">
        <v>14.45</v>
      </c>
      <c r="T103" s="6">
        <v>182</v>
      </c>
      <c r="U103" s="6">
        <v>175.28</v>
      </c>
      <c r="V103" s="6">
        <v>452</v>
      </c>
      <c r="W103" s="6">
        <v>435.31</v>
      </c>
      <c r="X103" s="6">
        <v>0</v>
      </c>
      <c r="Y103" s="6">
        <v>0</v>
      </c>
      <c r="Z103" s="7">
        <f>462 / 86400</f>
        <v>5.347222222222222E-3</v>
      </c>
      <c r="AA103" s="6">
        <v>1.94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132.5</v>
      </c>
      <c r="D104" s="4">
        <v>61.61</v>
      </c>
      <c r="E104" s="4">
        <v>0</v>
      </c>
      <c r="F104" s="4">
        <v>0</v>
      </c>
      <c r="G104" s="4">
        <v>0</v>
      </c>
      <c r="H104" s="4">
        <v>215.06</v>
      </c>
      <c r="I104" s="5">
        <f>56589 / 86400</f>
        <v>0.6549652777777778</v>
      </c>
      <c r="J104" s="4">
        <v>0</v>
      </c>
      <c r="K104" s="4">
        <v>0</v>
      </c>
      <c r="L104" s="4">
        <v>13.68</v>
      </c>
      <c r="M104" s="4">
        <v>76</v>
      </c>
      <c r="N104" s="5">
        <f>0 / 86400</f>
        <v>0</v>
      </c>
      <c r="O104" s="4">
        <v>0</v>
      </c>
      <c r="P104" s="4" t="s">
        <v>28</v>
      </c>
      <c r="Q104" s="4" t="s">
        <v>28</v>
      </c>
      <c r="R104" s="4">
        <v>153</v>
      </c>
      <c r="S104" s="4">
        <v>71.14</v>
      </c>
      <c r="T104" s="4">
        <v>967</v>
      </c>
      <c r="U104" s="4">
        <v>449.64</v>
      </c>
      <c r="V104" s="4">
        <v>513</v>
      </c>
      <c r="W104" s="4">
        <v>238.54</v>
      </c>
      <c r="X104" s="4">
        <v>52</v>
      </c>
      <c r="Y104" s="4">
        <v>24.18</v>
      </c>
      <c r="Z104" s="5">
        <f>4094 / 86400</f>
        <v>4.7384259259259258E-2</v>
      </c>
      <c r="AA104" s="4">
        <v>7.23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132.5</v>
      </c>
      <c r="D105" s="6">
        <v>61.61</v>
      </c>
      <c r="E105" s="6">
        <v>0</v>
      </c>
      <c r="F105" s="6">
        <v>0</v>
      </c>
      <c r="G105" s="6">
        <v>0</v>
      </c>
      <c r="H105" s="6">
        <v>215.06</v>
      </c>
      <c r="I105" s="7">
        <f>56589 / 86400</f>
        <v>0.6549652777777778</v>
      </c>
      <c r="J105" s="6">
        <v>0</v>
      </c>
      <c r="K105" s="6">
        <v>0</v>
      </c>
      <c r="L105" s="6">
        <v>13.68</v>
      </c>
      <c r="M105" s="6">
        <v>76</v>
      </c>
      <c r="N105" s="7">
        <f>0 / 86400</f>
        <v>0</v>
      </c>
      <c r="O105" s="6">
        <v>0</v>
      </c>
      <c r="P105" s="6" t="s">
        <v>28</v>
      </c>
      <c r="Q105" s="6" t="s">
        <v>28</v>
      </c>
      <c r="R105" s="6">
        <v>153</v>
      </c>
      <c r="S105" s="6">
        <v>71.14</v>
      </c>
      <c r="T105" s="6">
        <v>967</v>
      </c>
      <c r="U105" s="6">
        <v>449.64</v>
      </c>
      <c r="V105" s="6">
        <v>513</v>
      </c>
      <c r="W105" s="6">
        <v>238.54</v>
      </c>
      <c r="X105" s="6">
        <v>52</v>
      </c>
      <c r="Y105" s="6">
        <v>24.18</v>
      </c>
      <c r="Z105" s="7">
        <f>4094 / 86400</f>
        <v>4.7384259259259258E-2</v>
      </c>
      <c r="AA105" s="6">
        <v>7.23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98.73</v>
      </c>
      <c r="D106" s="4">
        <v>31.25</v>
      </c>
      <c r="E106" s="4">
        <v>0</v>
      </c>
      <c r="F106" s="4">
        <v>0</v>
      </c>
      <c r="G106" s="4">
        <v>0</v>
      </c>
      <c r="H106" s="4">
        <v>315.92</v>
      </c>
      <c r="I106" s="5">
        <f>60688 / 86400</f>
        <v>0.70240740740740737</v>
      </c>
      <c r="J106" s="4">
        <v>0</v>
      </c>
      <c r="K106" s="4">
        <v>0</v>
      </c>
      <c r="L106" s="4">
        <v>18.739999999999998</v>
      </c>
      <c r="M106" s="4">
        <v>103</v>
      </c>
      <c r="N106" s="5">
        <f>145 / 86400</f>
        <v>1.6782407407407408E-3</v>
      </c>
      <c r="O106" s="4">
        <v>0.24</v>
      </c>
      <c r="P106" s="4" t="s">
        <v>28</v>
      </c>
      <c r="Q106" s="4" t="s">
        <v>28</v>
      </c>
      <c r="R106" s="4">
        <v>120</v>
      </c>
      <c r="S106" s="4">
        <v>37.979999999999997</v>
      </c>
      <c r="T106" s="4">
        <v>727</v>
      </c>
      <c r="U106" s="4">
        <v>230.12</v>
      </c>
      <c r="V106" s="4">
        <v>1407</v>
      </c>
      <c r="W106" s="4">
        <v>445.36</v>
      </c>
      <c r="X106" s="4">
        <v>0</v>
      </c>
      <c r="Y106" s="4">
        <v>0</v>
      </c>
      <c r="Z106" s="5">
        <f>2112 / 86400</f>
        <v>2.4444444444444446E-2</v>
      </c>
      <c r="AA106" s="4">
        <v>3.48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98.73</v>
      </c>
      <c r="D107" s="6">
        <v>31.25</v>
      </c>
      <c r="E107" s="6">
        <v>0</v>
      </c>
      <c r="F107" s="6">
        <v>0</v>
      </c>
      <c r="G107" s="6">
        <v>0</v>
      </c>
      <c r="H107" s="6">
        <v>315.92</v>
      </c>
      <c r="I107" s="7">
        <f>60688 / 86400</f>
        <v>0.70240740740740737</v>
      </c>
      <c r="J107" s="6">
        <v>0</v>
      </c>
      <c r="K107" s="6">
        <v>0</v>
      </c>
      <c r="L107" s="6">
        <v>18.739999999999998</v>
      </c>
      <c r="M107" s="6">
        <v>103</v>
      </c>
      <c r="N107" s="7">
        <f>145 / 86400</f>
        <v>1.6782407407407408E-3</v>
      </c>
      <c r="O107" s="6">
        <v>0.24</v>
      </c>
      <c r="P107" s="6" t="s">
        <v>28</v>
      </c>
      <c r="Q107" s="6" t="s">
        <v>28</v>
      </c>
      <c r="R107" s="6">
        <v>120</v>
      </c>
      <c r="S107" s="6">
        <v>37.979999999999997</v>
      </c>
      <c r="T107" s="6">
        <v>727</v>
      </c>
      <c r="U107" s="6">
        <v>230.12</v>
      </c>
      <c r="V107" s="6">
        <v>1407</v>
      </c>
      <c r="W107" s="6">
        <v>445.36</v>
      </c>
      <c r="X107" s="6">
        <v>0</v>
      </c>
      <c r="Y107" s="6">
        <v>0</v>
      </c>
      <c r="Z107" s="7">
        <f>2112 / 86400</f>
        <v>2.4444444444444446E-2</v>
      </c>
      <c r="AA107" s="6">
        <v>3.48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30.05</v>
      </c>
      <c r="D108" s="4">
        <v>18.149999999999999</v>
      </c>
      <c r="E108" s="4">
        <v>0</v>
      </c>
      <c r="F108" s="4">
        <v>0</v>
      </c>
      <c r="G108" s="4">
        <v>0</v>
      </c>
      <c r="H108" s="4">
        <v>165.56</v>
      </c>
      <c r="I108" s="5">
        <f>43109 / 86400</f>
        <v>0.49894675925925924</v>
      </c>
      <c r="J108" s="4">
        <v>0</v>
      </c>
      <c r="K108" s="4">
        <v>0</v>
      </c>
      <c r="L108" s="4">
        <v>13.83</v>
      </c>
      <c r="M108" s="4">
        <v>87</v>
      </c>
      <c r="N108" s="5">
        <f>18 / 86400</f>
        <v>2.0833333333333335E-4</v>
      </c>
      <c r="O108" s="4">
        <v>0.04</v>
      </c>
      <c r="P108" s="4" t="s">
        <v>28</v>
      </c>
      <c r="Q108" s="4" t="s">
        <v>28</v>
      </c>
      <c r="R108" s="4">
        <v>11</v>
      </c>
      <c r="S108" s="4">
        <v>6.64</v>
      </c>
      <c r="T108" s="4">
        <v>275</v>
      </c>
      <c r="U108" s="4">
        <v>166.1</v>
      </c>
      <c r="V108" s="4">
        <v>727</v>
      </c>
      <c r="W108" s="4">
        <v>439.11</v>
      </c>
      <c r="X108" s="4">
        <v>1</v>
      </c>
      <c r="Y108" s="4">
        <v>0.6</v>
      </c>
      <c r="Z108" s="5">
        <f>1252 / 86400</f>
        <v>1.4490740740740742E-2</v>
      </c>
      <c r="AA108" s="4">
        <v>2.9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30.05</v>
      </c>
      <c r="D109" s="6">
        <v>18.149999999999999</v>
      </c>
      <c r="E109" s="6">
        <v>0</v>
      </c>
      <c r="F109" s="6">
        <v>0</v>
      </c>
      <c r="G109" s="6">
        <v>0</v>
      </c>
      <c r="H109" s="6">
        <v>165.56</v>
      </c>
      <c r="I109" s="7">
        <f>43109 / 86400</f>
        <v>0.49894675925925924</v>
      </c>
      <c r="J109" s="6">
        <v>0</v>
      </c>
      <c r="K109" s="6">
        <v>0</v>
      </c>
      <c r="L109" s="6">
        <v>13.83</v>
      </c>
      <c r="M109" s="6">
        <v>87</v>
      </c>
      <c r="N109" s="7">
        <f>18 / 86400</f>
        <v>2.0833333333333335E-4</v>
      </c>
      <c r="O109" s="6">
        <v>0.04</v>
      </c>
      <c r="P109" s="6" t="s">
        <v>28</v>
      </c>
      <c r="Q109" s="6" t="s">
        <v>28</v>
      </c>
      <c r="R109" s="6">
        <v>11</v>
      </c>
      <c r="S109" s="6">
        <v>6.64</v>
      </c>
      <c r="T109" s="6">
        <v>275</v>
      </c>
      <c r="U109" s="6">
        <v>166.1</v>
      </c>
      <c r="V109" s="6">
        <v>727</v>
      </c>
      <c r="W109" s="6">
        <v>439.11</v>
      </c>
      <c r="X109" s="6">
        <v>1</v>
      </c>
      <c r="Y109" s="6">
        <v>0.6</v>
      </c>
      <c r="Z109" s="7">
        <f>1252 / 86400</f>
        <v>1.4490740740740742E-2</v>
      </c>
      <c r="AA109" s="6">
        <v>2.9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370.84</v>
      </c>
      <c r="D110" s="4">
        <v>85.54</v>
      </c>
      <c r="E110" s="4">
        <v>0</v>
      </c>
      <c r="F110" s="4">
        <v>0</v>
      </c>
      <c r="G110" s="4">
        <v>0</v>
      </c>
      <c r="H110" s="4">
        <v>433.51</v>
      </c>
      <c r="I110" s="5">
        <f>82118 / 86400</f>
        <v>0.95043981481481477</v>
      </c>
      <c r="J110" s="4">
        <v>0</v>
      </c>
      <c r="K110" s="4">
        <v>0</v>
      </c>
      <c r="L110" s="4">
        <v>19</v>
      </c>
      <c r="M110" s="4">
        <v>118</v>
      </c>
      <c r="N110" s="5">
        <f>800 / 86400</f>
        <v>9.2592592592592587E-3</v>
      </c>
      <c r="O110" s="4">
        <v>0.97</v>
      </c>
      <c r="P110" s="4" t="s">
        <v>28</v>
      </c>
      <c r="Q110" s="4" t="s">
        <v>28</v>
      </c>
      <c r="R110" s="4">
        <v>640</v>
      </c>
      <c r="S110" s="4">
        <v>147.63</v>
      </c>
      <c r="T110" s="4">
        <v>1967</v>
      </c>
      <c r="U110" s="4">
        <v>453.74</v>
      </c>
      <c r="V110" s="4">
        <v>1766</v>
      </c>
      <c r="W110" s="4">
        <v>407.37</v>
      </c>
      <c r="X110" s="4">
        <v>341</v>
      </c>
      <c r="Y110" s="4">
        <v>78.66</v>
      </c>
      <c r="Z110" s="5">
        <f>7844 / 86400</f>
        <v>9.0787037037037041E-2</v>
      </c>
      <c r="AA110" s="4">
        <v>9.5500000000000007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370.84</v>
      </c>
      <c r="D111" s="6">
        <v>85.54</v>
      </c>
      <c r="E111" s="6">
        <v>0</v>
      </c>
      <c r="F111" s="6">
        <v>0</v>
      </c>
      <c r="G111" s="6">
        <v>0</v>
      </c>
      <c r="H111" s="6">
        <v>433.51</v>
      </c>
      <c r="I111" s="7">
        <f>82118 / 86400</f>
        <v>0.95043981481481477</v>
      </c>
      <c r="J111" s="6">
        <v>0</v>
      </c>
      <c r="K111" s="6">
        <v>0</v>
      </c>
      <c r="L111" s="6">
        <v>19</v>
      </c>
      <c r="M111" s="6">
        <v>118</v>
      </c>
      <c r="N111" s="7">
        <f>800 / 86400</f>
        <v>9.2592592592592587E-3</v>
      </c>
      <c r="O111" s="6">
        <v>0.97</v>
      </c>
      <c r="P111" s="6" t="s">
        <v>28</v>
      </c>
      <c r="Q111" s="6" t="s">
        <v>28</v>
      </c>
      <c r="R111" s="6">
        <v>640</v>
      </c>
      <c r="S111" s="6">
        <v>147.63</v>
      </c>
      <c r="T111" s="6">
        <v>1967</v>
      </c>
      <c r="U111" s="6">
        <v>453.74</v>
      </c>
      <c r="V111" s="6">
        <v>1766</v>
      </c>
      <c r="W111" s="6">
        <v>407.37</v>
      </c>
      <c r="X111" s="6">
        <v>341</v>
      </c>
      <c r="Y111" s="6">
        <v>78.66</v>
      </c>
      <c r="Z111" s="7">
        <f>7844 / 86400</f>
        <v>9.0787037037037041E-2</v>
      </c>
      <c r="AA111" s="6">
        <v>9.5500000000000007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376.6</v>
      </c>
      <c r="D112" s="4">
        <v>141.61000000000001</v>
      </c>
      <c r="E112" s="4">
        <v>0</v>
      </c>
      <c r="F112" s="4">
        <v>0</v>
      </c>
      <c r="G112" s="4">
        <v>0</v>
      </c>
      <c r="H112" s="4">
        <v>265.95</v>
      </c>
      <c r="I112" s="5">
        <f>54527 / 86400</f>
        <v>0.63109953703703703</v>
      </c>
      <c r="J112" s="4">
        <v>0</v>
      </c>
      <c r="K112" s="4">
        <v>0</v>
      </c>
      <c r="L112" s="4">
        <v>17.559999999999999</v>
      </c>
      <c r="M112" s="4">
        <v>106</v>
      </c>
      <c r="N112" s="5">
        <f>302 / 86400</f>
        <v>3.4953703703703705E-3</v>
      </c>
      <c r="O112" s="4">
        <v>0.55000000000000004</v>
      </c>
      <c r="P112" s="4" t="s">
        <v>28</v>
      </c>
      <c r="Q112" s="4" t="s">
        <v>28</v>
      </c>
      <c r="R112" s="4">
        <v>668</v>
      </c>
      <c r="S112" s="4">
        <v>251.17</v>
      </c>
      <c r="T112" s="4">
        <v>1744</v>
      </c>
      <c r="U112" s="4">
        <v>655.76</v>
      </c>
      <c r="V112" s="4">
        <v>1040</v>
      </c>
      <c r="W112" s="4">
        <v>391.05</v>
      </c>
      <c r="X112" s="4">
        <v>641</v>
      </c>
      <c r="Y112" s="4">
        <v>241.02</v>
      </c>
      <c r="Z112" s="5">
        <f>2883 / 86400</f>
        <v>3.3368055555555554E-2</v>
      </c>
      <c r="AA112" s="4">
        <v>5.29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376.6</v>
      </c>
      <c r="D113" s="6">
        <v>141.61000000000001</v>
      </c>
      <c r="E113" s="6">
        <v>0</v>
      </c>
      <c r="F113" s="6">
        <v>0</v>
      </c>
      <c r="G113" s="6">
        <v>0</v>
      </c>
      <c r="H113" s="6">
        <v>265.95</v>
      </c>
      <c r="I113" s="7">
        <f>54527 / 86400</f>
        <v>0.63109953703703703</v>
      </c>
      <c r="J113" s="6">
        <v>0</v>
      </c>
      <c r="K113" s="6">
        <v>0</v>
      </c>
      <c r="L113" s="6">
        <v>17.559999999999999</v>
      </c>
      <c r="M113" s="6">
        <v>106</v>
      </c>
      <c r="N113" s="7">
        <f>302 / 86400</f>
        <v>3.4953703703703705E-3</v>
      </c>
      <c r="O113" s="6">
        <v>0.55000000000000004</v>
      </c>
      <c r="P113" s="6" t="s">
        <v>28</v>
      </c>
      <c r="Q113" s="6" t="s">
        <v>28</v>
      </c>
      <c r="R113" s="6">
        <v>668</v>
      </c>
      <c r="S113" s="6">
        <v>251.17</v>
      </c>
      <c r="T113" s="6">
        <v>1744</v>
      </c>
      <c r="U113" s="6">
        <v>655.76</v>
      </c>
      <c r="V113" s="6">
        <v>1040</v>
      </c>
      <c r="W113" s="6">
        <v>391.05</v>
      </c>
      <c r="X113" s="6">
        <v>641</v>
      </c>
      <c r="Y113" s="6">
        <v>241.02</v>
      </c>
      <c r="Z113" s="7">
        <f>2883 / 86400</f>
        <v>3.3368055555555554E-2</v>
      </c>
      <c r="AA113" s="6">
        <v>5.29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267.79000000000002</v>
      </c>
      <c r="D114" s="4">
        <v>124.42</v>
      </c>
      <c r="E114" s="4">
        <v>0</v>
      </c>
      <c r="F114" s="4">
        <v>0</v>
      </c>
      <c r="G114" s="4">
        <v>0</v>
      </c>
      <c r="H114" s="4">
        <v>215.23</v>
      </c>
      <c r="I114" s="5">
        <f>46366 / 86400</f>
        <v>0.53664351851851855</v>
      </c>
      <c r="J114" s="4">
        <v>0</v>
      </c>
      <c r="K114" s="4">
        <v>0</v>
      </c>
      <c r="L114" s="4">
        <v>16.71</v>
      </c>
      <c r="M114" s="4">
        <v>96</v>
      </c>
      <c r="N114" s="5">
        <f>71 / 86400</f>
        <v>8.2175925925925927E-4</v>
      </c>
      <c r="O114" s="4">
        <v>0.15</v>
      </c>
      <c r="P114" s="4" t="s">
        <v>28</v>
      </c>
      <c r="Q114" s="4" t="s">
        <v>28</v>
      </c>
      <c r="R114" s="4">
        <v>394</v>
      </c>
      <c r="S114" s="4">
        <v>183.06</v>
      </c>
      <c r="T114" s="4">
        <v>1352</v>
      </c>
      <c r="U114" s="4">
        <v>628.15</v>
      </c>
      <c r="V114" s="4">
        <v>926</v>
      </c>
      <c r="W114" s="4">
        <v>430.23</v>
      </c>
      <c r="X114" s="4">
        <v>528</v>
      </c>
      <c r="Y114" s="4">
        <v>245.31</v>
      </c>
      <c r="Z114" s="5">
        <f>1426 / 86400</f>
        <v>1.650462962962963E-2</v>
      </c>
      <c r="AA114" s="4">
        <v>3.08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267.79000000000002</v>
      </c>
      <c r="D115" s="6">
        <v>124.42</v>
      </c>
      <c r="E115" s="6">
        <v>0</v>
      </c>
      <c r="F115" s="6">
        <v>0</v>
      </c>
      <c r="G115" s="6">
        <v>0</v>
      </c>
      <c r="H115" s="6">
        <v>215.23</v>
      </c>
      <c r="I115" s="7">
        <f>46366 / 86400</f>
        <v>0.53664351851851855</v>
      </c>
      <c r="J115" s="6">
        <v>0</v>
      </c>
      <c r="K115" s="6">
        <v>0</v>
      </c>
      <c r="L115" s="6">
        <v>16.71</v>
      </c>
      <c r="M115" s="6">
        <v>96</v>
      </c>
      <c r="N115" s="7">
        <f>71 / 86400</f>
        <v>8.2175925925925927E-4</v>
      </c>
      <c r="O115" s="6">
        <v>0.15</v>
      </c>
      <c r="P115" s="6" t="s">
        <v>28</v>
      </c>
      <c r="Q115" s="6" t="s">
        <v>28</v>
      </c>
      <c r="R115" s="6">
        <v>394</v>
      </c>
      <c r="S115" s="6">
        <v>183.06</v>
      </c>
      <c r="T115" s="6">
        <v>1352</v>
      </c>
      <c r="U115" s="6">
        <v>628.15</v>
      </c>
      <c r="V115" s="6">
        <v>926</v>
      </c>
      <c r="W115" s="6">
        <v>430.23</v>
      </c>
      <c r="X115" s="6">
        <v>528</v>
      </c>
      <c r="Y115" s="6">
        <v>245.31</v>
      </c>
      <c r="Z115" s="7">
        <f>1426 / 86400</f>
        <v>1.650462962962963E-2</v>
      </c>
      <c r="AA115" s="6">
        <v>3.08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93.34</v>
      </c>
      <c r="D116" s="4">
        <v>53.94</v>
      </c>
      <c r="E116" s="4">
        <v>0</v>
      </c>
      <c r="F116" s="4">
        <v>0</v>
      </c>
      <c r="G116" s="4">
        <v>0</v>
      </c>
      <c r="H116" s="4">
        <v>173.05</v>
      </c>
      <c r="I116" s="5">
        <f>35777 / 86400</f>
        <v>0.41408564814814813</v>
      </c>
      <c r="J116" s="4">
        <v>0</v>
      </c>
      <c r="K116" s="4">
        <v>0</v>
      </c>
      <c r="L116" s="4">
        <v>17.41</v>
      </c>
      <c r="M116" s="4">
        <v>87</v>
      </c>
      <c r="N116" s="5">
        <f>31 / 86400</f>
        <v>3.5879629629629629E-4</v>
      </c>
      <c r="O116" s="4">
        <v>0.09</v>
      </c>
      <c r="P116" s="4" t="s">
        <v>28</v>
      </c>
      <c r="Q116" s="4" t="s">
        <v>28</v>
      </c>
      <c r="R116" s="4">
        <v>141</v>
      </c>
      <c r="S116" s="4">
        <v>81.48</v>
      </c>
      <c r="T116" s="4">
        <v>567</v>
      </c>
      <c r="U116" s="4">
        <v>327.66000000000003</v>
      </c>
      <c r="V116" s="4">
        <v>245</v>
      </c>
      <c r="W116" s="4">
        <v>141.58000000000001</v>
      </c>
      <c r="X116" s="4">
        <v>80</v>
      </c>
      <c r="Y116" s="4">
        <v>46.23</v>
      </c>
      <c r="Z116" s="5">
        <f>420 / 86400</f>
        <v>4.8611111111111112E-3</v>
      </c>
      <c r="AA116" s="4">
        <v>1.17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93.34</v>
      </c>
      <c r="D117" s="6">
        <v>53.94</v>
      </c>
      <c r="E117" s="6">
        <v>0</v>
      </c>
      <c r="F117" s="6">
        <v>0</v>
      </c>
      <c r="G117" s="6">
        <v>0</v>
      </c>
      <c r="H117" s="6">
        <v>173.05</v>
      </c>
      <c r="I117" s="7">
        <f>35777 / 86400</f>
        <v>0.41408564814814813</v>
      </c>
      <c r="J117" s="6">
        <v>0</v>
      </c>
      <c r="K117" s="6">
        <v>0</v>
      </c>
      <c r="L117" s="6">
        <v>17.41</v>
      </c>
      <c r="M117" s="6">
        <v>87</v>
      </c>
      <c r="N117" s="7">
        <f>31 / 86400</f>
        <v>3.5879629629629629E-4</v>
      </c>
      <c r="O117" s="6">
        <v>0.09</v>
      </c>
      <c r="P117" s="6" t="s">
        <v>28</v>
      </c>
      <c r="Q117" s="6" t="s">
        <v>28</v>
      </c>
      <c r="R117" s="6">
        <v>141</v>
      </c>
      <c r="S117" s="6">
        <v>81.48</v>
      </c>
      <c r="T117" s="6">
        <v>567</v>
      </c>
      <c r="U117" s="6">
        <v>327.66000000000003</v>
      </c>
      <c r="V117" s="6">
        <v>245</v>
      </c>
      <c r="W117" s="6">
        <v>141.58000000000001</v>
      </c>
      <c r="X117" s="6">
        <v>80</v>
      </c>
      <c r="Y117" s="6">
        <v>46.23</v>
      </c>
      <c r="Z117" s="7">
        <f>420 / 86400</f>
        <v>4.8611111111111112E-3</v>
      </c>
      <c r="AA117" s="6">
        <v>1.17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32.1</v>
      </c>
      <c r="D118" s="4">
        <v>15.25</v>
      </c>
      <c r="E118" s="4">
        <v>0</v>
      </c>
      <c r="F118" s="4">
        <v>0</v>
      </c>
      <c r="G118" s="4">
        <v>0</v>
      </c>
      <c r="H118" s="4">
        <v>210.47</v>
      </c>
      <c r="I118" s="5">
        <f>36529 / 86400</f>
        <v>0.42278935185185185</v>
      </c>
      <c r="J118" s="4">
        <v>0</v>
      </c>
      <c r="K118" s="4">
        <v>0</v>
      </c>
      <c r="L118" s="4">
        <v>20.74</v>
      </c>
      <c r="M118" s="4">
        <v>80</v>
      </c>
      <c r="N118" s="5">
        <f>0 / 86400</f>
        <v>0</v>
      </c>
      <c r="O118" s="4">
        <v>0</v>
      </c>
      <c r="P118" s="4" t="s">
        <v>28</v>
      </c>
      <c r="Q118" s="4" t="s">
        <v>28</v>
      </c>
      <c r="R118" s="4">
        <v>13</v>
      </c>
      <c r="S118" s="4">
        <v>6.18</v>
      </c>
      <c r="T118" s="4">
        <v>293</v>
      </c>
      <c r="U118" s="4">
        <v>139.21</v>
      </c>
      <c r="V118" s="4">
        <v>864</v>
      </c>
      <c r="W118" s="4">
        <v>410.5</v>
      </c>
      <c r="X118" s="4">
        <v>2</v>
      </c>
      <c r="Y118" s="4">
        <v>0.95</v>
      </c>
      <c r="Z118" s="5">
        <f>1586 / 86400</f>
        <v>1.8356481481481481E-2</v>
      </c>
      <c r="AA118" s="4">
        <v>4.34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32.1</v>
      </c>
      <c r="D119" s="6">
        <v>15.25</v>
      </c>
      <c r="E119" s="6">
        <v>0</v>
      </c>
      <c r="F119" s="6">
        <v>0</v>
      </c>
      <c r="G119" s="6">
        <v>0</v>
      </c>
      <c r="H119" s="6">
        <v>210.47</v>
      </c>
      <c r="I119" s="7">
        <f>36529 / 86400</f>
        <v>0.42278935185185185</v>
      </c>
      <c r="J119" s="6">
        <v>0</v>
      </c>
      <c r="K119" s="6">
        <v>0</v>
      </c>
      <c r="L119" s="6">
        <v>20.74</v>
      </c>
      <c r="M119" s="6">
        <v>80</v>
      </c>
      <c r="N119" s="7">
        <f>0 / 86400</f>
        <v>0</v>
      </c>
      <c r="O119" s="6">
        <v>0</v>
      </c>
      <c r="P119" s="6" t="s">
        <v>28</v>
      </c>
      <c r="Q119" s="6" t="s">
        <v>28</v>
      </c>
      <c r="R119" s="6">
        <v>13</v>
      </c>
      <c r="S119" s="6">
        <v>6.18</v>
      </c>
      <c r="T119" s="6">
        <v>293</v>
      </c>
      <c r="U119" s="6">
        <v>139.21</v>
      </c>
      <c r="V119" s="6">
        <v>864</v>
      </c>
      <c r="W119" s="6">
        <v>410.5</v>
      </c>
      <c r="X119" s="6">
        <v>2</v>
      </c>
      <c r="Y119" s="6">
        <v>0.95</v>
      </c>
      <c r="Z119" s="7">
        <f>1586 / 86400</f>
        <v>1.8356481481481481E-2</v>
      </c>
      <c r="AA119" s="6">
        <v>4.34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521.91</v>
      </c>
      <c r="D120" s="4">
        <v>203.18</v>
      </c>
      <c r="E120" s="4">
        <v>0</v>
      </c>
      <c r="F120" s="4">
        <v>0</v>
      </c>
      <c r="G120" s="4">
        <v>0</v>
      </c>
      <c r="H120" s="4">
        <v>256.88</v>
      </c>
      <c r="I120" s="5">
        <f>55409 / 86400</f>
        <v>0.6413078703703704</v>
      </c>
      <c r="J120" s="4">
        <v>0</v>
      </c>
      <c r="K120" s="4">
        <v>0</v>
      </c>
      <c r="L120" s="4">
        <v>16.690000000000001</v>
      </c>
      <c r="M120" s="4">
        <v>89</v>
      </c>
      <c r="N120" s="5">
        <f>25 / 86400</f>
        <v>2.8935185185185184E-4</v>
      </c>
      <c r="O120" s="4">
        <v>0.05</v>
      </c>
      <c r="P120" s="4" t="s">
        <v>28</v>
      </c>
      <c r="Q120" s="4" t="s">
        <v>28</v>
      </c>
      <c r="R120" s="4">
        <v>940</v>
      </c>
      <c r="S120" s="4">
        <v>365.94</v>
      </c>
      <c r="T120" s="4">
        <v>2079</v>
      </c>
      <c r="U120" s="4">
        <v>809.34</v>
      </c>
      <c r="V120" s="4">
        <v>1184</v>
      </c>
      <c r="W120" s="4">
        <v>460.92</v>
      </c>
      <c r="X120" s="4">
        <v>1256</v>
      </c>
      <c r="Y120" s="4">
        <v>488.95</v>
      </c>
      <c r="Z120" s="5">
        <f>4905 / 86400</f>
        <v>5.6770833333333333E-2</v>
      </c>
      <c r="AA120" s="4">
        <v>8.85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521.91</v>
      </c>
      <c r="D121" s="6">
        <v>203.18</v>
      </c>
      <c r="E121" s="6">
        <v>0</v>
      </c>
      <c r="F121" s="6">
        <v>0</v>
      </c>
      <c r="G121" s="6">
        <v>0</v>
      </c>
      <c r="H121" s="6">
        <v>256.88</v>
      </c>
      <c r="I121" s="7">
        <f>55409 / 86400</f>
        <v>0.6413078703703704</v>
      </c>
      <c r="J121" s="6">
        <v>0</v>
      </c>
      <c r="K121" s="6">
        <v>0</v>
      </c>
      <c r="L121" s="6">
        <v>16.690000000000001</v>
      </c>
      <c r="M121" s="6">
        <v>89</v>
      </c>
      <c r="N121" s="7">
        <f>25 / 86400</f>
        <v>2.8935185185185184E-4</v>
      </c>
      <c r="O121" s="6">
        <v>0.05</v>
      </c>
      <c r="P121" s="6" t="s">
        <v>28</v>
      </c>
      <c r="Q121" s="6" t="s">
        <v>28</v>
      </c>
      <c r="R121" s="6">
        <v>940</v>
      </c>
      <c r="S121" s="6">
        <v>365.94</v>
      </c>
      <c r="T121" s="6">
        <v>2079</v>
      </c>
      <c r="U121" s="6">
        <v>809.34</v>
      </c>
      <c r="V121" s="6">
        <v>1184</v>
      </c>
      <c r="W121" s="6">
        <v>460.92</v>
      </c>
      <c r="X121" s="6">
        <v>1256</v>
      </c>
      <c r="Y121" s="6">
        <v>488.95</v>
      </c>
      <c r="Z121" s="7">
        <f>4905 / 86400</f>
        <v>5.6770833333333333E-2</v>
      </c>
      <c r="AA121" s="6">
        <v>8.85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97.8</v>
      </c>
      <c r="D122" s="4">
        <v>54.08</v>
      </c>
      <c r="E122" s="4">
        <v>0</v>
      </c>
      <c r="F122" s="4">
        <v>0</v>
      </c>
      <c r="G122" s="4">
        <v>0</v>
      </c>
      <c r="H122" s="4">
        <v>180.83</v>
      </c>
      <c r="I122" s="5">
        <f>43945 / 86400</f>
        <v>0.50862268518518516</v>
      </c>
      <c r="J122" s="4">
        <v>0</v>
      </c>
      <c r="K122" s="4">
        <v>0</v>
      </c>
      <c r="L122" s="4">
        <v>14.81</v>
      </c>
      <c r="M122" s="4">
        <v>80</v>
      </c>
      <c r="N122" s="5">
        <f>0 / 86400</f>
        <v>0</v>
      </c>
      <c r="O122" s="4">
        <v>0</v>
      </c>
      <c r="P122" s="4" t="s">
        <v>28</v>
      </c>
      <c r="Q122" s="4" t="s">
        <v>28</v>
      </c>
      <c r="R122" s="4">
        <v>130</v>
      </c>
      <c r="S122" s="4">
        <v>71.89</v>
      </c>
      <c r="T122" s="4">
        <v>604</v>
      </c>
      <c r="U122" s="4">
        <v>334.01</v>
      </c>
      <c r="V122" s="4">
        <v>364</v>
      </c>
      <c r="W122" s="4">
        <v>201.29</v>
      </c>
      <c r="X122" s="4">
        <v>114</v>
      </c>
      <c r="Y122" s="4">
        <v>63.04</v>
      </c>
      <c r="Z122" s="5">
        <f>3783 / 86400</f>
        <v>4.3784722222222225E-2</v>
      </c>
      <c r="AA122" s="4">
        <v>8.61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97.8</v>
      </c>
      <c r="D123" s="6">
        <v>54.08</v>
      </c>
      <c r="E123" s="6">
        <v>0</v>
      </c>
      <c r="F123" s="6">
        <v>0</v>
      </c>
      <c r="G123" s="6">
        <v>0</v>
      </c>
      <c r="H123" s="6">
        <v>180.83</v>
      </c>
      <c r="I123" s="7">
        <f>43945 / 86400</f>
        <v>0.50862268518518516</v>
      </c>
      <c r="J123" s="6">
        <v>0</v>
      </c>
      <c r="K123" s="6">
        <v>0</v>
      </c>
      <c r="L123" s="6">
        <v>14.81</v>
      </c>
      <c r="M123" s="6">
        <v>80</v>
      </c>
      <c r="N123" s="7">
        <f>0 / 86400</f>
        <v>0</v>
      </c>
      <c r="O123" s="6">
        <v>0</v>
      </c>
      <c r="P123" s="6" t="s">
        <v>28</v>
      </c>
      <c r="Q123" s="6" t="s">
        <v>28</v>
      </c>
      <c r="R123" s="6">
        <v>130</v>
      </c>
      <c r="S123" s="6">
        <v>71.89</v>
      </c>
      <c r="T123" s="6">
        <v>604</v>
      </c>
      <c r="U123" s="6">
        <v>334.01</v>
      </c>
      <c r="V123" s="6">
        <v>364</v>
      </c>
      <c r="W123" s="6">
        <v>201.29</v>
      </c>
      <c r="X123" s="6">
        <v>114</v>
      </c>
      <c r="Y123" s="6">
        <v>63.04</v>
      </c>
      <c r="Z123" s="7">
        <f>3783 / 86400</f>
        <v>4.3784722222222225E-2</v>
      </c>
      <c r="AA123" s="6">
        <v>8.61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86.21</v>
      </c>
      <c r="D124" s="4">
        <v>48</v>
      </c>
      <c r="E124" s="4">
        <v>0</v>
      </c>
      <c r="F124" s="4">
        <v>0</v>
      </c>
      <c r="G124" s="4">
        <v>0</v>
      </c>
      <c r="H124" s="4">
        <v>179.61</v>
      </c>
      <c r="I124" s="5">
        <f>43945 / 86400</f>
        <v>0.50862268518518516</v>
      </c>
      <c r="J124" s="4">
        <v>0</v>
      </c>
      <c r="K124" s="4">
        <v>0</v>
      </c>
      <c r="L124" s="4">
        <v>14.71</v>
      </c>
      <c r="M124" s="4">
        <v>95</v>
      </c>
      <c r="N124" s="5">
        <f>137 / 86400</f>
        <v>1.5856481481481481E-3</v>
      </c>
      <c r="O124" s="4">
        <v>0.31</v>
      </c>
      <c r="P124" s="4" t="s">
        <v>28</v>
      </c>
      <c r="Q124" s="4" t="s">
        <v>28</v>
      </c>
      <c r="R124" s="4">
        <v>122</v>
      </c>
      <c r="S124" s="4">
        <v>67.92</v>
      </c>
      <c r="T124" s="4">
        <v>565</v>
      </c>
      <c r="U124" s="4">
        <v>314.57</v>
      </c>
      <c r="V124" s="4">
        <v>243</v>
      </c>
      <c r="W124" s="4">
        <v>135.29</v>
      </c>
      <c r="X124" s="4">
        <v>34</v>
      </c>
      <c r="Y124" s="4">
        <v>18.93</v>
      </c>
      <c r="Z124" s="5">
        <f>6094 / 86400</f>
        <v>7.0532407407407405E-2</v>
      </c>
      <c r="AA124" s="4">
        <v>13.87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86.21</v>
      </c>
      <c r="D125" s="6">
        <v>48</v>
      </c>
      <c r="E125" s="6">
        <v>0</v>
      </c>
      <c r="F125" s="6">
        <v>0</v>
      </c>
      <c r="G125" s="6">
        <v>0</v>
      </c>
      <c r="H125" s="6">
        <v>179.61</v>
      </c>
      <c r="I125" s="7">
        <f>43945 / 86400</f>
        <v>0.50862268518518516</v>
      </c>
      <c r="J125" s="6">
        <v>0</v>
      </c>
      <c r="K125" s="6">
        <v>0</v>
      </c>
      <c r="L125" s="6">
        <v>14.71</v>
      </c>
      <c r="M125" s="6">
        <v>95</v>
      </c>
      <c r="N125" s="7">
        <f>137 / 86400</f>
        <v>1.5856481481481481E-3</v>
      </c>
      <c r="O125" s="6">
        <v>0.31</v>
      </c>
      <c r="P125" s="6" t="s">
        <v>28</v>
      </c>
      <c r="Q125" s="6" t="s">
        <v>28</v>
      </c>
      <c r="R125" s="6">
        <v>122</v>
      </c>
      <c r="S125" s="6">
        <v>67.92</v>
      </c>
      <c r="T125" s="6">
        <v>565</v>
      </c>
      <c r="U125" s="6">
        <v>314.57</v>
      </c>
      <c r="V125" s="6">
        <v>243</v>
      </c>
      <c r="W125" s="6">
        <v>135.29</v>
      </c>
      <c r="X125" s="6">
        <v>34</v>
      </c>
      <c r="Y125" s="6">
        <v>18.93</v>
      </c>
      <c r="Z125" s="7">
        <f>6094 / 86400</f>
        <v>7.0532407407407405E-2</v>
      </c>
      <c r="AA125" s="6">
        <v>13.87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91.68</v>
      </c>
      <c r="D126" s="4">
        <v>67.88</v>
      </c>
      <c r="E126" s="4">
        <v>0</v>
      </c>
      <c r="F126" s="4">
        <v>0</v>
      </c>
      <c r="G126" s="4">
        <v>0</v>
      </c>
      <c r="H126" s="4">
        <v>135.06</v>
      </c>
      <c r="I126" s="5">
        <f>33868 / 86400</f>
        <v>0.39199074074074075</v>
      </c>
      <c r="J126" s="4">
        <v>0</v>
      </c>
      <c r="K126" s="4">
        <v>0</v>
      </c>
      <c r="L126" s="4">
        <v>14.36</v>
      </c>
      <c r="M126" s="4">
        <v>83</v>
      </c>
      <c r="N126" s="5">
        <f>6 / 86400</f>
        <v>6.9444444444444444E-5</v>
      </c>
      <c r="O126" s="4">
        <v>0.02</v>
      </c>
      <c r="P126" s="4" t="s">
        <v>28</v>
      </c>
      <c r="Q126" s="4" t="s">
        <v>28</v>
      </c>
      <c r="R126" s="4">
        <v>156</v>
      </c>
      <c r="S126" s="4">
        <v>115.5</v>
      </c>
      <c r="T126" s="4">
        <v>573</v>
      </c>
      <c r="U126" s="4">
        <v>424.25</v>
      </c>
      <c r="V126" s="4">
        <v>431</v>
      </c>
      <c r="W126" s="4">
        <v>319.12</v>
      </c>
      <c r="X126" s="4">
        <v>31</v>
      </c>
      <c r="Y126" s="4">
        <v>22.95</v>
      </c>
      <c r="Z126" s="5">
        <f>5143 / 86400</f>
        <v>5.9525462962962961E-2</v>
      </c>
      <c r="AA126" s="4">
        <v>15.19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91.68</v>
      </c>
      <c r="D127" s="6">
        <v>67.88</v>
      </c>
      <c r="E127" s="6">
        <v>0</v>
      </c>
      <c r="F127" s="6">
        <v>0</v>
      </c>
      <c r="G127" s="6">
        <v>0</v>
      </c>
      <c r="H127" s="6">
        <v>135.06</v>
      </c>
      <c r="I127" s="7">
        <f>33868 / 86400</f>
        <v>0.39199074074074075</v>
      </c>
      <c r="J127" s="6">
        <v>0</v>
      </c>
      <c r="K127" s="6">
        <v>0</v>
      </c>
      <c r="L127" s="6">
        <v>14.36</v>
      </c>
      <c r="M127" s="6">
        <v>83</v>
      </c>
      <c r="N127" s="7">
        <f>6 / 86400</f>
        <v>6.9444444444444444E-5</v>
      </c>
      <c r="O127" s="6">
        <v>0.02</v>
      </c>
      <c r="P127" s="6" t="s">
        <v>28</v>
      </c>
      <c r="Q127" s="6" t="s">
        <v>28</v>
      </c>
      <c r="R127" s="6">
        <v>156</v>
      </c>
      <c r="S127" s="6">
        <v>115.5</v>
      </c>
      <c r="T127" s="6">
        <v>573</v>
      </c>
      <c r="U127" s="6">
        <v>424.25</v>
      </c>
      <c r="V127" s="6">
        <v>431</v>
      </c>
      <c r="W127" s="6">
        <v>319.12</v>
      </c>
      <c r="X127" s="6">
        <v>31</v>
      </c>
      <c r="Y127" s="6">
        <v>22.95</v>
      </c>
      <c r="Z127" s="7">
        <f>5143 / 86400</f>
        <v>5.9525462962962961E-2</v>
      </c>
      <c r="AA127" s="6">
        <v>15.19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227.67</v>
      </c>
      <c r="D128" s="4">
        <v>107.08</v>
      </c>
      <c r="E128" s="4">
        <v>0</v>
      </c>
      <c r="F128" s="4">
        <v>0</v>
      </c>
      <c r="G128" s="4">
        <v>0</v>
      </c>
      <c r="H128" s="4">
        <v>212.62</v>
      </c>
      <c r="I128" s="5">
        <f>63623 / 86400</f>
        <v>0.73637731481481483</v>
      </c>
      <c r="J128" s="4">
        <v>0</v>
      </c>
      <c r="K128" s="4">
        <v>0</v>
      </c>
      <c r="L128" s="4">
        <v>12.03</v>
      </c>
      <c r="M128" s="4">
        <v>90</v>
      </c>
      <c r="N128" s="5">
        <f>41 / 86400</f>
        <v>4.7453703703703704E-4</v>
      </c>
      <c r="O128" s="4">
        <v>0.06</v>
      </c>
      <c r="P128" s="4" t="s">
        <v>28</v>
      </c>
      <c r="Q128" s="4" t="s">
        <v>28</v>
      </c>
      <c r="R128" s="4">
        <v>284</v>
      </c>
      <c r="S128" s="4">
        <v>133.57</v>
      </c>
      <c r="T128" s="4">
        <v>1434</v>
      </c>
      <c r="U128" s="4">
        <v>674.46</v>
      </c>
      <c r="V128" s="4">
        <v>969</v>
      </c>
      <c r="W128" s="4">
        <v>455.75</v>
      </c>
      <c r="X128" s="4">
        <v>269</v>
      </c>
      <c r="Y128" s="4">
        <v>126.52</v>
      </c>
      <c r="Z128" s="5">
        <f>16551 / 86400</f>
        <v>0.1915625</v>
      </c>
      <c r="AA128" s="4">
        <v>26.01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227.67</v>
      </c>
      <c r="D129" s="6">
        <v>107.08</v>
      </c>
      <c r="E129" s="6">
        <v>0</v>
      </c>
      <c r="F129" s="6">
        <v>0</v>
      </c>
      <c r="G129" s="6">
        <v>0</v>
      </c>
      <c r="H129" s="6">
        <v>212.62</v>
      </c>
      <c r="I129" s="7">
        <f>63623 / 86400</f>
        <v>0.73637731481481483</v>
      </c>
      <c r="J129" s="6">
        <v>0</v>
      </c>
      <c r="K129" s="6">
        <v>0</v>
      </c>
      <c r="L129" s="6">
        <v>12.03</v>
      </c>
      <c r="M129" s="6">
        <v>90</v>
      </c>
      <c r="N129" s="7">
        <f>41 / 86400</f>
        <v>4.7453703703703704E-4</v>
      </c>
      <c r="O129" s="6">
        <v>0.06</v>
      </c>
      <c r="P129" s="6" t="s">
        <v>28</v>
      </c>
      <c r="Q129" s="6" t="s">
        <v>28</v>
      </c>
      <c r="R129" s="6">
        <v>284</v>
      </c>
      <c r="S129" s="6">
        <v>133.57</v>
      </c>
      <c r="T129" s="6">
        <v>1434</v>
      </c>
      <c r="U129" s="6">
        <v>674.46</v>
      </c>
      <c r="V129" s="6">
        <v>969</v>
      </c>
      <c r="W129" s="6">
        <v>455.75</v>
      </c>
      <c r="X129" s="6">
        <v>269</v>
      </c>
      <c r="Y129" s="6">
        <v>126.52</v>
      </c>
      <c r="Z129" s="7">
        <f>16551 / 86400</f>
        <v>0.1915625</v>
      </c>
      <c r="AA129" s="6">
        <v>26.01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26.37</v>
      </c>
      <c r="D130" s="4">
        <v>15.49</v>
      </c>
      <c r="E130" s="4">
        <v>0</v>
      </c>
      <c r="F130" s="4">
        <v>0</v>
      </c>
      <c r="G130" s="4">
        <v>0</v>
      </c>
      <c r="H130" s="4">
        <v>170.21</v>
      </c>
      <c r="I130" s="5">
        <f>49026 / 86400</f>
        <v>0.56743055555555555</v>
      </c>
      <c r="J130" s="4">
        <v>0</v>
      </c>
      <c r="K130" s="4">
        <v>0</v>
      </c>
      <c r="L130" s="4">
        <v>12.5</v>
      </c>
      <c r="M130" s="4">
        <v>85</v>
      </c>
      <c r="N130" s="5">
        <f>12 / 86400</f>
        <v>1.3888888888888889E-4</v>
      </c>
      <c r="O130" s="4">
        <v>0.02</v>
      </c>
      <c r="P130" s="4" t="s">
        <v>28</v>
      </c>
      <c r="Q130" s="4" t="s">
        <v>28</v>
      </c>
      <c r="R130" s="4">
        <v>4</v>
      </c>
      <c r="S130" s="4">
        <v>2.35</v>
      </c>
      <c r="T130" s="4">
        <v>253</v>
      </c>
      <c r="U130" s="4">
        <v>148.63999999999999</v>
      </c>
      <c r="V130" s="4">
        <v>756</v>
      </c>
      <c r="W130" s="4">
        <v>444.16</v>
      </c>
      <c r="X130" s="4">
        <v>1</v>
      </c>
      <c r="Y130" s="4">
        <v>0.59</v>
      </c>
      <c r="Z130" s="5">
        <f>7472 / 86400</f>
        <v>8.6481481481481479E-2</v>
      </c>
      <c r="AA130" s="4">
        <v>15.24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26.37</v>
      </c>
      <c r="D131" s="6">
        <v>15.49</v>
      </c>
      <c r="E131" s="6">
        <v>0</v>
      </c>
      <c r="F131" s="6">
        <v>0</v>
      </c>
      <c r="G131" s="6">
        <v>0</v>
      </c>
      <c r="H131" s="6">
        <v>170.21</v>
      </c>
      <c r="I131" s="7">
        <f>49026 / 86400</f>
        <v>0.56743055555555555</v>
      </c>
      <c r="J131" s="6">
        <v>0</v>
      </c>
      <c r="K131" s="6">
        <v>0</v>
      </c>
      <c r="L131" s="6">
        <v>12.5</v>
      </c>
      <c r="M131" s="6">
        <v>85</v>
      </c>
      <c r="N131" s="7">
        <f>12 / 86400</f>
        <v>1.3888888888888889E-4</v>
      </c>
      <c r="O131" s="6">
        <v>0.02</v>
      </c>
      <c r="P131" s="6" t="s">
        <v>28</v>
      </c>
      <c r="Q131" s="6" t="s">
        <v>28</v>
      </c>
      <c r="R131" s="6">
        <v>4</v>
      </c>
      <c r="S131" s="6">
        <v>2.35</v>
      </c>
      <c r="T131" s="6">
        <v>253</v>
      </c>
      <c r="U131" s="6">
        <v>148.63999999999999</v>
      </c>
      <c r="V131" s="6">
        <v>756</v>
      </c>
      <c r="W131" s="6">
        <v>444.16</v>
      </c>
      <c r="X131" s="6">
        <v>1</v>
      </c>
      <c r="Y131" s="6">
        <v>0.59</v>
      </c>
      <c r="Z131" s="7">
        <f>7472 / 86400</f>
        <v>8.6481481481481479E-2</v>
      </c>
      <c r="AA131" s="6">
        <v>15.24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150.76</v>
      </c>
      <c r="D132" s="4">
        <v>70.02</v>
      </c>
      <c r="E132" s="4">
        <v>0</v>
      </c>
      <c r="F132" s="4">
        <v>0</v>
      </c>
      <c r="G132" s="4">
        <v>0</v>
      </c>
      <c r="H132" s="4">
        <v>215.31</v>
      </c>
      <c r="I132" s="5">
        <f>46872 / 86400</f>
        <v>0.54249999999999998</v>
      </c>
      <c r="J132" s="4">
        <v>0</v>
      </c>
      <c r="K132" s="4">
        <v>0</v>
      </c>
      <c r="L132" s="4">
        <v>16.54</v>
      </c>
      <c r="M132" s="4">
        <v>90</v>
      </c>
      <c r="N132" s="5">
        <f>42 / 86400</f>
        <v>4.861111111111111E-4</v>
      </c>
      <c r="O132" s="4">
        <v>0.09</v>
      </c>
      <c r="P132" s="4" t="s">
        <v>28</v>
      </c>
      <c r="Q132" s="4" t="s">
        <v>28</v>
      </c>
      <c r="R132" s="4">
        <v>290</v>
      </c>
      <c r="S132" s="4">
        <v>134.69</v>
      </c>
      <c r="T132" s="4">
        <v>863</v>
      </c>
      <c r="U132" s="4">
        <v>400.81</v>
      </c>
      <c r="V132" s="4">
        <v>633</v>
      </c>
      <c r="W132" s="4">
        <v>293.99</v>
      </c>
      <c r="X132" s="4">
        <v>58</v>
      </c>
      <c r="Y132" s="4">
        <v>26.94</v>
      </c>
      <c r="Z132" s="5">
        <f>3097 / 86400</f>
        <v>3.5844907407407409E-2</v>
      </c>
      <c r="AA132" s="4">
        <v>6.61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150.76</v>
      </c>
      <c r="D133" s="6">
        <v>70.02</v>
      </c>
      <c r="E133" s="6">
        <v>0</v>
      </c>
      <c r="F133" s="6">
        <v>0</v>
      </c>
      <c r="G133" s="6">
        <v>0</v>
      </c>
      <c r="H133" s="6">
        <v>215.31</v>
      </c>
      <c r="I133" s="7">
        <f>46872 / 86400</f>
        <v>0.54249999999999998</v>
      </c>
      <c r="J133" s="6">
        <v>0</v>
      </c>
      <c r="K133" s="6">
        <v>0</v>
      </c>
      <c r="L133" s="6">
        <v>16.54</v>
      </c>
      <c r="M133" s="6">
        <v>90</v>
      </c>
      <c r="N133" s="7">
        <f>42 / 86400</f>
        <v>4.861111111111111E-4</v>
      </c>
      <c r="O133" s="6">
        <v>0.09</v>
      </c>
      <c r="P133" s="6" t="s">
        <v>28</v>
      </c>
      <c r="Q133" s="6" t="s">
        <v>28</v>
      </c>
      <c r="R133" s="6">
        <v>290</v>
      </c>
      <c r="S133" s="6">
        <v>134.69</v>
      </c>
      <c r="T133" s="6">
        <v>863</v>
      </c>
      <c r="U133" s="6">
        <v>400.81</v>
      </c>
      <c r="V133" s="6">
        <v>633</v>
      </c>
      <c r="W133" s="6">
        <v>293.99</v>
      </c>
      <c r="X133" s="6">
        <v>58</v>
      </c>
      <c r="Y133" s="6">
        <v>26.94</v>
      </c>
      <c r="Z133" s="7">
        <f>3097 / 86400</f>
        <v>3.5844907407407409E-2</v>
      </c>
      <c r="AA133" s="6">
        <v>6.61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42.73</v>
      </c>
      <c r="D134" s="4">
        <v>21.05</v>
      </c>
      <c r="E134" s="4">
        <v>0</v>
      </c>
      <c r="F134" s="4">
        <v>0</v>
      </c>
      <c r="G134" s="4">
        <v>0</v>
      </c>
      <c r="H134" s="4">
        <v>203.01</v>
      </c>
      <c r="I134" s="5">
        <f>46468 / 86400</f>
        <v>0.53782407407407407</v>
      </c>
      <c r="J134" s="4">
        <v>0</v>
      </c>
      <c r="K134" s="4">
        <v>0</v>
      </c>
      <c r="L134" s="4">
        <v>15.73</v>
      </c>
      <c r="M134" s="4">
        <v>91</v>
      </c>
      <c r="N134" s="5">
        <f>9 / 86400</f>
        <v>1.0416666666666667E-4</v>
      </c>
      <c r="O134" s="4">
        <v>0.02</v>
      </c>
      <c r="P134" s="4" t="s">
        <v>28</v>
      </c>
      <c r="Q134" s="4" t="s">
        <v>28</v>
      </c>
      <c r="R134" s="4">
        <v>24</v>
      </c>
      <c r="S134" s="4">
        <v>11.82</v>
      </c>
      <c r="T134" s="4">
        <v>376</v>
      </c>
      <c r="U134" s="4">
        <v>185.21</v>
      </c>
      <c r="V134" s="4">
        <v>929</v>
      </c>
      <c r="W134" s="4">
        <v>457.61</v>
      </c>
      <c r="X134" s="4">
        <v>2</v>
      </c>
      <c r="Y134" s="4">
        <v>0.99</v>
      </c>
      <c r="Z134" s="5">
        <f>853 / 86400</f>
        <v>9.8726851851851857E-3</v>
      </c>
      <c r="AA134" s="4">
        <v>1.84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42.73</v>
      </c>
      <c r="D135" s="6">
        <v>21.05</v>
      </c>
      <c r="E135" s="6">
        <v>0</v>
      </c>
      <c r="F135" s="6">
        <v>0</v>
      </c>
      <c r="G135" s="6">
        <v>0</v>
      </c>
      <c r="H135" s="6">
        <v>203.01</v>
      </c>
      <c r="I135" s="7">
        <f>46468 / 86400</f>
        <v>0.53782407407407407</v>
      </c>
      <c r="J135" s="6">
        <v>0</v>
      </c>
      <c r="K135" s="6">
        <v>0</v>
      </c>
      <c r="L135" s="6">
        <v>15.73</v>
      </c>
      <c r="M135" s="6">
        <v>91</v>
      </c>
      <c r="N135" s="7">
        <f>9 / 86400</f>
        <v>1.0416666666666667E-4</v>
      </c>
      <c r="O135" s="6">
        <v>0.02</v>
      </c>
      <c r="P135" s="6" t="s">
        <v>28</v>
      </c>
      <c r="Q135" s="6" t="s">
        <v>28</v>
      </c>
      <c r="R135" s="6">
        <v>24</v>
      </c>
      <c r="S135" s="6">
        <v>11.82</v>
      </c>
      <c r="T135" s="6">
        <v>376</v>
      </c>
      <c r="U135" s="6">
        <v>185.21</v>
      </c>
      <c r="V135" s="6">
        <v>929</v>
      </c>
      <c r="W135" s="6">
        <v>457.61</v>
      </c>
      <c r="X135" s="6">
        <v>2</v>
      </c>
      <c r="Y135" s="6">
        <v>0.99</v>
      </c>
      <c r="Z135" s="7">
        <f>853 / 86400</f>
        <v>9.8726851851851857E-3</v>
      </c>
      <c r="AA135" s="6">
        <v>1.84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5">
        <f>0 / 86400</f>
        <v>0</v>
      </c>
      <c r="J136" s="4">
        <v>0</v>
      </c>
      <c r="K136" s="4">
        <v>0</v>
      </c>
      <c r="L136" s="4">
        <v>0</v>
      </c>
      <c r="M136" s="4">
        <v>0</v>
      </c>
      <c r="N136" s="5">
        <f>0 / 86400</f>
        <v>0</v>
      </c>
      <c r="O136" s="4">
        <v>0</v>
      </c>
      <c r="P136" s="4" t="s">
        <v>28</v>
      </c>
      <c r="Q136" s="4" t="s">
        <v>28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5">
        <f>0 / 86400</f>
        <v>0</v>
      </c>
      <c r="AA136" s="4">
        <v>0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7">
        <f>0 / 86400</f>
        <v>0</v>
      </c>
      <c r="J137" s="6">
        <v>0</v>
      </c>
      <c r="K137" s="6">
        <v>0</v>
      </c>
      <c r="L137" s="6">
        <v>0</v>
      </c>
      <c r="M137" s="6">
        <v>0</v>
      </c>
      <c r="N137" s="7">
        <f>0 / 86400</f>
        <v>0</v>
      </c>
      <c r="O137" s="6">
        <v>0</v>
      </c>
      <c r="P137" s="6" t="s">
        <v>28</v>
      </c>
      <c r="Q137" s="6" t="s">
        <v>28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7">
        <f>0 / 86400</f>
        <v>0</v>
      </c>
      <c r="AA137" s="6">
        <v>0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159.57</v>
      </c>
      <c r="D138" s="4">
        <v>73.13</v>
      </c>
      <c r="E138" s="4">
        <v>0</v>
      </c>
      <c r="F138" s="4">
        <v>0</v>
      </c>
      <c r="G138" s="4">
        <v>0</v>
      </c>
      <c r="H138" s="4">
        <v>218.19</v>
      </c>
      <c r="I138" s="5">
        <f>2785 / 86400</f>
        <v>3.2233796296296295E-2</v>
      </c>
      <c r="J138" s="4">
        <v>0</v>
      </c>
      <c r="K138" s="4">
        <v>0</v>
      </c>
      <c r="L138" s="4">
        <v>282.05</v>
      </c>
      <c r="M138" s="4">
        <v>82</v>
      </c>
      <c r="N138" s="5">
        <f>4 / 86400</f>
        <v>4.6296296296296294E-5</v>
      </c>
      <c r="O138" s="4">
        <v>0.14000000000000001</v>
      </c>
      <c r="P138" s="4" t="s">
        <v>28</v>
      </c>
      <c r="Q138" s="4" t="s">
        <v>28</v>
      </c>
      <c r="R138" s="4">
        <v>141</v>
      </c>
      <c r="S138" s="4">
        <v>64.62</v>
      </c>
      <c r="T138" s="4">
        <v>633</v>
      </c>
      <c r="U138" s="4">
        <v>290.11</v>
      </c>
      <c r="V138" s="4">
        <v>334</v>
      </c>
      <c r="W138" s="4">
        <v>153.07</v>
      </c>
      <c r="X138" s="4">
        <v>14</v>
      </c>
      <c r="Y138" s="4">
        <v>6.42</v>
      </c>
      <c r="Z138" s="5">
        <f>0 / 86400</f>
        <v>0</v>
      </c>
      <c r="AA138" s="4">
        <v>0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159.57</v>
      </c>
      <c r="D139" s="6">
        <v>73.13</v>
      </c>
      <c r="E139" s="6">
        <v>0</v>
      </c>
      <c r="F139" s="6">
        <v>0</v>
      </c>
      <c r="G139" s="6">
        <v>0</v>
      </c>
      <c r="H139" s="6">
        <v>218.19</v>
      </c>
      <c r="I139" s="7">
        <f>2785 / 86400</f>
        <v>3.2233796296296295E-2</v>
      </c>
      <c r="J139" s="6">
        <v>0</v>
      </c>
      <c r="K139" s="6">
        <v>0</v>
      </c>
      <c r="L139" s="6">
        <v>282.05</v>
      </c>
      <c r="M139" s="6">
        <v>82</v>
      </c>
      <c r="N139" s="7">
        <f>4 / 86400</f>
        <v>4.6296296296296294E-5</v>
      </c>
      <c r="O139" s="6">
        <v>0.14000000000000001</v>
      </c>
      <c r="P139" s="6" t="s">
        <v>28</v>
      </c>
      <c r="Q139" s="6" t="s">
        <v>28</v>
      </c>
      <c r="R139" s="6">
        <v>141</v>
      </c>
      <c r="S139" s="6">
        <v>64.62</v>
      </c>
      <c r="T139" s="6">
        <v>633</v>
      </c>
      <c r="U139" s="6">
        <v>290.11</v>
      </c>
      <c r="V139" s="6">
        <v>334</v>
      </c>
      <c r="W139" s="6">
        <v>153.07</v>
      </c>
      <c r="X139" s="6">
        <v>14</v>
      </c>
      <c r="Y139" s="6">
        <v>6.42</v>
      </c>
      <c r="Z139" s="7">
        <f>0 / 86400</f>
        <v>0</v>
      </c>
      <c r="AA139" s="6">
        <v>0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27.17</v>
      </c>
      <c r="D140" s="4">
        <v>21</v>
      </c>
      <c r="E140" s="4">
        <v>0</v>
      </c>
      <c r="F140" s="4">
        <v>0</v>
      </c>
      <c r="G140" s="4">
        <v>0</v>
      </c>
      <c r="H140" s="4">
        <v>129.38</v>
      </c>
      <c r="I140" s="5">
        <f>22981 / 86400</f>
        <v>0.26598379629629632</v>
      </c>
      <c r="J140" s="4">
        <v>0</v>
      </c>
      <c r="K140" s="4">
        <v>0</v>
      </c>
      <c r="L140" s="4">
        <v>20.27</v>
      </c>
      <c r="M140" s="4">
        <v>91</v>
      </c>
      <c r="N140" s="5">
        <f>22 / 86400</f>
        <v>2.5462962962962961E-4</v>
      </c>
      <c r="O140" s="4">
        <v>0.1</v>
      </c>
      <c r="P140" s="4" t="s">
        <v>28</v>
      </c>
      <c r="Q140" s="4" t="s">
        <v>28</v>
      </c>
      <c r="R140" s="4">
        <v>21</v>
      </c>
      <c r="S140" s="4">
        <v>16.23</v>
      </c>
      <c r="T140" s="4">
        <v>224</v>
      </c>
      <c r="U140" s="4">
        <v>173.14</v>
      </c>
      <c r="V140" s="4">
        <v>540</v>
      </c>
      <c r="W140" s="4">
        <v>417.38</v>
      </c>
      <c r="X140" s="4">
        <v>1</v>
      </c>
      <c r="Y140" s="4">
        <v>0.77</v>
      </c>
      <c r="Z140" s="5">
        <f>520 / 86400</f>
        <v>6.0185185185185185E-3</v>
      </c>
      <c r="AA140" s="4">
        <v>2.2599999999999998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27.17</v>
      </c>
      <c r="D141" s="6">
        <v>21</v>
      </c>
      <c r="E141" s="6">
        <v>0</v>
      </c>
      <c r="F141" s="6">
        <v>0</v>
      </c>
      <c r="G141" s="6">
        <v>0</v>
      </c>
      <c r="H141" s="6">
        <v>129.38</v>
      </c>
      <c r="I141" s="7">
        <f>22981 / 86400</f>
        <v>0.26598379629629632</v>
      </c>
      <c r="J141" s="6">
        <v>0</v>
      </c>
      <c r="K141" s="6">
        <v>0</v>
      </c>
      <c r="L141" s="6">
        <v>20.27</v>
      </c>
      <c r="M141" s="6">
        <v>91</v>
      </c>
      <c r="N141" s="7">
        <f>22 / 86400</f>
        <v>2.5462962962962961E-4</v>
      </c>
      <c r="O141" s="6">
        <v>0.1</v>
      </c>
      <c r="P141" s="6" t="s">
        <v>28</v>
      </c>
      <c r="Q141" s="6" t="s">
        <v>28</v>
      </c>
      <c r="R141" s="6">
        <v>21</v>
      </c>
      <c r="S141" s="6">
        <v>16.23</v>
      </c>
      <c r="T141" s="6">
        <v>224</v>
      </c>
      <c r="U141" s="6">
        <v>173.14</v>
      </c>
      <c r="V141" s="6">
        <v>540</v>
      </c>
      <c r="W141" s="6">
        <v>417.38</v>
      </c>
      <c r="X141" s="6">
        <v>1</v>
      </c>
      <c r="Y141" s="6">
        <v>0.77</v>
      </c>
      <c r="Z141" s="7">
        <f>520 / 86400</f>
        <v>6.0185185185185185E-3</v>
      </c>
      <c r="AA141" s="6">
        <v>2.2599999999999998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197.93</v>
      </c>
      <c r="D142" s="4">
        <v>94.17</v>
      </c>
      <c r="E142" s="4">
        <v>0</v>
      </c>
      <c r="F142" s="4">
        <v>0</v>
      </c>
      <c r="G142" s="4">
        <v>0</v>
      </c>
      <c r="H142" s="4">
        <v>210.18</v>
      </c>
      <c r="I142" s="5">
        <f>48665 / 86400</f>
        <v>0.56325231481481486</v>
      </c>
      <c r="J142" s="4">
        <v>0</v>
      </c>
      <c r="K142" s="4">
        <v>0</v>
      </c>
      <c r="L142" s="4">
        <v>15.55</v>
      </c>
      <c r="M142" s="4">
        <v>93</v>
      </c>
      <c r="N142" s="5">
        <f>22 / 86400</f>
        <v>2.5462962962962961E-4</v>
      </c>
      <c r="O142" s="4">
        <v>0.05</v>
      </c>
      <c r="P142" s="4" t="s">
        <v>28</v>
      </c>
      <c r="Q142" s="4" t="s">
        <v>28</v>
      </c>
      <c r="R142" s="4">
        <v>289</v>
      </c>
      <c r="S142" s="4">
        <v>137.5</v>
      </c>
      <c r="T142" s="4">
        <v>1325</v>
      </c>
      <c r="U142" s="4">
        <v>630.41</v>
      </c>
      <c r="V142" s="4">
        <v>627</v>
      </c>
      <c r="W142" s="4">
        <v>298.31</v>
      </c>
      <c r="X142" s="4">
        <v>73</v>
      </c>
      <c r="Y142" s="4">
        <v>34.729999999999997</v>
      </c>
      <c r="Z142" s="5">
        <f>3895 / 86400</f>
        <v>4.508101851851852E-2</v>
      </c>
      <c r="AA142" s="4">
        <v>8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197.93</v>
      </c>
      <c r="D143" s="6">
        <v>94.17</v>
      </c>
      <c r="E143" s="6">
        <v>0</v>
      </c>
      <c r="F143" s="6">
        <v>0</v>
      </c>
      <c r="G143" s="6">
        <v>0</v>
      </c>
      <c r="H143" s="6">
        <v>210.18</v>
      </c>
      <c r="I143" s="7">
        <f>48665 / 86400</f>
        <v>0.56325231481481486</v>
      </c>
      <c r="J143" s="6">
        <v>0</v>
      </c>
      <c r="K143" s="6">
        <v>0</v>
      </c>
      <c r="L143" s="6">
        <v>15.55</v>
      </c>
      <c r="M143" s="6">
        <v>93</v>
      </c>
      <c r="N143" s="7">
        <f>22 / 86400</f>
        <v>2.5462962962962961E-4</v>
      </c>
      <c r="O143" s="6">
        <v>0.05</v>
      </c>
      <c r="P143" s="6" t="s">
        <v>28</v>
      </c>
      <c r="Q143" s="6" t="s">
        <v>28</v>
      </c>
      <c r="R143" s="6">
        <v>289</v>
      </c>
      <c r="S143" s="6">
        <v>137.5</v>
      </c>
      <c r="T143" s="6">
        <v>1325</v>
      </c>
      <c r="U143" s="6">
        <v>630.41</v>
      </c>
      <c r="V143" s="6">
        <v>627</v>
      </c>
      <c r="W143" s="6">
        <v>298.31</v>
      </c>
      <c r="X143" s="6">
        <v>73</v>
      </c>
      <c r="Y143" s="6">
        <v>34.729999999999997</v>
      </c>
      <c r="Z143" s="7">
        <f>3895 / 86400</f>
        <v>4.508101851851852E-2</v>
      </c>
      <c r="AA143" s="6">
        <v>8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0.01</v>
      </c>
      <c r="I144" s="5">
        <f>30 / 86400</f>
        <v>3.4722222222222224E-4</v>
      </c>
      <c r="J144" s="4">
        <v>0</v>
      </c>
      <c r="K144" s="4">
        <v>0</v>
      </c>
      <c r="L144" s="4">
        <v>0.72</v>
      </c>
      <c r="M144" s="4">
        <v>0</v>
      </c>
      <c r="N144" s="5">
        <f>0 / 86400</f>
        <v>0</v>
      </c>
      <c r="O144" s="4">
        <v>0</v>
      </c>
      <c r="P144" s="4" t="s">
        <v>28</v>
      </c>
      <c r="Q144" s="4" t="s">
        <v>28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5">
        <f>0 / 86400</f>
        <v>0</v>
      </c>
      <c r="AA144" s="4">
        <v>0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0.01</v>
      </c>
      <c r="I145" s="7">
        <f>30 / 86400</f>
        <v>3.4722222222222224E-4</v>
      </c>
      <c r="J145" s="6">
        <v>0</v>
      </c>
      <c r="K145" s="6">
        <v>0</v>
      </c>
      <c r="L145" s="6">
        <v>0.72</v>
      </c>
      <c r="M145" s="6">
        <v>0</v>
      </c>
      <c r="N145" s="7">
        <f>0 / 86400</f>
        <v>0</v>
      </c>
      <c r="O145" s="6">
        <v>0</v>
      </c>
      <c r="P145" s="6" t="s">
        <v>28</v>
      </c>
      <c r="Q145" s="6" t="s">
        <v>28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7">
        <f>0 / 86400</f>
        <v>0</v>
      </c>
      <c r="AA145" s="6">
        <v>0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219.11</v>
      </c>
      <c r="D146" s="4">
        <v>121.8</v>
      </c>
      <c r="E146" s="4">
        <v>0</v>
      </c>
      <c r="F146" s="4">
        <v>0</v>
      </c>
      <c r="G146" s="4">
        <v>0</v>
      </c>
      <c r="H146" s="4">
        <v>179.89</v>
      </c>
      <c r="I146" s="5">
        <f>16065 / 86400</f>
        <v>0.18593750000000001</v>
      </c>
      <c r="J146" s="4">
        <v>0</v>
      </c>
      <c r="K146" s="4">
        <v>0</v>
      </c>
      <c r="L146" s="4">
        <v>40.31</v>
      </c>
      <c r="M146" s="4">
        <v>84</v>
      </c>
      <c r="N146" s="5">
        <f>15 / 86400</f>
        <v>1.7361111111111112E-4</v>
      </c>
      <c r="O146" s="4">
        <v>0.09</v>
      </c>
      <c r="P146" s="4" t="s">
        <v>28</v>
      </c>
      <c r="Q146" s="4" t="s">
        <v>28</v>
      </c>
      <c r="R146" s="4">
        <v>362</v>
      </c>
      <c r="S146" s="4">
        <v>201.23</v>
      </c>
      <c r="T146" s="4">
        <v>1323</v>
      </c>
      <c r="U146" s="4">
        <v>735.43</v>
      </c>
      <c r="V146" s="4">
        <v>958</v>
      </c>
      <c r="W146" s="4">
        <v>532.54</v>
      </c>
      <c r="X146" s="4">
        <v>138</v>
      </c>
      <c r="Y146" s="4">
        <v>76.709999999999994</v>
      </c>
      <c r="Z146" s="5">
        <f>0 / 86400</f>
        <v>0</v>
      </c>
      <c r="AA146" s="4">
        <v>0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219.11</v>
      </c>
      <c r="D147" s="6">
        <v>121.8</v>
      </c>
      <c r="E147" s="6">
        <v>0</v>
      </c>
      <c r="F147" s="6">
        <v>0</v>
      </c>
      <c r="G147" s="6">
        <v>0</v>
      </c>
      <c r="H147" s="6">
        <v>179.89</v>
      </c>
      <c r="I147" s="7">
        <f>16065 / 86400</f>
        <v>0.18593750000000001</v>
      </c>
      <c r="J147" s="6">
        <v>0</v>
      </c>
      <c r="K147" s="6">
        <v>0</v>
      </c>
      <c r="L147" s="6">
        <v>40.31</v>
      </c>
      <c r="M147" s="6">
        <v>84</v>
      </c>
      <c r="N147" s="7">
        <f>15 / 86400</f>
        <v>1.7361111111111112E-4</v>
      </c>
      <c r="O147" s="6">
        <v>0.09</v>
      </c>
      <c r="P147" s="6" t="s">
        <v>28</v>
      </c>
      <c r="Q147" s="6" t="s">
        <v>28</v>
      </c>
      <c r="R147" s="6">
        <v>362</v>
      </c>
      <c r="S147" s="6">
        <v>201.23</v>
      </c>
      <c r="T147" s="6">
        <v>1323</v>
      </c>
      <c r="U147" s="6">
        <v>735.43</v>
      </c>
      <c r="V147" s="6">
        <v>958</v>
      </c>
      <c r="W147" s="6">
        <v>532.54</v>
      </c>
      <c r="X147" s="6">
        <v>138</v>
      </c>
      <c r="Y147" s="6">
        <v>76.709999999999994</v>
      </c>
      <c r="Z147" s="7">
        <f>0 / 86400</f>
        <v>0</v>
      </c>
      <c r="AA147" s="6">
        <v>0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65.400000000000006</v>
      </c>
      <c r="D148" s="4">
        <v>34.880000000000003</v>
      </c>
      <c r="E148" s="4">
        <v>0</v>
      </c>
      <c r="F148" s="4">
        <v>0</v>
      </c>
      <c r="G148" s="4">
        <v>0</v>
      </c>
      <c r="H148" s="4">
        <v>187.48</v>
      </c>
      <c r="I148" s="5">
        <f>47651 / 86400</f>
        <v>0.55151620370370369</v>
      </c>
      <c r="J148" s="4">
        <v>0</v>
      </c>
      <c r="K148" s="4">
        <v>0</v>
      </c>
      <c r="L148" s="4">
        <v>14.16</v>
      </c>
      <c r="M148" s="4">
        <v>78</v>
      </c>
      <c r="N148" s="5">
        <f>0 / 86400</f>
        <v>0</v>
      </c>
      <c r="O148" s="4">
        <v>0</v>
      </c>
      <c r="P148" s="4" t="s">
        <v>28</v>
      </c>
      <c r="Q148" s="4" t="s">
        <v>28</v>
      </c>
      <c r="R148" s="4">
        <v>72</v>
      </c>
      <c r="S148" s="4">
        <v>38.4</v>
      </c>
      <c r="T148" s="4">
        <v>500</v>
      </c>
      <c r="U148" s="4">
        <v>266.69</v>
      </c>
      <c r="V148" s="4">
        <v>297</v>
      </c>
      <c r="W148" s="4">
        <v>158.41999999999999</v>
      </c>
      <c r="X148" s="4">
        <v>10</v>
      </c>
      <c r="Y148" s="4">
        <v>5.33</v>
      </c>
      <c r="Z148" s="5">
        <f>1830 / 86400</f>
        <v>2.1180555555555557E-2</v>
      </c>
      <c r="AA148" s="4">
        <v>3.84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65.400000000000006</v>
      </c>
      <c r="D149" s="6">
        <v>34.880000000000003</v>
      </c>
      <c r="E149" s="6">
        <v>0</v>
      </c>
      <c r="F149" s="6">
        <v>0</v>
      </c>
      <c r="G149" s="6">
        <v>0</v>
      </c>
      <c r="H149" s="6">
        <v>187.48</v>
      </c>
      <c r="I149" s="7">
        <f>47651 / 86400</f>
        <v>0.55151620370370369</v>
      </c>
      <c r="J149" s="6">
        <v>0</v>
      </c>
      <c r="K149" s="6">
        <v>0</v>
      </c>
      <c r="L149" s="6">
        <v>14.16</v>
      </c>
      <c r="M149" s="6">
        <v>78</v>
      </c>
      <c r="N149" s="7">
        <f>0 / 86400</f>
        <v>0</v>
      </c>
      <c r="O149" s="6">
        <v>0</v>
      </c>
      <c r="P149" s="6" t="s">
        <v>28</v>
      </c>
      <c r="Q149" s="6" t="s">
        <v>28</v>
      </c>
      <c r="R149" s="6">
        <v>72</v>
      </c>
      <c r="S149" s="6">
        <v>38.4</v>
      </c>
      <c r="T149" s="6">
        <v>500</v>
      </c>
      <c r="U149" s="6">
        <v>266.69</v>
      </c>
      <c r="V149" s="6">
        <v>297</v>
      </c>
      <c r="W149" s="6">
        <v>158.41999999999999</v>
      </c>
      <c r="X149" s="6">
        <v>10</v>
      </c>
      <c r="Y149" s="6">
        <v>5.33</v>
      </c>
      <c r="Z149" s="7">
        <f>1830 / 86400</f>
        <v>2.1180555555555557E-2</v>
      </c>
      <c r="AA149" s="6">
        <v>3.84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41.3</v>
      </c>
      <c r="D150" s="4">
        <v>15.56</v>
      </c>
      <c r="E150" s="4">
        <v>0</v>
      </c>
      <c r="F150" s="4">
        <v>0</v>
      </c>
      <c r="G150" s="4">
        <v>0</v>
      </c>
      <c r="H150" s="4">
        <v>265.42</v>
      </c>
      <c r="I150" s="5">
        <f>62009 / 86400</f>
        <v>0.71769675925925924</v>
      </c>
      <c r="J150" s="4">
        <v>0</v>
      </c>
      <c r="K150" s="4">
        <v>0</v>
      </c>
      <c r="L150" s="4">
        <v>15.41</v>
      </c>
      <c r="M150" s="4">
        <v>81</v>
      </c>
      <c r="N150" s="5">
        <f>0 / 86400</f>
        <v>0</v>
      </c>
      <c r="O150" s="4">
        <v>0</v>
      </c>
      <c r="P150" s="4" t="s">
        <v>28</v>
      </c>
      <c r="Q150" s="4" t="s">
        <v>28</v>
      </c>
      <c r="R150" s="4">
        <v>2</v>
      </c>
      <c r="S150" s="4">
        <v>0.75</v>
      </c>
      <c r="T150" s="4">
        <v>409</v>
      </c>
      <c r="U150" s="4">
        <v>154.1</v>
      </c>
      <c r="V150" s="4">
        <v>1122</v>
      </c>
      <c r="W150" s="4">
        <v>422.73</v>
      </c>
      <c r="X150" s="4">
        <v>0</v>
      </c>
      <c r="Y150" s="4">
        <v>0</v>
      </c>
      <c r="Z150" s="5">
        <f>4409 / 86400</f>
        <v>5.1030092592592592E-2</v>
      </c>
      <c r="AA150" s="4">
        <v>7.11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41.3</v>
      </c>
      <c r="D151" s="6">
        <v>15.56</v>
      </c>
      <c r="E151" s="6">
        <v>0</v>
      </c>
      <c r="F151" s="6">
        <v>0</v>
      </c>
      <c r="G151" s="6">
        <v>0</v>
      </c>
      <c r="H151" s="6">
        <v>265.42</v>
      </c>
      <c r="I151" s="7">
        <f>62009 / 86400</f>
        <v>0.71769675925925924</v>
      </c>
      <c r="J151" s="6">
        <v>0</v>
      </c>
      <c r="K151" s="6">
        <v>0</v>
      </c>
      <c r="L151" s="6">
        <v>15.41</v>
      </c>
      <c r="M151" s="6">
        <v>81</v>
      </c>
      <c r="N151" s="7">
        <f>0 / 86400</f>
        <v>0</v>
      </c>
      <c r="O151" s="6">
        <v>0</v>
      </c>
      <c r="P151" s="6" t="s">
        <v>28</v>
      </c>
      <c r="Q151" s="6" t="s">
        <v>28</v>
      </c>
      <c r="R151" s="6">
        <v>2</v>
      </c>
      <c r="S151" s="6">
        <v>0.75</v>
      </c>
      <c r="T151" s="6">
        <v>409</v>
      </c>
      <c r="U151" s="6">
        <v>154.1</v>
      </c>
      <c r="V151" s="6">
        <v>1122</v>
      </c>
      <c r="W151" s="6">
        <v>422.73</v>
      </c>
      <c r="X151" s="6">
        <v>0</v>
      </c>
      <c r="Y151" s="6">
        <v>0</v>
      </c>
      <c r="Z151" s="7">
        <f>4409 / 86400</f>
        <v>5.1030092592592592E-2</v>
      </c>
      <c r="AA151" s="6">
        <v>7.11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532.80999999999995</v>
      </c>
      <c r="D152" s="4">
        <v>182</v>
      </c>
      <c r="E152" s="4">
        <v>0</v>
      </c>
      <c r="F152" s="4">
        <v>0</v>
      </c>
      <c r="G152" s="4">
        <v>0</v>
      </c>
      <c r="H152" s="4">
        <v>292.76</v>
      </c>
      <c r="I152" s="5">
        <f>55320 / 86400</f>
        <v>0.64027777777777772</v>
      </c>
      <c r="J152" s="4">
        <v>0</v>
      </c>
      <c r="K152" s="4">
        <v>0</v>
      </c>
      <c r="L152" s="4">
        <v>19.05</v>
      </c>
      <c r="M152" s="4">
        <v>85</v>
      </c>
      <c r="N152" s="5">
        <f>22 / 86400</f>
        <v>2.5462962962962961E-4</v>
      </c>
      <c r="O152" s="4">
        <v>0.04</v>
      </c>
      <c r="P152" s="4" t="s">
        <v>28</v>
      </c>
      <c r="Q152" s="4" t="s">
        <v>28</v>
      </c>
      <c r="R152" s="4">
        <v>976</v>
      </c>
      <c r="S152" s="4">
        <v>333.38</v>
      </c>
      <c r="T152" s="4">
        <v>1940</v>
      </c>
      <c r="U152" s="4">
        <v>662.66</v>
      </c>
      <c r="V152" s="4">
        <v>1442</v>
      </c>
      <c r="W152" s="4">
        <v>492.56</v>
      </c>
      <c r="X152" s="4">
        <v>1433</v>
      </c>
      <c r="Y152" s="4">
        <v>489.48</v>
      </c>
      <c r="Z152" s="5">
        <f>430 / 86400</f>
        <v>4.9768518518518521E-3</v>
      </c>
      <c r="AA152" s="4">
        <v>0.78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532.80999999999995</v>
      </c>
      <c r="D153" s="6">
        <v>182</v>
      </c>
      <c r="E153" s="6">
        <v>0</v>
      </c>
      <c r="F153" s="6">
        <v>0</v>
      </c>
      <c r="G153" s="6">
        <v>0</v>
      </c>
      <c r="H153" s="6">
        <v>292.76</v>
      </c>
      <c r="I153" s="7">
        <f>55320 / 86400</f>
        <v>0.64027777777777772</v>
      </c>
      <c r="J153" s="6">
        <v>0</v>
      </c>
      <c r="K153" s="6">
        <v>0</v>
      </c>
      <c r="L153" s="6">
        <v>19.05</v>
      </c>
      <c r="M153" s="6">
        <v>85</v>
      </c>
      <c r="N153" s="7">
        <f>22 / 86400</f>
        <v>2.5462962962962961E-4</v>
      </c>
      <c r="O153" s="6">
        <v>0.04</v>
      </c>
      <c r="P153" s="6" t="s">
        <v>28</v>
      </c>
      <c r="Q153" s="6" t="s">
        <v>28</v>
      </c>
      <c r="R153" s="6">
        <v>976</v>
      </c>
      <c r="S153" s="6">
        <v>333.38</v>
      </c>
      <c r="T153" s="6">
        <v>1940</v>
      </c>
      <c r="U153" s="6">
        <v>662.66</v>
      </c>
      <c r="V153" s="6">
        <v>1442</v>
      </c>
      <c r="W153" s="6">
        <v>492.56</v>
      </c>
      <c r="X153" s="6">
        <v>1433</v>
      </c>
      <c r="Y153" s="6">
        <v>489.48</v>
      </c>
      <c r="Z153" s="7">
        <f>430 / 86400</f>
        <v>4.9768518518518521E-3</v>
      </c>
      <c r="AA153" s="6">
        <v>0.78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17.600000000000001</v>
      </c>
      <c r="D154" s="4">
        <v>9.3000000000000007</v>
      </c>
      <c r="E154" s="4">
        <v>0</v>
      </c>
      <c r="F154" s="4">
        <v>0</v>
      </c>
      <c r="G154" s="4">
        <v>0</v>
      </c>
      <c r="H154" s="4">
        <v>189.16</v>
      </c>
      <c r="I154" s="5">
        <f>39884 / 86400</f>
        <v>0.46162037037037035</v>
      </c>
      <c r="J154" s="4">
        <v>0</v>
      </c>
      <c r="K154" s="4">
        <v>0</v>
      </c>
      <c r="L154" s="4">
        <v>17.07</v>
      </c>
      <c r="M154" s="4">
        <v>79</v>
      </c>
      <c r="N154" s="5">
        <f>0 / 86400</f>
        <v>0</v>
      </c>
      <c r="O154" s="4">
        <v>0</v>
      </c>
      <c r="P154" s="4" t="s">
        <v>28</v>
      </c>
      <c r="Q154" s="4" t="s">
        <v>28</v>
      </c>
      <c r="R154" s="4">
        <v>3</v>
      </c>
      <c r="S154" s="4">
        <v>1.59</v>
      </c>
      <c r="T154" s="4">
        <v>168</v>
      </c>
      <c r="U154" s="4">
        <v>88.81</v>
      </c>
      <c r="V154" s="4">
        <v>588</v>
      </c>
      <c r="W154" s="4">
        <v>310.85000000000002</v>
      </c>
      <c r="X154" s="4">
        <v>2</v>
      </c>
      <c r="Y154" s="4">
        <v>1.06</v>
      </c>
      <c r="Z154" s="5">
        <f>659 / 86400</f>
        <v>7.6273148148148151E-3</v>
      </c>
      <c r="AA154" s="4">
        <v>1.65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17.600000000000001</v>
      </c>
      <c r="D155" s="6">
        <v>9.3000000000000007</v>
      </c>
      <c r="E155" s="6">
        <v>0</v>
      </c>
      <c r="F155" s="6">
        <v>0</v>
      </c>
      <c r="G155" s="6">
        <v>0</v>
      </c>
      <c r="H155" s="6">
        <v>189.16</v>
      </c>
      <c r="I155" s="7">
        <f>39884 / 86400</f>
        <v>0.46162037037037035</v>
      </c>
      <c r="J155" s="6">
        <v>0</v>
      </c>
      <c r="K155" s="6">
        <v>0</v>
      </c>
      <c r="L155" s="6">
        <v>17.07</v>
      </c>
      <c r="M155" s="6">
        <v>79</v>
      </c>
      <c r="N155" s="7">
        <f>0 / 86400</f>
        <v>0</v>
      </c>
      <c r="O155" s="6">
        <v>0</v>
      </c>
      <c r="P155" s="6" t="s">
        <v>28</v>
      </c>
      <c r="Q155" s="6" t="s">
        <v>28</v>
      </c>
      <c r="R155" s="6">
        <v>3</v>
      </c>
      <c r="S155" s="6">
        <v>1.59</v>
      </c>
      <c r="T155" s="6">
        <v>168</v>
      </c>
      <c r="U155" s="6">
        <v>88.81</v>
      </c>
      <c r="V155" s="6">
        <v>588</v>
      </c>
      <c r="W155" s="6">
        <v>310.85000000000002</v>
      </c>
      <c r="X155" s="6">
        <v>2</v>
      </c>
      <c r="Y155" s="6">
        <v>1.06</v>
      </c>
      <c r="Z155" s="7">
        <f>659 / 86400</f>
        <v>7.6273148148148151E-3</v>
      </c>
      <c r="AA155" s="6">
        <v>1.65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5">
        <f>0 / 86400</f>
        <v>0</v>
      </c>
      <c r="J156" s="4">
        <v>0</v>
      </c>
      <c r="K156" s="4">
        <v>0</v>
      </c>
      <c r="L156" s="4">
        <v>0</v>
      </c>
      <c r="M156" s="4">
        <v>0</v>
      </c>
      <c r="N156" s="5">
        <f>0 / 86400</f>
        <v>0</v>
      </c>
      <c r="O156" s="4">
        <v>0</v>
      </c>
      <c r="P156" s="4" t="s">
        <v>28</v>
      </c>
      <c r="Q156" s="4" t="s">
        <v>28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5">
        <f>0 / 86400</f>
        <v>0</v>
      </c>
      <c r="AA156" s="4">
        <v>0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7">
        <f>0 / 86400</f>
        <v>0</v>
      </c>
      <c r="J157" s="6">
        <v>0</v>
      </c>
      <c r="K157" s="6">
        <v>0</v>
      </c>
      <c r="L157" s="6">
        <v>0</v>
      </c>
      <c r="M157" s="6">
        <v>0</v>
      </c>
      <c r="N157" s="7">
        <f>0 / 86400</f>
        <v>0</v>
      </c>
      <c r="O157" s="6">
        <v>0</v>
      </c>
      <c r="P157" s="6" t="s">
        <v>28</v>
      </c>
      <c r="Q157" s="6" t="s">
        <v>28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7">
        <f>0 / 86400</f>
        <v>0</v>
      </c>
      <c r="AA157" s="6">
        <v>0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339.28</v>
      </c>
      <c r="D158" s="4">
        <v>144.19</v>
      </c>
      <c r="E158" s="4">
        <v>0</v>
      </c>
      <c r="F158" s="4">
        <v>0</v>
      </c>
      <c r="G158" s="4">
        <v>0</v>
      </c>
      <c r="H158" s="4">
        <v>235.31</v>
      </c>
      <c r="I158" s="5">
        <f>4085 / 86400</f>
        <v>4.7280092592592596E-2</v>
      </c>
      <c r="J158" s="4">
        <v>0</v>
      </c>
      <c r="K158" s="4">
        <v>0</v>
      </c>
      <c r="L158" s="4">
        <v>207.37</v>
      </c>
      <c r="M158" s="4">
        <v>85</v>
      </c>
      <c r="N158" s="5">
        <f>24 / 86400</f>
        <v>2.7777777777777778E-4</v>
      </c>
      <c r="O158" s="4">
        <v>0.59</v>
      </c>
      <c r="P158" s="4" t="s">
        <v>28</v>
      </c>
      <c r="Q158" s="4" t="s">
        <v>28</v>
      </c>
      <c r="R158" s="4">
        <v>707</v>
      </c>
      <c r="S158" s="4">
        <v>300.45</v>
      </c>
      <c r="T158" s="4">
        <v>1843</v>
      </c>
      <c r="U158" s="4">
        <v>783.22</v>
      </c>
      <c r="V158" s="4">
        <v>1258</v>
      </c>
      <c r="W158" s="4">
        <v>534.61</v>
      </c>
      <c r="X158" s="4">
        <v>85</v>
      </c>
      <c r="Y158" s="4">
        <v>36.119999999999997</v>
      </c>
      <c r="Z158" s="5">
        <f>0 / 86400</f>
        <v>0</v>
      </c>
      <c r="AA158" s="4">
        <v>0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339.28</v>
      </c>
      <c r="D159" s="6">
        <v>144.19</v>
      </c>
      <c r="E159" s="6">
        <v>0</v>
      </c>
      <c r="F159" s="6">
        <v>0</v>
      </c>
      <c r="G159" s="6">
        <v>0</v>
      </c>
      <c r="H159" s="6">
        <v>235.31</v>
      </c>
      <c r="I159" s="7">
        <f>4085 / 86400</f>
        <v>4.7280092592592596E-2</v>
      </c>
      <c r="J159" s="6">
        <v>0</v>
      </c>
      <c r="K159" s="6">
        <v>0</v>
      </c>
      <c r="L159" s="6">
        <v>207.37</v>
      </c>
      <c r="M159" s="6">
        <v>85</v>
      </c>
      <c r="N159" s="7">
        <f>24 / 86400</f>
        <v>2.7777777777777778E-4</v>
      </c>
      <c r="O159" s="6">
        <v>0.59</v>
      </c>
      <c r="P159" s="6" t="s">
        <v>28</v>
      </c>
      <c r="Q159" s="6" t="s">
        <v>28</v>
      </c>
      <c r="R159" s="6">
        <v>707</v>
      </c>
      <c r="S159" s="6">
        <v>300.45</v>
      </c>
      <c r="T159" s="6">
        <v>1843</v>
      </c>
      <c r="U159" s="6">
        <v>783.22</v>
      </c>
      <c r="V159" s="6">
        <v>1258</v>
      </c>
      <c r="W159" s="6">
        <v>534.61</v>
      </c>
      <c r="X159" s="6">
        <v>85</v>
      </c>
      <c r="Y159" s="6">
        <v>36.119999999999997</v>
      </c>
      <c r="Z159" s="7">
        <f>0 / 86400</f>
        <v>0</v>
      </c>
      <c r="AA159" s="6">
        <v>0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276.11</v>
      </c>
      <c r="D160" s="4">
        <v>130.85</v>
      </c>
      <c r="E160" s="4">
        <v>0</v>
      </c>
      <c r="F160" s="4">
        <v>0</v>
      </c>
      <c r="G160" s="4">
        <v>0</v>
      </c>
      <c r="H160" s="4">
        <v>211.01</v>
      </c>
      <c r="I160" s="5">
        <f>42372 / 86400</f>
        <v>0.49041666666666667</v>
      </c>
      <c r="J160" s="4">
        <v>0</v>
      </c>
      <c r="K160" s="4">
        <v>0</v>
      </c>
      <c r="L160" s="4">
        <v>17.93</v>
      </c>
      <c r="M160" s="4">
        <v>82</v>
      </c>
      <c r="N160" s="5">
        <f>1 / 86400</f>
        <v>1.1574074074074073E-5</v>
      </c>
      <c r="O160" s="4">
        <v>0</v>
      </c>
      <c r="P160" s="4" t="s">
        <v>28</v>
      </c>
      <c r="Q160" s="4" t="s">
        <v>28</v>
      </c>
      <c r="R160" s="4">
        <v>547</v>
      </c>
      <c r="S160" s="4">
        <v>259.23</v>
      </c>
      <c r="T160" s="4">
        <v>1455</v>
      </c>
      <c r="U160" s="4">
        <v>689.54</v>
      </c>
      <c r="V160" s="4">
        <v>1103</v>
      </c>
      <c r="W160" s="4">
        <v>522.72</v>
      </c>
      <c r="X160" s="4">
        <v>212</v>
      </c>
      <c r="Y160" s="4">
        <v>100.47</v>
      </c>
      <c r="Z160" s="5">
        <f>2381 / 86400</f>
        <v>2.7557870370370371E-2</v>
      </c>
      <c r="AA160" s="4">
        <v>5.62</v>
      </c>
      <c r="AB160" s="4" t="s">
        <v>28</v>
      </c>
    </row>
    <row r="161" spans="1:28" s="6" customFormat="1" ht="15.75" x14ac:dyDescent="0.25">
      <c r="B161" s="6" t="s">
        <v>29</v>
      </c>
      <c r="C161" s="6">
        <v>276.11</v>
      </c>
      <c r="D161" s="6">
        <v>130.85</v>
      </c>
      <c r="E161" s="6">
        <v>0</v>
      </c>
      <c r="F161" s="6">
        <v>0</v>
      </c>
      <c r="G161" s="6">
        <v>0</v>
      </c>
      <c r="H161" s="6">
        <v>211.01</v>
      </c>
      <c r="I161" s="7">
        <f>42372 / 86400</f>
        <v>0.49041666666666667</v>
      </c>
      <c r="J161" s="6">
        <v>0</v>
      </c>
      <c r="K161" s="6">
        <v>0</v>
      </c>
      <c r="L161" s="6">
        <v>17.93</v>
      </c>
      <c r="M161" s="6">
        <v>82</v>
      </c>
      <c r="N161" s="7">
        <f>1 / 86400</f>
        <v>1.1574074074074073E-5</v>
      </c>
      <c r="O161" s="6">
        <v>0</v>
      </c>
      <c r="P161" s="6" t="s">
        <v>28</v>
      </c>
      <c r="Q161" s="6" t="s">
        <v>28</v>
      </c>
      <c r="R161" s="6">
        <v>547</v>
      </c>
      <c r="S161" s="6">
        <v>259.23</v>
      </c>
      <c r="T161" s="6">
        <v>1455</v>
      </c>
      <c r="U161" s="6">
        <v>689.54</v>
      </c>
      <c r="V161" s="6">
        <v>1103</v>
      </c>
      <c r="W161" s="6">
        <v>522.72</v>
      </c>
      <c r="X161" s="6">
        <v>212</v>
      </c>
      <c r="Y161" s="6">
        <v>100.47</v>
      </c>
      <c r="Z161" s="7">
        <f>2381 / 86400</f>
        <v>2.7557870370370371E-2</v>
      </c>
      <c r="AA161" s="6">
        <v>5.62</v>
      </c>
      <c r="AB161" s="6" t="s">
        <v>28</v>
      </c>
    </row>
    <row r="162" spans="1:28" s="3" customFormat="1" ht="15.75" x14ac:dyDescent="0.25">
      <c r="A162" s="8" t="s">
        <v>30</v>
      </c>
      <c r="B162" s="9" t="s">
        <v>28</v>
      </c>
      <c r="C162" s="9">
        <v>13227.3</v>
      </c>
      <c r="D162" s="9">
        <v>88.55</v>
      </c>
      <c r="E162" s="9">
        <v>0</v>
      </c>
      <c r="F162" s="9">
        <v>0</v>
      </c>
      <c r="G162" s="9">
        <v>0</v>
      </c>
      <c r="H162" s="9">
        <v>14937.72</v>
      </c>
      <c r="I162" s="10">
        <f>2815970 / 86400</f>
        <v>32.592245370370371</v>
      </c>
      <c r="J162" s="9">
        <v>0</v>
      </c>
      <c r="K162" s="9">
        <v>0</v>
      </c>
      <c r="L162" s="9">
        <v>19.100000000000001</v>
      </c>
      <c r="M162" s="9">
        <v>118</v>
      </c>
      <c r="N162" s="10">
        <f>3855 / 86400</f>
        <v>4.4618055555555557E-2</v>
      </c>
      <c r="O162" s="9">
        <v>0.14000000000000001</v>
      </c>
      <c r="P162" s="9" t="s">
        <v>28</v>
      </c>
      <c r="Q162" s="9" t="s">
        <v>28</v>
      </c>
      <c r="R162" s="9">
        <v>22478</v>
      </c>
      <c r="S162" s="9">
        <v>150.47999999999999</v>
      </c>
      <c r="T162" s="9">
        <v>69359</v>
      </c>
      <c r="U162" s="9">
        <v>464.32</v>
      </c>
      <c r="V162" s="9">
        <v>58578</v>
      </c>
      <c r="W162" s="9">
        <v>392.15</v>
      </c>
      <c r="X162" s="9">
        <v>16322</v>
      </c>
      <c r="Y162" s="9">
        <v>109.27</v>
      </c>
      <c r="Z162" s="10">
        <f>229076 / 86400</f>
        <v>2.6513425925925924</v>
      </c>
      <c r="AA162" s="9">
        <v>8.1300000000000008</v>
      </c>
      <c r="AB162" s="9" t="s">
        <v>28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2025-03-13T23:19:26Z</dcterms:created>
  <dcterms:modified xsi:type="dcterms:W3CDTF">2025-09-22T20:31:13Z</dcterms:modified>
</cp:coreProperties>
</file>