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14AAD8AF-C59A-46EB-97F9-3B8289D9A05F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V_Ma!$C$2:$BP$106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CE50" i="51"/>
  <c r="CD50" i="51"/>
  <c r="CC50" i="51"/>
  <c r="CB50" i="51"/>
  <c r="CA50" i="51"/>
  <c r="CE49" i="51"/>
  <c r="CD49" i="51"/>
  <c r="CC49" i="51"/>
  <c r="CB49" i="51"/>
  <c r="CA49" i="51"/>
  <c r="CE48" i="51"/>
  <c r="CD48" i="51"/>
  <c r="CC48" i="51"/>
  <c r="CB48" i="51"/>
  <c r="CA48" i="51"/>
  <c r="CE47" i="51"/>
  <c r="CD47" i="51"/>
  <c r="CC47" i="51"/>
  <c r="CB47" i="51"/>
  <c r="CA47" i="51"/>
  <c r="CE46" i="51"/>
  <c r="CD46" i="51"/>
  <c r="CC46" i="51"/>
  <c r="CB46" i="51"/>
  <c r="CA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E38" i="51"/>
  <c r="CD38" i="51"/>
  <c r="CC38" i="51"/>
  <c r="CB38" i="51"/>
  <c r="CE37" i="51"/>
  <c r="CD37" i="51"/>
  <c r="CC37" i="51"/>
  <c r="CB37" i="51"/>
  <c r="CE36" i="51"/>
  <c r="CD36" i="51"/>
  <c r="CC36" i="51"/>
  <c r="CB36" i="51"/>
  <c r="CE35" i="51"/>
  <c r="CD35" i="51"/>
  <c r="CC35" i="51"/>
  <c r="CB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FX106" i="65" l="1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L8" i="30" l="1"/>
  <c r="CM10" i="29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47" i="28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85" i="27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29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27" i="30"/>
  <c r="B49" i="27"/>
  <c r="E71" i="30"/>
  <c r="E71" i="29"/>
  <c r="E71" i="28"/>
  <c r="E71" i="27"/>
  <c r="E85" i="28"/>
  <c r="E100" i="27"/>
  <c r="B75" i="30"/>
  <c r="B75" i="29"/>
  <c r="B75" i="28"/>
  <c r="B75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100" i="29" l="1"/>
  <c r="E85" i="29"/>
  <c r="E27" i="28"/>
  <c r="E85" i="30"/>
  <c r="E37" i="27"/>
  <c r="E37" i="28"/>
  <c r="E47" i="29"/>
  <c r="E47" i="30"/>
  <c r="E100" i="30"/>
  <c r="E47" i="27"/>
  <c r="E100" i="28"/>
  <c r="B96" i="29"/>
  <c r="B94" i="27"/>
  <c r="E27" i="29"/>
  <c r="E105" i="28"/>
  <c r="E105" i="30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L84" i="51" s="1"/>
  <c r="AS80" i="51"/>
  <c r="AJ99" i="51"/>
  <c r="AN101" i="5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K10" i="27"/>
  <c r="L13" i="27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U82" i="51"/>
  <c r="AO85" i="51"/>
  <c r="BC84" i="51"/>
  <c r="AS85" i="51"/>
  <c r="AU83" i="51"/>
  <c r="AO86" i="51"/>
  <c r="AA83" i="51"/>
  <c r="AT82" i="51"/>
  <c r="AK86" i="51"/>
  <c r="Z82" i="51"/>
  <c r="BC82" i="51"/>
  <c r="AM85" i="51"/>
  <c r="AA82" i="51"/>
  <c r="AS83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BU50" i="31" l="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6" i="29"/>
  <c r="HO76" i="29"/>
  <c r="HO56" i="29"/>
  <c r="HO95" i="29"/>
  <c r="HO75" i="29"/>
  <c r="HO35" i="29"/>
  <c r="HO74" i="29"/>
  <c r="HO34" i="29"/>
  <c r="HO93" i="29"/>
  <c r="HO33" i="29"/>
  <c r="HO7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66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L130" i="27" l="1"/>
  <c r="HO92" i="29"/>
  <c r="HO99" i="29"/>
  <c r="HO60" i="29"/>
  <c r="HO84" i="29"/>
  <c r="HO106" i="29"/>
  <c r="HO108" i="29"/>
  <c r="HO31" i="29"/>
  <c r="HO73" i="29"/>
  <c r="HO16" i="29"/>
  <c r="HO62" i="29"/>
  <c r="HO58" i="29"/>
  <c r="HO83" i="29"/>
  <c r="HO85" i="29"/>
  <c r="HP87" i="29" s="1"/>
  <c r="HO107" i="29"/>
  <c r="HO30" i="29"/>
  <c r="HO32" i="29"/>
  <c r="HO94" i="29"/>
  <c r="O126" i="29"/>
  <c r="L127" i="29"/>
  <c r="HO37" i="29"/>
  <c r="HO77" i="29"/>
  <c r="HO18" i="29"/>
  <c r="HO80" i="29"/>
  <c r="HO44" i="29"/>
  <c r="HO105" i="29"/>
  <c r="HO67" i="29"/>
  <c r="HO29" i="29"/>
  <c r="HO90" i="29"/>
  <c r="HO52" i="29"/>
  <c r="HP55" i="29" s="1"/>
  <c r="HO54" i="29"/>
  <c r="HO36" i="29"/>
  <c r="T126" i="29"/>
  <c r="T127" i="29"/>
  <c r="HO17" i="29"/>
  <c r="HO57" i="29"/>
  <c r="HO97" i="29"/>
  <c r="HO98" i="29"/>
  <c r="HO63" i="29"/>
  <c r="HO25" i="29"/>
  <c r="HO86" i="29"/>
  <c r="HO48" i="29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S48" i="27" s="1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M7" i="27"/>
  <c r="AH7" i="28"/>
  <c r="AR7" i="28" s="1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92" i="29"/>
  <c r="HP111" i="29"/>
  <c r="HP102" i="29"/>
  <c r="HP96" i="29"/>
  <c r="HP79" i="29"/>
  <c r="HP59" i="29"/>
  <c r="HP37" i="29"/>
  <c r="HP30" i="29"/>
  <c r="HP67" i="29"/>
  <c r="HP119" i="29"/>
  <c r="HP43" i="29"/>
  <c r="HP51" i="29"/>
  <c r="HP80" i="29"/>
  <c r="HP31" i="29"/>
  <c r="HP101" i="29"/>
  <c r="HP89" i="29"/>
  <c r="HP48" i="29"/>
  <c r="HP26" i="29"/>
  <c r="HP74" i="29"/>
  <c r="HP36" i="29"/>
  <c r="HP62" i="29"/>
  <c r="HP110" i="29"/>
  <c r="HP77" i="29"/>
  <c r="HP70" i="29"/>
  <c r="HP81" i="29"/>
  <c r="HP106" i="29"/>
  <c r="HP100" i="29"/>
  <c r="M128" i="28"/>
  <c r="L130" i="28"/>
  <c r="HP66" i="29"/>
  <c r="HP117" i="29"/>
  <c r="HP58" i="29"/>
  <c r="HP50" i="29"/>
  <c r="V7" i="29"/>
  <c r="HP107" i="29"/>
  <c r="HP73" i="29"/>
  <c r="HP118" i="29"/>
  <c r="AE7" i="27"/>
  <c r="L8" i="30"/>
  <c r="S8" i="30"/>
  <c r="N8" i="30"/>
  <c r="Q8" i="30"/>
  <c r="HS98" i="27"/>
  <c r="HS109" i="27"/>
  <c r="P8" i="30"/>
  <c r="T8" i="30"/>
  <c r="HS111" i="27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75" i="29"/>
  <c r="HP27" i="29"/>
  <c r="HP44" i="29"/>
  <c r="HP95" i="29"/>
  <c r="HP94" i="29"/>
  <c r="K10" i="29"/>
  <c r="L13" i="29"/>
  <c r="HP35" i="29"/>
  <c r="HP24" i="29"/>
  <c r="V130" i="27"/>
  <c r="W128" i="27"/>
  <c r="HP60" i="29"/>
  <c r="HP45" i="29"/>
  <c r="HP47" i="29"/>
  <c r="U10" i="29"/>
  <c r="V13" i="29"/>
  <c r="HP71" i="29"/>
  <c r="HP38" i="29"/>
  <c r="HP126" i="29"/>
  <c r="HP23" i="29"/>
  <c r="HP40" i="29"/>
  <c r="HP29" i="29"/>
  <c r="HP125" i="29"/>
  <c r="HP93" i="29"/>
  <c r="K130" i="29"/>
  <c r="L128" i="29"/>
  <c r="HP109" i="29"/>
  <c r="HP108" i="29"/>
  <c r="HP41" i="29"/>
  <c r="AN7" i="27"/>
  <c r="HP21" i="29"/>
  <c r="HP49" i="29"/>
  <c r="L10" i="28"/>
  <c r="M13" i="28"/>
  <c r="HP22" i="29"/>
  <c r="HP91" i="29"/>
  <c r="HP17" i="29"/>
  <c r="HP16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90" i="29"/>
  <c r="HP33" i="29"/>
  <c r="HP56" i="29"/>
  <c r="M10" i="27"/>
  <c r="N13" i="27"/>
  <c r="W128" i="28"/>
  <c r="V130" i="28"/>
  <c r="N128" i="27"/>
  <c r="M130" i="27"/>
  <c r="U130" i="29"/>
  <c r="V128" i="29"/>
  <c r="W7" i="29"/>
  <c r="HP46" i="29"/>
  <c r="HP20" i="29"/>
  <c r="HP76" i="29"/>
  <c r="AQ7" i="27"/>
  <c r="AJ7" i="27"/>
  <c r="HP57" i="29"/>
  <c r="HP69" i="29"/>
  <c r="HP84" i="29"/>
  <c r="HP98" i="29"/>
  <c r="HP64" i="29"/>
  <c r="HP116" i="29"/>
  <c r="HP105" i="29"/>
  <c r="HP28" i="29"/>
  <c r="AL7" i="28"/>
  <c r="HP25" i="29"/>
  <c r="HP42" i="29"/>
  <c r="HP68" i="29"/>
  <c r="HP103" i="29"/>
  <c r="HP99" i="29"/>
  <c r="HP61" i="29"/>
  <c r="V10" i="27"/>
  <c r="W13" i="27"/>
  <c r="HE84" i="27" s="1"/>
  <c r="HP32" i="29"/>
  <c r="HP39" i="29"/>
  <c r="HP97" i="29"/>
  <c r="AE7" i="28"/>
  <c r="HP124" i="29"/>
  <c r="HP63" i="29"/>
  <c r="HP78" i="29"/>
  <c r="HP52" i="29"/>
  <c r="HP82" i="29"/>
  <c r="HP53" i="29" l="1"/>
  <c r="HP54" i="29"/>
  <c r="HS85" i="27"/>
  <c r="HP85" i="29"/>
  <c r="HP88" i="29"/>
  <c r="AJ7" i="28"/>
  <c r="HP86" i="29"/>
  <c r="HS86" i="27"/>
  <c r="AW7" i="27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AU7" i="29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T7" i="28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BD7" i="28" l="1"/>
  <c r="Z128" i="27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N7" i="28" l="1"/>
  <c r="BE7" i="30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BX7" i="28" l="1"/>
  <c r="HI110" i="28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CH7" i="28" l="1"/>
  <c r="HI110" i="29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CR7" i="28" l="1"/>
  <c r="HK110" i="28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DB7" i="28" l="1"/>
  <c r="IO101" i="65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JH124" i="65" l="1"/>
  <c r="IY124" i="65"/>
  <c r="DL7" i="28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IY125" i="65" l="1"/>
  <c r="JB125" i="65"/>
  <c r="JH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<sst xmlns="http://schemas.openxmlformats.org/spreadsheetml/2006/main" count="1837" uniqueCount="542">
  <si>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</si>
  <si>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</si>
  <si>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</si>
  <si>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</si>
  <si>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</si>
  <si>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</si>
  <si>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</si>
  <si>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</si>
  <si>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</si>
  <si>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</si>
  <si>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</si>
  <si>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</si>
  <si>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</si>
  <si>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</si>
  <si>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</si>
  <si>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</si>
  <si>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</si>
  <si>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</si>
  <si>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</si>
  <si>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</si>
  <si>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</si>
  <si>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</si>
  <si>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</si>
  <si>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</si>
  <si>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</si>
  <si>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</si>
  <si>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</si>
  <si>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</si>
  <si>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</si>
  <si>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</si>
  <si>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</si>
  <si>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</si>
  <si>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</si>
  <si>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</si>
  <si>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</si>
  <si>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</si>
  <si>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</si>
  <si>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</si>
  <si>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</si>
  <si>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</si>
  <si>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</si>
  <si>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</si>
  <si>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</si>
  <si>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</si>
  <si>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</si>
  <si>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</si>
  <si>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</si>
  <si>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</si>
  <si>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</si>
  <si>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</si>
  <si>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</si>
  <si>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</si>
  <si>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</si>
  <si>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</si>
  <si>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</si>
  <si>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</si>
  <si>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</si>
  <si>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</si>
  <si>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</si>
  <si>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</si>
  <si>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</si>
  <si>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</si>
  <si>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</si>
  <si>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</si>
  <si>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</si>
  <si>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</si>
  <si>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</si>
  <si>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</si>
  <si>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</si>
  <si>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</si>
  <si>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</si>
  <si>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</si>
  <si>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</si>
  <si>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</si>
  <si>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</si>
  <si>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</si>
  <si>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</si>
  <si>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</si>
  <si>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</si>
  <si>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</si>
  <si>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</si>
  <si>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</si>
  <si>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</si>
  <si>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</si>
  <si>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</si>
  <si>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</si>
  <si>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</si>
  <si>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</si>
  <si>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</si>
  <si>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</si>
  <si>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</si>
  <si>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</si>
  <si>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</si>
  <si>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</si>
  <si>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</si>
  <si>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</si>
  <si>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</si>
  <si>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</si>
  <si>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</si>
  <si>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</si>
  <si>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</si>
  <si>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</si>
  <si>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</si>
  <si>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</si>
  <si>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</si>
  <si>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</si>
  <si>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</si>
  <si>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</si>
  <si>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</si>
  <si>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</si>
  <si>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</si>
  <si>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</si>
  <si>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</si>
  <si>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</si>
  <si>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</si>
  <si>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</si>
  <si>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</si>
  <si>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</si>
  <si>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</si>
  <si>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</si>
  <si>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</si>
  <si>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</si>
  <si>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</si>
  <si>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</si>
  <si>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</si>
  <si>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</si>
  <si>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</si>
  <si>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</si>
  <si>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</si>
  <si>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</si>
  <si>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</si>
  <si>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</si>
  <si>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</si>
  <si>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</si>
  <si>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</si>
  <si>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</si>
  <si>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</si>
  <si>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</si>
  <si>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</si>
  <si>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</si>
  <si>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</si>
  <si>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</si>
  <si>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</si>
  <si>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</si>
  <si>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</si>
  <si>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</si>
  <si>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</si>
  <si>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</si>
  <si>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</si>
  <si>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</si>
  <si>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</si>
  <si>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</si>
  <si>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</si>
  <si>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</si>
  <si>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</si>
  <si>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</si>
  <si>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</si>
  <si>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</si>
  <si>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</si>
  <si>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</si>
  <si>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</si>
  <si>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</si>
  <si>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</si>
  <si>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</si>
  <si>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</si>
  <si>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</si>
  <si>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</si>
  <si>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</si>
  <si>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</si>
  <si>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</si>
  <si>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</si>
  <si>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</si>
  <si>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</si>
  <si>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</si>
  <si>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</si>
  <si>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</si>
  <si>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</si>
  <si>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</si>
  <si>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</si>
  <si>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</si>
  <si>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</si>
  <si>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</si>
  <si>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</si>
  <si>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</si>
  <si>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</si>
  <si>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</si>
  <si>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</si>
  <si>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</si>
  <si>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</si>
  <si>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</si>
  <si>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</si>
  <si>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</si>
  <si>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</si>
  <si>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</si>
  <si>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</si>
  <si>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</si>
  <si>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</si>
  <si>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</si>
  <si>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</si>
  <si>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</si>
  <si>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</si>
  <si>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</si>
  <si>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</si>
  <si>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</si>
  <si>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</si>
  <si>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</si>
  <si>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</si>
  <si>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</si>
  <si>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</si>
  <si>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</si>
  <si>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</si>
  <si>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</si>
  <si>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</si>
  <si>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</si>
  <si>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</si>
  <si>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</si>
  <si>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</si>
  <si>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</si>
  <si>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</si>
  <si>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</si>
  <si>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</si>
  <si>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</si>
  <si>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</si>
  <si>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</si>
  <si>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</si>
  <si>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</si>
  <si>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</si>
  <si>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</si>
  <si>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</si>
  <si>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</si>
  <si>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</si>
  <si>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</si>
  <si>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</si>
  <si>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</si>
  <si>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</si>
  <si>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</si>
  <si>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</si>
  <si>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</si>
  <si>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</si>
  <si>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</si>
  <si>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</si>
  <si>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</si>
  <si>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</si>
  <si>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</si>
  <si>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</si>
  <si>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</si>
  <si>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</si>
  <si>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</si>
  <si>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</si>
  <si>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</si>
  <si>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</si>
  <si>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</si>
  <si>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</si>
  <si>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</si>
  <si>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</si>
  <si>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</si>
  <si>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</si>
  <si>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</si>
  <si>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</si>
  <si>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</si>
  <si>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</si>
  <si>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</si>
  <si>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</si>
  <si>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</si>
  <si>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</si>
  <si>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</si>
  <si>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</si>
  <si>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</si>
  <si>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</si>
  <si>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</si>
  <si>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</si>
  <si>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</si>
  <si>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</si>
  <si>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</si>
  <si>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</si>
  <si>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</si>
  <si>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</si>
  <si>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</si>
  <si>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</si>
  <si>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</si>
  <si>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</si>
  <si>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</si>
  <si>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</si>
  <si>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</si>
  <si>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</si>
  <si>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</si>
  <si>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</si>
  <si>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</si>
  <si>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</si>
  <si>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</si>
  <si>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</si>
  <si>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</si>
  <si>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</si>
  <si>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</si>
  <si>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</si>
  <si>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</si>
  <si>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</si>
  <si>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</si>
  <si>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</si>
  <si>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</si>
  <si>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</si>
  <si>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</si>
  <si>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</si>
  <si>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</si>
  <si>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</si>
  <si>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</si>
  <si>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</si>
  <si>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</si>
  <si>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</si>
  <si>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</si>
  <si>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</si>
  <si>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</si>
  <si>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</si>
  <si>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</si>
  <si>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</si>
  <si>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</si>
  <si>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</si>
  <si>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</si>
  <si>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</si>
  <si>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</si>
  <si>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</si>
  <si>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</si>
  <si>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</si>
  <si>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</si>
  <si>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</si>
  <si>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</si>
  <si>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</si>
  <si>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</si>
  <si>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</si>
  <si>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</si>
  <si>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</si>
  <si>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</si>
  <si>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</si>
  <si>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</si>
  <si>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</si>
  <si>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</si>
  <si>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</si>
  <si>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</si>
  <si>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</si>
  <si>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</si>
  <si>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</si>
  <si>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</si>
  <si>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</si>
  <si>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</si>
  <si>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</si>
  <si>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</si>
  <si>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</si>
  <si>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</si>
  <si>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</si>
  <si>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</si>
  <si>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</si>
  <si>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</si>
  <si>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</si>
  <si>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</si>
  <si>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</si>
  <si>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</si>
  <si>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</si>
  <si>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</si>
  <si>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</si>
  <si>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</si>
  <si>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</si>
  <si>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</si>
  <si>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</si>
  <si>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</si>
  <si>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</si>
  <si>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</si>
  <si>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</si>
  <si>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</si>
  <si>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</si>
  <si>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</si>
  <si>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</si>
  <si>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</si>
  <si>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</si>
  <si>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</si>
  <si>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</si>
  <si>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</si>
  <si>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</si>
  <si>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</si>
  <si>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</si>
  <si>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</si>
  <si>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</si>
  <si>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</si>
  <si>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</si>
  <si>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</si>
  <si>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</si>
  <si>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</si>
  <si>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</si>
  <si>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</si>
  <si>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</si>
  <si>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</si>
  <si>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</si>
  <si>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</si>
  <si>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</si>
  <si>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</si>
  <si>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</si>
  <si>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</si>
  <si>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</si>
  <si>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</si>
  <si>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</si>
  <si>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</si>
  <si>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</si>
  <si>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</si>
  <si>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</si>
  <si>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</si>
  <si>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</si>
  <si>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</si>
  <si>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</si>
  <si>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</si>
  <si>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</si>
  <si>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</si>
  <si>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</si>
  <si>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</si>
  <si>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</si>
  <si>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</si>
  <si>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</si>
  <si>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</si>
  <si>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</si>
  <si>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</si>
  <si>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</si>
  <si>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</si>
  <si>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</si>
  <si>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</si>
  <si>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</si>
  <si>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</si>
  <si>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</si>
  <si>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</si>
  <si>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</si>
  <si>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</si>
  <si>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</si>
  <si>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</si>
  <si>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</si>
  <si>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</si>
  <si>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</si>
  <si>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</si>
  <si>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</si>
  <si>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</si>
  <si>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</si>
  <si>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</si>
  <si>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</si>
  <si>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</si>
  <si>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</si>
  <si>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</si>
  <si>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</si>
  <si>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</si>
  <si>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</si>
  <si>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</si>
  <si>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</si>
  <si>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</si>
  <si>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</si>
  <si>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</si>
  <si>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</si>
  <si>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</si>
  <si>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</si>
  <si>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</si>
  <si>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</si>
  <si>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</si>
  <si>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</si>
  <si>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</si>
  <si>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</si>
  <si>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</si>
  <si>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</si>
  <si>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</si>
  <si>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</si>
  <si>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</si>
  <si>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</si>
  <si>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</si>
  <si>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</si>
  <si>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</si>
  <si>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</si>
  <si>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</si>
  <si>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</si>
  <si>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</si>
  <si>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</si>
  <si>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</si>
  <si>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</si>
  <si>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</si>
  <si>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</si>
  <si>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</si>
  <si>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</si>
  <si>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</si>
  <si>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</si>
  <si>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</si>
  <si>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</si>
  <si>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</si>
  <si>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</si>
  <si>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</si>
  <si>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</si>
  <si>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</si>
  <si>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</si>
  <si>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</si>
  <si>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</si>
  <si>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</si>
  <si>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</si>
  <si>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</si>
  <si>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</si>
  <si>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</si>
  <si>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</si>
  <si>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</si>
  <si>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</si>
  <si>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</si>
  <si>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</si>
  <si>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</si>
  <si>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</si>
  <si>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</si>
  <si>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</si>
  <si>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</si>
  <si>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</si>
  <si>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</si>
  <si>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</si>
  <si>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</si>
  <si>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</si>
  <si>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</si>
  <si>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</si>
  <si>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</si>
  <si>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</si>
  <si>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</si>
  <si>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</si>
  <si>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</si>
  <si>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</si>
  <si>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</si>
  <si>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</si>
  <si>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</si>
  <si>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</si>
  <si>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</si>
  <si>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</si>
  <si>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</si>
  <si>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</si>
  <si>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</si>
  <si>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</si>
  <si>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</si>
  <si>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</si>
  <si>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</si>
  <si>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</si>
  <si>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</si>
  <si>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</si>
  <si>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</si>
  <si>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</si>
  <si>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Av. Rosa Lozano - Jr. Cerro Gris</t>
  </si>
  <si>
    <t>Av. Rosa Lozano</t>
  </si>
  <si>
    <t>Jr. Cerro Gris</t>
  </si>
  <si>
    <t>https://maps.app.goo.gl/Z6wCCFUa14sNmWDe9</t>
  </si>
  <si>
    <t>59/SS78/E02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</si>
</sst>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899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102" fillId="12" borderId="0" xfId="0" applyFont="1" applyFill="1" applyAlignment="1">
      <alignment horizontal="right" vertical="center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6600"/>
      <color rgb="FF33CC33"/>
      <color rgb="FF0033CC"/>
      <color rgb="FF33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38101</xdr:colOff>
      <xdr:row>10</xdr:row>
      <xdr:rowOff>228600</xdr:rowOff>
    </xdr:from>
    <xdr:to>
      <xdr:col>67</xdr:col>
      <xdr:colOff>266701</xdr:colOff>
      <xdr:row>51</xdr:row>
      <xdr:rowOff>488216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BF911B1-1F8B-4B4B-8888-56AD26BE3811}"/>
            </a:ext>
          </a:extLst>
        </xdr:cNvPr>
        <xdr:cNvGrpSpPr/>
      </xdr:nvGrpSpPr>
      <xdr:grpSpPr>
        <a:xfrm>
          <a:off x="2400301" y="4000500"/>
          <a:ext cx="21450300" cy="19309616"/>
          <a:chOff x="1582848" y="3147955"/>
          <a:chExt cx="21535984" cy="16078428"/>
        </a:xfrm>
      </xdr:grpSpPr>
      <xdr:sp macro="" textlink="">
        <xdr:nvSpPr>
          <xdr:cNvPr id="26" name="Rectángulo: esquinas redondeadas 94">
            <a:extLst>
              <a:ext uri="{FF2B5EF4-FFF2-40B4-BE49-F238E27FC236}">
                <a16:creationId xmlns:a16="http://schemas.microsoft.com/office/drawing/2014/main" id="{1131F4B6-1584-C662-6010-9B4D36CD4A27}"/>
              </a:ext>
            </a:extLst>
          </xdr:cNvPr>
          <xdr:cNvSpPr>
            <a:spLocks noChangeArrowheads="1"/>
          </xdr:cNvSpPr>
        </xdr:nvSpPr>
        <xdr:spPr bwMode="auto">
          <a:xfrm>
            <a:off x="15188514" y="11095338"/>
            <a:ext cx="1138782" cy="5101104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grpSp>
        <xdr:nvGrpSpPr>
          <xdr:cNvPr id="27" name="Grupo 26">
            <a:extLst>
              <a:ext uri="{FF2B5EF4-FFF2-40B4-BE49-F238E27FC236}">
                <a16:creationId xmlns:a16="http://schemas.microsoft.com/office/drawing/2014/main" id="{45E466AA-16A7-2294-C11D-CBE575796AD7}"/>
              </a:ext>
            </a:extLst>
          </xdr:cNvPr>
          <xdr:cNvGrpSpPr/>
        </xdr:nvGrpSpPr>
        <xdr:grpSpPr>
          <a:xfrm>
            <a:off x="1582848" y="3147955"/>
            <a:ext cx="21535984" cy="16078428"/>
            <a:chOff x="2886010" y="3031417"/>
            <a:chExt cx="21535984" cy="16078428"/>
          </a:xfrm>
        </xdr:grpSpPr>
        <xdr:grpSp>
          <xdr:nvGrpSpPr>
            <xdr:cNvPr id="28" name="Grupo 27">
              <a:extLst>
                <a:ext uri="{FF2B5EF4-FFF2-40B4-BE49-F238E27FC236}">
                  <a16:creationId xmlns:a16="http://schemas.microsoft.com/office/drawing/2014/main" id="{697B5E6A-93C7-0C34-3F7C-C2FCB60A303B}"/>
                </a:ext>
              </a:extLst>
            </xdr:cNvPr>
            <xdr:cNvGrpSpPr/>
          </xdr:nvGrpSpPr>
          <xdr:grpSpPr>
            <a:xfrm>
              <a:off x="2886010" y="3031417"/>
              <a:ext cx="21535984" cy="16078428"/>
              <a:chOff x="6029730" y="3153415"/>
              <a:chExt cx="23132978" cy="17129865"/>
            </a:xfrm>
          </xdr:grpSpPr>
          <xdr:sp macro="" textlink="">
            <xdr:nvSpPr>
              <xdr:cNvPr id="82" name="Rectángulo 81">
                <a:extLst>
                  <a:ext uri="{FF2B5EF4-FFF2-40B4-BE49-F238E27FC236}">
                    <a16:creationId xmlns:a16="http://schemas.microsoft.com/office/drawing/2014/main" id="{8E9B0D69-5F11-E351-EF5E-7A9732C08ACB}"/>
                  </a:ext>
                </a:extLst>
              </xdr:cNvPr>
              <xdr:cNvSpPr/>
            </xdr:nvSpPr>
            <xdr:spPr bwMode="auto">
              <a:xfrm rot="5400000">
                <a:off x="16560958" y="6617698"/>
                <a:ext cx="1949927" cy="2282507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3" name="Rectángulo 82">
                <a:extLst>
                  <a:ext uri="{FF2B5EF4-FFF2-40B4-BE49-F238E27FC236}">
                    <a16:creationId xmlns:a16="http://schemas.microsoft.com/office/drawing/2014/main" id="{31244678-5DFD-08B7-CC85-24414BF7CBE7}"/>
                  </a:ext>
                </a:extLst>
              </xdr:cNvPr>
              <xdr:cNvSpPr/>
            </xdr:nvSpPr>
            <xdr:spPr bwMode="auto">
              <a:xfrm>
                <a:off x="21964112" y="13311659"/>
                <a:ext cx="1029204" cy="5662417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4" name="Rectángulo: esquinas redondeadas 94">
                <a:extLst>
                  <a:ext uri="{FF2B5EF4-FFF2-40B4-BE49-F238E27FC236}">
                    <a16:creationId xmlns:a16="http://schemas.microsoft.com/office/drawing/2014/main" id="{DC66E1B9-1B08-BEBD-B2F3-CC4A23C2B6D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>
                <a:off x="8938166" y="10706527"/>
                <a:ext cx="5991724" cy="8562161"/>
              </a:xfrm>
              <a:prstGeom prst="roundRect">
                <a:avLst>
                  <a:gd name="adj" fmla="val 16667"/>
                </a:avLst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" name="Rectángulo: esquinas redondeadas 94">
                <a:extLst>
                  <a:ext uri="{FF2B5EF4-FFF2-40B4-BE49-F238E27FC236}">
                    <a16:creationId xmlns:a16="http://schemas.microsoft.com/office/drawing/2014/main" id="{144D47F5-CA5C-3D08-37D2-33DA7E2BB39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534963" y="4537879"/>
                <a:ext cx="1331391" cy="5774996"/>
              </a:xfrm>
              <a:prstGeom prst="roundRect">
                <a:avLst>
                  <a:gd name="adj" fmla="val 16667"/>
                </a:avLst>
              </a:pr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" name="Forma libre 162">
                <a:extLst>
                  <a:ext uri="{FF2B5EF4-FFF2-40B4-BE49-F238E27FC236}">
                    <a16:creationId xmlns:a16="http://schemas.microsoft.com/office/drawing/2014/main" id="{016CA9B3-8CE9-904F-5FDE-4ACBB6FEF801}"/>
                  </a:ext>
                </a:extLst>
              </xdr:cNvPr>
              <xdr:cNvSpPr/>
            </xdr:nvSpPr>
            <xdr:spPr bwMode="auto">
              <a:xfrm rot="16200000">
                <a:off x="13871368" y="10776486"/>
                <a:ext cx="10675478" cy="53452"/>
              </a:xfrm>
              <a:custGeom>
                <a:avLst/>
                <a:gdLst>
                  <a:gd name="connsiteX0" fmla="*/ 3548063 w 3548063"/>
                  <a:gd name="connsiteY0" fmla="*/ 0 h 2595562"/>
                  <a:gd name="connsiteX1" fmla="*/ 0 w 3548063"/>
                  <a:gd name="connsiteY1" fmla="*/ 2595562 h 2595562"/>
                  <a:gd name="connsiteX0" fmla="*/ 3548063 w 3548063"/>
                  <a:gd name="connsiteY0" fmla="*/ 0 h 2595690"/>
                  <a:gd name="connsiteX1" fmla="*/ 0 w 3548063"/>
                  <a:gd name="connsiteY1" fmla="*/ 2595562 h 2595690"/>
                  <a:gd name="connsiteX0" fmla="*/ 3548063 w 3551052"/>
                  <a:gd name="connsiteY0" fmla="*/ 0 h 2595865"/>
                  <a:gd name="connsiteX1" fmla="*/ 0 w 3551052"/>
                  <a:gd name="connsiteY1" fmla="*/ 2595562 h 2595865"/>
                  <a:gd name="connsiteX0" fmla="*/ 3548063 w 3551052"/>
                  <a:gd name="connsiteY0" fmla="*/ 0 h 1799126"/>
                  <a:gd name="connsiteX1" fmla="*/ 0 w 3551052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864920"/>
                  <a:gd name="connsiteX1" fmla="*/ 0 w 3548063"/>
                  <a:gd name="connsiteY1" fmla="*/ 1857374 h 1864920"/>
                  <a:gd name="connsiteX0" fmla="*/ 3643313 w 3643313"/>
                  <a:gd name="connsiteY0" fmla="*/ 0 h 1799126"/>
                  <a:gd name="connsiteX1" fmla="*/ 0 w 3643313"/>
                  <a:gd name="connsiteY1" fmla="*/ 1785937 h 1799126"/>
                  <a:gd name="connsiteX0" fmla="*/ 3619500 w 3619500"/>
                  <a:gd name="connsiteY0" fmla="*/ 0 h 2334139"/>
                  <a:gd name="connsiteX1" fmla="*/ 0 w 3619500"/>
                  <a:gd name="connsiteY1" fmla="*/ 2333624 h 2334139"/>
                  <a:gd name="connsiteX0" fmla="*/ 3619500 w 3619500"/>
                  <a:gd name="connsiteY0" fmla="*/ 0 h 2333624"/>
                  <a:gd name="connsiteX1" fmla="*/ 0 w 3619500"/>
                  <a:gd name="connsiteY1" fmla="*/ 2333624 h 2333624"/>
                  <a:gd name="connsiteX0" fmla="*/ 3714750 w 3714750"/>
                  <a:gd name="connsiteY0" fmla="*/ 0 h 2333624"/>
                  <a:gd name="connsiteX1" fmla="*/ 0 w 3714750"/>
                  <a:gd name="connsiteY1" fmla="*/ 2333624 h 2333624"/>
                  <a:gd name="connsiteX0" fmla="*/ 3595688 w 3595688"/>
                  <a:gd name="connsiteY0" fmla="*/ 0 h 2381249"/>
                  <a:gd name="connsiteX1" fmla="*/ 0 w 3595688"/>
                  <a:gd name="connsiteY1" fmla="*/ 2381249 h 2381249"/>
                  <a:gd name="connsiteX0" fmla="*/ 3417299 w 3417299"/>
                  <a:gd name="connsiteY0" fmla="*/ 0 h 1483930"/>
                  <a:gd name="connsiteX1" fmla="*/ 0 w 3417299"/>
                  <a:gd name="connsiteY1" fmla="*/ 1416590 h 1483930"/>
                  <a:gd name="connsiteX0" fmla="*/ 3417299 w 3417299"/>
                  <a:gd name="connsiteY0" fmla="*/ 0 h 1943173"/>
                  <a:gd name="connsiteX1" fmla="*/ 0 w 3417299"/>
                  <a:gd name="connsiteY1" fmla="*/ 1416590 h 1943173"/>
                  <a:gd name="connsiteX0" fmla="*/ 3417299 w 3417299"/>
                  <a:gd name="connsiteY0" fmla="*/ 0 h 2168056"/>
                  <a:gd name="connsiteX1" fmla="*/ 0 w 3417299"/>
                  <a:gd name="connsiteY1" fmla="*/ 1416590 h 2168056"/>
                  <a:gd name="connsiteX0" fmla="*/ 3417299 w 3417299"/>
                  <a:gd name="connsiteY0" fmla="*/ 0 h 2296602"/>
                  <a:gd name="connsiteX1" fmla="*/ 0 w 3417299"/>
                  <a:gd name="connsiteY1" fmla="*/ 1416590 h 2296602"/>
                  <a:gd name="connsiteX0" fmla="*/ 3417299 w 3417299"/>
                  <a:gd name="connsiteY0" fmla="*/ 0 h 2560427"/>
                  <a:gd name="connsiteX1" fmla="*/ 0 w 3417299"/>
                  <a:gd name="connsiteY1" fmla="*/ 1416590 h 2560427"/>
                  <a:gd name="connsiteX0" fmla="*/ 3417299 w 3417299"/>
                  <a:gd name="connsiteY0" fmla="*/ 0 h 2515356"/>
                  <a:gd name="connsiteX1" fmla="*/ 0 w 3417299"/>
                  <a:gd name="connsiteY1" fmla="*/ 1344239 h 2515356"/>
                  <a:gd name="connsiteX0" fmla="*/ 3417299 w 3417299"/>
                  <a:gd name="connsiteY0" fmla="*/ 0 h 2820558"/>
                  <a:gd name="connsiteX1" fmla="*/ 0 w 3417299"/>
                  <a:gd name="connsiteY1" fmla="*/ 1344239 h 2820558"/>
                  <a:gd name="connsiteX0" fmla="*/ 3238909 w 3238909"/>
                  <a:gd name="connsiteY0" fmla="*/ 0 h 3291926"/>
                  <a:gd name="connsiteX1" fmla="*/ 0 w 3238909"/>
                  <a:gd name="connsiteY1" fmla="*/ 2140081 h 3291926"/>
                  <a:gd name="connsiteX0" fmla="*/ 3019353 w 3019353"/>
                  <a:gd name="connsiteY0" fmla="*/ 0 h 5051125"/>
                  <a:gd name="connsiteX1" fmla="*/ 0 w 3019353"/>
                  <a:gd name="connsiteY1" fmla="*/ 4431145 h 505112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633178 w 633178"/>
                  <a:gd name="connsiteY0" fmla="*/ 0 h 7020802"/>
                  <a:gd name="connsiteX1" fmla="*/ 0 w 633178"/>
                  <a:gd name="connsiteY1" fmla="*/ 7020802 h 7020802"/>
                  <a:gd name="connsiteX0" fmla="*/ 686551 w 686551"/>
                  <a:gd name="connsiteY0" fmla="*/ 0 h 6771160"/>
                  <a:gd name="connsiteX1" fmla="*/ 0 w 686551"/>
                  <a:gd name="connsiteY1" fmla="*/ 6771160 h 6771160"/>
                  <a:gd name="connsiteX0" fmla="*/ 686551 w 1091677"/>
                  <a:gd name="connsiteY0" fmla="*/ 0 h 6771160"/>
                  <a:gd name="connsiteX1" fmla="*/ 0 w 1091677"/>
                  <a:gd name="connsiteY1" fmla="*/ 6771160 h 6771160"/>
                  <a:gd name="connsiteX0" fmla="*/ 686551 w 1336788"/>
                  <a:gd name="connsiteY0" fmla="*/ 0 h 6771160"/>
                  <a:gd name="connsiteX1" fmla="*/ 0 w 1336788"/>
                  <a:gd name="connsiteY1" fmla="*/ 6771160 h 6771160"/>
                  <a:gd name="connsiteX0" fmla="*/ 686551 w 1601009"/>
                  <a:gd name="connsiteY0" fmla="*/ 0 h 7212820"/>
                  <a:gd name="connsiteX1" fmla="*/ 0 w 1601009"/>
                  <a:gd name="connsiteY1" fmla="*/ 6771160 h 7212820"/>
                  <a:gd name="connsiteX0" fmla="*/ 668760 w 1590312"/>
                  <a:gd name="connsiteY0" fmla="*/ 0 h 7072927"/>
                  <a:gd name="connsiteX1" fmla="*/ 0 w 1590312"/>
                  <a:gd name="connsiteY1" fmla="*/ 6615135 h 7072927"/>
                  <a:gd name="connsiteX0" fmla="*/ 668760 w 1613242"/>
                  <a:gd name="connsiteY0" fmla="*/ 0 h 6788564"/>
                  <a:gd name="connsiteX1" fmla="*/ 0 w 1613242"/>
                  <a:gd name="connsiteY1" fmla="*/ 6615135 h 6788564"/>
                  <a:gd name="connsiteX0" fmla="*/ 668760 w 1607470"/>
                  <a:gd name="connsiteY0" fmla="*/ 0 h 6645453"/>
                  <a:gd name="connsiteX1" fmla="*/ 0 w 1607470"/>
                  <a:gd name="connsiteY1" fmla="*/ 6615135 h 6645453"/>
                  <a:gd name="connsiteX0" fmla="*/ 668760 w 1467193"/>
                  <a:gd name="connsiteY0" fmla="*/ 0 h 6615134"/>
                  <a:gd name="connsiteX1" fmla="*/ 0 w 1467193"/>
                  <a:gd name="connsiteY1" fmla="*/ 6615135 h 6615134"/>
                  <a:gd name="connsiteX0" fmla="*/ 668760 w 1508242"/>
                  <a:gd name="connsiteY0" fmla="*/ 0 h 6719321"/>
                  <a:gd name="connsiteX1" fmla="*/ 0 w 1508242"/>
                  <a:gd name="connsiteY1" fmla="*/ 6615135 h 6719321"/>
                  <a:gd name="connsiteX0" fmla="*/ 668760 w 1386872"/>
                  <a:gd name="connsiteY0" fmla="*/ 0 h 6653761"/>
                  <a:gd name="connsiteX1" fmla="*/ 0 w 1386872"/>
                  <a:gd name="connsiteY1" fmla="*/ 6615135 h 6653761"/>
                  <a:gd name="connsiteX0" fmla="*/ 668760 w 1545946"/>
                  <a:gd name="connsiteY0" fmla="*/ 0 h 6694233"/>
                  <a:gd name="connsiteX1" fmla="*/ 0 w 1545946"/>
                  <a:gd name="connsiteY1" fmla="*/ 6615135 h 6694233"/>
                  <a:gd name="connsiteX0" fmla="*/ 0 w 4100576"/>
                  <a:gd name="connsiteY0" fmla="*/ 0 h 5778112"/>
                  <a:gd name="connsiteX1" fmla="*/ 3555713 w 4100576"/>
                  <a:gd name="connsiteY1" fmla="*/ 5682935 h 5778112"/>
                  <a:gd name="connsiteX0" fmla="*/ 0 w 3555713"/>
                  <a:gd name="connsiteY0" fmla="*/ 0 h 5682935"/>
                  <a:gd name="connsiteX1" fmla="*/ 3555713 w 3555713"/>
                  <a:gd name="connsiteY1" fmla="*/ 5682935 h 5682935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91718"/>
                  <a:gd name="connsiteY0" fmla="*/ 0 h 5505371"/>
                  <a:gd name="connsiteX1" fmla="*/ 3791718 w 3791718"/>
                  <a:gd name="connsiteY1" fmla="*/ 5505371 h 5505371"/>
                  <a:gd name="connsiteX0" fmla="*/ 0 w 3791718"/>
                  <a:gd name="connsiteY0" fmla="*/ 0 h 5239029"/>
                  <a:gd name="connsiteX1" fmla="*/ 3791718 w 3791718"/>
                  <a:gd name="connsiteY1" fmla="*/ 5239029 h 5239029"/>
                  <a:gd name="connsiteX0" fmla="*/ 0 w 11540011"/>
                  <a:gd name="connsiteY0" fmla="*/ 6339058 h 6729356"/>
                  <a:gd name="connsiteX1" fmla="*/ 11540011 w 11540011"/>
                  <a:gd name="connsiteY1" fmla="*/ 4010 h 6729356"/>
                  <a:gd name="connsiteX0" fmla="*/ 0 w 11540011"/>
                  <a:gd name="connsiteY0" fmla="*/ 6348423 h 6348422"/>
                  <a:gd name="connsiteX1" fmla="*/ 11540011 w 11540011"/>
                  <a:gd name="connsiteY1" fmla="*/ 13375 h 6348422"/>
                  <a:gd name="connsiteX0" fmla="*/ 0 w 11540011"/>
                  <a:gd name="connsiteY0" fmla="*/ 6348731 h 6348730"/>
                  <a:gd name="connsiteX1" fmla="*/ 3890632 w 11540011"/>
                  <a:gd name="connsiteY1" fmla="*/ 2033681 h 6348730"/>
                  <a:gd name="connsiteX2" fmla="*/ 11540011 w 11540011"/>
                  <a:gd name="connsiteY2" fmla="*/ 13683 h 6348730"/>
                  <a:gd name="connsiteX0" fmla="*/ 0 w 11540011"/>
                  <a:gd name="connsiteY0" fmla="*/ 6531915 h 6531914"/>
                  <a:gd name="connsiteX1" fmla="*/ 3890632 w 11540011"/>
                  <a:gd name="connsiteY1" fmla="*/ 2216865 h 6531914"/>
                  <a:gd name="connsiteX2" fmla="*/ 11540011 w 11540011"/>
                  <a:gd name="connsiteY2" fmla="*/ 196867 h 6531914"/>
                  <a:gd name="connsiteX0" fmla="*/ 0 w 11540011"/>
                  <a:gd name="connsiteY0" fmla="*/ 6670990 h 6670989"/>
                  <a:gd name="connsiteX1" fmla="*/ 4187375 w 11540011"/>
                  <a:gd name="connsiteY1" fmla="*/ 1956834 h 6670989"/>
                  <a:gd name="connsiteX2" fmla="*/ 11540011 w 11540011"/>
                  <a:gd name="connsiteY2" fmla="*/ 335942 h 6670989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758487 h 6758486"/>
                  <a:gd name="connsiteX1" fmla="*/ 4253318 w 11540011"/>
                  <a:gd name="connsiteY1" fmla="*/ 1844779 h 6758486"/>
                  <a:gd name="connsiteX2" fmla="*/ 11540011 w 11540011"/>
                  <a:gd name="connsiteY2" fmla="*/ 423439 h 6758486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8062626"/>
                  <a:gd name="connsiteY0" fmla="*/ 5297095 h 5297096"/>
                  <a:gd name="connsiteX1" fmla="*/ 4253318 w 18062626"/>
                  <a:gd name="connsiteY1" fmla="*/ 383387 h 5297096"/>
                  <a:gd name="connsiteX2" fmla="*/ 18062626 w 18062626"/>
                  <a:gd name="connsiteY2" fmla="*/ 3918862 h 5297096"/>
                  <a:gd name="connsiteX0" fmla="*/ 0 w 18062626"/>
                  <a:gd name="connsiteY0" fmla="*/ 1378233 h 1378232"/>
                  <a:gd name="connsiteX1" fmla="*/ 18062626 w 18062626"/>
                  <a:gd name="connsiteY1" fmla="*/ 0 h 1378232"/>
                  <a:gd name="connsiteX0" fmla="*/ 0 w 17166662"/>
                  <a:gd name="connsiteY0" fmla="*/ 1203287 h 1203287"/>
                  <a:gd name="connsiteX1" fmla="*/ 17166662 w 17166662"/>
                  <a:gd name="connsiteY1" fmla="*/ 0 h 1203287"/>
                  <a:gd name="connsiteX0" fmla="*/ 0 w 17344739"/>
                  <a:gd name="connsiteY0" fmla="*/ 1203287 h 1203287"/>
                  <a:gd name="connsiteX1" fmla="*/ 17344739 w 17344739"/>
                  <a:gd name="connsiteY1" fmla="*/ 0 h 1203287"/>
                  <a:gd name="connsiteX0" fmla="*/ 0 w 17380354"/>
                  <a:gd name="connsiteY0" fmla="*/ 1367371 h 1367371"/>
                  <a:gd name="connsiteX1" fmla="*/ 17380354 w 17380354"/>
                  <a:gd name="connsiteY1" fmla="*/ 0 h 1367371"/>
                  <a:gd name="connsiteX0" fmla="*/ 634732 w 2456696"/>
                  <a:gd name="connsiteY0" fmla="*/ 3001880 h 3001880"/>
                  <a:gd name="connsiteX1" fmla="*/ 1821964 w 2456696"/>
                  <a:gd name="connsiteY1" fmla="*/ 0 h 3001880"/>
                  <a:gd name="connsiteX0" fmla="*/ 0 w 3938375"/>
                  <a:gd name="connsiteY0" fmla="*/ 3001880 h 3001880"/>
                  <a:gd name="connsiteX1" fmla="*/ 1187232 w 3938375"/>
                  <a:gd name="connsiteY1" fmla="*/ 0 h 3001880"/>
                  <a:gd name="connsiteX0" fmla="*/ 14435209 w 15623682"/>
                  <a:gd name="connsiteY0" fmla="*/ 2566011 h 2566011"/>
                  <a:gd name="connsiteX1" fmla="*/ 0 w 15623682"/>
                  <a:gd name="connsiteY1" fmla="*/ 0 h 2566011"/>
                  <a:gd name="connsiteX0" fmla="*/ 14149868 w 15354379"/>
                  <a:gd name="connsiteY0" fmla="*/ 495633 h 495633"/>
                  <a:gd name="connsiteX1" fmla="*/ 0 w 15354379"/>
                  <a:gd name="connsiteY1" fmla="*/ 0 h 495633"/>
                  <a:gd name="connsiteX0" fmla="*/ 14149868 w 14149868"/>
                  <a:gd name="connsiteY0" fmla="*/ 495633 h 525862"/>
                  <a:gd name="connsiteX1" fmla="*/ 0 w 14149868"/>
                  <a:gd name="connsiteY1" fmla="*/ 0 h 525862"/>
                  <a:gd name="connsiteX0" fmla="*/ 15933252 w 15933252"/>
                  <a:gd name="connsiteY0" fmla="*/ 0 h 643569"/>
                  <a:gd name="connsiteX1" fmla="*/ 0 w 15933252"/>
                  <a:gd name="connsiteY1" fmla="*/ 594039 h 643569"/>
                  <a:gd name="connsiteX0" fmla="*/ 16075923 w 16075923"/>
                  <a:gd name="connsiteY0" fmla="*/ 59763 h 173057"/>
                  <a:gd name="connsiteX1" fmla="*/ 0 w 16075923"/>
                  <a:gd name="connsiteY1" fmla="*/ -1 h 173057"/>
                  <a:gd name="connsiteX0" fmla="*/ 16075923 w 16075923"/>
                  <a:gd name="connsiteY0" fmla="*/ -1 h 256040"/>
                  <a:gd name="connsiteX1" fmla="*/ 0 w 16075923"/>
                  <a:gd name="connsiteY1" fmla="*/ 158169 h 256040"/>
                  <a:gd name="connsiteX0" fmla="*/ 16075923 w 16075923"/>
                  <a:gd name="connsiteY0" fmla="*/ 1 h 163339"/>
                  <a:gd name="connsiteX1" fmla="*/ 0 w 16075923"/>
                  <a:gd name="connsiteY1" fmla="*/ 158171 h 163339"/>
                  <a:gd name="connsiteX0" fmla="*/ 16075923 w 16075923"/>
                  <a:gd name="connsiteY0" fmla="*/ 13762 h 173055"/>
                  <a:gd name="connsiteX1" fmla="*/ 0 w 16075923"/>
                  <a:gd name="connsiteY1" fmla="*/ 171932 h 173055"/>
                  <a:gd name="connsiteX0" fmla="*/ 16216855 w 16216855"/>
                  <a:gd name="connsiteY0" fmla="*/ 29983 h 29983"/>
                  <a:gd name="connsiteX1" fmla="*/ 0 w 16216855"/>
                  <a:gd name="connsiteY1" fmla="*/ 25661 h 29983"/>
                  <a:gd name="connsiteX0" fmla="*/ 16216855 w 16216855"/>
                  <a:gd name="connsiteY0" fmla="*/ 4322 h 4322"/>
                  <a:gd name="connsiteX1" fmla="*/ 0 w 16216855"/>
                  <a:gd name="connsiteY1" fmla="*/ 0 h 43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6216855" h="4322">
                    <a:moveTo>
                      <a:pt x="16216855" y="4322"/>
                    </a:moveTo>
                    <a:lnTo>
                      <a:pt x="0" y="0"/>
                    </a:lnTo>
                  </a:path>
                </a:pathLst>
              </a:custGeom>
              <a:noFill/>
              <a:ln w="127000" algn="ctr">
                <a:solidFill>
                  <a:srgbClr val="00B0F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7" name="CuadroTexto 10">
                <a:extLst>
                  <a:ext uri="{FF2B5EF4-FFF2-40B4-BE49-F238E27FC236}">
                    <a16:creationId xmlns:a16="http://schemas.microsoft.com/office/drawing/2014/main" id="{71FB2FCE-034E-1492-665F-DEB37209B5A1}"/>
                  </a:ext>
                </a:extLst>
              </xdr:cNvPr>
              <xdr:cNvSpPr txBox="1"/>
            </xdr:nvSpPr>
            <xdr:spPr bwMode="auto">
              <a:xfrm rot="5400000" flipV="1">
                <a:off x="18391315" y="6614823"/>
                <a:ext cx="5627474" cy="180488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0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Av. Rosa Lozano</a:t>
                </a:r>
              </a:p>
            </xdr:txBody>
          </xdr:sp>
          <xdr:sp macro="" textlink="">
            <xdr:nvSpPr>
              <xdr:cNvPr id="88" name="CuadroTexto 10">
                <a:extLst>
                  <a:ext uri="{FF2B5EF4-FFF2-40B4-BE49-F238E27FC236}">
                    <a16:creationId xmlns:a16="http://schemas.microsoft.com/office/drawing/2014/main" id="{8983343C-1F25-6642-9855-D98B39E9BC1E}"/>
                  </a:ext>
                </a:extLst>
              </xdr:cNvPr>
              <xdr:cNvSpPr txBox="1"/>
            </xdr:nvSpPr>
            <xdr:spPr bwMode="auto">
              <a:xfrm rot="10800000" flipV="1">
                <a:off x="9186387" y="12334601"/>
                <a:ext cx="6015349" cy="140213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Jr. Cerro Gris</a:t>
                </a:r>
              </a:p>
            </xdr:txBody>
          </xdr:sp>
          <xdr:sp macro="" textlink="">
            <xdr:nvSpPr>
              <xdr:cNvPr id="89" name="107 CuadroTexto">
                <a:extLst>
                  <a:ext uri="{FF2B5EF4-FFF2-40B4-BE49-F238E27FC236}">
                    <a16:creationId xmlns:a16="http://schemas.microsoft.com/office/drawing/2014/main" id="{300BAA06-052E-C194-1228-F105406150FF}"/>
                  </a:ext>
                </a:extLst>
              </xdr:cNvPr>
              <xdr:cNvSpPr txBox="1"/>
            </xdr:nvSpPr>
            <xdr:spPr bwMode="auto">
              <a:xfrm rot="90520">
                <a:off x="16546464" y="16237194"/>
                <a:ext cx="1188871" cy="4598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43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0" name="107 CuadroTexto">
                <a:extLst>
                  <a:ext uri="{FF2B5EF4-FFF2-40B4-BE49-F238E27FC236}">
                    <a16:creationId xmlns:a16="http://schemas.microsoft.com/office/drawing/2014/main" id="{197ABEDE-2181-04E8-7B51-4C391BA08601}"/>
                  </a:ext>
                </a:extLst>
              </xdr:cNvPr>
              <xdr:cNvSpPr txBox="1"/>
            </xdr:nvSpPr>
            <xdr:spPr bwMode="auto">
              <a:xfrm rot="90520">
                <a:off x="9684716" y="9381333"/>
                <a:ext cx="1206340" cy="4469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13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1" name="107 CuadroTexto">
                <a:extLst>
                  <a:ext uri="{FF2B5EF4-FFF2-40B4-BE49-F238E27FC236}">
                    <a16:creationId xmlns:a16="http://schemas.microsoft.com/office/drawing/2014/main" id="{3B64BD4B-AA43-5CFD-D814-CD0EE92A3BE2}"/>
                  </a:ext>
                </a:extLst>
              </xdr:cNvPr>
              <xdr:cNvSpPr txBox="1"/>
            </xdr:nvSpPr>
            <xdr:spPr bwMode="auto">
              <a:xfrm rot="90520">
                <a:off x="18361439" y="16160110"/>
                <a:ext cx="1190075" cy="6056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2" name="Rectángulo 91">
                <a:extLst>
                  <a:ext uri="{FF2B5EF4-FFF2-40B4-BE49-F238E27FC236}">
                    <a16:creationId xmlns:a16="http://schemas.microsoft.com/office/drawing/2014/main" id="{F19B0A2A-3477-0D9C-A044-863A3C0E680D}"/>
                  </a:ext>
                </a:extLst>
              </xdr:cNvPr>
              <xdr:cNvSpPr/>
            </xdr:nvSpPr>
            <xdr:spPr bwMode="auto">
              <a:xfrm>
                <a:off x="7227650" y="8974350"/>
                <a:ext cx="907216" cy="2791340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grpSp>
            <xdr:nvGrpSpPr>
              <xdr:cNvPr id="93" name="Grupo 92">
                <a:extLst>
                  <a:ext uri="{FF2B5EF4-FFF2-40B4-BE49-F238E27FC236}">
                    <a16:creationId xmlns:a16="http://schemas.microsoft.com/office/drawing/2014/main" id="{3CBBE815-B071-CA47-9281-9C5892705307}"/>
                  </a:ext>
                </a:extLst>
              </xdr:cNvPr>
              <xdr:cNvGrpSpPr/>
            </xdr:nvGrpSpPr>
            <xdr:grpSpPr>
              <a:xfrm>
                <a:off x="8181955" y="3957845"/>
                <a:ext cx="8924605" cy="4627417"/>
                <a:chOff x="5617924" y="603250"/>
                <a:chExt cx="6955076" cy="6191250"/>
              </a:xfrm>
            </xdr:grpSpPr>
            <xdr:sp macro="" textlink="">
              <xdr:nvSpPr>
                <xdr:cNvPr id="115" name="Rectángulo: esquinas redondeadas 94">
                  <a:extLst>
                    <a:ext uri="{FF2B5EF4-FFF2-40B4-BE49-F238E27FC236}">
                      <a16:creationId xmlns:a16="http://schemas.microsoft.com/office/drawing/2014/main" id="{107826B0-FB24-05A4-E2A4-E2A657E6DCF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>
                  <a:off x="6340562" y="453939"/>
                  <a:ext cx="5461002" cy="6331126"/>
                </a:xfrm>
                <a:prstGeom prst="roundRect">
                  <a:avLst>
                    <a:gd name="adj" fmla="val 16667"/>
                  </a:avLst>
                </a:prstGeom>
                <a:noFill/>
                <a:ln w="28575" algn="ctr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" name="Forma libre: forma 17">
                  <a:extLst>
                    <a:ext uri="{FF2B5EF4-FFF2-40B4-BE49-F238E27FC236}">
                      <a16:creationId xmlns:a16="http://schemas.microsoft.com/office/drawing/2014/main" id="{44B99103-9F6A-AD5C-C8E0-1F5C08BBEA61}"/>
                    </a:ext>
                  </a:extLst>
                </xdr:cNvPr>
                <xdr:cNvSpPr/>
              </xdr:nvSpPr>
              <xdr:spPr bwMode="auto">
                <a:xfrm>
                  <a:off x="5617924" y="603250"/>
                  <a:ext cx="6955076" cy="6191250"/>
                </a:xfrm>
                <a:custGeom>
                  <a:avLst/>
                  <a:gdLst>
                    <a:gd name="connsiteX0" fmla="*/ 1143000 w 6934200"/>
                    <a:gd name="connsiteY0" fmla="*/ 4267200 h 4762500"/>
                    <a:gd name="connsiteX1" fmla="*/ 1143000 w 6934200"/>
                    <a:gd name="connsiteY1" fmla="*/ 4762500 h 4762500"/>
                    <a:gd name="connsiteX2" fmla="*/ 419100 w 6934200"/>
                    <a:gd name="connsiteY2" fmla="*/ 4648200 h 4762500"/>
                    <a:gd name="connsiteX3" fmla="*/ 228600 w 6934200"/>
                    <a:gd name="connsiteY3" fmla="*/ 4152900 h 4762500"/>
                    <a:gd name="connsiteX4" fmla="*/ 0 w 6934200"/>
                    <a:gd name="connsiteY4" fmla="*/ 3924300 h 4762500"/>
                    <a:gd name="connsiteX5" fmla="*/ 38100 w 6934200"/>
                    <a:gd name="connsiteY5" fmla="*/ 228600 h 4762500"/>
                    <a:gd name="connsiteX6" fmla="*/ 266700 w 6934200"/>
                    <a:gd name="connsiteY6" fmla="*/ 38100 h 4762500"/>
                    <a:gd name="connsiteX7" fmla="*/ 1219200 w 6934200"/>
                    <a:gd name="connsiteY7" fmla="*/ 0 h 4762500"/>
                    <a:gd name="connsiteX8" fmla="*/ 6400800 w 6934200"/>
                    <a:gd name="connsiteY8" fmla="*/ 0 h 4762500"/>
                    <a:gd name="connsiteX9" fmla="*/ 6896100 w 6934200"/>
                    <a:gd name="connsiteY9" fmla="*/ 190500 h 4762500"/>
                    <a:gd name="connsiteX10" fmla="*/ 6934200 w 6934200"/>
                    <a:gd name="connsiteY10" fmla="*/ 838200 h 4762500"/>
                    <a:gd name="connsiteX11" fmla="*/ 6400800 w 6934200"/>
                    <a:gd name="connsiteY11" fmla="*/ 952500 h 4762500"/>
                    <a:gd name="connsiteX12" fmla="*/ 6057900 w 6934200"/>
                    <a:gd name="connsiteY12" fmla="*/ 571500 h 4762500"/>
                    <a:gd name="connsiteX13" fmla="*/ 5867400 w 6934200"/>
                    <a:gd name="connsiteY13" fmla="*/ 381000 h 4762500"/>
                    <a:gd name="connsiteX14" fmla="*/ 952500 w 6934200"/>
                    <a:gd name="connsiteY14" fmla="*/ 495300 h 4762500"/>
                    <a:gd name="connsiteX15" fmla="*/ 495300 w 6934200"/>
                    <a:gd name="connsiteY15" fmla="*/ 1143000 h 4762500"/>
                    <a:gd name="connsiteX16" fmla="*/ 647700 w 6934200"/>
                    <a:gd name="connsiteY16" fmla="*/ 3886200 h 4762500"/>
                    <a:gd name="connsiteX17" fmla="*/ 1143000 w 6934200"/>
                    <a:gd name="connsiteY17" fmla="*/ 4267200 h 4762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</a:cxnLst>
                  <a:rect l="l" t="t" r="r" b="b"/>
                  <a:pathLst>
                    <a:path w="6934200" h="4762500">
                      <a:moveTo>
                        <a:pt x="1143000" y="4267200"/>
                      </a:moveTo>
                      <a:lnTo>
                        <a:pt x="1143000" y="4762500"/>
                      </a:lnTo>
                      <a:lnTo>
                        <a:pt x="419100" y="4648200"/>
                      </a:lnTo>
                      <a:lnTo>
                        <a:pt x="228600" y="4152900"/>
                      </a:lnTo>
                      <a:lnTo>
                        <a:pt x="0" y="3924300"/>
                      </a:lnTo>
                      <a:lnTo>
                        <a:pt x="38100" y="228600"/>
                      </a:lnTo>
                      <a:lnTo>
                        <a:pt x="266700" y="38100"/>
                      </a:lnTo>
                      <a:lnTo>
                        <a:pt x="1219200" y="0"/>
                      </a:lnTo>
                      <a:lnTo>
                        <a:pt x="6400800" y="0"/>
                      </a:lnTo>
                      <a:lnTo>
                        <a:pt x="6896100" y="190500"/>
                      </a:lnTo>
                      <a:lnTo>
                        <a:pt x="6934200" y="838200"/>
                      </a:lnTo>
                      <a:lnTo>
                        <a:pt x="6400800" y="952500"/>
                      </a:lnTo>
                      <a:lnTo>
                        <a:pt x="6057900" y="571500"/>
                      </a:lnTo>
                      <a:lnTo>
                        <a:pt x="5867400" y="381000"/>
                      </a:lnTo>
                      <a:lnTo>
                        <a:pt x="952500" y="495300"/>
                      </a:lnTo>
                      <a:lnTo>
                        <a:pt x="495300" y="1143000"/>
                      </a:lnTo>
                      <a:lnTo>
                        <a:pt x="647700" y="3886200"/>
                      </a:lnTo>
                      <a:lnTo>
                        <a:pt x="1143000" y="4267200"/>
                      </a:lnTo>
                      <a:close/>
                    </a:path>
                  </a:pathLst>
                </a:custGeom>
                <a:solidFill>
                  <a:sysClr val="window" lastClr="FFFFFF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xdr:spPr>
              <xdr:txBody>
                <a:bodyPr vertOverflow="clip" horzOverflow="clip" wrap="square" lIns="18288" tIns="0" rIns="0" bIns="0" rtlCol="0" anchor="ctr" upright="1"/>
                <a:lstStyle/>
                <a:p>
                  <a:pPr algn="ctr"/>
                  <a:endParaRPr lang="es-PE" sz="2200" b="1" i="0" u="none" strike="noStrike">
                    <a:solidFill>
                      <a:srgbClr val="FFFF00"/>
                    </a:solidFill>
                    <a:latin typeface="Arial Narrow"/>
                  </a:endParaRPr>
                </a:p>
              </xdr:txBody>
            </xdr:sp>
          </xdr:grpSp>
          <xdr:grpSp>
            <xdr:nvGrpSpPr>
              <xdr:cNvPr id="94" name="Grupo 93">
                <a:extLst>
                  <a:ext uri="{FF2B5EF4-FFF2-40B4-BE49-F238E27FC236}">
                    <a16:creationId xmlns:a16="http://schemas.microsoft.com/office/drawing/2014/main" id="{ED60E8E5-0818-D280-4B33-5433147AD601}"/>
                  </a:ext>
                </a:extLst>
              </xdr:cNvPr>
              <xdr:cNvGrpSpPr/>
            </xdr:nvGrpSpPr>
            <xdr:grpSpPr>
              <a:xfrm>
                <a:off x="10144495" y="11289931"/>
                <a:ext cx="7041333" cy="4867472"/>
                <a:chOff x="10070641" y="11031646"/>
                <a:chExt cx="7051038" cy="4748658"/>
              </a:xfrm>
            </xdr:grpSpPr>
            <xdr:sp macro="" textlink="">
              <xdr:nvSpPr>
                <xdr:cNvPr id="112" name="Forma libre 162">
                  <a:extLst>
                    <a:ext uri="{FF2B5EF4-FFF2-40B4-BE49-F238E27FC236}">
                      <a16:creationId xmlns:a16="http://schemas.microsoft.com/office/drawing/2014/main" id="{481384D9-CBED-2655-6461-A0C28E989F44}"/>
                    </a:ext>
                  </a:extLst>
                </xdr:cNvPr>
                <xdr:cNvSpPr/>
              </xdr:nvSpPr>
              <xdr:spPr bwMode="auto">
                <a:xfrm>
                  <a:off x="10070641" y="11031646"/>
                  <a:ext cx="5152702" cy="44988"/>
                </a:xfrm>
                <a:custGeom>
                  <a:avLst/>
                  <a:gdLst>
                    <a:gd name="connsiteX0" fmla="*/ 3548063 w 3548063"/>
                    <a:gd name="connsiteY0" fmla="*/ 0 h 2595562"/>
                    <a:gd name="connsiteX1" fmla="*/ 0 w 3548063"/>
                    <a:gd name="connsiteY1" fmla="*/ 2595562 h 2595562"/>
                    <a:gd name="connsiteX0" fmla="*/ 3548063 w 3548063"/>
                    <a:gd name="connsiteY0" fmla="*/ 0 h 2595690"/>
                    <a:gd name="connsiteX1" fmla="*/ 0 w 3548063"/>
                    <a:gd name="connsiteY1" fmla="*/ 2595562 h 2595690"/>
                    <a:gd name="connsiteX0" fmla="*/ 3548063 w 3551052"/>
                    <a:gd name="connsiteY0" fmla="*/ 0 h 2595865"/>
                    <a:gd name="connsiteX1" fmla="*/ 0 w 3551052"/>
                    <a:gd name="connsiteY1" fmla="*/ 2595562 h 2595865"/>
                    <a:gd name="connsiteX0" fmla="*/ 3548063 w 3551052"/>
                    <a:gd name="connsiteY0" fmla="*/ 0 h 1799126"/>
                    <a:gd name="connsiteX1" fmla="*/ 0 w 3551052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864920"/>
                    <a:gd name="connsiteX1" fmla="*/ 0 w 3548063"/>
                    <a:gd name="connsiteY1" fmla="*/ 1857374 h 1864920"/>
                    <a:gd name="connsiteX0" fmla="*/ 3643313 w 3643313"/>
                    <a:gd name="connsiteY0" fmla="*/ 0 h 1799126"/>
                    <a:gd name="connsiteX1" fmla="*/ 0 w 3643313"/>
                    <a:gd name="connsiteY1" fmla="*/ 1785937 h 1799126"/>
                    <a:gd name="connsiteX0" fmla="*/ 3619500 w 3619500"/>
                    <a:gd name="connsiteY0" fmla="*/ 0 h 2334139"/>
                    <a:gd name="connsiteX1" fmla="*/ 0 w 3619500"/>
                    <a:gd name="connsiteY1" fmla="*/ 2333624 h 2334139"/>
                    <a:gd name="connsiteX0" fmla="*/ 3619500 w 3619500"/>
                    <a:gd name="connsiteY0" fmla="*/ 0 h 2333624"/>
                    <a:gd name="connsiteX1" fmla="*/ 0 w 3619500"/>
                    <a:gd name="connsiteY1" fmla="*/ 2333624 h 2333624"/>
                    <a:gd name="connsiteX0" fmla="*/ 3714750 w 3714750"/>
                    <a:gd name="connsiteY0" fmla="*/ 0 h 2333624"/>
                    <a:gd name="connsiteX1" fmla="*/ 0 w 3714750"/>
                    <a:gd name="connsiteY1" fmla="*/ 2333624 h 2333624"/>
                    <a:gd name="connsiteX0" fmla="*/ 3595688 w 3595688"/>
                    <a:gd name="connsiteY0" fmla="*/ 0 h 2381249"/>
                    <a:gd name="connsiteX1" fmla="*/ 0 w 3595688"/>
                    <a:gd name="connsiteY1" fmla="*/ 2381249 h 2381249"/>
                    <a:gd name="connsiteX0" fmla="*/ 3417299 w 3417299"/>
                    <a:gd name="connsiteY0" fmla="*/ 0 h 1483930"/>
                    <a:gd name="connsiteX1" fmla="*/ 0 w 3417299"/>
                    <a:gd name="connsiteY1" fmla="*/ 1416590 h 1483930"/>
                    <a:gd name="connsiteX0" fmla="*/ 3417299 w 3417299"/>
                    <a:gd name="connsiteY0" fmla="*/ 0 h 1943173"/>
                    <a:gd name="connsiteX1" fmla="*/ 0 w 3417299"/>
                    <a:gd name="connsiteY1" fmla="*/ 1416590 h 1943173"/>
                    <a:gd name="connsiteX0" fmla="*/ 3417299 w 3417299"/>
                    <a:gd name="connsiteY0" fmla="*/ 0 h 2168056"/>
                    <a:gd name="connsiteX1" fmla="*/ 0 w 3417299"/>
                    <a:gd name="connsiteY1" fmla="*/ 1416590 h 2168056"/>
                    <a:gd name="connsiteX0" fmla="*/ 3417299 w 3417299"/>
                    <a:gd name="connsiteY0" fmla="*/ 0 h 2296602"/>
                    <a:gd name="connsiteX1" fmla="*/ 0 w 3417299"/>
                    <a:gd name="connsiteY1" fmla="*/ 1416590 h 2296602"/>
                    <a:gd name="connsiteX0" fmla="*/ 3417299 w 3417299"/>
                    <a:gd name="connsiteY0" fmla="*/ 0 h 2560427"/>
                    <a:gd name="connsiteX1" fmla="*/ 0 w 3417299"/>
                    <a:gd name="connsiteY1" fmla="*/ 1416590 h 2560427"/>
                    <a:gd name="connsiteX0" fmla="*/ 3417299 w 3417299"/>
                    <a:gd name="connsiteY0" fmla="*/ 0 h 2515356"/>
                    <a:gd name="connsiteX1" fmla="*/ 0 w 3417299"/>
                    <a:gd name="connsiteY1" fmla="*/ 1344239 h 2515356"/>
                    <a:gd name="connsiteX0" fmla="*/ 3417299 w 3417299"/>
                    <a:gd name="connsiteY0" fmla="*/ 0 h 2820558"/>
                    <a:gd name="connsiteX1" fmla="*/ 0 w 3417299"/>
                    <a:gd name="connsiteY1" fmla="*/ 1344239 h 2820558"/>
                    <a:gd name="connsiteX0" fmla="*/ 3238909 w 3238909"/>
                    <a:gd name="connsiteY0" fmla="*/ 0 h 3291926"/>
                    <a:gd name="connsiteX1" fmla="*/ 0 w 3238909"/>
                    <a:gd name="connsiteY1" fmla="*/ 2140081 h 3291926"/>
                    <a:gd name="connsiteX0" fmla="*/ 3019353 w 3019353"/>
                    <a:gd name="connsiteY0" fmla="*/ 0 h 5051125"/>
                    <a:gd name="connsiteX1" fmla="*/ 0 w 3019353"/>
                    <a:gd name="connsiteY1" fmla="*/ 4431145 h 505112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633178 w 633178"/>
                    <a:gd name="connsiteY0" fmla="*/ 0 h 7020802"/>
                    <a:gd name="connsiteX1" fmla="*/ 0 w 633178"/>
                    <a:gd name="connsiteY1" fmla="*/ 7020802 h 7020802"/>
                    <a:gd name="connsiteX0" fmla="*/ 686551 w 686551"/>
                    <a:gd name="connsiteY0" fmla="*/ 0 h 6771160"/>
                    <a:gd name="connsiteX1" fmla="*/ 0 w 686551"/>
                    <a:gd name="connsiteY1" fmla="*/ 6771160 h 6771160"/>
                    <a:gd name="connsiteX0" fmla="*/ 686551 w 1091677"/>
                    <a:gd name="connsiteY0" fmla="*/ 0 h 6771160"/>
                    <a:gd name="connsiteX1" fmla="*/ 0 w 1091677"/>
                    <a:gd name="connsiteY1" fmla="*/ 6771160 h 6771160"/>
                    <a:gd name="connsiteX0" fmla="*/ 686551 w 1336788"/>
                    <a:gd name="connsiteY0" fmla="*/ 0 h 6771160"/>
                    <a:gd name="connsiteX1" fmla="*/ 0 w 1336788"/>
                    <a:gd name="connsiteY1" fmla="*/ 6771160 h 6771160"/>
                    <a:gd name="connsiteX0" fmla="*/ 686551 w 1601009"/>
                    <a:gd name="connsiteY0" fmla="*/ 0 h 7212820"/>
                    <a:gd name="connsiteX1" fmla="*/ 0 w 1601009"/>
                    <a:gd name="connsiteY1" fmla="*/ 6771160 h 7212820"/>
                    <a:gd name="connsiteX0" fmla="*/ 668760 w 1590312"/>
                    <a:gd name="connsiteY0" fmla="*/ 0 h 7072927"/>
                    <a:gd name="connsiteX1" fmla="*/ 0 w 1590312"/>
                    <a:gd name="connsiteY1" fmla="*/ 6615135 h 7072927"/>
                    <a:gd name="connsiteX0" fmla="*/ 668760 w 1613242"/>
                    <a:gd name="connsiteY0" fmla="*/ 0 h 6788564"/>
                    <a:gd name="connsiteX1" fmla="*/ 0 w 1613242"/>
                    <a:gd name="connsiteY1" fmla="*/ 6615135 h 6788564"/>
                    <a:gd name="connsiteX0" fmla="*/ 668760 w 1607470"/>
                    <a:gd name="connsiteY0" fmla="*/ 0 h 6645453"/>
                    <a:gd name="connsiteX1" fmla="*/ 0 w 1607470"/>
                    <a:gd name="connsiteY1" fmla="*/ 6615135 h 6645453"/>
                    <a:gd name="connsiteX0" fmla="*/ 668760 w 1467193"/>
                    <a:gd name="connsiteY0" fmla="*/ 0 h 6615134"/>
                    <a:gd name="connsiteX1" fmla="*/ 0 w 1467193"/>
                    <a:gd name="connsiteY1" fmla="*/ 6615135 h 6615134"/>
                    <a:gd name="connsiteX0" fmla="*/ 668760 w 1508242"/>
                    <a:gd name="connsiteY0" fmla="*/ 0 h 6719321"/>
                    <a:gd name="connsiteX1" fmla="*/ 0 w 1508242"/>
                    <a:gd name="connsiteY1" fmla="*/ 6615135 h 6719321"/>
                    <a:gd name="connsiteX0" fmla="*/ 668760 w 1386872"/>
                    <a:gd name="connsiteY0" fmla="*/ 0 h 6653761"/>
                    <a:gd name="connsiteX1" fmla="*/ 0 w 1386872"/>
                    <a:gd name="connsiteY1" fmla="*/ 6615135 h 6653761"/>
                    <a:gd name="connsiteX0" fmla="*/ 668760 w 1545946"/>
                    <a:gd name="connsiteY0" fmla="*/ 0 h 6694233"/>
                    <a:gd name="connsiteX1" fmla="*/ 0 w 1545946"/>
                    <a:gd name="connsiteY1" fmla="*/ 6615135 h 6694233"/>
                    <a:gd name="connsiteX0" fmla="*/ 0 w 4100576"/>
                    <a:gd name="connsiteY0" fmla="*/ 0 h 5778112"/>
                    <a:gd name="connsiteX1" fmla="*/ 3555713 w 4100576"/>
                    <a:gd name="connsiteY1" fmla="*/ 5682935 h 5778112"/>
                    <a:gd name="connsiteX0" fmla="*/ 0 w 3555713"/>
                    <a:gd name="connsiteY0" fmla="*/ 0 h 5682935"/>
                    <a:gd name="connsiteX1" fmla="*/ 3555713 w 3555713"/>
                    <a:gd name="connsiteY1" fmla="*/ 5682935 h 5682935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91718"/>
                    <a:gd name="connsiteY0" fmla="*/ 0 h 5505371"/>
                    <a:gd name="connsiteX1" fmla="*/ 3791718 w 3791718"/>
                    <a:gd name="connsiteY1" fmla="*/ 5505371 h 5505371"/>
                    <a:gd name="connsiteX0" fmla="*/ 0 w 3791718"/>
                    <a:gd name="connsiteY0" fmla="*/ 0 h 5239029"/>
                    <a:gd name="connsiteX1" fmla="*/ 3791718 w 3791718"/>
                    <a:gd name="connsiteY1" fmla="*/ 5239029 h 5239029"/>
                    <a:gd name="connsiteX0" fmla="*/ 0 w 11540011"/>
                    <a:gd name="connsiteY0" fmla="*/ 6339058 h 6729356"/>
                    <a:gd name="connsiteX1" fmla="*/ 11540011 w 11540011"/>
                    <a:gd name="connsiteY1" fmla="*/ 4010 h 6729356"/>
                    <a:gd name="connsiteX0" fmla="*/ 0 w 11540011"/>
                    <a:gd name="connsiteY0" fmla="*/ 6348423 h 6348422"/>
                    <a:gd name="connsiteX1" fmla="*/ 11540011 w 11540011"/>
                    <a:gd name="connsiteY1" fmla="*/ 13375 h 6348422"/>
                    <a:gd name="connsiteX0" fmla="*/ 0 w 11540011"/>
                    <a:gd name="connsiteY0" fmla="*/ 6348731 h 6348730"/>
                    <a:gd name="connsiteX1" fmla="*/ 3890632 w 11540011"/>
                    <a:gd name="connsiteY1" fmla="*/ 2033681 h 6348730"/>
                    <a:gd name="connsiteX2" fmla="*/ 11540011 w 11540011"/>
                    <a:gd name="connsiteY2" fmla="*/ 13683 h 6348730"/>
                    <a:gd name="connsiteX0" fmla="*/ 0 w 11540011"/>
                    <a:gd name="connsiteY0" fmla="*/ 6531915 h 6531914"/>
                    <a:gd name="connsiteX1" fmla="*/ 3890632 w 11540011"/>
                    <a:gd name="connsiteY1" fmla="*/ 2216865 h 6531914"/>
                    <a:gd name="connsiteX2" fmla="*/ 11540011 w 11540011"/>
                    <a:gd name="connsiteY2" fmla="*/ 196867 h 6531914"/>
                    <a:gd name="connsiteX0" fmla="*/ 0 w 11540011"/>
                    <a:gd name="connsiteY0" fmla="*/ 6670990 h 6670989"/>
                    <a:gd name="connsiteX1" fmla="*/ 4187375 w 11540011"/>
                    <a:gd name="connsiteY1" fmla="*/ 1956834 h 6670989"/>
                    <a:gd name="connsiteX2" fmla="*/ 11540011 w 11540011"/>
                    <a:gd name="connsiteY2" fmla="*/ 335942 h 6670989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758487 h 6758486"/>
                    <a:gd name="connsiteX1" fmla="*/ 4253318 w 11540011"/>
                    <a:gd name="connsiteY1" fmla="*/ 1844779 h 6758486"/>
                    <a:gd name="connsiteX2" fmla="*/ 11540011 w 11540011"/>
                    <a:gd name="connsiteY2" fmla="*/ 423439 h 6758486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8062626"/>
                    <a:gd name="connsiteY0" fmla="*/ 5297095 h 5297096"/>
                    <a:gd name="connsiteX1" fmla="*/ 4253318 w 18062626"/>
                    <a:gd name="connsiteY1" fmla="*/ 383387 h 5297096"/>
                    <a:gd name="connsiteX2" fmla="*/ 18062626 w 18062626"/>
                    <a:gd name="connsiteY2" fmla="*/ 3918862 h 5297096"/>
                    <a:gd name="connsiteX0" fmla="*/ 0 w 18062626"/>
                    <a:gd name="connsiteY0" fmla="*/ 1378233 h 1378232"/>
                    <a:gd name="connsiteX1" fmla="*/ 18062626 w 18062626"/>
                    <a:gd name="connsiteY1" fmla="*/ 0 h 1378232"/>
                    <a:gd name="connsiteX0" fmla="*/ 0 w 17166662"/>
                    <a:gd name="connsiteY0" fmla="*/ 1203287 h 1203287"/>
                    <a:gd name="connsiteX1" fmla="*/ 17166662 w 17166662"/>
                    <a:gd name="connsiteY1" fmla="*/ 0 h 1203287"/>
                    <a:gd name="connsiteX0" fmla="*/ 0 w 17344739"/>
                    <a:gd name="connsiteY0" fmla="*/ 1203287 h 1203287"/>
                    <a:gd name="connsiteX1" fmla="*/ 17344739 w 17344739"/>
                    <a:gd name="connsiteY1" fmla="*/ 0 h 1203287"/>
                    <a:gd name="connsiteX0" fmla="*/ 0 w 17380354"/>
                    <a:gd name="connsiteY0" fmla="*/ 1367371 h 1367371"/>
                    <a:gd name="connsiteX1" fmla="*/ 17380354 w 17380354"/>
                    <a:gd name="connsiteY1" fmla="*/ 0 h 1367371"/>
                    <a:gd name="connsiteX0" fmla="*/ 634732 w 2456696"/>
                    <a:gd name="connsiteY0" fmla="*/ 3001880 h 3001880"/>
                    <a:gd name="connsiteX1" fmla="*/ 1821964 w 2456696"/>
                    <a:gd name="connsiteY1" fmla="*/ 0 h 3001880"/>
                    <a:gd name="connsiteX0" fmla="*/ 0 w 3938375"/>
                    <a:gd name="connsiteY0" fmla="*/ 3001880 h 3001880"/>
                    <a:gd name="connsiteX1" fmla="*/ 1187232 w 3938375"/>
                    <a:gd name="connsiteY1" fmla="*/ 0 h 3001880"/>
                    <a:gd name="connsiteX0" fmla="*/ 14435209 w 15623682"/>
                    <a:gd name="connsiteY0" fmla="*/ 2566011 h 2566011"/>
                    <a:gd name="connsiteX1" fmla="*/ 0 w 15623682"/>
                    <a:gd name="connsiteY1" fmla="*/ 0 h 2566011"/>
                    <a:gd name="connsiteX0" fmla="*/ 14149868 w 15354379"/>
                    <a:gd name="connsiteY0" fmla="*/ 495633 h 495633"/>
                    <a:gd name="connsiteX1" fmla="*/ 0 w 15354379"/>
                    <a:gd name="connsiteY1" fmla="*/ 0 h 495633"/>
                    <a:gd name="connsiteX0" fmla="*/ 14149868 w 14149868"/>
                    <a:gd name="connsiteY0" fmla="*/ 495633 h 525862"/>
                    <a:gd name="connsiteX1" fmla="*/ 0 w 14149868"/>
                    <a:gd name="connsiteY1" fmla="*/ 0 h 525862"/>
                    <a:gd name="connsiteX0" fmla="*/ 15933252 w 15933252"/>
                    <a:gd name="connsiteY0" fmla="*/ 0 h 643569"/>
                    <a:gd name="connsiteX1" fmla="*/ 0 w 15933252"/>
                    <a:gd name="connsiteY1" fmla="*/ 594039 h 643569"/>
                    <a:gd name="connsiteX0" fmla="*/ 16075923 w 16075923"/>
                    <a:gd name="connsiteY0" fmla="*/ 59763 h 173057"/>
                    <a:gd name="connsiteX1" fmla="*/ 0 w 16075923"/>
                    <a:gd name="connsiteY1" fmla="*/ -1 h 173057"/>
                    <a:gd name="connsiteX0" fmla="*/ 16075923 w 16075923"/>
                    <a:gd name="connsiteY0" fmla="*/ -1 h 256040"/>
                    <a:gd name="connsiteX1" fmla="*/ 0 w 16075923"/>
                    <a:gd name="connsiteY1" fmla="*/ 158169 h 256040"/>
                    <a:gd name="connsiteX0" fmla="*/ 16075923 w 16075923"/>
                    <a:gd name="connsiteY0" fmla="*/ 1 h 163339"/>
                    <a:gd name="connsiteX1" fmla="*/ 0 w 16075923"/>
                    <a:gd name="connsiteY1" fmla="*/ 158171 h 163339"/>
                    <a:gd name="connsiteX0" fmla="*/ 16075923 w 16075923"/>
                    <a:gd name="connsiteY0" fmla="*/ 13762 h 173055"/>
                    <a:gd name="connsiteX1" fmla="*/ 0 w 16075923"/>
                    <a:gd name="connsiteY1" fmla="*/ 171932 h 173055"/>
                    <a:gd name="connsiteX0" fmla="*/ 16216855 w 16216855"/>
                    <a:gd name="connsiteY0" fmla="*/ 29983 h 29983"/>
                    <a:gd name="connsiteX1" fmla="*/ 0 w 16216855"/>
                    <a:gd name="connsiteY1" fmla="*/ 25661 h 29983"/>
                    <a:gd name="connsiteX0" fmla="*/ 16216855 w 16216855"/>
                    <a:gd name="connsiteY0" fmla="*/ 4322 h 4322"/>
                    <a:gd name="connsiteX1" fmla="*/ 0 w 16216855"/>
                    <a:gd name="connsiteY1" fmla="*/ 0 h 432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16216855" h="4322">
                      <a:moveTo>
                        <a:pt x="16216855" y="4322"/>
                      </a:moveTo>
                      <a:lnTo>
                        <a:pt x="0" y="0"/>
                      </a:lnTo>
                    </a:path>
                  </a:pathLst>
                </a:cu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non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113" name="Conector recto de flecha 112">
                  <a:extLst>
                    <a:ext uri="{FF2B5EF4-FFF2-40B4-BE49-F238E27FC236}">
                      <a16:creationId xmlns:a16="http://schemas.microsoft.com/office/drawing/2014/main" id="{1B613EC1-6766-6676-2462-23100A853EC6}"/>
                    </a:ext>
                  </a:extLst>
                </xdr:cNvPr>
                <xdr:cNvCxnSpPr>
                  <a:stCxn id="114" idx="2"/>
                </xdr:cNvCxnSpPr>
              </xdr:nvCxnSpPr>
              <xdr:spPr>
                <a:xfrm>
                  <a:off x="17067672" y="12857048"/>
                  <a:ext cx="54007" cy="2923256"/>
                </a:xfrm>
                <a:prstGeom prst="straightConnector1">
                  <a:avLst/>
                </a:pr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114" name="Arco 113">
                  <a:extLst>
                    <a:ext uri="{FF2B5EF4-FFF2-40B4-BE49-F238E27FC236}">
                      <a16:creationId xmlns:a16="http://schemas.microsoft.com/office/drawing/2014/main" id="{ED3A3E5A-0BA8-BB1C-BB31-031DB13FD36D}"/>
                    </a:ext>
                  </a:extLst>
                </xdr:cNvPr>
                <xdr:cNvSpPr/>
              </xdr:nvSpPr>
              <xdr:spPr>
                <a:xfrm>
                  <a:off x="13108428" y="11069934"/>
                  <a:ext cx="3960661" cy="3443981"/>
                </a:xfrm>
                <a:prstGeom prst="arc">
                  <a:avLst>
                    <a:gd name="adj1" fmla="val 16412002"/>
                    <a:gd name="adj2" fmla="val 134532"/>
                  </a:avLst>
                </a:pr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none" w="med" len="lg"/>
                </a:ln>
              </xdr:spPr>
              <xdr:txBody>
                <a:bodyPr vertOverflow="clip" horzOverflow="clip" rtlCol="0" anchor="t"/>
                <a:lstStyle/>
                <a:p>
                  <a:pPr algn="l"/>
                  <a:endParaRPr lang="es-PE" sz="1100"/>
                </a:p>
              </xdr:txBody>
            </xdr:sp>
          </xdr:grpSp>
          <xdr:sp macro="" textlink="">
            <xdr:nvSpPr>
              <xdr:cNvPr id="95" name="CuadroTexto 10">
                <a:extLst>
                  <a:ext uri="{FF2B5EF4-FFF2-40B4-BE49-F238E27FC236}">
                    <a16:creationId xmlns:a16="http://schemas.microsoft.com/office/drawing/2014/main" id="{9B658076-73C0-84BB-AEE5-1C7D4AAC492B}"/>
                  </a:ext>
                </a:extLst>
              </xdr:cNvPr>
              <xdr:cNvSpPr txBox="1"/>
            </xdr:nvSpPr>
            <xdr:spPr bwMode="auto">
              <a:xfrm rot="10800000" flipV="1">
                <a:off x="6029730" y="7168795"/>
                <a:ext cx="4361971" cy="23435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l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 Circunvalación</a:t>
                </a:r>
              </a:p>
            </xdr:txBody>
          </xdr:sp>
          <xdr:sp macro="" textlink="$Q$89">
            <xdr:nvSpPr>
              <xdr:cNvPr id="96" name="279 CuadroTexto">
                <a:extLst>
                  <a:ext uri="{FF2B5EF4-FFF2-40B4-BE49-F238E27FC236}">
                    <a16:creationId xmlns:a16="http://schemas.microsoft.com/office/drawing/2014/main" id="{505B33EE-434C-E051-AD9F-4099106FBFD2}"/>
                  </a:ext>
                </a:extLst>
              </xdr:cNvPr>
              <xdr:cNvSpPr txBox="1"/>
            </xdr:nvSpPr>
            <xdr:spPr bwMode="auto">
              <a:xfrm>
                <a:off x="18368694" y="16883683"/>
                <a:ext cx="1619625" cy="66676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16381AC1-624A-422F-9BEE-8F9EADF5F0EE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R$89">
            <xdr:nvSpPr>
              <xdr:cNvPr id="97" name="279 CuadroTexto">
                <a:extLst>
                  <a:ext uri="{FF2B5EF4-FFF2-40B4-BE49-F238E27FC236}">
                    <a16:creationId xmlns:a16="http://schemas.microsoft.com/office/drawing/2014/main" id="{B138D7EE-F22E-4A41-9F19-CF546B772012}"/>
                  </a:ext>
                </a:extLst>
              </xdr:cNvPr>
              <xdr:cNvSpPr txBox="1"/>
            </xdr:nvSpPr>
            <xdr:spPr bwMode="auto">
              <a:xfrm>
                <a:off x="8364229" y="9125667"/>
                <a:ext cx="1279959" cy="54558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CC6542D-F45E-479C-B68E-9DF0F8E7ED3F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98" name="279 CuadroTexto">
                <a:extLst>
                  <a:ext uri="{FF2B5EF4-FFF2-40B4-BE49-F238E27FC236}">
                    <a16:creationId xmlns:a16="http://schemas.microsoft.com/office/drawing/2014/main" id="{D9EBEA65-ED28-E9DD-00E2-0BA5282C9B19}"/>
                  </a:ext>
                </a:extLst>
              </xdr:cNvPr>
              <xdr:cNvSpPr txBox="1"/>
            </xdr:nvSpPr>
            <xdr:spPr bwMode="auto">
              <a:xfrm>
                <a:off x="17101381" y="17870938"/>
                <a:ext cx="1691858" cy="72450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EC11FD9-E69B-48BB-8C2D-7608D86FF955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9" name="Forma libre: forma 35">
                <a:extLst>
                  <a:ext uri="{FF2B5EF4-FFF2-40B4-BE49-F238E27FC236}">
                    <a16:creationId xmlns:a16="http://schemas.microsoft.com/office/drawing/2014/main" id="{29E29432-27DF-82C1-24BC-DD3A48894D1F}"/>
                  </a:ext>
                </a:extLst>
              </xdr:cNvPr>
              <xdr:cNvSpPr/>
            </xdr:nvSpPr>
            <xdr:spPr>
              <a:xfrm>
                <a:off x="10847749" y="8447017"/>
                <a:ext cx="8359164" cy="1178452"/>
              </a:xfrm>
              <a:custGeom>
                <a:avLst/>
                <a:gdLst>
                  <a:gd name="connsiteX0" fmla="*/ 0 w 7048500"/>
                  <a:gd name="connsiteY0" fmla="*/ 1492250 h 1492250"/>
                  <a:gd name="connsiteX1" fmla="*/ 5302250 w 7048500"/>
                  <a:gd name="connsiteY1" fmla="*/ 1333500 h 1492250"/>
                  <a:gd name="connsiteX2" fmla="*/ 7048500 w 7048500"/>
                  <a:gd name="connsiteY2" fmla="*/ 0 h 149225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7048500" h="1492250">
                    <a:moveTo>
                      <a:pt x="0" y="1492250"/>
                    </a:moveTo>
                    <a:lnTo>
                      <a:pt x="5302250" y="1333500"/>
                    </a:lnTo>
                    <a:cubicBezTo>
                      <a:pt x="6477000" y="1084792"/>
                      <a:pt x="6762750" y="542396"/>
                      <a:pt x="7048500" y="0"/>
                    </a:cubicBezTo>
                  </a:path>
                </a:pathLst>
              </a:custGeom>
              <a:noFill/>
              <a:ln w="127000" algn="ctr">
                <a:solidFill>
                  <a:srgbClr val="00B0F0"/>
                </a:solidFill>
                <a:round/>
                <a:headEnd type="triangle"/>
                <a:tailEnd type="non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00" name="Conector recto 99">
                <a:extLst>
                  <a:ext uri="{FF2B5EF4-FFF2-40B4-BE49-F238E27FC236}">
                    <a16:creationId xmlns:a16="http://schemas.microsoft.com/office/drawing/2014/main" id="{8B390EC3-22EF-E0C7-A417-9A69D65513F9}"/>
                  </a:ext>
                </a:extLst>
              </xdr:cNvPr>
              <xdr:cNvCxnSpPr/>
            </xdr:nvCxnSpPr>
            <xdr:spPr>
              <a:xfrm>
                <a:off x="25100912" y="4807576"/>
                <a:ext cx="22084" cy="12371037"/>
              </a:xfrm>
              <a:prstGeom prst="line">
                <a:avLst/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cxnSp>
          <xdr:sp macro="" textlink="">
            <xdr:nvSpPr>
              <xdr:cNvPr id="101" name="Rectángulo 100">
                <a:extLst>
                  <a:ext uri="{FF2B5EF4-FFF2-40B4-BE49-F238E27FC236}">
                    <a16:creationId xmlns:a16="http://schemas.microsoft.com/office/drawing/2014/main" id="{D55D75FD-2C4A-F7E4-CBEB-FD0AF5507662}"/>
                  </a:ext>
                </a:extLst>
              </xdr:cNvPr>
              <xdr:cNvSpPr/>
            </xdr:nvSpPr>
            <xdr:spPr>
              <a:xfrm>
                <a:off x="7040632" y="11912096"/>
                <a:ext cx="1787774" cy="5943349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">
            <xdr:nvSpPr>
              <xdr:cNvPr id="102" name="Rectángulo 101">
                <a:extLst>
                  <a:ext uri="{FF2B5EF4-FFF2-40B4-BE49-F238E27FC236}">
                    <a16:creationId xmlns:a16="http://schemas.microsoft.com/office/drawing/2014/main" id="{B4DD7137-5E96-F47D-0F3D-BACE54AA95E0}"/>
                  </a:ext>
                </a:extLst>
              </xdr:cNvPr>
              <xdr:cNvSpPr/>
            </xdr:nvSpPr>
            <xdr:spPr>
              <a:xfrm rot="16200000">
                <a:off x="11840133" y="13567803"/>
                <a:ext cx="1227283" cy="8699811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$AU$89">
            <xdr:nvSpPr>
              <xdr:cNvPr id="103" name="279 CuadroTexto">
                <a:extLst>
                  <a:ext uri="{FF2B5EF4-FFF2-40B4-BE49-F238E27FC236}">
                    <a16:creationId xmlns:a16="http://schemas.microsoft.com/office/drawing/2014/main" id="{8BBB8041-6DDB-1EDA-192E-085A093A4BEB}"/>
                  </a:ext>
                </a:extLst>
              </xdr:cNvPr>
              <xdr:cNvSpPr txBox="1"/>
            </xdr:nvSpPr>
            <xdr:spPr bwMode="auto">
              <a:xfrm>
                <a:off x="16414982" y="16883682"/>
                <a:ext cx="1739963" cy="69075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77B0344-A7EF-456E-877F-E0500807585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5">
            <xdr:nvSpPr>
              <xdr:cNvPr id="106" name="279 CuadroTexto">
                <a:extLst>
                  <a:ext uri="{FF2B5EF4-FFF2-40B4-BE49-F238E27FC236}">
                    <a16:creationId xmlns:a16="http://schemas.microsoft.com/office/drawing/2014/main" id="{86428BAF-CF44-8AA8-F75D-6FC8B2AE9B9F}"/>
                  </a:ext>
                </a:extLst>
              </xdr:cNvPr>
              <xdr:cNvSpPr txBox="1"/>
            </xdr:nvSpPr>
            <xdr:spPr bwMode="auto">
              <a:xfrm>
                <a:off x="18205426" y="4488165"/>
                <a:ext cx="1792294" cy="69095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3C93F89-FC1B-4A13-A42B-80FD4A108F2B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8">
            <xdr:nvSpPr>
              <xdr:cNvPr id="107" name="279 CuadroTexto">
                <a:extLst>
                  <a:ext uri="{FF2B5EF4-FFF2-40B4-BE49-F238E27FC236}">
                    <a16:creationId xmlns:a16="http://schemas.microsoft.com/office/drawing/2014/main" id="{49C1398F-A35E-23F8-BF23-D8623AF1A8A3}"/>
                  </a:ext>
                </a:extLst>
              </xdr:cNvPr>
              <xdr:cNvSpPr txBox="1"/>
            </xdr:nvSpPr>
            <xdr:spPr bwMode="auto">
              <a:xfrm>
                <a:off x="8151670" y="10932738"/>
                <a:ext cx="1785393" cy="67560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5C5B47D1-BDC2-4CA4-B955-79926A3E9BA6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pic>
            <xdr:nvPicPr>
              <xdr:cNvPr id="108" name="Imagen 18">
                <a:extLst>
                  <a:ext uri="{FF2B5EF4-FFF2-40B4-BE49-F238E27FC236}">
                    <a16:creationId xmlns:a16="http://schemas.microsoft.com/office/drawing/2014/main" id="{6CC95589-7E17-FE12-31AA-30116D1CB91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5794506" y="3153415"/>
                <a:ext cx="3368202" cy="2543696"/>
              </a:xfrm>
              <a:prstGeom prst="rect">
                <a:avLst/>
              </a:prstGeom>
              <a:ln w="9525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109" name="CuadroTexto 10">
                <a:extLst>
                  <a:ext uri="{FF2B5EF4-FFF2-40B4-BE49-F238E27FC236}">
                    <a16:creationId xmlns:a16="http://schemas.microsoft.com/office/drawing/2014/main" id="{9514FE4C-6E31-21F5-A595-BFD7D9BBEC5F}"/>
                  </a:ext>
                </a:extLst>
              </xdr:cNvPr>
              <xdr:cNvSpPr txBox="1"/>
            </xdr:nvSpPr>
            <xdr:spPr bwMode="auto">
              <a:xfrm rot="10800000" flipV="1">
                <a:off x="13389429" y="18022318"/>
                <a:ext cx="4346309" cy="226096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Pamplona Baja</a:t>
                </a:r>
              </a:p>
            </xdr:txBody>
          </xdr:sp>
          <xdr:sp macro="" textlink="">
            <xdr:nvSpPr>
              <xdr:cNvPr id="110" name="87 Flecha derecha">
                <a:extLst>
                  <a:ext uri="{FF2B5EF4-FFF2-40B4-BE49-F238E27FC236}">
                    <a16:creationId xmlns:a16="http://schemas.microsoft.com/office/drawing/2014/main" id="{D36155F5-4536-AF95-F15C-282AB5B641B3}"/>
                  </a:ext>
                </a:extLst>
              </xdr:cNvPr>
              <xdr:cNvSpPr/>
            </xdr:nvSpPr>
            <xdr:spPr bwMode="auto">
              <a:xfrm rot="5400000">
                <a:off x="17636113" y="18938157"/>
                <a:ext cx="744938" cy="819496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111" name="87 Flecha derecha">
                <a:extLst>
                  <a:ext uri="{FF2B5EF4-FFF2-40B4-BE49-F238E27FC236}">
                    <a16:creationId xmlns:a16="http://schemas.microsoft.com/office/drawing/2014/main" id="{247A0C85-F15C-9BAB-B0D4-DCA6381A0279}"/>
                  </a:ext>
                </a:extLst>
              </xdr:cNvPr>
              <xdr:cNvSpPr/>
            </xdr:nvSpPr>
            <xdr:spPr bwMode="auto">
              <a:xfrm rot="10800000">
                <a:off x="6881867" y="9037266"/>
                <a:ext cx="746761" cy="614912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</xdr:grpSp>
        <xdr:sp macro="" textlink="">
          <xdr:nvSpPr>
            <xdr:cNvPr id="29" name="CuadroTexto 10">
              <a:extLst>
                <a:ext uri="{FF2B5EF4-FFF2-40B4-BE49-F238E27FC236}">
                  <a16:creationId xmlns:a16="http://schemas.microsoft.com/office/drawing/2014/main" id="{7F6A1129-D2DC-4054-9824-D0E07C9F6BEE}"/>
                </a:ext>
              </a:extLst>
            </xdr:cNvPr>
            <xdr:cNvSpPr txBox="1"/>
          </xdr:nvSpPr>
          <xdr:spPr bwMode="auto">
            <a:xfrm rot="10800000" flipV="1">
              <a:off x="16382547" y="11129368"/>
              <a:ext cx="1321128" cy="530801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vert="vert270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0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Rosa Lozano</a:t>
              </a:r>
            </a:p>
          </xdr:txBody>
        </xdr:sp>
        <xdr:sp macro="" textlink="">
          <xdr:nvSpPr>
            <xdr:cNvPr id="30" name="Rectángulo: esquinas redondeadas 29">
              <a:extLst>
                <a:ext uri="{FF2B5EF4-FFF2-40B4-BE49-F238E27FC236}">
                  <a16:creationId xmlns:a16="http://schemas.microsoft.com/office/drawing/2014/main" id="{567E9B38-45BE-0F0C-2C60-A147E10193A6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8530" y="10109373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31" name="Forma libre 162">
              <a:extLst>
                <a:ext uri="{FF2B5EF4-FFF2-40B4-BE49-F238E27FC236}">
                  <a16:creationId xmlns:a16="http://schemas.microsoft.com/office/drawing/2014/main" id="{1B8D0A19-9550-AD96-41CA-E4B89A2D3AFB}"/>
                </a:ext>
              </a:extLst>
            </xdr:cNvPr>
            <xdr:cNvSpPr/>
          </xdr:nvSpPr>
          <xdr:spPr bwMode="auto">
            <a:xfrm rot="10800000" flipV="1">
              <a:off x="19792249" y="5883917"/>
              <a:ext cx="91775" cy="9751856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  <a:gd name="connsiteX0" fmla="*/ 3417299 w 3417299"/>
                <a:gd name="connsiteY0" fmla="*/ 0 h 1483930"/>
                <a:gd name="connsiteX1" fmla="*/ 0 w 3417299"/>
                <a:gd name="connsiteY1" fmla="*/ 1416590 h 1483930"/>
                <a:gd name="connsiteX0" fmla="*/ 3417299 w 3417299"/>
                <a:gd name="connsiteY0" fmla="*/ 0 h 1943173"/>
                <a:gd name="connsiteX1" fmla="*/ 0 w 3417299"/>
                <a:gd name="connsiteY1" fmla="*/ 1416590 h 1943173"/>
                <a:gd name="connsiteX0" fmla="*/ 3417299 w 3417299"/>
                <a:gd name="connsiteY0" fmla="*/ 0 h 2168056"/>
                <a:gd name="connsiteX1" fmla="*/ 0 w 3417299"/>
                <a:gd name="connsiteY1" fmla="*/ 1416590 h 2168056"/>
                <a:gd name="connsiteX0" fmla="*/ 3417299 w 3417299"/>
                <a:gd name="connsiteY0" fmla="*/ 0 h 2296602"/>
                <a:gd name="connsiteX1" fmla="*/ 0 w 3417299"/>
                <a:gd name="connsiteY1" fmla="*/ 1416590 h 2296602"/>
                <a:gd name="connsiteX0" fmla="*/ 3417299 w 3417299"/>
                <a:gd name="connsiteY0" fmla="*/ 0 h 2560427"/>
                <a:gd name="connsiteX1" fmla="*/ 0 w 3417299"/>
                <a:gd name="connsiteY1" fmla="*/ 1416590 h 2560427"/>
                <a:gd name="connsiteX0" fmla="*/ 3417299 w 3417299"/>
                <a:gd name="connsiteY0" fmla="*/ 0 h 2515356"/>
                <a:gd name="connsiteX1" fmla="*/ 0 w 3417299"/>
                <a:gd name="connsiteY1" fmla="*/ 1344239 h 2515356"/>
                <a:gd name="connsiteX0" fmla="*/ 3417299 w 3417299"/>
                <a:gd name="connsiteY0" fmla="*/ 0 h 2820558"/>
                <a:gd name="connsiteX1" fmla="*/ 0 w 3417299"/>
                <a:gd name="connsiteY1" fmla="*/ 1344239 h 2820558"/>
                <a:gd name="connsiteX0" fmla="*/ 3238909 w 3238909"/>
                <a:gd name="connsiteY0" fmla="*/ 0 h 3291926"/>
                <a:gd name="connsiteX1" fmla="*/ 0 w 3238909"/>
                <a:gd name="connsiteY1" fmla="*/ 2140081 h 3291926"/>
                <a:gd name="connsiteX0" fmla="*/ 3019353 w 3019353"/>
                <a:gd name="connsiteY0" fmla="*/ 0 h 5051125"/>
                <a:gd name="connsiteX1" fmla="*/ 0 w 3019353"/>
                <a:gd name="connsiteY1" fmla="*/ 4431145 h 505112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633178 w 633178"/>
                <a:gd name="connsiteY0" fmla="*/ 0 h 7020802"/>
                <a:gd name="connsiteX1" fmla="*/ 0 w 633178"/>
                <a:gd name="connsiteY1" fmla="*/ 7020802 h 7020802"/>
                <a:gd name="connsiteX0" fmla="*/ 686551 w 686551"/>
                <a:gd name="connsiteY0" fmla="*/ 0 h 6771160"/>
                <a:gd name="connsiteX1" fmla="*/ 0 w 686551"/>
                <a:gd name="connsiteY1" fmla="*/ 6771160 h 6771160"/>
                <a:gd name="connsiteX0" fmla="*/ 686551 w 1091677"/>
                <a:gd name="connsiteY0" fmla="*/ 0 h 6771160"/>
                <a:gd name="connsiteX1" fmla="*/ 0 w 1091677"/>
                <a:gd name="connsiteY1" fmla="*/ 6771160 h 6771160"/>
                <a:gd name="connsiteX0" fmla="*/ 686551 w 1336788"/>
                <a:gd name="connsiteY0" fmla="*/ 0 h 6771160"/>
                <a:gd name="connsiteX1" fmla="*/ 0 w 1336788"/>
                <a:gd name="connsiteY1" fmla="*/ 6771160 h 6771160"/>
                <a:gd name="connsiteX0" fmla="*/ 686551 w 1601009"/>
                <a:gd name="connsiteY0" fmla="*/ 0 h 7212820"/>
                <a:gd name="connsiteX1" fmla="*/ 0 w 1601009"/>
                <a:gd name="connsiteY1" fmla="*/ 6771160 h 7212820"/>
                <a:gd name="connsiteX0" fmla="*/ 668760 w 1590312"/>
                <a:gd name="connsiteY0" fmla="*/ 0 h 7072927"/>
                <a:gd name="connsiteX1" fmla="*/ 0 w 1590312"/>
                <a:gd name="connsiteY1" fmla="*/ 6615135 h 7072927"/>
                <a:gd name="connsiteX0" fmla="*/ 668760 w 1613242"/>
                <a:gd name="connsiteY0" fmla="*/ 0 h 6788564"/>
                <a:gd name="connsiteX1" fmla="*/ 0 w 1613242"/>
                <a:gd name="connsiteY1" fmla="*/ 6615135 h 6788564"/>
                <a:gd name="connsiteX0" fmla="*/ 668760 w 1607470"/>
                <a:gd name="connsiteY0" fmla="*/ 0 h 6645453"/>
                <a:gd name="connsiteX1" fmla="*/ 0 w 1607470"/>
                <a:gd name="connsiteY1" fmla="*/ 6615135 h 6645453"/>
                <a:gd name="connsiteX0" fmla="*/ 668760 w 1467193"/>
                <a:gd name="connsiteY0" fmla="*/ 0 h 6615134"/>
                <a:gd name="connsiteX1" fmla="*/ 0 w 1467193"/>
                <a:gd name="connsiteY1" fmla="*/ 6615135 h 6615134"/>
                <a:gd name="connsiteX0" fmla="*/ 668760 w 1508242"/>
                <a:gd name="connsiteY0" fmla="*/ 0 h 6719321"/>
                <a:gd name="connsiteX1" fmla="*/ 0 w 1508242"/>
                <a:gd name="connsiteY1" fmla="*/ 6615135 h 6719321"/>
                <a:gd name="connsiteX0" fmla="*/ 668760 w 1386872"/>
                <a:gd name="connsiteY0" fmla="*/ 0 h 6653761"/>
                <a:gd name="connsiteX1" fmla="*/ 0 w 1386872"/>
                <a:gd name="connsiteY1" fmla="*/ 6615135 h 6653761"/>
                <a:gd name="connsiteX0" fmla="*/ 668760 w 1545946"/>
                <a:gd name="connsiteY0" fmla="*/ 0 h 6694233"/>
                <a:gd name="connsiteX1" fmla="*/ 0 w 1545946"/>
                <a:gd name="connsiteY1" fmla="*/ 6615135 h 6694233"/>
                <a:gd name="connsiteX0" fmla="*/ 0 w 4100576"/>
                <a:gd name="connsiteY0" fmla="*/ 0 h 5778112"/>
                <a:gd name="connsiteX1" fmla="*/ 3555713 w 4100576"/>
                <a:gd name="connsiteY1" fmla="*/ 5682935 h 5778112"/>
                <a:gd name="connsiteX0" fmla="*/ 0 w 3555713"/>
                <a:gd name="connsiteY0" fmla="*/ 0 h 5682935"/>
                <a:gd name="connsiteX1" fmla="*/ 3555713 w 3555713"/>
                <a:gd name="connsiteY1" fmla="*/ 5682935 h 5682935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91718"/>
                <a:gd name="connsiteY0" fmla="*/ 0 h 5505371"/>
                <a:gd name="connsiteX1" fmla="*/ 3791718 w 3791718"/>
                <a:gd name="connsiteY1" fmla="*/ 5505371 h 5505371"/>
                <a:gd name="connsiteX0" fmla="*/ 0 w 3791718"/>
                <a:gd name="connsiteY0" fmla="*/ 0 h 5239029"/>
                <a:gd name="connsiteX1" fmla="*/ 3791718 w 3791718"/>
                <a:gd name="connsiteY1" fmla="*/ 5239029 h 5239029"/>
                <a:gd name="connsiteX0" fmla="*/ 0 w 11540011"/>
                <a:gd name="connsiteY0" fmla="*/ 6339058 h 6729356"/>
                <a:gd name="connsiteX1" fmla="*/ 11540011 w 11540011"/>
                <a:gd name="connsiteY1" fmla="*/ 4010 h 6729356"/>
                <a:gd name="connsiteX0" fmla="*/ 0 w 11540011"/>
                <a:gd name="connsiteY0" fmla="*/ 6348423 h 6348422"/>
                <a:gd name="connsiteX1" fmla="*/ 11540011 w 11540011"/>
                <a:gd name="connsiteY1" fmla="*/ 13375 h 6348422"/>
                <a:gd name="connsiteX0" fmla="*/ 0 w 11540011"/>
                <a:gd name="connsiteY0" fmla="*/ 6348731 h 6348730"/>
                <a:gd name="connsiteX1" fmla="*/ 3890632 w 11540011"/>
                <a:gd name="connsiteY1" fmla="*/ 2033681 h 6348730"/>
                <a:gd name="connsiteX2" fmla="*/ 11540011 w 11540011"/>
                <a:gd name="connsiteY2" fmla="*/ 13683 h 6348730"/>
                <a:gd name="connsiteX0" fmla="*/ 0 w 11540011"/>
                <a:gd name="connsiteY0" fmla="*/ 6531915 h 6531914"/>
                <a:gd name="connsiteX1" fmla="*/ 3890632 w 11540011"/>
                <a:gd name="connsiteY1" fmla="*/ 2216865 h 6531914"/>
                <a:gd name="connsiteX2" fmla="*/ 11540011 w 11540011"/>
                <a:gd name="connsiteY2" fmla="*/ 196867 h 6531914"/>
                <a:gd name="connsiteX0" fmla="*/ 0 w 11540011"/>
                <a:gd name="connsiteY0" fmla="*/ 6670990 h 6670989"/>
                <a:gd name="connsiteX1" fmla="*/ 4187375 w 11540011"/>
                <a:gd name="connsiteY1" fmla="*/ 1956834 h 6670989"/>
                <a:gd name="connsiteX2" fmla="*/ 11540011 w 11540011"/>
                <a:gd name="connsiteY2" fmla="*/ 335942 h 6670989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758487 h 6758486"/>
                <a:gd name="connsiteX1" fmla="*/ 4253318 w 11540011"/>
                <a:gd name="connsiteY1" fmla="*/ 1844779 h 6758486"/>
                <a:gd name="connsiteX2" fmla="*/ 11540011 w 11540011"/>
                <a:gd name="connsiteY2" fmla="*/ 423439 h 6758486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8062626"/>
                <a:gd name="connsiteY0" fmla="*/ 5297095 h 5297096"/>
                <a:gd name="connsiteX1" fmla="*/ 4253318 w 18062626"/>
                <a:gd name="connsiteY1" fmla="*/ 383387 h 5297096"/>
                <a:gd name="connsiteX2" fmla="*/ 18062626 w 18062626"/>
                <a:gd name="connsiteY2" fmla="*/ 3918862 h 5297096"/>
                <a:gd name="connsiteX0" fmla="*/ 0 w 18062626"/>
                <a:gd name="connsiteY0" fmla="*/ 1378233 h 1378232"/>
                <a:gd name="connsiteX1" fmla="*/ 18062626 w 18062626"/>
                <a:gd name="connsiteY1" fmla="*/ 0 h 1378232"/>
                <a:gd name="connsiteX0" fmla="*/ 0 w 17166662"/>
                <a:gd name="connsiteY0" fmla="*/ 1203287 h 1203287"/>
                <a:gd name="connsiteX1" fmla="*/ 17166662 w 17166662"/>
                <a:gd name="connsiteY1" fmla="*/ 0 h 1203287"/>
                <a:gd name="connsiteX0" fmla="*/ 0 w 17344739"/>
                <a:gd name="connsiteY0" fmla="*/ 1203287 h 1203287"/>
                <a:gd name="connsiteX1" fmla="*/ 17344739 w 17344739"/>
                <a:gd name="connsiteY1" fmla="*/ 0 h 1203287"/>
                <a:gd name="connsiteX0" fmla="*/ 0 w 17380354"/>
                <a:gd name="connsiteY0" fmla="*/ 1367371 h 1367371"/>
                <a:gd name="connsiteX1" fmla="*/ 17380354 w 17380354"/>
                <a:gd name="connsiteY1" fmla="*/ 0 h 1367371"/>
                <a:gd name="connsiteX0" fmla="*/ 634732 w 2456696"/>
                <a:gd name="connsiteY0" fmla="*/ 3001880 h 3001880"/>
                <a:gd name="connsiteX1" fmla="*/ 1821964 w 2456696"/>
                <a:gd name="connsiteY1" fmla="*/ 0 h 3001880"/>
                <a:gd name="connsiteX0" fmla="*/ 0 w 3938375"/>
                <a:gd name="connsiteY0" fmla="*/ 3001880 h 3001880"/>
                <a:gd name="connsiteX1" fmla="*/ 1187232 w 3938375"/>
                <a:gd name="connsiteY1" fmla="*/ 0 h 3001880"/>
                <a:gd name="connsiteX0" fmla="*/ 14435209 w 15623682"/>
                <a:gd name="connsiteY0" fmla="*/ 2566011 h 2566011"/>
                <a:gd name="connsiteX1" fmla="*/ 0 w 15623682"/>
                <a:gd name="connsiteY1" fmla="*/ 0 h 2566011"/>
                <a:gd name="connsiteX0" fmla="*/ 14149868 w 15354379"/>
                <a:gd name="connsiteY0" fmla="*/ 495633 h 495633"/>
                <a:gd name="connsiteX1" fmla="*/ 0 w 15354379"/>
                <a:gd name="connsiteY1" fmla="*/ 0 h 495633"/>
                <a:gd name="connsiteX0" fmla="*/ 14149868 w 14149868"/>
                <a:gd name="connsiteY0" fmla="*/ 495633 h 525862"/>
                <a:gd name="connsiteX1" fmla="*/ 0 w 14149868"/>
                <a:gd name="connsiteY1" fmla="*/ 0 h 525862"/>
                <a:gd name="connsiteX0" fmla="*/ 15933252 w 15933252"/>
                <a:gd name="connsiteY0" fmla="*/ 0 h 643569"/>
                <a:gd name="connsiteX1" fmla="*/ 0 w 15933252"/>
                <a:gd name="connsiteY1" fmla="*/ 594039 h 643569"/>
                <a:gd name="connsiteX0" fmla="*/ 16075923 w 16075923"/>
                <a:gd name="connsiteY0" fmla="*/ 59763 h 173057"/>
                <a:gd name="connsiteX1" fmla="*/ 0 w 16075923"/>
                <a:gd name="connsiteY1" fmla="*/ -1 h 173057"/>
                <a:gd name="connsiteX0" fmla="*/ 16075923 w 16075923"/>
                <a:gd name="connsiteY0" fmla="*/ -1 h 256040"/>
                <a:gd name="connsiteX1" fmla="*/ 0 w 16075923"/>
                <a:gd name="connsiteY1" fmla="*/ 158169 h 256040"/>
                <a:gd name="connsiteX0" fmla="*/ 16075923 w 16075923"/>
                <a:gd name="connsiteY0" fmla="*/ 1 h 163339"/>
                <a:gd name="connsiteX1" fmla="*/ 0 w 16075923"/>
                <a:gd name="connsiteY1" fmla="*/ 158171 h 163339"/>
                <a:gd name="connsiteX0" fmla="*/ 16075923 w 16075923"/>
                <a:gd name="connsiteY0" fmla="*/ 13762 h 173055"/>
                <a:gd name="connsiteX1" fmla="*/ 0 w 16075923"/>
                <a:gd name="connsiteY1" fmla="*/ 171932 h 173055"/>
                <a:gd name="connsiteX0" fmla="*/ 16216855 w 16216855"/>
                <a:gd name="connsiteY0" fmla="*/ 29983 h 29983"/>
                <a:gd name="connsiteX1" fmla="*/ 0 w 16216855"/>
                <a:gd name="connsiteY1" fmla="*/ 25661 h 29983"/>
                <a:gd name="connsiteX0" fmla="*/ 16216855 w 16216855"/>
                <a:gd name="connsiteY0" fmla="*/ 4322 h 4322"/>
                <a:gd name="connsiteX1" fmla="*/ 0 w 16216855"/>
                <a:gd name="connsiteY1" fmla="*/ 0 h 43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216855" h="4322">
                  <a:moveTo>
                    <a:pt x="16216855" y="4322"/>
                  </a:moveTo>
                  <a:lnTo>
                    <a:pt x="0" y="0"/>
                  </a:lnTo>
                </a:path>
              </a:pathLst>
            </a:custGeom>
            <a:noFill/>
            <a:ln w="1270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$BU$36">
          <xdr:nvSpPr>
            <xdr:cNvPr id="32" name="279 CuadroTexto">
              <a:extLst>
                <a:ext uri="{FF2B5EF4-FFF2-40B4-BE49-F238E27FC236}">
                  <a16:creationId xmlns:a16="http://schemas.microsoft.com/office/drawing/2014/main" id="{DEACC90F-1423-2C58-D8D9-72D7840CB0BF}"/>
                </a:ext>
              </a:extLst>
            </xdr:cNvPr>
            <xdr:cNvSpPr txBox="1"/>
          </xdr:nvSpPr>
          <xdr:spPr bwMode="auto">
            <a:xfrm flipH="1">
              <a:off x="18970014" y="15936222"/>
              <a:ext cx="1414938" cy="729169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60D2FA4-4EBD-4DF4-ADA2-92749559E739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3" name="107 CuadroTexto">
              <a:extLst>
                <a:ext uri="{FF2B5EF4-FFF2-40B4-BE49-F238E27FC236}">
                  <a16:creationId xmlns:a16="http://schemas.microsoft.com/office/drawing/2014/main" id="{B2FA2823-F921-CC47-2ECC-70B16FA7146B}"/>
                </a:ext>
              </a:extLst>
            </xdr:cNvPr>
            <xdr:cNvSpPr txBox="1"/>
          </xdr:nvSpPr>
          <xdr:spPr bwMode="auto">
            <a:xfrm rot="21509480" flipH="1">
              <a:off x="19473156" y="5254624"/>
              <a:ext cx="865362" cy="5927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A$89">
          <xdr:nvSpPr>
            <xdr:cNvPr id="34" name="279 CuadroTexto">
              <a:extLst>
                <a:ext uri="{FF2B5EF4-FFF2-40B4-BE49-F238E27FC236}">
                  <a16:creationId xmlns:a16="http://schemas.microsoft.com/office/drawing/2014/main" id="{0C3B8B7A-A106-96B6-A603-0A9CCF285FE3}"/>
                </a:ext>
              </a:extLst>
            </xdr:cNvPr>
            <xdr:cNvSpPr txBox="1"/>
          </xdr:nvSpPr>
          <xdr:spPr bwMode="auto">
            <a:xfrm flipH="1">
              <a:off x="19369018" y="4644607"/>
              <a:ext cx="1138065" cy="50256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4DC5A88-1B9F-450C-AF9E-4042738B01EB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5" name="Rectángulo: esquinas redondeadas 94">
              <a:extLst>
                <a:ext uri="{FF2B5EF4-FFF2-40B4-BE49-F238E27FC236}">
                  <a16:creationId xmlns:a16="http://schemas.microsoft.com/office/drawing/2014/main" id="{A6E22F81-5CB5-DABB-2A9E-6151FDD53EC6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5068" y="9835625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73" name="Rectángulo: esquinas redondeadas 94">
              <a:extLst>
                <a:ext uri="{FF2B5EF4-FFF2-40B4-BE49-F238E27FC236}">
                  <a16:creationId xmlns:a16="http://schemas.microsoft.com/office/drawing/2014/main" id="{2911F36E-9C88-57C1-7CA9-7329410257D5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7008923" y="9555069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133347</xdr:colOff>
      <xdr:row>10</xdr:row>
      <xdr:rowOff>374687</xdr:rowOff>
    </xdr:from>
    <xdr:to>
      <xdr:col>68</xdr:col>
      <xdr:colOff>308945</xdr:colOff>
      <xdr:row>52</xdr:row>
      <xdr:rowOff>190500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E4F98C55-B625-42FD-ADEC-2EDC5BF6F56C}"/>
            </a:ext>
          </a:extLst>
        </xdr:cNvPr>
        <xdr:cNvGrpSpPr/>
      </xdr:nvGrpSpPr>
      <xdr:grpSpPr>
        <a:xfrm>
          <a:off x="1847847" y="4146587"/>
          <a:ext cx="22464098" cy="19437313"/>
          <a:chOff x="1040947" y="3903009"/>
          <a:chExt cx="22994610" cy="16196574"/>
        </a:xfrm>
      </xdr:grpSpPr>
      <xdr:sp macro="" textlink="">
        <xdr:nvSpPr>
          <xdr:cNvPr id="6" name="Rectángulo: esquinas redondeadas 94">
            <a:extLst>
              <a:ext uri="{FF2B5EF4-FFF2-40B4-BE49-F238E27FC236}">
                <a16:creationId xmlns:a16="http://schemas.microsoft.com/office/drawing/2014/main" id="{25E119F0-025F-6FC9-E712-28C858233722}"/>
              </a:ext>
            </a:extLst>
          </xdr:cNvPr>
          <xdr:cNvSpPr>
            <a:spLocks noChangeArrowheads="1"/>
          </xdr:cNvSpPr>
        </xdr:nvSpPr>
        <xdr:spPr bwMode="auto">
          <a:xfrm>
            <a:off x="15188514" y="11095338"/>
            <a:ext cx="1138782" cy="5101104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C127ECDA-4D8B-55EB-43D9-6160A8A2EBB1}"/>
              </a:ext>
            </a:extLst>
          </xdr:cNvPr>
          <xdr:cNvGrpSpPr/>
        </xdr:nvGrpSpPr>
        <xdr:grpSpPr>
          <a:xfrm>
            <a:off x="1040947" y="3903009"/>
            <a:ext cx="22994610" cy="16196574"/>
            <a:chOff x="2344109" y="3786471"/>
            <a:chExt cx="22994610" cy="16196574"/>
          </a:xfrm>
        </xdr:grpSpPr>
        <xdr:grpSp>
          <xdr:nvGrpSpPr>
            <xdr:cNvPr id="8" name="Grupo 7">
              <a:extLst>
                <a:ext uri="{FF2B5EF4-FFF2-40B4-BE49-F238E27FC236}">
                  <a16:creationId xmlns:a16="http://schemas.microsoft.com/office/drawing/2014/main" id="{F4CF14CF-C687-8210-C475-BB83B5E57CF7}"/>
                </a:ext>
              </a:extLst>
            </xdr:cNvPr>
            <xdr:cNvGrpSpPr/>
          </xdr:nvGrpSpPr>
          <xdr:grpSpPr>
            <a:xfrm>
              <a:off x="2344109" y="3786471"/>
              <a:ext cx="22994610" cy="16196574"/>
              <a:chOff x="5447646" y="3957845"/>
              <a:chExt cx="24699768" cy="17255738"/>
            </a:xfrm>
          </xdr:grpSpPr>
          <xdr:sp macro="" textlink="">
            <xdr:nvSpPr>
              <xdr:cNvPr id="17" name="Rectángulo 16">
                <a:extLst>
                  <a:ext uri="{FF2B5EF4-FFF2-40B4-BE49-F238E27FC236}">
                    <a16:creationId xmlns:a16="http://schemas.microsoft.com/office/drawing/2014/main" id="{1F9FFE24-AE1E-D42D-1C6A-3A7CD9D6D7DF}"/>
                  </a:ext>
                </a:extLst>
              </xdr:cNvPr>
              <xdr:cNvSpPr/>
            </xdr:nvSpPr>
            <xdr:spPr bwMode="auto">
              <a:xfrm rot="5400000">
                <a:off x="16225495" y="7532798"/>
                <a:ext cx="2620853" cy="2282507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8" name="Rectángulo 17">
                <a:extLst>
                  <a:ext uri="{FF2B5EF4-FFF2-40B4-BE49-F238E27FC236}">
                    <a16:creationId xmlns:a16="http://schemas.microsoft.com/office/drawing/2014/main" id="{9B00C922-94C0-DBB1-E489-B9F9A4109A98}"/>
                  </a:ext>
                </a:extLst>
              </xdr:cNvPr>
              <xdr:cNvSpPr/>
            </xdr:nvSpPr>
            <xdr:spPr bwMode="auto">
              <a:xfrm>
                <a:off x="21964112" y="13311659"/>
                <a:ext cx="1029204" cy="5662417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9" name="Rectángulo: esquinas redondeadas 94">
                <a:extLst>
                  <a:ext uri="{FF2B5EF4-FFF2-40B4-BE49-F238E27FC236}">
                    <a16:creationId xmlns:a16="http://schemas.microsoft.com/office/drawing/2014/main" id="{28C7031C-3BF1-DA11-2801-B3BA86C8BD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>
                <a:off x="8490832" y="11153862"/>
                <a:ext cx="6886393" cy="8562161"/>
              </a:xfrm>
              <a:prstGeom prst="roundRect">
                <a:avLst>
                  <a:gd name="adj" fmla="val 16667"/>
                </a:avLst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" name="Rectángulo: esquinas redondeadas 94">
                <a:extLst>
                  <a:ext uri="{FF2B5EF4-FFF2-40B4-BE49-F238E27FC236}">
                    <a16:creationId xmlns:a16="http://schemas.microsoft.com/office/drawing/2014/main" id="{8CDDA9F0-0E9A-0EB2-168D-0B99BF6FD06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534963" y="4537879"/>
                <a:ext cx="1331391" cy="5774996"/>
              </a:xfrm>
              <a:prstGeom prst="roundRect">
                <a:avLst>
                  <a:gd name="adj" fmla="val 16667"/>
                </a:avLst>
              </a:pr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" name="Forma libre 162">
                <a:extLst>
                  <a:ext uri="{FF2B5EF4-FFF2-40B4-BE49-F238E27FC236}">
                    <a16:creationId xmlns:a16="http://schemas.microsoft.com/office/drawing/2014/main" id="{82482AA5-F8B6-002C-1E77-B856778ED09C}"/>
                  </a:ext>
                </a:extLst>
              </xdr:cNvPr>
              <xdr:cNvSpPr/>
            </xdr:nvSpPr>
            <xdr:spPr bwMode="auto">
              <a:xfrm rot="16200000">
                <a:off x="13871368" y="10776486"/>
                <a:ext cx="10675478" cy="53452"/>
              </a:xfrm>
              <a:custGeom>
                <a:avLst/>
                <a:gdLst>
                  <a:gd name="connsiteX0" fmla="*/ 3548063 w 3548063"/>
                  <a:gd name="connsiteY0" fmla="*/ 0 h 2595562"/>
                  <a:gd name="connsiteX1" fmla="*/ 0 w 3548063"/>
                  <a:gd name="connsiteY1" fmla="*/ 2595562 h 2595562"/>
                  <a:gd name="connsiteX0" fmla="*/ 3548063 w 3548063"/>
                  <a:gd name="connsiteY0" fmla="*/ 0 h 2595690"/>
                  <a:gd name="connsiteX1" fmla="*/ 0 w 3548063"/>
                  <a:gd name="connsiteY1" fmla="*/ 2595562 h 2595690"/>
                  <a:gd name="connsiteX0" fmla="*/ 3548063 w 3551052"/>
                  <a:gd name="connsiteY0" fmla="*/ 0 h 2595865"/>
                  <a:gd name="connsiteX1" fmla="*/ 0 w 3551052"/>
                  <a:gd name="connsiteY1" fmla="*/ 2595562 h 2595865"/>
                  <a:gd name="connsiteX0" fmla="*/ 3548063 w 3551052"/>
                  <a:gd name="connsiteY0" fmla="*/ 0 h 1799126"/>
                  <a:gd name="connsiteX1" fmla="*/ 0 w 3551052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864920"/>
                  <a:gd name="connsiteX1" fmla="*/ 0 w 3548063"/>
                  <a:gd name="connsiteY1" fmla="*/ 1857374 h 1864920"/>
                  <a:gd name="connsiteX0" fmla="*/ 3643313 w 3643313"/>
                  <a:gd name="connsiteY0" fmla="*/ 0 h 1799126"/>
                  <a:gd name="connsiteX1" fmla="*/ 0 w 3643313"/>
                  <a:gd name="connsiteY1" fmla="*/ 1785937 h 1799126"/>
                  <a:gd name="connsiteX0" fmla="*/ 3619500 w 3619500"/>
                  <a:gd name="connsiteY0" fmla="*/ 0 h 2334139"/>
                  <a:gd name="connsiteX1" fmla="*/ 0 w 3619500"/>
                  <a:gd name="connsiteY1" fmla="*/ 2333624 h 2334139"/>
                  <a:gd name="connsiteX0" fmla="*/ 3619500 w 3619500"/>
                  <a:gd name="connsiteY0" fmla="*/ 0 h 2333624"/>
                  <a:gd name="connsiteX1" fmla="*/ 0 w 3619500"/>
                  <a:gd name="connsiteY1" fmla="*/ 2333624 h 2333624"/>
                  <a:gd name="connsiteX0" fmla="*/ 3714750 w 3714750"/>
                  <a:gd name="connsiteY0" fmla="*/ 0 h 2333624"/>
                  <a:gd name="connsiteX1" fmla="*/ 0 w 3714750"/>
                  <a:gd name="connsiteY1" fmla="*/ 2333624 h 2333624"/>
                  <a:gd name="connsiteX0" fmla="*/ 3595688 w 3595688"/>
                  <a:gd name="connsiteY0" fmla="*/ 0 h 2381249"/>
                  <a:gd name="connsiteX1" fmla="*/ 0 w 3595688"/>
                  <a:gd name="connsiteY1" fmla="*/ 2381249 h 2381249"/>
                  <a:gd name="connsiteX0" fmla="*/ 3417299 w 3417299"/>
                  <a:gd name="connsiteY0" fmla="*/ 0 h 1483930"/>
                  <a:gd name="connsiteX1" fmla="*/ 0 w 3417299"/>
                  <a:gd name="connsiteY1" fmla="*/ 1416590 h 1483930"/>
                  <a:gd name="connsiteX0" fmla="*/ 3417299 w 3417299"/>
                  <a:gd name="connsiteY0" fmla="*/ 0 h 1943173"/>
                  <a:gd name="connsiteX1" fmla="*/ 0 w 3417299"/>
                  <a:gd name="connsiteY1" fmla="*/ 1416590 h 1943173"/>
                  <a:gd name="connsiteX0" fmla="*/ 3417299 w 3417299"/>
                  <a:gd name="connsiteY0" fmla="*/ 0 h 2168056"/>
                  <a:gd name="connsiteX1" fmla="*/ 0 w 3417299"/>
                  <a:gd name="connsiteY1" fmla="*/ 1416590 h 2168056"/>
                  <a:gd name="connsiteX0" fmla="*/ 3417299 w 3417299"/>
                  <a:gd name="connsiteY0" fmla="*/ 0 h 2296602"/>
                  <a:gd name="connsiteX1" fmla="*/ 0 w 3417299"/>
                  <a:gd name="connsiteY1" fmla="*/ 1416590 h 2296602"/>
                  <a:gd name="connsiteX0" fmla="*/ 3417299 w 3417299"/>
                  <a:gd name="connsiteY0" fmla="*/ 0 h 2560427"/>
                  <a:gd name="connsiteX1" fmla="*/ 0 w 3417299"/>
                  <a:gd name="connsiteY1" fmla="*/ 1416590 h 2560427"/>
                  <a:gd name="connsiteX0" fmla="*/ 3417299 w 3417299"/>
                  <a:gd name="connsiteY0" fmla="*/ 0 h 2515356"/>
                  <a:gd name="connsiteX1" fmla="*/ 0 w 3417299"/>
                  <a:gd name="connsiteY1" fmla="*/ 1344239 h 2515356"/>
                  <a:gd name="connsiteX0" fmla="*/ 3417299 w 3417299"/>
                  <a:gd name="connsiteY0" fmla="*/ 0 h 2820558"/>
                  <a:gd name="connsiteX1" fmla="*/ 0 w 3417299"/>
                  <a:gd name="connsiteY1" fmla="*/ 1344239 h 2820558"/>
                  <a:gd name="connsiteX0" fmla="*/ 3238909 w 3238909"/>
                  <a:gd name="connsiteY0" fmla="*/ 0 h 3291926"/>
                  <a:gd name="connsiteX1" fmla="*/ 0 w 3238909"/>
                  <a:gd name="connsiteY1" fmla="*/ 2140081 h 3291926"/>
                  <a:gd name="connsiteX0" fmla="*/ 3019353 w 3019353"/>
                  <a:gd name="connsiteY0" fmla="*/ 0 h 5051125"/>
                  <a:gd name="connsiteX1" fmla="*/ 0 w 3019353"/>
                  <a:gd name="connsiteY1" fmla="*/ 4431145 h 505112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633178 w 633178"/>
                  <a:gd name="connsiteY0" fmla="*/ 0 h 7020802"/>
                  <a:gd name="connsiteX1" fmla="*/ 0 w 633178"/>
                  <a:gd name="connsiteY1" fmla="*/ 7020802 h 7020802"/>
                  <a:gd name="connsiteX0" fmla="*/ 686551 w 686551"/>
                  <a:gd name="connsiteY0" fmla="*/ 0 h 6771160"/>
                  <a:gd name="connsiteX1" fmla="*/ 0 w 686551"/>
                  <a:gd name="connsiteY1" fmla="*/ 6771160 h 6771160"/>
                  <a:gd name="connsiteX0" fmla="*/ 686551 w 1091677"/>
                  <a:gd name="connsiteY0" fmla="*/ 0 h 6771160"/>
                  <a:gd name="connsiteX1" fmla="*/ 0 w 1091677"/>
                  <a:gd name="connsiteY1" fmla="*/ 6771160 h 6771160"/>
                  <a:gd name="connsiteX0" fmla="*/ 686551 w 1336788"/>
                  <a:gd name="connsiteY0" fmla="*/ 0 h 6771160"/>
                  <a:gd name="connsiteX1" fmla="*/ 0 w 1336788"/>
                  <a:gd name="connsiteY1" fmla="*/ 6771160 h 6771160"/>
                  <a:gd name="connsiteX0" fmla="*/ 686551 w 1601009"/>
                  <a:gd name="connsiteY0" fmla="*/ 0 h 7212820"/>
                  <a:gd name="connsiteX1" fmla="*/ 0 w 1601009"/>
                  <a:gd name="connsiteY1" fmla="*/ 6771160 h 7212820"/>
                  <a:gd name="connsiteX0" fmla="*/ 668760 w 1590312"/>
                  <a:gd name="connsiteY0" fmla="*/ 0 h 7072927"/>
                  <a:gd name="connsiteX1" fmla="*/ 0 w 1590312"/>
                  <a:gd name="connsiteY1" fmla="*/ 6615135 h 7072927"/>
                  <a:gd name="connsiteX0" fmla="*/ 668760 w 1613242"/>
                  <a:gd name="connsiteY0" fmla="*/ 0 h 6788564"/>
                  <a:gd name="connsiteX1" fmla="*/ 0 w 1613242"/>
                  <a:gd name="connsiteY1" fmla="*/ 6615135 h 6788564"/>
                  <a:gd name="connsiteX0" fmla="*/ 668760 w 1607470"/>
                  <a:gd name="connsiteY0" fmla="*/ 0 h 6645453"/>
                  <a:gd name="connsiteX1" fmla="*/ 0 w 1607470"/>
                  <a:gd name="connsiteY1" fmla="*/ 6615135 h 6645453"/>
                  <a:gd name="connsiteX0" fmla="*/ 668760 w 1467193"/>
                  <a:gd name="connsiteY0" fmla="*/ 0 h 6615134"/>
                  <a:gd name="connsiteX1" fmla="*/ 0 w 1467193"/>
                  <a:gd name="connsiteY1" fmla="*/ 6615135 h 6615134"/>
                  <a:gd name="connsiteX0" fmla="*/ 668760 w 1508242"/>
                  <a:gd name="connsiteY0" fmla="*/ 0 h 6719321"/>
                  <a:gd name="connsiteX1" fmla="*/ 0 w 1508242"/>
                  <a:gd name="connsiteY1" fmla="*/ 6615135 h 6719321"/>
                  <a:gd name="connsiteX0" fmla="*/ 668760 w 1386872"/>
                  <a:gd name="connsiteY0" fmla="*/ 0 h 6653761"/>
                  <a:gd name="connsiteX1" fmla="*/ 0 w 1386872"/>
                  <a:gd name="connsiteY1" fmla="*/ 6615135 h 6653761"/>
                  <a:gd name="connsiteX0" fmla="*/ 668760 w 1545946"/>
                  <a:gd name="connsiteY0" fmla="*/ 0 h 6694233"/>
                  <a:gd name="connsiteX1" fmla="*/ 0 w 1545946"/>
                  <a:gd name="connsiteY1" fmla="*/ 6615135 h 6694233"/>
                  <a:gd name="connsiteX0" fmla="*/ 0 w 4100576"/>
                  <a:gd name="connsiteY0" fmla="*/ 0 h 5778112"/>
                  <a:gd name="connsiteX1" fmla="*/ 3555713 w 4100576"/>
                  <a:gd name="connsiteY1" fmla="*/ 5682935 h 5778112"/>
                  <a:gd name="connsiteX0" fmla="*/ 0 w 3555713"/>
                  <a:gd name="connsiteY0" fmla="*/ 0 h 5682935"/>
                  <a:gd name="connsiteX1" fmla="*/ 3555713 w 3555713"/>
                  <a:gd name="connsiteY1" fmla="*/ 5682935 h 5682935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91718"/>
                  <a:gd name="connsiteY0" fmla="*/ 0 h 5505371"/>
                  <a:gd name="connsiteX1" fmla="*/ 3791718 w 3791718"/>
                  <a:gd name="connsiteY1" fmla="*/ 5505371 h 5505371"/>
                  <a:gd name="connsiteX0" fmla="*/ 0 w 3791718"/>
                  <a:gd name="connsiteY0" fmla="*/ 0 h 5239029"/>
                  <a:gd name="connsiteX1" fmla="*/ 3791718 w 3791718"/>
                  <a:gd name="connsiteY1" fmla="*/ 5239029 h 5239029"/>
                  <a:gd name="connsiteX0" fmla="*/ 0 w 11540011"/>
                  <a:gd name="connsiteY0" fmla="*/ 6339058 h 6729356"/>
                  <a:gd name="connsiteX1" fmla="*/ 11540011 w 11540011"/>
                  <a:gd name="connsiteY1" fmla="*/ 4010 h 6729356"/>
                  <a:gd name="connsiteX0" fmla="*/ 0 w 11540011"/>
                  <a:gd name="connsiteY0" fmla="*/ 6348423 h 6348422"/>
                  <a:gd name="connsiteX1" fmla="*/ 11540011 w 11540011"/>
                  <a:gd name="connsiteY1" fmla="*/ 13375 h 6348422"/>
                  <a:gd name="connsiteX0" fmla="*/ 0 w 11540011"/>
                  <a:gd name="connsiteY0" fmla="*/ 6348731 h 6348730"/>
                  <a:gd name="connsiteX1" fmla="*/ 3890632 w 11540011"/>
                  <a:gd name="connsiteY1" fmla="*/ 2033681 h 6348730"/>
                  <a:gd name="connsiteX2" fmla="*/ 11540011 w 11540011"/>
                  <a:gd name="connsiteY2" fmla="*/ 13683 h 6348730"/>
                  <a:gd name="connsiteX0" fmla="*/ 0 w 11540011"/>
                  <a:gd name="connsiteY0" fmla="*/ 6531915 h 6531914"/>
                  <a:gd name="connsiteX1" fmla="*/ 3890632 w 11540011"/>
                  <a:gd name="connsiteY1" fmla="*/ 2216865 h 6531914"/>
                  <a:gd name="connsiteX2" fmla="*/ 11540011 w 11540011"/>
                  <a:gd name="connsiteY2" fmla="*/ 196867 h 6531914"/>
                  <a:gd name="connsiteX0" fmla="*/ 0 w 11540011"/>
                  <a:gd name="connsiteY0" fmla="*/ 6670990 h 6670989"/>
                  <a:gd name="connsiteX1" fmla="*/ 4187375 w 11540011"/>
                  <a:gd name="connsiteY1" fmla="*/ 1956834 h 6670989"/>
                  <a:gd name="connsiteX2" fmla="*/ 11540011 w 11540011"/>
                  <a:gd name="connsiteY2" fmla="*/ 335942 h 6670989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758487 h 6758486"/>
                  <a:gd name="connsiteX1" fmla="*/ 4253318 w 11540011"/>
                  <a:gd name="connsiteY1" fmla="*/ 1844779 h 6758486"/>
                  <a:gd name="connsiteX2" fmla="*/ 11540011 w 11540011"/>
                  <a:gd name="connsiteY2" fmla="*/ 423439 h 6758486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8062626"/>
                  <a:gd name="connsiteY0" fmla="*/ 5297095 h 5297096"/>
                  <a:gd name="connsiteX1" fmla="*/ 4253318 w 18062626"/>
                  <a:gd name="connsiteY1" fmla="*/ 383387 h 5297096"/>
                  <a:gd name="connsiteX2" fmla="*/ 18062626 w 18062626"/>
                  <a:gd name="connsiteY2" fmla="*/ 3918862 h 5297096"/>
                  <a:gd name="connsiteX0" fmla="*/ 0 w 18062626"/>
                  <a:gd name="connsiteY0" fmla="*/ 1378233 h 1378232"/>
                  <a:gd name="connsiteX1" fmla="*/ 18062626 w 18062626"/>
                  <a:gd name="connsiteY1" fmla="*/ 0 h 1378232"/>
                  <a:gd name="connsiteX0" fmla="*/ 0 w 17166662"/>
                  <a:gd name="connsiteY0" fmla="*/ 1203287 h 1203287"/>
                  <a:gd name="connsiteX1" fmla="*/ 17166662 w 17166662"/>
                  <a:gd name="connsiteY1" fmla="*/ 0 h 1203287"/>
                  <a:gd name="connsiteX0" fmla="*/ 0 w 17344739"/>
                  <a:gd name="connsiteY0" fmla="*/ 1203287 h 1203287"/>
                  <a:gd name="connsiteX1" fmla="*/ 17344739 w 17344739"/>
                  <a:gd name="connsiteY1" fmla="*/ 0 h 1203287"/>
                  <a:gd name="connsiteX0" fmla="*/ 0 w 17380354"/>
                  <a:gd name="connsiteY0" fmla="*/ 1367371 h 1367371"/>
                  <a:gd name="connsiteX1" fmla="*/ 17380354 w 17380354"/>
                  <a:gd name="connsiteY1" fmla="*/ 0 h 1367371"/>
                  <a:gd name="connsiteX0" fmla="*/ 634732 w 2456696"/>
                  <a:gd name="connsiteY0" fmla="*/ 3001880 h 3001880"/>
                  <a:gd name="connsiteX1" fmla="*/ 1821964 w 2456696"/>
                  <a:gd name="connsiteY1" fmla="*/ 0 h 3001880"/>
                  <a:gd name="connsiteX0" fmla="*/ 0 w 3938375"/>
                  <a:gd name="connsiteY0" fmla="*/ 3001880 h 3001880"/>
                  <a:gd name="connsiteX1" fmla="*/ 1187232 w 3938375"/>
                  <a:gd name="connsiteY1" fmla="*/ 0 h 3001880"/>
                  <a:gd name="connsiteX0" fmla="*/ 14435209 w 15623682"/>
                  <a:gd name="connsiteY0" fmla="*/ 2566011 h 2566011"/>
                  <a:gd name="connsiteX1" fmla="*/ 0 w 15623682"/>
                  <a:gd name="connsiteY1" fmla="*/ 0 h 2566011"/>
                  <a:gd name="connsiteX0" fmla="*/ 14149868 w 15354379"/>
                  <a:gd name="connsiteY0" fmla="*/ 495633 h 495633"/>
                  <a:gd name="connsiteX1" fmla="*/ 0 w 15354379"/>
                  <a:gd name="connsiteY1" fmla="*/ 0 h 495633"/>
                  <a:gd name="connsiteX0" fmla="*/ 14149868 w 14149868"/>
                  <a:gd name="connsiteY0" fmla="*/ 495633 h 525862"/>
                  <a:gd name="connsiteX1" fmla="*/ 0 w 14149868"/>
                  <a:gd name="connsiteY1" fmla="*/ 0 h 525862"/>
                  <a:gd name="connsiteX0" fmla="*/ 15933252 w 15933252"/>
                  <a:gd name="connsiteY0" fmla="*/ 0 h 643569"/>
                  <a:gd name="connsiteX1" fmla="*/ 0 w 15933252"/>
                  <a:gd name="connsiteY1" fmla="*/ 594039 h 643569"/>
                  <a:gd name="connsiteX0" fmla="*/ 16075923 w 16075923"/>
                  <a:gd name="connsiteY0" fmla="*/ 59763 h 173057"/>
                  <a:gd name="connsiteX1" fmla="*/ 0 w 16075923"/>
                  <a:gd name="connsiteY1" fmla="*/ -1 h 173057"/>
                  <a:gd name="connsiteX0" fmla="*/ 16075923 w 16075923"/>
                  <a:gd name="connsiteY0" fmla="*/ -1 h 256040"/>
                  <a:gd name="connsiteX1" fmla="*/ 0 w 16075923"/>
                  <a:gd name="connsiteY1" fmla="*/ 158169 h 256040"/>
                  <a:gd name="connsiteX0" fmla="*/ 16075923 w 16075923"/>
                  <a:gd name="connsiteY0" fmla="*/ 1 h 163339"/>
                  <a:gd name="connsiteX1" fmla="*/ 0 w 16075923"/>
                  <a:gd name="connsiteY1" fmla="*/ 158171 h 163339"/>
                  <a:gd name="connsiteX0" fmla="*/ 16075923 w 16075923"/>
                  <a:gd name="connsiteY0" fmla="*/ 13762 h 173055"/>
                  <a:gd name="connsiteX1" fmla="*/ 0 w 16075923"/>
                  <a:gd name="connsiteY1" fmla="*/ 171932 h 173055"/>
                  <a:gd name="connsiteX0" fmla="*/ 16216855 w 16216855"/>
                  <a:gd name="connsiteY0" fmla="*/ 29983 h 29983"/>
                  <a:gd name="connsiteX1" fmla="*/ 0 w 16216855"/>
                  <a:gd name="connsiteY1" fmla="*/ 25661 h 29983"/>
                  <a:gd name="connsiteX0" fmla="*/ 16216855 w 16216855"/>
                  <a:gd name="connsiteY0" fmla="*/ 4322 h 4322"/>
                  <a:gd name="connsiteX1" fmla="*/ 0 w 16216855"/>
                  <a:gd name="connsiteY1" fmla="*/ 0 h 43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6216855" h="4322">
                    <a:moveTo>
                      <a:pt x="16216855" y="4322"/>
                    </a:moveTo>
                    <a:lnTo>
                      <a:pt x="0" y="0"/>
                    </a:lnTo>
                  </a:path>
                </a:pathLst>
              </a:custGeom>
              <a:noFill/>
              <a:ln w="165100" algn="ctr">
                <a:solidFill>
                  <a:srgbClr val="33CC33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2" name="CuadroTexto 10">
                <a:extLst>
                  <a:ext uri="{FF2B5EF4-FFF2-40B4-BE49-F238E27FC236}">
                    <a16:creationId xmlns:a16="http://schemas.microsoft.com/office/drawing/2014/main" id="{CD49E514-1BC6-07AE-E14E-4A368A4F067E}"/>
                  </a:ext>
                </a:extLst>
              </xdr:cNvPr>
              <xdr:cNvSpPr txBox="1"/>
            </xdr:nvSpPr>
            <xdr:spPr bwMode="auto">
              <a:xfrm rot="5400000" flipV="1">
                <a:off x="18391315" y="6614823"/>
                <a:ext cx="5627474" cy="180488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0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Av. Rosa Lozano</a:t>
                </a:r>
              </a:p>
            </xdr:txBody>
          </xdr:sp>
          <xdr:sp macro="" textlink="">
            <xdr:nvSpPr>
              <xdr:cNvPr id="23" name="CuadroTexto 10">
                <a:extLst>
                  <a:ext uri="{FF2B5EF4-FFF2-40B4-BE49-F238E27FC236}">
                    <a16:creationId xmlns:a16="http://schemas.microsoft.com/office/drawing/2014/main" id="{7636D54F-D920-E672-29FA-288E0D60C0E7}"/>
                  </a:ext>
                </a:extLst>
              </xdr:cNvPr>
              <xdr:cNvSpPr txBox="1"/>
            </xdr:nvSpPr>
            <xdr:spPr bwMode="auto">
              <a:xfrm rot="10800000" flipV="1">
                <a:off x="9019928" y="11828203"/>
                <a:ext cx="6015349" cy="140213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Jr. Cerro Gris</a:t>
                </a:r>
              </a:p>
            </xdr:txBody>
          </xdr:sp>
          <xdr:sp macro="" textlink="">
            <xdr:nvSpPr>
              <xdr:cNvPr id="24" name="107 CuadroTexto">
                <a:extLst>
                  <a:ext uri="{FF2B5EF4-FFF2-40B4-BE49-F238E27FC236}">
                    <a16:creationId xmlns:a16="http://schemas.microsoft.com/office/drawing/2014/main" id="{FAD4DD26-BE8F-4630-6340-4FDA92723916}"/>
                  </a:ext>
                </a:extLst>
              </xdr:cNvPr>
              <xdr:cNvSpPr txBox="1"/>
            </xdr:nvSpPr>
            <xdr:spPr bwMode="auto">
              <a:xfrm rot="90520">
                <a:off x="16546464" y="16237194"/>
                <a:ext cx="1188871" cy="4598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43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5" name="107 CuadroTexto">
                <a:extLst>
                  <a:ext uri="{FF2B5EF4-FFF2-40B4-BE49-F238E27FC236}">
                    <a16:creationId xmlns:a16="http://schemas.microsoft.com/office/drawing/2014/main" id="{D7B0C0FD-0E14-A36C-2E32-CB26AA5FA01D}"/>
                  </a:ext>
                </a:extLst>
              </xdr:cNvPr>
              <xdr:cNvSpPr txBox="1"/>
            </xdr:nvSpPr>
            <xdr:spPr bwMode="auto">
              <a:xfrm rot="90520">
                <a:off x="9684716" y="9381333"/>
                <a:ext cx="1206340" cy="4469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13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6" name="107 CuadroTexto">
                <a:extLst>
                  <a:ext uri="{FF2B5EF4-FFF2-40B4-BE49-F238E27FC236}">
                    <a16:creationId xmlns:a16="http://schemas.microsoft.com/office/drawing/2014/main" id="{36712F3F-0467-CC76-333C-77C931F4ED1D}"/>
                  </a:ext>
                </a:extLst>
              </xdr:cNvPr>
              <xdr:cNvSpPr txBox="1"/>
            </xdr:nvSpPr>
            <xdr:spPr bwMode="auto">
              <a:xfrm rot="90520">
                <a:off x="18361439" y="16160110"/>
                <a:ext cx="1190075" cy="6056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7" name="Rectángulo 26">
                <a:extLst>
                  <a:ext uri="{FF2B5EF4-FFF2-40B4-BE49-F238E27FC236}">
                    <a16:creationId xmlns:a16="http://schemas.microsoft.com/office/drawing/2014/main" id="{941F60B5-4F64-1A3C-C5A3-C51DB2A71EF7}"/>
                  </a:ext>
                </a:extLst>
              </xdr:cNvPr>
              <xdr:cNvSpPr/>
            </xdr:nvSpPr>
            <xdr:spPr bwMode="auto">
              <a:xfrm>
                <a:off x="7227650" y="8974350"/>
                <a:ext cx="907216" cy="2791340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grpSp>
            <xdr:nvGrpSpPr>
              <xdr:cNvPr id="28" name="Grupo 27">
                <a:extLst>
                  <a:ext uri="{FF2B5EF4-FFF2-40B4-BE49-F238E27FC236}">
                    <a16:creationId xmlns:a16="http://schemas.microsoft.com/office/drawing/2014/main" id="{FD6CD113-F828-DCD9-BAD8-ED58558042BB}"/>
                  </a:ext>
                </a:extLst>
              </xdr:cNvPr>
              <xdr:cNvGrpSpPr/>
            </xdr:nvGrpSpPr>
            <xdr:grpSpPr>
              <a:xfrm>
                <a:off x="8181955" y="3957845"/>
                <a:ext cx="8924605" cy="4627417"/>
                <a:chOff x="5617924" y="603250"/>
                <a:chExt cx="6955076" cy="6191250"/>
              </a:xfrm>
            </xdr:grpSpPr>
            <xdr:sp macro="" textlink="">
              <xdr:nvSpPr>
                <xdr:cNvPr id="2618161" name="Rectángulo: esquinas redondeadas 94">
                  <a:extLst>
                    <a:ext uri="{FF2B5EF4-FFF2-40B4-BE49-F238E27FC236}">
                      <a16:creationId xmlns:a16="http://schemas.microsoft.com/office/drawing/2014/main" id="{CD03E2E9-CBD4-49F4-E313-F92A5E7BE33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>
                  <a:off x="6340562" y="453939"/>
                  <a:ext cx="5461002" cy="6331126"/>
                </a:xfrm>
                <a:prstGeom prst="roundRect">
                  <a:avLst>
                    <a:gd name="adj" fmla="val 16667"/>
                  </a:avLst>
                </a:prstGeom>
                <a:noFill/>
                <a:ln w="28575" algn="ctr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618162" name="Forma libre: forma 17">
                  <a:extLst>
                    <a:ext uri="{FF2B5EF4-FFF2-40B4-BE49-F238E27FC236}">
                      <a16:creationId xmlns:a16="http://schemas.microsoft.com/office/drawing/2014/main" id="{93D92357-CECD-B97A-DDE6-FB6DDB57EABD}"/>
                    </a:ext>
                  </a:extLst>
                </xdr:cNvPr>
                <xdr:cNvSpPr/>
              </xdr:nvSpPr>
              <xdr:spPr bwMode="auto">
                <a:xfrm>
                  <a:off x="5617924" y="603250"/>
                  <a:ext cx="6955076" cy="6191250"/>
                </a:xfrm>
                <a:custGeom>
                  <a:avLst/>
                  <a:gdLst>
                    <a:gd name="connsiteX0" fmla="*/ 1143000 w 6934200"/>
                    <a:gd name="connsiteY0" fmla="*/ 4267200 h 4762500"/>
                    <a:gd name="connsiteX1" fmla="*/ 1143000 w 6934200"/>
                    <a:gd name="connsiteY1" fmla="*/ 4762500 h 4762500"/>
                    <a:gd name="connsiteX2" fmla="*/ 419100 w 6934200"/>
                    <a:gd name="connsiteY2" fmla="*/ 4648200 h 4762500"/>
                    <a:gd name="connsiteX3" fmla="*/ 228600 w 6934200"/>
                    <a:gd name="connsiteY3" fmla="*/ 4152900 h 4762500"/>
                    <a:gd name="connsiteX4" fmla="*/ 0 w 6934200"/>
                    <a:gd name="connsiteY4" fmla="*/ 3924300 h 4762500"/>
                    <a:gd name="connsiteX5" fmla="*/ 38100 w 6934200"/>
                    <a:gd name="connsiteY5" fmla="*/ 228600 h 4762500"/>
                    <a:gd name="connsiteX6" fmla="*/ 266700 w 6934200"/>
                    <a:gd name="connsiteY6" fmla="*/ 38100 h 4762500"/>
                    <a:gd name="connsiteX7" fmla="*/ 1219200 w 6934200"/>
                    <a:gd name="connsiteY7" fmla="*/ 0 h 4762500"/>
                    <a:gd name="connsiteX8" fmla="*/ 6400800 w 6934200"/>
                    <a:gd name="connsiteY8" fmla="*/ 0 h 4762500"/>
                    <a:gd name="connsiteX9" fmla="*/ 6896100 w 6934200"/>
                    <a:gd name="connsiteY9" fmla="*/ 190500 h 4762500"/>
                    <a:gd name="connsiteX10" fmla="*/ 6934200 w 6934200"/>
                    <a:gd name="connsiteY10" fmla="*/ 838200 h 4762500"/>
                    <a:gd name="connsiteX11" fmla="*/ 6400800 w 6934200"/>
                    <a:gd name="connsiteY11" fmla="*/ 952500 h 4762500"/>
                    <a:gd name="connsiteX12" fmla="*/ 6057900 w 6934200"/>
                    <a:gd name="connsiteY12" fmla="*/ 571500 h 4762500"/>
                    <a:gd name="connsiteX13" fmla="*/ 5867400 w 6934200"/>
                    <a:gd name="connsiteY13" fmla="*/ 381000 h 4762500"/>
                    <a:gd name="connsiteX14" fmla="*/ 952500 w 6934200"/>
                    <a:gd name="connsiteY14" fmla="*/ 495300 h 4762500"/>
                    <a:gd name="connsiteX15" fmla="*/ 495300 w 6934200"/>
                    <a:gd name="connsiteY15" fmla="*/ 1143000 h 4762500"/>
                    <a:gd name="connsiteX16" fmla="*/ 647700 w 6934200"/>
                    <a:gd name="connsiteY16" fmla="*/ 3886200 h 4762500"/>
                    <a:gd name="connsiteX17" fmla="*/ 1143000 w 6934200"/>
                    <a:gd name="connsiteY17" fmla="*/ 4267200 h 4762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</a:cxnLst>
                  <a:rect l="l" t="t" r="r" b="b"/>
                  <a:pathLst>
                    <a:path w="6934200" h="4762500">
                      <a:moveTo>
                        <a:pt x="1143000" y="4267200"/>
                      </a:moveTo>
                      <a:lnTo>
                        <a:pt x="1143000" y="4762500"/>
                      </a:lnTo>
                      <a:lnTo>
                        <a:pt x="419100" y="4648200"/>
                      </a:lnTo>
                      <a:lnTo>
                        <a:pt x="228600" y="4152900"/>
                      </a:lnTo>
                      <a:lnTo>
                        <a:pt x="0" y="3924300"/>
                      </a:lnTo>
                      <a:lnTo>
                        <a:pt x="38100" y="228600"/>
                      </a:lnTo>
                      <a:lnTo>
                        <a:pt x="266700" y="38100"/>
                      </a:lnTo>
                      <a:lnTo>
                        <a:pt x="1219200" y="0"/>
                      </a:lnTo>
                      <a:lnTo>
                        <a:pt x="6400800" y="0"/>
                      </a:lnTo>
                      <a:lnTo>
                        <a:pt x="6896100" y="190500"/>
                      </a:lnTo>
                      <a:lnTo>
                        <a:pt x="6934200" y="838200"/>
                      </a:lnTo>
                      <a:lnTo>
                        <a:pt x="6400800" y="952500"/>
                      </a:lnTo>
                      <a:lnTo>
                        <a:pt x="6057900" y="571500"/>
                      </a:lnTo>
                      <a:lnTo>
                        <a:pt x="5867400" y="381000"/>
                      </a:lnTo>
                      <a:lnTo>
                        <a:pt x="952500" y="495300"/>
                      </a:lnTo>
                      <a:lnTo>
                        <a:pt x="495300" y="1143000"/>
                      </a:lnTo>
                      <a:lnTo>
                        <a:pt x="647700" y="3886200"/>
                      </a:lnTo>
                      <a:lnTo>
                        <a:pt x="1143000" y="4267200"/>
                      </a:lnTo>
                      <a:close/>
                    </a:path>
                  </a:pathLst>
                </a:custGeom>
                <a:solidFill>
                  <a:sysClr val="window" lastClr="FFFFFF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xdr:spPr>
              <xdr:txBody>
                <a:bodyPr vertOverflow="clip" horzOverflow="clip" wrap="square" lIns="18288" tIns="0" rIns="0" bIns="0" rtlCol="0" anchor="ctr" upright="1"/>
                <a:lstStyle/>
                <a:p>
                  <a:pPr algn="ctr"/>
                  <a:endParaRPr lang="es-PE" sz="2200" b="1" i="0" u="none" strike="noStrike">
                    <a:solidFill>
                      <a:srgbClr val="FFFF00"/>
                    </a:solidFill>
                    <a:latin typeface="Arial Narrow"/>
                  </a:endParaRPr>
                </a:p>
              </xdr:txBody>
            </xdr:sp>
          </xdr:grpSp>
          <xdr:grpSp>
            <xdr:nvGrpSpPr>
              <xdr:cNvPr id="29" name="Grupo 28">
                <a:extLst>
                  <a:ext uri="{FF2B5EF4-FFF2-40B4-BE49-F238E27FC236}">
                    <a16:creationId xmlns:a16="http://schemas.microsoft.com/office/drawing/2014/main" id="{CD3E8B8F-F0EF-BFE3-6F30-5491D5B0D33F}"/>
                  </a:ext>
                </a:extLst>
              </xdr:cNvPr>
              <xdr:cNvGrpSpPr/>
            </xdr:nvGrpSpPr>
            <xdr:grpSpPr>
              <a:xfrm>
                <a:off x="10144494" y="11254815"/>
                <a:ext cx="6999718" cy="4838333"/>
                <a:chOff x="10070641" y="10997388"/>
                <a:chExt cx="7009366" cy="4720230"/>
              </a:xfrm>
            </xdr:grpSpPr>
            <xdr:sp macro="" textlink="">
              <xdr:nvSpPr>
                <xdr:cNvPr id="2618158" name="Forma libre 162">
                  <a:extLst>
                    <a:ext uri="{FF2B5EF4-FFF2-40B4-BE49-F238E27FC236}">
                      <a16:creationId xmlns:a16="http://schemas.microsoft.com/office/drawing/2014/main" id="{2F276B4C-267B-BB6A-F936-E2826C2788C0}"/>
                    </a:ext>
                  </a:extLst>
                </xdr:cNvPr>
                <xdr:cNvSpPr/>
              </xdr:nvSpPr>
              <xdr:spPr bwMode="auto">
                <a:xfrm>
                  <a:off x="10070641" y="10997388"/>
                  <a:ext cx="5152702" cy="44988"/>
                </a:xfrm>
                <a:custGeom>
                  <a:avLst/>
                  <a:gdLst>
                    <a:gd name="connsiteX0" fmla="*/ 3548063 w 3548063"/>
                    <a:gd name="connsiteY0" fmla="*/ 0 h 2595562"/>
                    <a:gd name="connsiteX1" fmla="*/ 0 w 3548063"/>
                    <a:gd name="connsiteY1" fmla="*/ 2595562 h 2595562"/>
                    <a:gd name="connsiteX0" fmla="*/ 3548063 w 3548063"/>
                    <a:gd name="connsiteY0" fmla="*/ 0 h 2595690"/>
                    <a:gd name="connsiteX1" fmla="*/ 0 w 3548063"/>
                    <a:gd name="connsiteY1" fmla="*/ 2595562 h 2595690"/>
                    <a:gd name="connsiteX0" fmla="*/ 3548063 w 3551052"/>
                    <a:gd name="connsiteY0" fmla="*/ 0 h 2595865"/>
                    <a:gd name="connsiteX1" fmla="*/ 0 w 3551052"/>
                    <a:gd name="connsiteY1" fmla="*/ 2595562 h 2595865"/>
                    <a:gd name="connsiteX0" fmla="*/ 3548063 w 3551052"/>
                    <a:gd name="connsiteY0" fmla="*/ 0 h 1799126"/>
                    <a:gd name="connsiteX1" fmla="*/ 0 w 3551052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864920"/>
                    <a:gd name="connsiteX1" fmla="*/ 0 w 3548063"/>
                    <a:gd name="connsiteY1" fmla="*/ 1857374 h 1864920"/>
                    <a:gd name="connsiteX0" fmla="*/ 3643313 w 3643313"/>
                    <a:gd name="connsiteY0" fmla="*/ 0 h 1799126"/>
                    <a:gd name="connsiteX1" fmla="*/ 0 w 3643313"/>
                    <a:gd name="connsiteY1" fmla="*/ 1785937 h 1799126"/>
                    <a:gd name="connsiteX0" fmla="*/ 3619500 w 3619500"/>
                    <a:gd name="connsiteY0" fmla="*/ 0 h 2334139"/>
                    <a:gd name="connsiteX1" fmla="*/ 0 w 3619500"/>
                    <a:gd name="connsiteY1" fmla="*/ 2333624 h 2334139"/>
                    <a:gd name="connsiteX0" fmla="*/ 3619500 w 3619500"/>
                    <a:gd name="connsiteY0" fmla="*/ 0 h 2333624"/>
                    <a:gd name="connsiteX1" fmla="*/ 0 w 3619500"/>
                    <a:gd name="connsiteY1" fmla="*/ 2333624 h 2333624"/>
                    <a:gd name="connsiteX0" fmla="*/ 3714750 w 3714750"/>
                    <a:gd name="connsiteY0" fmla="*/ 0 h 2333624"/>
                    <a:gd name="connsiteX1" fmla="*/ 0 w 3714750"/>
                    <a:gd name="connsiteY1" fmla="*/ 2333624 h 2333624"/>
                    <a:gd name="connsiteX0" fmla="*/ 3595688 w 3595688"/>
                    <a:gd name="connsiteY0" fmla="*/ 0 h 2381249"/>
                    <a:gd name="connsiteX1" fmla="*/ 0 w 3595688"/>
                    <a:gd name="connsiteY1" fmla="*/ 2381249 h 2381249"/>
                    <a:gd name="connsiteX0" fmla="*/ 3417299 w 3417299"/>
                    <a:gd name="connsiteY0" fmla="*/ 0 h 1483930"/>
                    <a:gd name="connsiteX1" fmla="*/ 0 w 3417299"/>
                    <a:gd name="connsiteY1" fmla="*/ 1416590 h 1483930"/>
                    <a:gd name="connsiteX0" fmla="*/ 3417299 w 3417299"/>
                    <a:gd name="connsiteY0" fmla="*/ 0 h 1943173"/>
                    <a:gd name="connsiteX1" fmla="*/ 0 w 3417299"/>
                    <a:gd name="connsiteY1" fmla="*/ 1416590 h 1943173"/>
                    <a:gd name="connsiteX0" fmla="*/ 3417299 w 3417299"/>
                    <a:gd name="connsiteY0" fmla="*/ 0 h 2168056"/>
                    <a:gd name="connsiteX1" fmla="*/ 0 w 3417299"/>
                    <a:gd name="connsiteY1" fmla="*/ 1416590 h 2168056"/>
                    <a:gd name="connsiteX0" fmla="*/ 3417299 w 3417299"/>
                    <a:gd name="connsiteY0" fmla="*/ 0 h 2296602"/>
                    <a:gd name="connsiteX1" fmla="*/ 0 w 3417299"/>
                    <a:gd name="connsiteY1" fmla="*/ 1416590 h 2296602"/>
                    <a:gd name="connsiteX0" fmla="*/ 3417299 w 3417299"/>
                    <a:gd name="connsiteY0" fmla="*/ 0 h 2560427"/>
                    <a:gd name="connsiteX1" fmla="*/ 0 w 3417299"/>
                    <a:gd name="connsiteY1" fmla="*/ 1416590 h 2560427"/>
                    <a:gd name="connsiteX0" fmla="*/ 3417299 w 3417299"/>
                    <a:gd name="connsiteY0" fmla="*/ 0 h 2515356"/>
                    <a:gd name="connsiteX1" fmla="*/ 0 w 3417299"/>
                    <a:gd name="connsiteY1" fmla="*/ 1344239 h 2515356"/>
                    <a:gd name="connsiteX0" fmla="*/ 3417299 w 3417299"/>
                    <a:gd name="connsiteY0" fmla="*/ 0 h 2820558"/>
                    <a:gd name="connsiteX1" fmla="*/ 0 w 3417299"/>
                    <a:gd name="connsiteY1" fmla="*/ 1344239 h 2820558"/>
                    <a:gd name="connsiteX0" fmla="*/ 3238909 w 3238909"/>
                    <a:gd name="connsiteY0" fmla="*/ 0 h 3291926"/>
                    <a:gd name="connsiteX1" fmla="*/ 0 w 3238909"/>
                    <a:gd name="connsiteY1" fmla="*/ 2140081 h 3291926"/>
                    <a:gd name="connsiteX0" fmla="*/ 3019353 w 3019353"/>
                    <a:gd name="connsiteY0" fmla="*/ 0 h 5051125"/>
                    <a:gd name="connsiteX1" fmla="*/ 0 w 3019353"/>
                    <a:gd name="connsiteY1" fmla="*/ 4431145 h 505112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633178 w 633178"/>
                    <a:gd name="connsiteY0" fmla="*/ 0 h 7020802"/>
                    <a:gd name="connsiteX1" fmla="*/ 0 w 633178"/>
                    <a:gd name="connsiteY1" fmla="*/ 7020802 h 7020802"/>
                    <a:gd name="connsiteX0" fmla="*/ 686551 w 686551"/>
                    <a:gd name="connsiteY0" fmla="*/ 0 h 6771160"/>
                    <a:gd name="connsiteX1" fmla="*/ 0 w 686551"/>
                    <a:gd name="connsiteY1" fmla="*/ 6771160 h 6771160"/>
                    <a:gd name="connsiteX0" fmla="*/ 686551 w 1091677"/>
                    <a:gd name="connsiteY0" fmla="*/ 0 h 6771160"/>
                    <a:gd name="connsiteX1" fmla="*/ 0 w 1091677"/>
                    <a:gd name="connsiteY1" fmla="*/ 6771160 h 6771160"/>
                    <a:gd name="connsiteX0" fmla="*/ 686551 w 1336788"/>
                    <a:gd name="connsiteY0" fmla="*/ 0 h 6771160"/>
                    <a:gd name="connsiteX1" fmla="*/ 0 w 1336788"/>
                    <a:gd name="connsiteY1" fmla="*/ 6771160 h 6771160"/>
                    <a:gd name="connsiteX0" fmla="*/ 686551 w 1601009"/>
                    <a:gd name="connsiteY0" fmla="*/ 0 h 7212820"/>
                    <a:gd name="connsiteX1" fmla="*/ 0 w 1601009"/>
                    <a:gd name="connsiteY1" fmla="*/ 6771160 h 7212820"/>
                    <a:gd name="connsiteX0" fmla="*/ 668760 w 1590312"/>
                    <a:gd name="connsiteY0" fmla="*/ 0 h 7072927"/>
                    <a:gd name="connsiteX1" fmla="*/ 0 w 1590312"/>
                    <a:gd name="connsiteY1" fmla="*/ 6615135 h 7072927"/>
                    <a:gd name="connsiteX0" fmla="*/ 668760 w 1613242"/>
                    <a:gd name="connsiteY0" fmla="*/ 0 h 6788564"/>
                    <a:gd name="connsiteX1" fmla="*/ 0 w 1613242"/>
                    <a:gd name="connsiteY1" fmla="*/ 6615135 h 6788564"/>
                    <a:gd name="connsiteX0" fmla="*/ 668760 w 1607470"/>
                    <a:gd name="connsiteY0" fmla="*/ 0 h 6645453"/>
                    <a:gd name="connsiteX1" fmla="*/ 0 w 1607470"/>
                    <a:gd name="connsiteY1" fmla="*/ 6615135 h 6645453"/>
                    <a:gd name="connsiteX0" fmla="*/ 668760 w 1467193"/>
                    <a:gd name="connsiteY0" fmla="*/ 0 h 6615134"/>
                    <a:gd name="connsiteX1" fmla="*/ 0 w 1467193"/>
                    <a:gd name="connsiteY1" fmla="*/ 6615135 h 6615134"/>
                    <a:gd name="connsiteX0" fmla="*/ 668760 w 1508242"/>
                    <a:gd name="connsiteY0" fmla="*/ 0 h 6719321"/>
                    <a:gd name="connsiteX1" fmla="*/ 0 w 1508242"/>
                    <a:gd name="connsiteY1" fmla="*/ 6615135 h 6719321"/>
                    <a:gd name="connsiteX0" fmla="*/ 668760 w 1386872"/>
                    <a:gd name="connsiteY0" fmla="*/ 0 h 6653761"/>
                    <a:gd name="connsiteX1" fmla="*/ 0 w 1386872"/>
                    <a:gd name="connsiteY1" fmla="*/ 6615135 h 6653761"/>
                    <a:gd name="connsiteX0" fmla="*/ 668760 w 1545946"/>
                    <a:gd name="connsiteY0" fmla="*/ 0 h 6694233"/>
                    <a:gd name="connsiteX1" fmla="*/ 0 w 1545946"/>
                    <a:gd name="connsiteY1" fmla="*/ 6615135 h 6694233"/>
                    <a:gd name="connsiteX0" fmla="*/ 0 w 4100576"/>
                    <a:gd name="connsiteY0" fmla="*/ 0 h 5778112"/>
                    <a:gd name="connsiteX1" fmla="*/ 3555713 w 4100576"/>
                    <a:gd name="connsiteY1" fmla="*/ 5682935 h 5778112"/>
                    <a:gd name="connsiteX0" fmla="*/ 0 w 3555713"/>
                    <a:gd name="connsiteY0" fmla="*/ 0 h 5682935"/>
                    <a:gd name="connsiteX1" fmla="*/ 3555713 w 3555713"/>
                    <a:gd name="connsiteY1" fmla="*/ 5682935 h 5682935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91718"/>
                    <a:gd name="connsiteY0" fmla="*/ 0 h 5505371"/>
                    <a:gd name="connsiteX1" fmla="*/ 3791718 w 3791718"/>
                    <a:gd name="connsiteY1" fmla="*/ 5505371 h 5505371"/>
                    <a:gd name="connsiteX0" fmla="*/ 0 w 3791718"/>
                    <a:gd name="connsiteY0" fmla="*/ 0 h 5239029"/>
                    <a:gd name="connsiteX1" fmla="*/ 3791718 w 3791718"/>
                    <a:gd name="connsiteY1" fmla="*/ 5239029 h 5239029"/>
                    <a:gd name="connsiteX0" fmla="*/ 0 w 11540011"/>
                    <a:gd name="connsiteY0" fmla="*/ 6339058 h 6729356"/>
                    <a:gd name="connsiteX1" fmla="*/ 11540011 w 11540011"/>
                    <a:gd name="connsiteY1" fmla="*/ 4010 h 6729356"/>
                    <a:gd name="connsiteX0" fmla="*/ 0 w 11540011"/>
                    <a:gd name="connsiteY0" fmla="*/ 6348423 h 6348422"/>
                    <a:gd name="connsiteX1" fmla="*/ 11540011 w 11540011"/>
                    <a:gd name="connsiteY1" fmla="*/ 13375 h 6348422"/>
                    <a:gd name="connsiteX0" fmla="*/ 0 w 11540011"/>
                    <a:gd name="connsiteY0" fmla="*/ 6348731 h 6348730"/>
                    <a:gd name="connsiteX1" fmla="*/ 3890632 w 11540011"/>
                    <a:gd name="connsiteY1" fmla="*/ 2033681 h 6348730"/>
                    <a:gd name="connsiteX2" fmla="*/ 11540011 w 11540011"/>
                    <a:gd name="connsiteY2" fmla="*/ 13683 h 6348730"/>
                    <a:gd name="connsiteX0" fmla="*/ 0 w 11540011"/>
                    <a:gd name="connsiteY0" fmla="*/ 6531915 h 6531914"/>
                    <a:gd name="connsiteX1" fmla="*/ 3890632 w 11540011"/>
                    <a:gd name="connsiteY1" fmla="*/ 2216865 h 6531914"/>
                    <a:gd name="connsiteX2" fmla="*/ 11540011 w 11540011"/>
                    <a:gd name="connsiteY2" fmla="*/ 196867 h 6531914"/>
                    <a:gd name="connsiteX0" fmla="*/ 0 w 11540011"/>
                    <a:gd name="connsiteY0" fmla="*/ 6670990 h 6670989"/>
                    <a:gd name="connsiteX1" fmla="*/ 4187375 w 11540011"/>
                    <a:gd name="connsiteY1" fmla="*/ 1956834 h 6670989"/>
                    <a:gd name="connsiteX2" fmla="*/ 11540011 w 11540011"/>
                    <a:gd name="connsiteY2" fmla="*/ 335942 h 6670989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758487 h 6758486"/>
                    <a:gd name="connsiteX1" fmla="*/ 4253318 w 11540011"/>
                    <a:gd name="connsiteY1" fmla="*/ 1844779 h 6758486"/>
                    <a:gd name="connsiteX2" fmla="*/ 11540011 w 11540011"/>
                    <a:gd name="connsiteY2" fmla="*/ 423439 h 6758486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8062626"/>
                    <a:gd name="connsiteY0" fmla="*/ 5297095 h 5297096"/>
                    <a:gd name="connsiteX1" fmla="*/ 4253318 w 18062626"/>
                    <a:gd name="connsiteY1" fmla="*/ 383387 h 5297096"/>
                    <a:gd name="connsiteX2" fmla="*/ 18062626 w 18062626"/>
                    <a:gd name="connsiteY2" fmla="*/ 3918862 h 5297096"/>
                    <a:gd name="connsiteX0" fmla="*/ 0 w 18062626"/>
                    <a:gd name="connsiteY0" fmla="*/ 1378233 h 1378232"/>
                    <a:gd name="connsiteX1" fmla="*/ 18062626 w 18062626"/>
                    <a:gd name="connsiteY1" fmla="*/ 0 h 1378232"/>
                    <a:gd name="connsiteX0" fmla="*/ 0 w 17166662"/>
                    <a:gd name="connsiteY0" fmla="*/ 1203287 h 1203287"/>
                    <a:gd name="connsiteX1" fmla="*/ 17166662 w 17166662"/>
                    <a:gd name="connsiteY1" fmla="*/ 0 h 1203287"/>
                    <a:gd name="connsiteX0" fmla="*/ 0 w 17344739"/>
                    <a:gd name="connsiteY0" fmla="*/ 1203287 h 1203287"/>
                    <a:gd name="connsiteX1" fmla="*/ 17344739 w 17344739"/>
                    <a:gd name="connsiteY1" fmla="*/ 0 h 1203287"/>
                    <a:gd name="connsiteX0" fmla="*/ 0 w 17380354"/>
                    <a:gd name="connsiteY0" fmla="*/ 1367371 h 1367371"/>
                    <a:gd name="connsiteX1" fmla="*/ 17380354 w 17380354"/>
                    <a:gd name="connsiteY1" fmla="*/ 0 h 1367371"/>
                    <a:gd name="connsiteX0" fmla="*/ 634732 w 2456696"/>
                    <a:gd name="connsiteY0" fmla="*/ 3001880 h 3001880"/>
                    <a:gd name="connsiteX1" fmla="*/ 1821964 w 2456696"/>
                    <a:gd name="connsiteY1" fmla="*/ 0 h 3001880"/>
                    <a:gd name="connsiteX0" fmla="*/ 0 w 3938375"/>
                    <a:gd name="connsiteY0" fmla="*/ 3001880 h 3001880"/>
                    <a:gd name="connsiteX1" fmla="*/ 1187232 w 3938375"/>
                    <a:gd name="connsiteY1" fmla="*/ 0 h 3001880"/>
                    <a:gd name="connsiteX0" fmla="*/ 14435209 w 15623682"/>
                    <a:gd name="connsiteY0" fmla="*/ 2566011 h 2566011"/>
                    <a:gd name="connsiteX1" fmla="*/ 0 w 15623682"/>
                    <a:gd name="connsiteY1" fmla="*/ 0 h 2566011"/>
                    <a:gd name="connsiteX0" fmla="*/ 14149868 w 15354379"/>
                    <a:gd name="connsiteY0" fmla="*/ 495633 h 495633"/>
                    <a:gd name="connsiteX1" fmla="*/ 0 w 15354379"/>
                    <a:gd name="connsiteY1" fmla="*/ 0 h 495633"/>
                    <a:gd name="connsiteX0" fmla="*/ 14149868 w 14149868"/>
                    <a:gd name="connsiteY0" fmla="*/ 495633 h 525862"/>
                    <a:gd name="connsiteX1" fmla="*/ 0 w 14149868"/>
                    <a:gd name="connsiteY1" fmla="*/ 0 h 525862"/>
                    <a:gd name="connsiteX0" fmla="*/ 15933252 w 15933252"/>
                    <a:gd name="connsiteY0" fmla="*/ 0 h 643569"/>
                    <a:gd name="connsiteX1" fmla="*/ 0 w 15933252"/>
                    <a:gd name="connsiteY1" fmla="*/ 594039 h 643569"/>
                    <a:gd name="connsiteX0" fmla="*/ 16075923 w 16075923"/>
                    <a:gd name="connsiteY0" fmla="*/ 59763 h 173057"/>
                    <a:gd name="connsiteX1" fmla="*/ 0 w 16075923"/>
                    <a:gd name="connsiteY1" fmla="*/ -1 h 173057"/>
                    <a:gd name="connsiteX0" fmla="*/ 16075923 w 16075923"/>
                    <a:gd name="connsiteY0" fmla="*/ -1 h 256040"/>
                    <a:gd name="connsiteX1" fmla="*/ 0 w 16075923"/>
                    <a:gd name="connsiteY1" fmla="*/ 158169 h 256040"/>
                    <a:gd name="connsiteX0" fmla="*/ 16075923 w 16075923"/>
                    <a:gd name="connsiteY0" fmla="*/ 1 h 163339"/>
                    <a:gd name="connsiteX1" fmla="*/ 0 w 16075923"/>
                    <a:gd name="connsiteY1" fmla="*/ 158171 h 163339"/>
                    <a:gd name="connsiteX0" fmla="*/ 16075923 w 16075923"/>
                    <a:gd name="connsiteY0" fmla="*/ 13762 h 173055"/>
                    <a:gd name="connsiteX1" fmla="*/ 0 w 16075923"/>
                    <a:gd name="connsiteY1" fmla="*/ 171932 h 173055"/>
                    <a:gd name="connsiteX0" fmla="*/ 16216855 w 16216855"/>
                    <a:gd name="connsiteY0" fmla="*/ 29983 h 29983"/>
                    <a:gd name="connsiteX1" fmla="*/ 0 w 16216855"/>
                    <a:gd name="connsiteY1" fmla="*/ 25661 h 29983"/>
                    <a:gd name="connsiteX0" fmla="*/ 16216855 w 16216855"/>
                    <a:gd name="connsiteY0" fmla="*/ 4322 h 4322"/>
                    <a:gd name="connsiteX1" fmla="*/ 0 w 16216855"/>
                    <a:gd name="connsiteY1" fmla="*/ 0 h 432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16216855" h="4322">
                      <a:moveTo>
                        <a:pt x="16216855" y="4322"/>
                      </a:moveTo>
                      <a:lnTo>
                        <a:pt x="0" y="0"/>
                      </a:lnTo>
                    </a:path>
                  </a:pathLst>
                </a:cu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non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2618159" name="Conector recto de flecha 2618158">
                  <a:extLst>
                    <a:ext uri="{FF2B5EF4-FFF2-40B4-BE49-F238E27FC236}">
                      <a16:creationId xmlns:a16="http://schemas.microsoft.com/office/drawing/2014/main" id="{E3B2596C-79C6-DBE6-495D-CD98C6B8C9F4}"/>
                    </a:ext>
                  </a:extLst>
                </xdr:cNvPr>
                <xdr:cNvCxnSpPr/>
              </xdr:nvCxnSpPr>
              <xdr:spPr>
                <a:xfrm>
                  <a:off x="17025999" y="12794362"/>
                  <a:ext cx="54008" cy="2923256"/>
                </a:xfrm>
                <a:prstGeom prst="straightConnector1">
                  <a:avLst/>
                </a:pr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2618160" name="Arco 2618159">
                  <a:extLst>
                    <a:ext uri="{FF2B5EF4-FFF2-40B4-BE49-F238E27FC236}">
                      <a16:creationId xmlns:a16="http://schemas.microsoft.com/office/drawing/2014/main" id="{6CACAFFE-F1B2-B36B-6258-1090530479CE}"/>
                    </a:ext>
                  </a:extLst>
                </xdr:cNvPr>
                <xdr:cNvSpPr/>
              </xdr:nvSpPr>
              <xdr:spPr>
                <a:xfrm>
                  <a:off x="13066756" y="11057855"/>
                  <a:ext cx="3960661" cy="3443981"/>
                </a:xfrm>
                <a:prstGeom prst="arc">
                  <a:avLst>
                    <a:gd name="adj1" fmla="val 16412002"/>
                    <a:gd name="adj2" fmla="val 134532"/>
                  </a:avLst>
                </a:pr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none" w="med" len="lg"/>
                </a:ln>
              </xdr:spPr>
              <xdr:txBody>
                <a:bodyPr vertOverflow="clip" horzOverflow="clip" rtlCol="0" anchor="t"/>
                <a:lstStyle/>
                <a:p>
                  <a:pPr algn="l"/>
                  <a:endParaRPr lang="es-PE" sz="1100"/>
                </a:p>
              </xdr:txBody>
            </xdr:sp>
          </xdr:grpSp>
          <xdr:sp macro="" textlink="">
            <xdr:nvSpPr>
              <xdr:cNvPr id="30" name="CuadroTexto 10">
                <a:extLst>
                  <a:ext uri="{FF2B5EF4-FFF2-40B4-BE49-F238E27FC236}">
                    <a16:creationId xmlns:a16="http://schemas.microsoft.com/office/drawing/2014/main" id="{4AAB8687-6D9F-94F2-5E25-2C48B0AACFAC}"/>
                  </a:ext>
                </a:extLst>
              </xdr:cNvPr>
              <xdr:cNvSpPr txBox="1"/>
            </xdr:nvSpPr>
            <xdr:spPr bwMode="auto">
              <a:xfrm rot="10800000" flipV="1">
                <a:off x="5447646" y="7364686"/>
                <a:ext cx="6408676" cy="23435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Hacia</a:t>
                </a:r>
              </a:p>
              <a:p>
                <a:pPr marL="457200" lvl="1" indent="0" algn="l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Av. Circunvalación</a:t>
                </a:r>
              </a:p>
            </xdr:txBody>
          </xdr:sp>
          <xdr:sp macro="" textlink="$Q$89">
            <xdr:nvSpPr>
              <xdr:cNvPr id="31" name="279 CuadroTexto">
                <a:extLst>
                  <a:ext uri="{FF2B5EF4-FFF2-40B4-BE49-F238E27FC236}">
                    <a16:creationId xmlns:a16="http://schemas.microsoft.com/office/drawing/2014/main" id="{6D1105EC-5DD2-277C-296F-85E42765312E}"/>
                  </a:ext>
                </a:extLst>
              </xdr:cNvPr>
              <xdr:cNvSpPr txBox="1"/>
            </xdr:nvSpPr>
            <xdr:spPr bwMode="auto">
              <a:xfrm>
                <a:off x="18368694" y="16883683"/>
                <a:ext cx="1619625" cy="66676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16381AC1-624A-422F-9BEE-8F9EADF5F0EE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R$89">
            <xdr:nvSpPr>
              <xdr:cNvPr id="2618144" name="279 CuadroTexto">
                <a:extLst>
                  <a:ext uri="{FF2B5EF4-FFF2-40B4-BE49-F238E27FC236}">
                    <a16:creationId xmlns:a16="http://schemas.microsoft.com/office/drawing/2014/main" id="{E67E5AE3-0190-4E8A-B95D-1C1CBFFA262E}"/>
                  </a:ext>
                </a:extLst>
              </xdr:cNvPr>
              <xdr:cNvSpPr txBox="1"/>
            </xdr:nvSpPr>
            <xdr:spPr bwMode="auto">
              <a:xfrm>
                <a:off x="8364229" y="9125667"/>
                <a:ext cx="1279959" cy="54558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CC6542D-F45E-479C-B68E-9DF0F8E7ED3F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47">
            <xdr:nvSpPr>
              <xdr:cNvPr id="2618145" name="279 CuadroTexto">
                <a:extLst>
                  <a:ext uri="{FF2B5EF4-FFF2-40B4-BE49-F238E27FC236}">
                    <a16:creationId xmlns:a16="http://schemas.microsoft.com/office/drawing/2014/main" id="{578BC414-9C3E-DA85-64A6-81493E835651}"/>
                  </a:ext>
                </a:extLst>
              </xdr:cNvPr>
              <xdr:cNvSpPr txBox="1"/>
            </xdr:nvSpPr>
            <xdr:spPr bwMode="auto">
              <a:xfrm>
                <a:off x="17101381" y="17870938"/>
                <a:ext cx="1691858" cy="72450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EC11FD9-E69B-48BB-8C2D-7608D86FF955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618146" name="Forma libre: forma 35">
                <a:extLst>
                  <a:ext uri="{FF2B5EF4-FFF2-40B4-BE49-F238E27FC236}">
                    <a16:creationId xmlns:a16="http://schemas.microsoft.com/office/drawing/2014/main" id="{DC7F5E02-8104-3A3A-77A4-D0E0E955C7AC}"/>
                  </a:ext>
                </a:extLst>
              </xdr:cNvPr>
              <xdr:cNvSpPr/>
            </xdr:nvSpPr>
            <xdr:spPr>
              <a:xfrm>
                <a:off x="10847749" y="8447017"/>
                <a:ext cx="8359164" cy="1178452"/>
              </a:xfrm>
              <a:custGeom>
                <a:avLst/>
                <a:gdLst>
                  <a:gd name="connsiteX0" fmla="*/ 0 w 7048500"/>
                  <a:gd name="connsiteY0" fmla="*/ 1492250 h 1492250"/>
                  <a:gd name="connsiteX1" fmla="*/ 5302250 w 7048500"/>
                  <a:gd name="connsiteY1" fmla="*/ 1333500 h 1492250"/>
                  <a:gd name="connsiteX2" fmla="*/ 7048500 w 7048500"/>
                  <a:gd name="connsiteY2" fmla="*/ 0 h 149225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7048500" h="1492250">
                    <a:moveTo>
                      <a:pt x="0" y="1492250"/>
                    </a:moveTo>
                    <a:lnTo>
                      <a:pt x="5302250" y="1333500"/>
                    </a:lnTo>
                    <a:cubicBezTo>
                      <a:pt x="6477000" y="1084792"/>
                      <a:pt x="6762750" y="542396"/>
                      <a:pt x="7048500" y="0"/>
                    </a:cubicBezTo>
                  </a:path>
                </a:pathLst>
              </a:custGeom>
              <a:noFill/>
              <a:ln w="165100" algn="ctr">
                <a:solidFill>
                  <a:srgbClr val="33CC33"/>
                </a:solidFill>
                <a:round/>
                <a:headEnd type="triangle"/>
                <a:tailEnd type="non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2618147" name="Conector recto 2618146">
                <a:extLst>
                  <a:ext uri="{FF2B5EF4-FFF2-40B4-BE49-F238E27FC236}">
                    <a16:creationId xmlns:a16="http://schemas.microsoft.com/office/drawing/2014/main" id="{10766E0B-8FB1-0AE7-1ED4-299D5D6C39D4}"/>
                  </a:ext>
                </a:extLst>
              </xdr:cNvPr>
              <xdr:cNvCxnSpPr/>
            </xdr:nvCxnSpPr>
            <xdr:spPr>
              <a:xfrm flipH="1">
                <a:off x="26171803" y="4807576"/>
                <a:ext cx="52708" cy="13633751"/>
              </a:xfrm>
              <a:prstGeom prst="line">
                <a:avLst/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cxnSp>
          <xdr:sp macro="" textlink="">
            <xdr:nvSpPr>
              <xdr:cNvPr id="2618148" name="Rectángulo 2618147">
                <a:extLst>
                  <a:ext uri="{FF2B5EF4-FFF2-40B4-BE49-F238E27FC236}">
                    <a16:creationId xmlns:a16="http://schemas.microsoft.com/office/drawing/2014/main" id="{5B6EB9DF-96E5-BB0F-0F83-8CDE99CDE904}"/>
                  </a:ext>
                </a:extLst>
              </xdr:cNvPr>
              <xdr:cNvSpPr/>
            </xdr:nvSpPr>
            <xdr:spPr>
              <a:xfrm>
                <a:off x="7040632" y="11912096"/>
                <a:ext cx="1787774" cy="6159624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">
            <xdr:nvSpPr>
              <xdr:cNvPr id="2618149" name="Rectángulo 2618148">
                <a:extLst>
                  <a:ext uri="{FF2B5EF4-FFF2-40B4-BE49-F238E27FC236}">
                    <a16:creationId xmlns:a16="http://schemas.microsoft.com/office/drawing/2014/main" id="{5C034196-E5FC-9EEE-E234-27375FC90FD3}"/>
                  </a:ext>
                </a:extLst>
              </xdr:cNvPr>
              <xdr:cNvSpPr/>
            </xdr:nvSpPr>
            <xdr:spPr>
              <a:xfrm rot="16200000">
                <a:off x="11382372" y="14172615"/>
                <a:ext cx="1227283" cy="8699811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$AU$89">
            <xdr:nvSpPr>
              <xdr:cNvPr id="2618150" name="279 CuadroTexto">
                <a:extLst>
                  <a:ext uri="{FF2B5EF4-FFF2-40B4-BE49-F238E27FC236}">
                    <a16:creationId xmlns:a16="http://schemas.microsoft.com/office/drawing/2014/main" id="{E0E8D72D-17F4-DF7A-D4B1-01894A3D3551}"/>
                  </a:ext>
                </a:extLst>
              </xdr:cNvPr>
              <xdr:cNvSpPr txBox="1"/>
            </xdr:nvSpPr>
            <xdr:spPr bwMode="auto">
              <a:xfrm>
                <a:off x="16414982" y="16883682"/>
                <a:ext cx="1739963" cy="69075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77B0344-A7EF-456E-877F-E0500807585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2618151" name="279 CuadroTexto">
                <a:extLst>
                  <a:ext uri="{FF2B5EF4-FFF2-40B4-BE49-F238E27FC236}">
                    <a16:creationId xmlns:a16="http://schemas.microsoft.com/office/drawing/2014/main" id="{A03A7FEF-22AF-EAB5-692B-3367EFF206E3}"/>
                  </a:ext>
                </a:extLst>
              </xdr:cNvPr>
              <xdr:cNvSpPr txBox="1"/>
            </xdr:nvSpPr>
            <xdr:spPr bwMode="auto">
              <a:xfrm>
                <a:off x="18205426" y="4488165"/>
                <a:ext cx="1792294" cy="69095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3C93F89-FC1B-4A13-A42B-80FD4A108F2B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8">
            <xdr:nvSpPr>
              <xdr:cNvPr id="2618153" name="279 CuadroTexto">
                <a:extLst>
                  <a:ext uri="{FF2B5EF4-FFF2-40B4-BE49-F238E27FC236}">
                    <a16:creationId xmlns:a16="http://schemas.microsoft.com/office/drawing/2014/main" id="{D2026208-94BD-EB74-4B75-FD0AE7BBFBEC}"/>
                  </a:ext>
                </a:extLst>
              </xdr:cNvPr>
              <xdr:cNvSpPr txBox="1"/>
            </xdr:nvSpPr>
            <xdr:spPr bwMode="auto">
              <a:xfrm>
                <a:off x="8151670" y="10932738"/>
                <a:ext cx="1785393" cy="67560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5C5B47D1-BDC2-4CA4-B955-79926A3E9BA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pic>
            <xdr:nvPicPr>
              <xdr:cNvPr id="2618154" name="Imagen 18">
                <a:extLst>
                  <a:ext uri="{FF2B5EF4-FFF2-40B4-BE49-F238E27FC236}">
                    <a16:creationId xmlns:a16="http://schemas.microsoft.com/office/drawing/2014/main" id="{0968E1C2-8861-3ADD-D3A9-F733A186C9B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6609538" y="4031097"/>
                <a:ext cx="3537876" cy="2671834"/>
              </a:xfrm>
              <a:prstGeom prst="rect">
                <a:avLst/>
              </a:prstGeom>
              <a:ln w="9525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618155" name="CuadroTexto 10">
                <a:extLst>
                  <a:ext uri="{FF2B5EF4-FFF2-40B4-BE49-F238E27FC236}">
                    <a16:creationId xmlns:a16="http://schemas.microsoft.com/office/drawing/2014/main" id="{1C9CBB0C-C368-E01A-4836-59590AC447A5}"/>
                  </a:ext>
                </a:extLst>
              </xdr:cNvPr>
              <xdr:cNvSpPr txBox="1"/>
            </xdr:nvSpPr>
            <xdr:spPr bwMode="auto">
              <a:xfrm rot="10800000" flipV="1">
                <a:off x="15227120" y="18952621"/>
                <a:ext cx="4988610" cy="226096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Pamplona Baja</a:t>
                </a:r>
              </a:p>
            </xdr:txBody>
          </xdr:sp>
          <xdr:sp macro="" textlink="">
            <xdr:nvSpPr>
              <xdr:cNvPr id="2618156" name="87 Flecha derecha">
                <a:extLst>
                  <a:ext uri="{FF2B5EF4-FFF2-40B4-BE49-F238E27FC236}">
                    <a16:creationId xmlns:a16="http://schemas.microsoft.com/office/drawing/2014/main" id="{2EA924DD-2EC7-3512-E22C-1A1C19282052}"/>
                  </a:ext>
                </a:extLst>
              </xdr:cNvPr>
              <xdr:cNvSpPr/>
            </xdr:nvSpPr>
            <xdr:spPr bwMode="auto">
              <a:xfrm rot="5400000">
                <a:off x="17700872" y="18663002"/>
                <a:ext cx="744938" cy="819496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618157" name="87 Flecha derecha">
                <a:extLst>
                  <a:ext uri="{FF2B5EF4-FFF2-40B4-BE49-F238E27FC236}">
                    <a16:creationId xmlns:a16="http://schemas.microsoft.com/office/drawing/2014/main" id="{72811EEF-E635-699C-6428-B53017C8E14D}"/>
                  </a:ext>
                </a:extLst>
              </xdr:cNvPr>
              <xdr:cNvSpPr/>
            </xdr:nvSpPr>
            <xdr:spPr bwMode="auto">
              <a:xfrm rot="10800000">
                <a:off x="6698569" y="9243629"/>
                <a:ext cx="746761" cy="614912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</xdr:grpSp>
        <xdr:sp macro="" textlink="">
          <xdr:nvSpPr>
            <xdr:cNvPr id="9" name="CuadroTexto 10">
              <a:extLst>
                <a:ext uri="{FF2B5EF4-FFF2-40B4-BE49-F238E27FC236}">
                  <a16:creationId xmlns:a16="http://schemas.microsoft.com/office/drawing/2014/main" id="{2E386BCE-8B8F-E5F5-1B20-4E0170324F4C}"/>
                </a:ext>
              </a:extLst>
            </xdr:cNvPr>
            <xdr:cNvSpPr txBox="1"/>
          </xdr:nvSpPr>
          <xdr:spPr bwMode="auto">
            <a:xfrm rot="10800000" flipV="1">
              <a:off x="16382547" y="11129368"/>
              <a:ext cx="1321128" cy="530801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vert="vert270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0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Rosa Lozano</a:t>
              </a:r>
            </a:p>
          </xdr:txBody>
        </xdr:sp>
        <xdr:sp macro="" textlink="">
          <xdr:nvSpPr>
            <xdr:cNvPr id="10" name="Rectángulo: esquinas redondeadas 9">
              <a:extLst>
                <a:ext uri="{FF2B5EF4-FFF2-40B4-BE49-F238E27FC236}">
                  <a16:creationId xmlns:a16="http://schemas.microsoft.com/office/drawing/2014/main" id="{3B9EE675-BB6A-DC78-E3BE-143340CD8FA9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8530" y="10109373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11" name="Forma libre 162">
              <a:extLst>
                <a:ext uri="{FF2B5EF4-FFF2-40B4-BE49-F238E27FC236}">
                  <a16:creationId xmlns:a16="http://schemas.microsoft.com/office/drawing/2014/main" id="{82B0D013-8DCA-32E0-8ADA-7B0D8E472D42}"/>
                </a:ext>
              </a:extLst>
            </xdr:cNvPr>
            <xdr:cNvSpPr/>
          </xdr:nvSpPr>
          <xdr:spPr bwMode="auto">
            <a:xfrm rot="10800000" flipV="1">
              <a:off x="19792249" y="5883917"/>
              <a:ext cx="91775" cy="9751856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  <a:gd name="connsiteX0" fmla="*/ 3417299 w 3417299"/>
                <a:gd name="connsiteY0" fmla="*/ 0 h 1483930"/>
                <a:gd name="connsiteX1" fmla="*/ 0 w 3417299"/>
                <a:gd name="connsiteY1" fmla="*/ 1416590 h 1483930"/>
                <a:gd name="connsiteX0" fmla="*/ 3417299 w 3417299"/>
                <a:gd name="connsiteY0" fmla="*/ 0 h 1943173"/>
                <a:gd name="connsiteX1" fmla="*/ 0 w 3417299"/>
                <a:gd name="connsiteY1" fmla="*/ 1416590 h 1943173"/>
                <a:gd name="connsiteX0" fmla="*/ 3417299 w 3417299"/>
                <a:gd name="connsiteY0" fmla="*/ 0 h 2168056"/>
                <a:gd name="connsiteX1" fmla="*/ 0 w 3417299"/>
                <a:gd name="connsiteY1" fmla="*/ 1416590 h 2168056"/>
                <a:gd name="connsiteX0" fmla="*/ 3417299 w 3417299"/>
                <a:gd name="connsiteY0" fmla="*/ 0 h 2296602"/>
                <a:gd name="connsiteX1" fmla="*/ 0 w 3417299"/>
                <a:gd name="connsiteY1" fmla="*/ 1416590 h 2296602"/>
                <a:gd name="connsiteX0" fmla="*/ 3417299 w 3417299"/>
                <a:gd name="connsiteY0" fmla="*/ 0 h 2560427"/>
                <a:gd name="connsiteX1" fmla="*/ 0 w 3417299"/>
                <a:gd name="connsiteY1" fmla="*/ 1416590 h 2560427"/>
                <a:gd name="connsiteX0" fmla="*/ 3417299 w 3417299"/>
                <a:gd name="connsiteY0" fmla="*/ 0 h 2515356"/>
                <a:gd name="connsiteX1" fmla="*/ 0 w 3417299"/>
                <a:gd name="connsiteY1" fmla="*/ 1344239 h 2515356"/>
                <a:gd name="connsiteX0" fmla="*/ 3417299 w 3417299"/>
                <a:gd name="connsiteY0" fmla="*/ 0 h 2820558"/>
                <a:gd name="connsiteX1" fmla="*/ 0 w 3417299"/>
                <a:gd name="connsiteY1" fmla="*/ 1344239 h 2820558"/>
                <a:gd name="connsiteX0" fmla="*/ 3238909 w 3238909"/>
                <a:gd name="connsiteY0" fmla="*/ 0 h 3291926"/>
                <a:gd name="connsiteX1" fmla="*/ 0 w 3238909"/>
                <a:gd name="connsiteY1" fmla="*/ 2140081 h 3291926"/>
                <a:gd name="connsiteX0" fmla="*/ 3019353 w 3019353"/>
                <a:gd name="connsiteY0" fmla="*/ 0 h 5051125"/>
                <a:gd name="connsiteX1" fmla="*/ 0 w 3019353"/>
                <a:gd name="connsiteY1" fmla="*/ 4431145 h 505112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633178 w 633178"/>
                <a:gd name="connsiteY0" fmla="*/ 0 h 7020802"/>
                <a:gd name="connsiteX1" fmla="*/ 0 w 633178"/>
                <a:gd name="connsiteY1" fmla="*/ 7020802 h 7020802"/>
                <a:gd name="connsiteX0" fmla="*/ 686551 w 686551"/>
                <a:gd name="connsiteY0" fmla="*/ 0 h 6771160"/>
                <a:gd name="connsiteX1" fmla="*/ 0 w 686551"/>
                <a:gd name="connsiteY1" fmla="*/ 6771160 h 6771160"/>
                <a:gd name="connsiteX0" fmla="*/ 686551 w 1091677"/>
                <a:gd name="connsiteY0" fmla="*/ 0 h 6771160"/>
                <a:gd name="connsiteX1" fmla="*/ 0 w 1091677"/>
                <a:gd name="connsiteY1" fmla="*/ 6771160 h 6771160"/>
                <a:gd name="connsiteX0" fmla="*/ 686551 w 1336788"/>
                <a:gd name="connsiteY0" fmla="*/ 0 h 6771160"/>
                <a:gd name="connsiteX1" fmla="*/ 0 w 1336788"/>
                <a:gd name="connsiteY1" fmla="*/ 6771160 h 6771160"/>
                <a:gd name="connsiteX0" fmla="*/ 686551 w 1601009"/>
                <a:gd name="connsiteY0" fmla="*/ 0 h 7212820"/>
                <a:gd name="connsiteX1" fmla="*/ 0 w 1601009"/>
                <a:gd name="connsiteY1" fmla="*/ 6771160 h 7212820"/>
                <a:gd name="connsiteX0" fmla="*/ 668760 w 1590312"/>
                <a:gd name="connsiteY0" fmla="*/ 0 h 7072927"/>
                <a:gd name="connsiteX1" fmla="*/ 0 w 1590312"/>
                <a:gd name="connsiteY1" fmla="*/ 6615135 h 7072927"/>
                <a:gd name="connsiteX0" fmla="*/ 668760 w 1613242"/>
                <a:gd name="connsiteY0" fmla="*/ 0 h 6788564"/>
                <a:gd name="connsiteX1" fmla="*/ 0 w 1613242"/>
                <a:gd name="connsiteY1" fmla="*/ 6615135 h 6788564"/>
                <a:gd name="connsiteX0" fmla="*/ 668760 w 1607470"/>
                <a:gd name="connsiteY0" fmla="*/ 0 h 6645453"/>
                <a:gd name="connsiteX1" fmla="*/ 0 w 1607470"/>
                <a:gd name="connsiteY1" fmla="*/ 6615135 h 6645453"/>
                <a:gd name="connsiteX0" fmla="*/ 668760 w 1467193"/>
                <a:gd name="connsiteY0" fmla="*/ 0 h 6615134"/>
                <a:gd name="connsiteX1" fmla="*/ 0 w 1467193"/>
                <a:gd name="connsiteY1" fmla="*/ 6615135 h 6615134"/>
                <a:gd name="connsiteX0" fmla="*/ 668760 w 1508242"/>
                <a:gd name="connsiteY0" fmla="*/ 0 h 6719321"/>
                <a:gd name="connsiteX1" fmla="*/ 0 w 1508242"/>
                <a:gd name="connsiteY1" fmla="*/ 6615135 h 6719321"/>
                <a:gd name="connsiteX0" fmla="*/ 668760 w 1386872"/>
                <a:gd name="connsiteY0" fmla="*/ 0 h 6653761"/>
                <a:gd name="connsiteX1" fmla="*/ 0 w 1386872"/>
                <a:gd name="connsiteY1" fmla="*/ 6615135 h 6653761"/>
                <a:gd name="connsiteX0" fmla="*/ 668760 w 1545946"/>
                <a:gd name="connsiteY0" fmla="*/ 0 h 6694233"/>
                <a:gd name="connsiteX1" fmla="*/ 0 w 1545946"/>
                <a:gd name="connsiteY1" fmla="*/ 6615135 h 6694233"/>
                <a:gd name="connsiteX0" fmla="*/ 0 w 4100576"/>
                <a:gd name="connsiteY0" fmla="*/ 0 h 5778112"/>
                <a:gd name="connsiteX1" fmla="*/ 3555713 w 4100576"/>
                <a:gd name="connsiteY1" fmla="*/ 5682935 h 5778112"/>
                <a:gd name="connsiteX0" fmla="*/ 0 w 3555713"/>
                <a:gd name="connsiteY0" fmla="*/ 0 h 5682935"/>
                <a:gd name="connsiteX1" fmla="*/ 3555713 w 3555713"/>
                <a:gd name="connsiteY1" fmla="*/ 5682935 h 5682935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91718"/>
                <a:gd name="connsiteY0" fmla="*/ 0 h 5505371"/>
                <a:gd name="connsiteX1" fmla="*/ 3791718 w 3791718"/>
                <a:gd name="connsiteY1" fmla="*/ 5505371 h 5505371"/>
                <a:gd name="connsiteX0" fmla="*/ 0 w 3791718"/>
                <a:gd name="connsiteY0" fmla="*/ 0 h 5239029"/>
                <a:gd name="connsiteX1" fmla="*/ 3791718 w 3791718"/>
                <a:gd name="connsiteY1" fmla="*/ 5239029 h 5239029"/>
                <a:gd name="connsiteX0" fmla="*/ 0 w 11540011"/>
                <a:gd name="connsiteY0" fmla="*/ 6339058 h 6729356"/>
                <a:gd name="connsiteX1" fmla="*/ 11540011 w 11540011"/>
                <a:gd name="connsiteY1" fmla="*/ 4010 h 6729356"/>
                <a:gd name="connsiteX0" fmla="*/ 0 w 11540011"/>
                <a:gd name="connsiteY0" fmla="*/ 6348423 h 6348422"/>
                <a:gd name="connsiteX1" fmla="*/ 11540011 w 11540011"/>
                <a:gd name="connsiteY1" fmla="*/ 13375 h 6348422"/>
                <a:gd name="connsiteX0" fmla="*/ 0 w 11540011"/>
                <a:gd name="connsiteY0" fmla="*/ 6348731 h 6348730"/>
                <a:gd name="connsiteX1" fmla="*/ 3890632 w 11540011"/>
                <a:gd name="connsiteY1" fmla="*/ 2033681 h 6348730"/>
                <a:gd name="connsiteX2" fmla="*/ 11540011 w 11540011"/>
                <a:gd name="connsiteY2" fmla="*/ 13683 h 6348730"/>
                <a:gd name="connsiteX0" fmla="*/ 0 w 11540011"/>
                <a:gd name="connsiteY0" fmla="*/ 6531915 h 6531914"/>
                <a:gd name="connsiteX1" fmla="*/ 3890632 w 11540011"/>
                <a:gd name="connsiteY1" fmla="*/ 2216865 h 6531914"/>
                <a:gd name="connsiteX2" fmla="*/ 11540011 w 11540011"/>
                <a:gd name="connsiteY2" fmla="*/ 196867 h 6531914"/>
                <a:gd name="connsiteX0" fmla="*/ 0 w 11540011"/>
                <a:gd name="connsiteY0" fmla="*/ 6670990 h 6670989"/>
                <a:gd name="connsiteX1" fmla="*/ 4187375 w 11540011"/>
                <a:gd name="connsiteY1" fmla="*/ 1956834 h 6670989"/>
                <a:gd name="connsiteX2" fmla="*/ 11540011 w 11540011"/>
                <a:gd name="connsiteY2" fmla="*/ 335942 h 6670989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758487 h 6758486"/>
                <a:gd name="connsiteX1" fmla="*/ 4253318 w 11540011"/>
                <a:gd name="connsiteY1" fmla="*/ 1844779 h 6758486"/>
                <a:gd name="connsiteX2" fmla="*/ 11540011 w 11540011"/>
                <a:gd name="connsiteY2" fmla="*/ 423439 h 6758486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8062626"/>
                <a:gd name="connsiteY0" fmla="*/ 5297095 h 5297096"/>
                <a:gd name="connsiteX1" fmla="*/ 4253318 w 18062626"/>
                <a:gd name="connsiteY1" fmla="*/ 383387 h 5297096"/>
                <a:gd name="connsiteX2" fmla="*/ 18062626 w 18062626"/>
                <a:gd name="connsiteY2" fmla="*/ 3918862 h 5297096"/>
                <a:gd name="connsiteX0" fmla="*/ 0 w 18062626"/>
                <a:gd name="connsiteY0" fmla="*/ 1378233 h 1378232"/>
                <a:gd name="connsiteX1" fmla="*/ 18062626 w 18062626"/>
                <a:gd name="connsiteY1" fmla="*/ 0 h 1378232"/>
                <a:gd name="connsiteX0" fmla="*/ 0 w 17166662"/>
                <a:gd name="connsiteY0" fmla="*/ 1203287 h 1203287"/>
                <a:gd name="connsiteX1" fmla="*/ 17166662 w 17166662"/>
                <a:gd name="connsiteY1" fmla="*/ 0 h 1203287"/>
                <a:gd name="connsiteX0" fmla="*/ 0 w 17344739"/>
                <a:gd name="connsiteY0" fmla="*/ 1203287 h 1203287"/>
                <a:gd name="connsiteX1" fmla="*/ 17344739 w 17344739"/>
                <a:gd name="connsiteY1" fmla="*/ 0 h 1203287"/>
                <a:gd name="connsiteX0" fmla="*/ 0 w 17380354"/>
                <a:gd name="connsiteY0" fmla="*/ 1367371 h 1367371"/>
                <a:gd name="connsiteX1" fmla="*/ 17380354 w 17380354"/>
                <a:gd name="connsiteY1" fmla="*/ 0 h 1367371"/>
                <a:gd name="connsiteX0" fmla="*/ 634732 w 2456696"/>
                <a:gd name="connsiteY0" fmla="*/ 3001880 h 3001880"/>
                <a:gd name="connsiteX1" fmla="*/ 1821964 w 2456696"/>
                <a:gd name="connsiteY1" fmla="*/ 0 h 3001880"/>
                <a:gd name="connsiteX0" fmla="*/ 0 w 3938375"/>
                <a:gd name="connsiteY0" fmla="*/ 3001880 h 3001880"/>
                <a:gd name="connsiteX1" fmla="*/ 1187232 w 3938375"/>
                <a:gd name="connsiteY1" fmla="*/ 0 h 3001880"/>
                <a:gd name="connsiteX0" fmla="*/ 14435209 w 15623682"/>
                <a:gd name="connsiteY0" fmla="*/ 2566011 h 2566011"/>
                <a:gd name="connsiteX1" fmla="*/ 0 w 15623682"/>
                <a:gd name="connsiteY1" fmla="*/ 0 h 2566011"/>
                <a:gd name="connsiteX0" fmla="*/ 14149868 w 15354379"/>
                <a:gd name="connsiteY0" fmla="*/ 495633 h 495633"/>
                <a:gd name="connsiteX1" fmla="*/ 0 w 15354379"/>
                <a:gd name="connsiteY1" fmla="*/ 0 h 495633"/>
                <a:gd name="connsiteX0" fmla="*/ 14149868 w 14149868"/>
                <a:gd name="connsiteY0" fmla="*/ 495633 h 525862"/>
                <a:gd name="connsiteX1" fmla="*/ 0 w 14149868"/>
                <a:gd name="connsiteY1" fmla="*/ 0 h 525862"/>
                <a:gd name="connsiteX0" fmla="*/ 15933252 w 15933252"/>
                <a:gd name="connsiteY0" fmla="*/ 0 h 643569"/>
                <a:gd name="connsiteX1" fmla="*/ 0 w 15933252"/>
                <a:gd name="connsiteY1" fmla="*/ 594039 h 643569"/>
                <a:gd name="connsiteX0" fmla="*/ 16075923 w 16075923"/>
                <a:gd name="connsiteY0" fmla="*/ 59763 h 173057"/>
                <a:gd name="connsiteX1" fmla="*/ 0 w 16075923"/>
                <a:gd name="connsiteY1" fmla="*/ -1 h 173057"/>
                <a:gd name="connsiteX0" fmla="*/ 16075923 w 16075923"/>
                <a:gd name="connsiteY0" fmla="*/ -1 h 256040"/>
                <a:gd name="connsiteX1" fmla="*/ 0 w 16075923"/>
                <a:gd name="connsiteY1" fmla="*/ 158169 h 256040"/>
                <a:gd name="connsiteX0" fmla="*/ 16075923 w 16075923"/>
                <a:gd name="connsiteY0" fmla="*/ 1 h 163339"/>
                <a:gd name="connsiteX1" fmla="*/ 0 w 16075923"/>
                <a:gd name="connsiteY1" fmla="*/ 158171 h 163339"/>
                <a:gd name="connsiteX0" fmla="*/ 16075923 w 16075923"/>
                <a:gd name="connsiteY0" fmla="*/ 13762 h 173055"/>
                <a:gd name="connsiteX1" fmla="*/ 0 w 16075923"/>
                <a:gd name="connsiteY1" fmla="*/ 171932 h 173055"/>
                <a:gd name="connsiteX0" fmla="*/ 16216855 w 16216855"/>
                <a:gd name="connsiteY0" fmla="*/ 29983 h 29983"/>
                <a:gd name="connsiteX1" fmla="*/ 0 w 16216855"/>
                <a:gd name="connsiteY1" fmla="*/ 25661 h 29983"/>
                <a:gd name="connsiteX0" fmla="*/ 16216855 w 16216855"/>
                <a:gd name="connsiteY0" fmla="*/ 4322 h 4322"/>
                <a:gd name="connsiteX1" fmla="*/ 0 w 16216855"/>
                <a:gd name="connsiteY1" fmla="*/ 0 h 43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216855" h="4322">
                  <a:moveTo>
                    <a:pt x="16216855" y="4322"/>
                  </a:moveTo>
                  <a:lnTo>
                    <a:pt x="0" y="0"/>
                  </a:lnTo>
                </a:path>
              </a:pathLst>
            </a:custGeom>
            <a:noFill/>
            <a:ln w="165100" algn="ctr">
              <a:solidFill>
                <a:srgbClr val="FF660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$BU$36">
          <xdr:nvSpPr>
            <xdr:cNvPr id="12" name="279 CuadroTexto">
              <a:extLst>
                <a:ext uri="{FF2B5EF4-FFF2-40B4-BE49-F238E27FC236}">
                  <a16:creationId xmlns:a16="http://schemas.microsoft.com/office/drawing/2014/main" id="{EA38590F-DEF8-AE31-FBA7-C5D1AD62ADBE}"/>
                </a:ext>
              </a:extLst>
            </xdr:cNvPr>
            <xdr:cNvSpPr txBox="1"/>
          </xdr:nvSpPr>
          <xdr:spPr bwMode="auto">
            <a:xfrm flipH="1">
              <a:off x="18970014" y="15936222"/>
              <a:ext cx="1414938" cy="729169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60D2FA4-4EBD-4DF4-ADA2-92749559E739}" type="TxLink">
                <a:rPr lang="en-US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3" name="107 CuadroTexto">
              <a:extLst>
                <a:ext uri="{FF2B5EF4-FFF2-40B4-BE49-F238E27FC236}">
                  <a16:creationId xmlns:a16="http://schemas.microsoft.com/office/drawing/2014/main" id="{D2B0132B-BA19-5AA2-3DE4-827CB3534DDF}"/>
                </a:ext>
              </a:extLst>
            </xdr:cNvPr>
            <xdr:cNvSpPr txBox="1"/>
          </xdr:nvSpPr>
          <xdr:spPr bwMode="auto">
            <a:xfrm rot="21509480" flipH="1">
              <a:off x="19473156" y="5254624"/>
              <a:ext cx="865362" cy="5927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4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8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A$89">
          <xdr:nvSpPr>
            <xdr:cNvPr id="14" name="279 CuadroTexto">
              <a:extLst>
                <a:ext uri="{FF2B5EF4-FFF2-40B4-BE49-F238E27FC236}">
                  <a16:creationId xmlns:a16="http://schemas.microsoft.com/office/drawing/2014/main" id="{662ACDBA-AABD-BE2A-BC17-9E188FAE14FB}"/>
                </a:ext>
              </a:extLst>
            </xdr:cNvPr>
            <xdr:cNvSpPr txBox="1"/>
          </xdr:nvSpPr>
          <xdr:spPr bwMode="auto">
            <a:xfrm flipH="1">
              <a:off x="19369018" y="4644607"/>
              <a:ext cx="1138065" cy="50256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4DC5A88-1B9F-450C-AF9E-4042738B01EB}" type="TxLink">
                <a:rPr lang="en-US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5" name="Rectángulo: esquinas redondeadas 94">
              <a:extLst>
                <a:ext uri="{FF2B5EF4-FFF2-40B4-BE49-F238E27FC236}">
                  <a16:creationId xmlns:a16="http://schemas.microsoft.com/office/drawing/2014/main" id="{1A6369F5-87AE-49E1-AEDD-D58845385BF4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5068" y="9835625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16" name="Rectángulo: esquinas redondeadas 94">
              <a:extLst>
                <a:ext uri="{FF2B5EF4-FFF2-40B4-BE49-F238E27FC236}">
                  <a16:creationId xmlns:a16="http://schemas.microsoft.com/office/drawing/2014/main" id="{6B465142-083B-D25E-DDC8-3361457E8BF0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7008923" y="9555069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55" zoomScaleNormal="55" zoomScalePageLayoutView="70" workbookViewId="0">
      <selection activeCell="G6" sqref="G6:Q6"/>
    </sheetView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26" t="s">
        <v>517</v>
      </c>
      <c r="AC1" s="726"/>
      <c r="AD1" s="726"/>
      <c r="AE1" s="726"/>
      <c r="AF1" s="726"/>
      <c r="AG1" s="726"/>
      <c r="AH1" s="726"/>
      <c r="AI1" s="726"/>
      <c r="AJ1" s="726"/>
    </row>
    <row r="2" spans="2:49" ht="39.950000000000003" customHeight="1">
      <c r="B2" s="734" t="s">
        <v>168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6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1" t="s">
        <v>18</v>
      </c>
      <c r="AO2" s="729" t="s">
        <v>145</v>
      </c>
      <c r="AP2" s="730"/>
      <c r="AQ2" s="727" t="s">
        <v>505</v>
      </c>
    </row>
    <row r="3" spans="2:49" ht="45" customHeight="1">
      <c r="B3" s="737"/>
      <c r="C3" s="738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9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2"/>
      <c r="AO3" s="667" t="s">
        <v>24</v>
      </c>
      <c r="AP3" s="667" t="s">
        <v>25</v>
      </c>
      <c r="AQ3" s="728"/>
    </row>
    <row r="4" spans="2:49" ht="39.950000000000003" customHeight="1">
      <c r="B4" s="380"/>
      <c r="C4" s="381"/>
      <c r="D4" s="598" t="s">
        <v>536</v>
      </c>
      <c r="E4" s="382"/>
      <c r="F4" s="383" t="s">
        <v>0</v>
      </c>
      <c r="G4" s="750" t="s">
        <v>541</v>
      </c>
      <c r="H4" s="750"/>
      <c r="I4" s="750"/>
      <c r="J4" s="702" t="s">
        <v>488</v>
      </c>
      <c r="K4" s="751" t="s">
        <v>540</v>
      </c>
      <c r="L4" s="752"/>
      <c r="M4" s="752"/>
      <c r="N4" s="752"/>
      <c r="O4" s="752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0" t="s">
        <v>537</v>
      </c>
      <c r="H5" s="740"/>
      <c r="I5" s="740"/>
      <c r="J5" s="740"/>
      <c r="K5" s="740"/>
      <c r="L5" s="740"/>
      <c r="M5" s="740"/>
      <c r="N5" s="740"/>
      <c r="O5" s="740"/>
      <c r="P5" s="740"/>
      <c r="Q5" s="741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3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44">
        <f>+G6</f>
        <v>0</v>
      </c>
      <c r="H7" s="744"/>
      <c r="I7" s="744"/>
      <c r="J7" s="744"/>
      <c r="K7" s="744"/>
      <c r="L7" s="744"/>
      <c r="M7" s="744"/>
      <c r="N7" s="744"/>
      <c r="O7" s="744"/>
      <c r="P7" s="744"/>
      <c r="Q7" s="745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46">
        <f>+G6</f>
        <v>0</v>
      </c>
      <c r="H8" s="746"/>
      <c r="I8" s="746"/>
      <c r="J8" s="746"/>
      <c r="K8" s="746"/>
      <c r="L8" s="746"/>
      <c r="M8" s="746"/>
      <c r="N8" s="746"/>
      <c r="O8" s="746"/>
      <c r="P8" s="746"/>
      <c r="Q8" s="747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48" t="s">
        <v>527</v>
      </c>
      <c r="H9" s="748"/>
      <c r="I9" s="748"/>
      <c r="J9" s="748"/>
      <c r="K9" s="748"/>
      <c r="L9" s="748"/>
      <c r="M9" s="748"/>
      <c r="N9" s="748"/>
      <c r="O9" s="748"/>
      <c r="P9" s="748"/>
      <c r="Q9" s="749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3" t="s">
        <v>309</v>
      </c>
      <c r="D10" s="733"/>
      <c r="E10" s="733"/>
      <c r="F10" s="733"/>
      <c r="G10" s="733"/>
      <c r="H10" s="733"/>
      <c r="I10" s="733"/>
      <c r="J10" s="733"/>
      <c r="K10" s="733"/>
      <c r="L10" s="733"/>
      <c r="M10" s="733"/>
      <c r="N10" s="733"/>
      <c r="O10" s="733"/>
      <c r="P10" s="733"/>
      <c r="Q10" s="733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2</v>
      </c>
      <c r="G12" s="646">
        <v>12</v>
      </c>
      <c r="H12" s="647" t="s">
        <v>538</v>
      </c>
      <c r="I12" s="646" t="s">
        <v>90</v>
      </c>
      <c r="J12" s="646">
        <v>1</v>
      </c>
      <c r="K12" s="650">
        <v>2</v>
      </c>
      <c r="L12" s="650">
        <v>1</v>
      </c>
      <c r="M12" s="646">
        <v>22</v>
      </c>
      <c r="N12" s="647" t="s">
        <v>538</v>
      </c>
      <c r="O12" s="359" t="s">
        <v>10</v>
      </c>
      <c r="R12" s="384"/>
      <c r="T12" s="395" t="s">
        <v>90</v>
      </c>
      <c r="U12" s="396">
        <f>+COUNTIF(G12:G21,"")</f>
        <v>8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>
        <v>1</v>
      </c>
      <c r="E13" s="650">
        <v>1</v>
      </c>
      <c r="F13" s="650">
        <v>4</v>
      </c>
      <c r="G13" s="646">
        <v>13</v>
      </c>
      <c r="H13" s="647" t="s">
        <v>538</v>
      </c>
      <c r="I13" s="646" t="s">
        <v>90</v>
      </c>
      <c r="J13" s="646"/>
      <c r="K13" s="650"/>
      <c r="L13" s="650"/>
      <c r="M13" s="646"/>
      <c r="N13" s="647"/>
      <c r="O13" s="359" t="s">
        <v>10</v>
      </c>
      <c r="R13" s="384"/>
      <c r="T13" s="395" t="s">
        <v>10</v>
      </c>
      <c r="U13" s="396">
        <f>+COUNTIF(M12:M21,"")</f>
        <v>9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/>
      <c r="E14" s="650"/>
      <c r="F14" s="650"/>
      <c r="G14" s="646"/>
      <c r="H14" s="647"/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9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>
        <v>1</v>
      </c>
      <c r="K24" s="650">
        <v>4</v>
      </c>
      <c r="L24" s="650">
        <v>2</v>
      </c>
      <c r="M24" s="646">
        <v>43</v>
      </c>
      <c r="N24" s="647" t="s">
        <v>539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/>
      <c r="K25" s="650"/>
      <c r="L25" s="650"/>
      <c r="M25" s="646"/>
      <c r="N25" s="647"/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53" t="str">
        <f>+W65</f>
        <v xml:space="preserve">Distrito          :                         Santiago de Surco          </v>
      </c>
      <c r="X60" s="753"/>
      <c r="Y60" s="753"/>
    </row>
    <row r="61" spans="20:25" ht="35.25">
      <c r="V61" s="438" t="e">
        <f>+VLOOKUP(40-LEN(#REF!),T17:U56,2,0)</f>
        <v>#REF!</v>
      </c>
      <c r="W61" s="753" t="e">
        <f>+CONCATENATE("Turno             :",V61,#REF!,"          ")</f>
        <v>#REF!</v>
      </c>
      <c r="X61" s="753"/>
      <c r="Y61" s="753"/>
    </row>
    <row r="62" spans="20:25" ht="35.25">
      <c r="V62" s="438"/>
      <c r="W62" s="753" t="e">
        <f>+CONCATENATE("Hora Punta        :                         ",CONCATENATE(#REF!," - ",#REF!),"          ")</f>
        <v>#REF!</v>
      </c>
      <c r="X62" s="753"/>
      <c r="Y62" s="753"/>
    </row>
    <row r="63" spans="20:25" ht="35.25">
      <c r="V63" s="438"/>
      <c r="W63" s="753" t="str">
        <f>+CONCATENATE("Volumen (Max)     :       ",FIXED(V_Md!BE80,0),"  UCP(Auto/h)          ")</f>
        <v xml:space="preserve">Volumen (Max)     :       0  UCP(Auto/h)          </v>
      </c>
      <c r="X63" s="753"/>
      <c r="Y63" s="753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53" t="str">
        <f>+CONCATENATE("Distrito          :",V65,Inicio!G9,"          ")</f>
        <v xml:space="preserve">Distrito          :                         Santiago de Surco          </v>
      </c>
      <c r="X65" s="753"/>
      <c r="Y65" s="753"/>
    </row>
    <row r="66" spans="22:25" ht="35.25">
      <c r="V66" s="438" t="e">
        <f>VLOOKUP(40-LEN(#REF!),T17:U56,2,0)</f>
        <v>#REF!</v>
      </c>
      <c r="W66" s="753" t="e">
        <f>+CONCATENATE("Turno             :",V66,#REF!,"          ")</f>
        <v>#REF!</v>
      </c>
      <c r="X66" s="753"/>
      <c r="Y66" s="753"/>
    </row>
    <row r="67" spans="22:25" ht="35.25">
      <c r="V67" s="438" t="s">
        <v>435</v>
      </c>
      <c r="W67" s="753" t="e">
        <f>CONCATENATE("Hora Punta        :                         ",CONCATENATE(#REF!," - ",#REF!),"          ")</f>
        <v>#REF!</v>
      </c>
      <c r="X67" s="753"/>
      <c r="Y67" s="753"/>
    </row>
    <row r="68" spans="22:25" ht="35.25">
      <c r="V68" s="438"/>
      <c r="W68" s="753" t="str">
        <f>+CONCATENATE("Volumen (Max)     :       ",FIXED(V_Ma!BE80,0),"  UCP(Auto/h)          ")</f>
        <v xml:space="preserve">Volumen (Max)     :       0  UCP(Auto/h)          </v>
      </c>
      <c r="X68" s="753"/>
      <c r="Y68" s="753"/>
    </row>
    <row r="69" spans="22:25" ht="24.95" customHeight="1"/>
    <row r="70" spans="22:25" ht="35.25">
      <c r="V70" s="438"/>
      <c r="W70" s="753" t="str">
        <f>+W65</f>
        <v xml:space="preserve">Distrito          :                         Santiago de Surco          </v>
      </c>
      <c r="X70" s="753"/>
      <c r="Y70" s="753"/>
    </row>
    <row r="71" spans="22:25" ht="35.25">
      <c r="V71" s="438" t="e">
        <f>+VLOOKUP(40-LEN(#REF!),T17:U56,2,0)</f>
        <v>#REF!</v>
      </c>
      <c r="W71" s="753" t="e">
        <f>+CONCATENATE("Turno             :",V71,#REF!,"          ")</f>
        <v>#REF!</v>
      </c>
      <c r="X71" s="753"/>
      <c r="Y71" s="753"/>
    </row>
    <row r="72" spans="22:25" ht="35.25">
      <c r="V72" s="438"/>
      <c r="W72" s="753" t="e">
        <f>+CONCATENATE("Hora Punta        :                         ",CONCATENATE(#REF!," - ",#REF!),"          ")</f>
        <v>#REF!</v>
      </c>
      <c r="X72" s="753"/>
      <c r="Y72" s="753"/>
    </row>
    <row r="73" spans="22:25" ht="35.25">
      <c r="V73" s="438"/>
      <c r="W73" s="753" t="e">
        <f>+CONCATENATE("Volumen (Max)     :       ",FIXED(#REF!,0),"  UCP(Auto/h)          ")</f>
        <v>#REF!</v>
      </c>
      <c r="X73" s="753"/>
      <c r="Y73" s="753"/>
    </row>
    <row r="74" spans="22:25" ht="24.95" customHeight="1"/>
    <row r="75" spans="22:25" ht="35.25">
      <c r="V75" s="438"/>
      <c r="W75" s="753" t="str">
        <f>+W70</f>
        <v xml:space="preserve">Distrito          :                         Santiago de Surco          </v>
      </c>
      <c r="X75" s="753"/>
      <c r="Y75" s="753"/>
    </row>
    <row r="76" spans="22:25" ht="35.25">
      <c r="V76" s="438" t="e">
        <f>+VLOOKUP(40-LEN(#REF!),T17:U56,2,0)</f>
        <v>#REF!</v>
      </c>
      <c r="W76" s="753" t="e">
        <f>+CONCATENATE("Turno             :",V76,#REF!,"          ")</f>
        <v>#REF!</v>
      </c>
      <c r="X76" s="753"/>
      <c r="Y76" s="753"/>
    </row>
    <row r="77" spans="22:25" ht="35.25">
      <c r="V77" s="438"/>
      <c r="W77" s="753" t="e">
        <f>+CONCATENATE("Hora Punta        :                         ",CONCATENATE(#REF!," - ",#REF!),"          ")</f>
        <v>#REF!</v>
      </c>
      <c r="X77" s="753"/>
      <c r="Y77" s="753"/>
    </row>
    <row r="78" spans="22:25" ht="35.25">
      <c r="V78" s="438"/>
      <c r="W78" s="753" t="e">
        <f>+CONCATENATE("Volumen (Max)     :       ",FIXED(#REF!,0),"  UCP(Auto/h)          ")</f>
        <v>#REF!</v>
      </c>
      <c r="X78" s="753"/>
      <c r="Y78" s="753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  <mergeCell ref="W60:Y60"/>
    <mergeCell ref="W61:Y61"/>
    <mergeCell ref="W63:Y63"/>
    <mergeCell ref="W65:Y65"/>
    <mergeCell ref="W66:Y66"/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9" zoomScale="55" zoomScaleNormal="55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2" width="18.7109375" style="4" customWidth="1"/>
    <col min="13" max="20" width="18.7109375" style="4" hidden="1" customWidth="1"/>
    <col min="21" max="22" width="18.7109375" style="4" customWidth="1"/>
    <col min="23" max="30" width="18.7109375" style="4" hidden="1" customWidth="1"/>
    <col min="31" max="32" width="18.7109375" style="4" customWidth="1"/>
    <col min="33" max="40" width="18.7109375" style="4" hidden="1" customWidth="1"/>
    <col min="41" max="42" width="18.7109375" style="4" customWidth="1"/>
    <col min="43" max="50" width="18.7109375" style="4" hidden="1" customWidth="1"/>
    <col min="51" max="52" width="18.7109375" style="4" customWidth="1"/>
    <col min="53" max="60" width="18.7109375" style="4" hidden="1" customWidth="1"/>
    <col min="61" max="62" width="18.7109375" style="4" customWidth="1"/>
    <col min="63" max="70" width="18.7109375" style="4" hidden="1" customWidth="1"/>
    <col min="71" max="72" width="18.7109375" style="4" customWidth="1"/>
    <col min="73" max="80" width="18.7109375" style="4" hidden="1" customWidth="1"/>
    <col min="81" max="82" width="18.7109375" style="4" customWidth="1"/>
    <col min="83" max="90" width="18.7109375" style="4" hidden="1" customWidth="1"/>
    <col min="91" max="92" width="18.7109375" style="4" customWidth="1"/>
    <col min="93" max="100" width="18.7109375" style="4" hidden="1" customWidth="1"/>
    <col min="101" max="102" width="18.7109375" style="4" customWidth="1"/>
    <col min="103" max="110" width="18.7109375" style="4" hidden="1" customWidth="1"/>
    <col min="111" max="112" width="18.7109375" style="4" customWidth="1"/>
    <col min="113" max="210" width="18.7109375" style="4" hidden="1" customWidth="1"/>
    <col min="211" max="212" width="18.7109375" style="4" customWidth="1"/>
    <col min="213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1" width="9.7109375" style="4" customWidth="1"/>
    <col min="232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485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12</v>
      </c>
      <c r="L7" s="398" t="str">
        <f>+IF(LEN(K12)&gt;1,IF(CONCATENATE(Inicio!E13,Inicio!F13)="","Mikipe",CONCATENATE(Inicio!E13,Inicio!F13)),"Mikipe")</f>
        <v>14</v>
      </c>
      <c r="M7" s="398" t="str">
        <f>+IF(LEN(K12)&gt;1,IF(CONCATENATE(Inicio!E14,Inicio!F14)="","Mikipe",CONCATENATE(Inicio!E14,Inicio!F14)),"Mikipe")</f>
        <v>Mikipe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12</v>
      </c>
      <c r="V7" s="399" t="str">
        <f>+IF(LEN(U12)&gt;1,L7,"Mikipe")</f>
        <v>14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12</v>
      </c>
      <c r="AF7" s="399" t="str">
        <f>+IF(LEN(U12)&gt;1,V7,"Mikipe")</f>
        <v>14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12</v>
      </c>
      <c r="AP7" s="399" t="str">
        <f>+IF(LEN(AO12)&gt;1,AF7,"Mikipe")</f>
        <v>14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12</v>
      </c>
      <c r="AZ7" s="399" t="str">
        <f>+IF(LEN(AY12)&gt;1,AP7,"Mikipe")</f>
        <v>14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12</v>
      </c>
      <c r="BJ7" s="399" t="str">
        <f>+IF(LEN(BI12)&gt;1,AZ7,"Mikipe")</f>
        <v>14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12</v>
      </c>
      <c r="BT7" s="399" t="str">
        <f>+IF(LEN(BS12)&gt;1,BJ7,"Mikipe")</f>
        <v>14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12</v>
      </c>
      <c r="CD7" s="399" t="str">
        <f>+IF(LEN(CC12)&gt;1,BT7,"Mikipe")</f>
        <v>14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12</v>
      </c>
      <c r="CN7" s="399" t="str">
        <f>+IF(LEN(CM12)&gt;1,CD7,"Mikipe")</f>
        <v>14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12</v>
      </c>
      <c r="CX7" s="399" t="str">
        <f>+IF(LEN(CW12)&gt;1,CN7,"Mikipe")</f>
        <v>14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12</v>
      </c>
      <c r="DH7" s="399" t="str">
        <f>+IF(LEN(DG12)&gt;1,CX7,"Mikipe")</f>
        <v>14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9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5" t="s">
        <v>2</v>
      </c>
      <c r="HN9" s="765" t="s">
        <v>3</v>
      </c>
      <c r="HO9" s="765" t="s">
        <v>4</v>
      </c>
      <c r="HP9" s="765" t="s">
        <v>5</v>
      </c>
      <c r="HQ9" s="766" t="s">
        <v>14</v>
      </c>
      <c r="HR9" s="766"/>
      <c r="HS9" s="766"/>
      <c r="HT9" s="766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9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5"/>
      <c r="HN10" s="765"/>
      <c r="HO10" s="765"/>
      <c r="HP10" s="765"/>
      <c r="HQ10" s="766"/>
      <c r="HR10" s="766"/>
      <c r="HS10" s="766"/>
      <c r="HT10" s="766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9"/>
      <c r="K11" s="527">
        <f>+Inicio!D12</f>
        <v>1</v>
      </c>
      <c r="L11" s="527">
        <f>+Inicio!D13</f>
        <v>1</v>
      </c>
      <c r="M11" s="527">
        <f>+Inicio!D14</f>
        <v>0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0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0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0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0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0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0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0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0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0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0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0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0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0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0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0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0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0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5"/>
      <c r="HN11" s="765"/>
      <c r="HO11" s="765"/>
      <c r="HP11" s="765"/>
      <c r="HQ11" s="765" t="s">
        <v>15</v>
      </c>
      <c r="HR11" s="765" t="s">
        <v>3</v>
      </c>
      <c r="HS11" s="765" t="s">
        <v>16</v>
      </c>
      <c r="HT11" s="765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54" t="str">
        <f>+IF(MIN(K16:HB111)&lt;0,"Existen Negativos","No Existe Negativos")</f>
        <v>No Existe Negativos</v>
      </c>
      <c r="J12" s="769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5"/>
      <c r="HN12" s="765"/>
      <c r="HO12" s="765"/>
      <c r="HP12" s="765"/>
      <c r="HQ12" s="765"/>
      <c r="HR12" s="765"/>
      <c r="HS12" s="765"/>
      <c r="HT12" s="765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69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5"/>
      <c r="HN13" s="765"/>
      <c r="HO13" s="765"/>
      <c r="HP13" s="765"/>
      <c r="HQ13" s="765"/>
      <c r="HR13" s="765"/>
      <c r="HS13" s="765"/>
      <c r="HT13" s="765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69"/>
      <c r="K14" s="523" t="str">
        <f>+CONCATENATE(Inicio!H12,K11,Inicio!I12)</f>
        <v>Av. Rosa Lozano1Norte</v>
      </c>
      <c r="L14" s="524" t="str">
        <f>+CONCATENATE(Inicio!H13,L11,Inicio!I13)</f>
        <v>Av. Rosa Lozano1Norte</v>
      </c>
      <c r="M14" s="524" t="str">
        <f>+CONCATENATE(Inicio!H14,M11,Inicio!I14)</f>
        <v>0Norte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Rosa Lozano1Norte</v>
      </c>
      <c r="V14" s="524" t="str">
        <f t="shared" ref="V14:CG14" si="52">+L14</f>
        <v>Av. Rosa Lozano1Norte</v>
      </c>
      <c r="W14" s="524" t="str">
        <f t="shared" si="52"/>
        <v>0Norte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Rosa Lozano1Norte</v>
      </c>
      <c r="AF14" s="524" t="str">
        <f t="shared" si="52"/>
        <v>Av. Rosa Lozano1Norte</v>
      </c>
      <c r="AG14" s="524" t="str">
        <f t="shared" si="52"/>
        <v>0Norte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Rosa Lozano1Norte</v>
      </c>
      <c r="AP14" s="524" t="str">
        <f t="shared" si="52"/>
        <v>Av. Rosa Lozano1Norte</v>
      </c>
      <c r="AQ14" s="524" t="str">
        <f t="shared" si="52"/>
        <v>0Norte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Rosa Lozano1Norte</v>
      </c>
      <c r="AZ14" s="524" t="str">
        <f t="shared" si="52"/>
        <v>Av. Rosa Lozano1Norte</v>
      </c>
      <c r="BA14" s="524" t="str">
        <f t="shared" si="52"/>
        <v>0Norte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Rosa Lozano1Norte</v>
      </c>
      <c r="BJ14" s="524" t="str">
        <f t="shared" si="52"/>
        <v>Av. Rosa Lozano1Norte</v>
      </c>
      <c r="BK14" s="524" t="str">
        <f t="shared" si="52"/>
        <v>0Norte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Rosa Lozano1Norte</v>
      </c>
      <c r="BT14" s="524" t="str">
        <f t="shared" si="52"/>
        <v>Av. Rosa Lozano1Norte</v>
      </c>
      <c r="BU14" s="524" t="str">
        <f t="shared" si="52"/>
        <v>0Norte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Rosa Lozano1Norte</v>
      </c>
      <c r="CD14" s="524" t="str">
        <f t="shared" si="52"/>
        <v>Av. Rosa Lozano1Norte</v>
      </c>
      <c r="CE14" s="524" t="str">
        <f t="shared" si="52"/>
        <v>0Norte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Rosa Lozano1Norte</v>
      </c>
      <c r="CN14" s="524" t="str">
        <f t="shared" si="53"/>
        <v>Av. Rosa Lozano1Norte</v>
      </c>
      <c r="CO14" s="524" t="str">
        <f t="shared" si="53"/>
        <v>0Norte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Rosa Lozano1Norte</v>
      </c>
      <c r="CX14" s="524" t="str">
        <f t="shared" si="53"/>
        <v>Av. Rosa Lozano1Norte</v>
      </c>
      <c r="CY14" s="524" t="str">
        <f t="shared" si="53"/>
        <v>0Norte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Rosa Lozano1Norte</v>
      </c>
      <c r="DH14" s="524" t="str">
        <f t="shared" si="53"/>
        <v>Av. Rosa Lozano1Norte</v>
      </c>
      <c r="DI14" s="524" t="str">
        <f t="shared" si="53"/>
        <v>0Norte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Rosa Lozano1Norte</v>
      </c>
      <c r="DR14" s="524" t="str">
        <f t="shared" si="53"/>
        <v>Av. Rosa Lozano1Norte</v>
      </c>
      <c r="DS14" s="524" t="str">
        <f t="shared" si="53"/>
        <v>0Norte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Rosa Lozano1Norte</v>
      </c>
      <c r="EB14" s="524" t="str">
        <f t="shared" si="53"/>
        <v>Av. Rosa Lozano1Norte</v>
      </c>
      <c r="EC14" s="524" t="str">
        <f t="shared" si="53"/>
        <v>0Norte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Rosa Lozano1Norte</v>
      </c>
      <c r="EL14" s="524" t="str">
        <f t="shared" si="53"/>
        <v>Av. Rosa Lozano1Norte</v>
      </c>
      <c r="EM14" s="524" t="str">
        <f t="shared" si="53"/>
        <v>0Norte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Rosa Lozano1Norte</v>
      </c>
      <c r="EV14" s="524" t="str">
        <f t="shared" si="54"/>
        <v>Av. Rosa Lozano1Norte</v>
      </c>
      <c r="EW14" s="524" t="str">
        <f t="shared" si="54"/>
        <v>0Norte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Rosa Lozano1Norte</v>
      </c>
      <c r="FF14" s="524" t="str">
        <f t="shared" si="54"/>
        <v>Av. Rosa Lozano1Norte</v>
      </c>
      <c r="FG14" s="524" t="str">
        <f t="shared" si="54"/>
        <v>0Norte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Rosa Lozano1Norte</v>
      </c>
      <c r="FP14" s="524" t="str">
        <f t="shared" si="54"/>
        <v>Av. Rosa Lozano1Norte</v>
      </c>
      <c r="FQ14" s="524" t="str">
        <f t="shared" si="54"/>
        <v>0Norte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Rosa Lozano1Norte</v>
      </c>
      <c r="FZ14" s="524" t="str">
        <f t="shared" si="54"/>
        <v>Av. Rosa Lozano1Norte</v>
      </c>
      <c r="GA14" s="524" t="str">
        <f t="shared" si="54"/>
        <v>0Norte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Rosa Lozano1Norte</v>
      </c>
      <c r="GJ14" s="524" t="str">
        <f t="shared" si="54"/>
        <v>Av. Rosa Lozano1Norte</v>
      </c>
      <c r="GK14" s="524" t="str">
        <f t="shared" si="54"/>
        <v>0Norte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Rosa Lozano1Norte</v>
      </c>
      <c r="GT14" s="524" t="str">
        <f t="shared" si="54"/>
        <v>Av. Rosa Lozano1Norte</v>
      </c>
      <c r="GU14" s="524" t="str">
        <f t="shared" si="54"/>
        <v>0Norte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Rosa Lozano1Norte</v>
      </c>
      <c r="HD14" s="371" t="str">
        <f t="shared" si="55"/>
        <v>Av. Rosa Lozano1Norte</v>
      </c>
      <c r="HE14" s="371" t="str">
        <f t="shared" si="55"/>
        <v>0Norte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5"/>
      <c r="HN14" s="765"/>
      <c r="HO14" s="765"/>
      <c r="HP14" s="765"/>
      <c r="HQ14" s="765"/>
      <c r="HR14" s="765"/>
      <c r="HS14" s="765"/>
      <c r="HT14" s="765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9"/>
      <c r="K15" s="10">
        <f>+IF(Inicio!G12="","N",Inicio!G12)</f>
        <v>12</v>
      </c>
      <c r="L15" s="9">
        <f>+IF(Inicio!G13="","N",Inicio!G13)</f>
        <v>13</v>
      </c>
      <c r="M15" s="9" t="str">
        <f>+IF(Inicio!G14="","N",Inicio!G14)</f>
        <v>N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12</v>
      </c>
      <c r="V15" s="9">
        <f t="shared" ref="V15:CG15" si="56">+L15</f>
        <v>13</v>
      </c>
      <c r="W15" s="9" t="str">
        <f t="shared" si="56"/>
        <v>N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12</v>
      </c>
      <c r="AF15" s="9">
        <f t="shared" si="56"/>
        <v>13</v>
      </c>
      <c r="AG15" s="9" t="str">
        <f t="shared" si="56"/>
        <v>N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12</v>
      </c>
      <c r="AP15" s="9">
        <f t="shared" si="56"/>
        <v>13</v>
      </c>
      <c r="AQ15" s="9" t="str">
        <f t="shared" si="56"/>
        <v>N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12</v>
      </c>
      <c r="AZ15" s="9">
        <f t="shared" si="56"/>
        <v>13</v>
      </c>
      <c r="BA15" s="9" t="str">
        <f t="shared" si="56"/>
        <v>N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12</v>
      </c>
      <c r="BJ15" s="9">
        <f t="shared" si="56"/>
        <v>13</v>
      </c>
      <c r="BK15" s="9" t="str">
        <f t="shared" si="56"/>
        <v>N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12</v>
      </c>
      <c r="BT15" s="9">
        <f t="shared" si="56"/>
        <v>13</v>
      </c>
      <c r="BU15" s="9" t="str">
        <f t="shared" si="56"/>
        <v>N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12</v>
      </c>
      <c r="CD15" s="9">
        <f t="shared" si="56"/>
        <v>13</v>
      </c>
      <c r="CE15" s="9" t="str">
        <f t="shared" si="56"/>
        <v>N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12</v>
      </c>
      <c r="CN15" s="9">
        <f t="shared" si="57"/>
        <v>13</v>
      </c>
      <c r="CO15" s="9" t="str">
        <f t="shared" si="57"/>
        <v>N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12</v>
      </c>
      <c r="CX15" s="9">
        <f t="shared" si="57"/>
        <v>13</v>
      </c>
      <c r="CY15" s="9" t="str">
        <f t="shared" si="57"/>
        <v>N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12</v>
      </c>
      <c r="DH15" s="9">
        <f t="shared" si="57"/>
        <v>13</v>
      </c>
      <c r="DI15" s="9" t="str">
        <f t="shared" si="57"/>
        <v>N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12</v>
      </c>
      <c r="DR15" s="9">
        <f t="shared" si="58"/>
        <v>13</v>
      </c>
      <c r="DS15" s="9" t="str">
        <f t="shared" si="58"/>
        <v>N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12</v>
      </c>
      <c r="EB15" s="9">
        <f t="shared" si="58"/>
        <v>13</v>
      </c>
      <c r="EC15" s="9" t="str">
        <f t="shared" si="58"/>
        <v>N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12</v>
      </c>
      <c r="EL15" s="9">
        <f t="shared" si="58"/>
        <v>13</v>
      </c>
      <c r="EM15" s="9" t="str">
        <f t="shared" si="58"/>
        <v>N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12</v>
      </c>
      <c r="EV15" s="9">
        <f t="shared" si="58"/>
        <v>13</v>
      </c>
      <c r="EW15" s="9" t="str">
        <f t="shared" ref="EW15:GB15" si="59">+EM15</f>
        <v>N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12</v>
      </c>
      <c r="FF15" s="9">
        <f t="shared" si="59"/>
        <v>13</v>
      </c>
      <c r="FG15" s="9" t="str">
        <f t="shared" si="59"/>
        <v>N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12</v>
      </c>
      <c r="FP15" s="9">
        <f t="shared" si="59"/>
        <v>13</v>
      </c>
      <c r="FQ15" s="9" t="str">
        <f t="shared" si="59"/>
        <v>N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12</v>
      </c>
      <c r="FZ15" s="9">
        <f t="shared" si="59"/>
        <v>13</v>
      </c>
      <c r="GA15" s="9" t="str">
        <f t="shared" si="59"/>
        <v>N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12</v>
      </c>
      <c r="GJ15" s="9">
        <f t="shared" si="60"/>
        <v>13</v>
      </c>
      <c r="GK15" s="9" t="str">
        <f t="shared" si="60"/>
        <v>N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12</v>
      </c>
      <c r="GT15" s="9">
        <f t="shared" si="60"/>
        <v>13</v>
      </c>
      <c r="GU15" s="9" t="str">
        <f t="shared" si="60"/>
        <v>N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12</v>
      </c>
      <c r="HD15" s="629">
        <f t="shared" ref="HD15:HL15" si="61">+GT15</f>
        <v>13</v>
      </c>
      <c r="HE15" s="629" t="str">
        <f t="shared" si="61"/>
        <v>N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5"/>
      <c r="HN15" s="765"/>
      <c r="HO15" s="765"/>
      <c r="HP15" s="765"/>
      <c r="HQ15" s="765"/>
      <c r="HR15" s="765"/>
      <c r="HS15" s="765"/>
      <c r="HT15" s="765"/>
      <c r="HV15" s="26">
        <f t="shared" ref="HV15:IE15" si="62">+DG15</f>
        <v>12</v>
      </c>
      <c r="HW15" s="26">
        <f t="shared" si="62"/>
        <v>13</v>
      </c>
      <c r="HX15" s="26" t="str">
        <f t="shared" si="62"/>
        <v>N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260</v>
      </c>
      <c r="L42" s="445">
        <v>13</v>
      </c>
      <c r="M42" s="445"/>
      <c r="N42" s="445"/>
      <c r="O42" s="445"/>
      <c r="P42" s="445"/>
      <c r="Q42" s="445"/>
      <c r="R42" s="445"/>
      <c r="S42" s="445"/>
      <c r="T42" s="446"/>
      <c r="U42" s="444">
        <v>4</v>
      </c>
      <c r="V42" s="445">
        <v>2</v>
      </c>
      <c r="W42" s="445"/>
      <c r="X42" s="445"/>
      <c r="Y42" s="445"/>
      <c r="Z42" s="445"/>
      <c r="AA42" s="445"/>
      <c r="AB42" s="445"/>
      <c r="AC42" s="445"/>
      <c r="AD42" s="446"/>
      <c r="AE42" s="444">
        <v>32</v>
      </c>
      <c r="AF42" s="445">
        <v>1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21</v>
      </c>
      <c r="BT42" s="445">
        <v>2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2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409.82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22.32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337</v>
      </c>
      <c r="HN42" s="23">
        <f t="shared" si="76"/>
        <v>337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432.14000000000004</v>
      </c>
      <c r="HP42" s="23">
        <f t="shared" si="77"/>
        <v>432.14000000000004</v>
      </c>
      <c r="HQ42" s="23">
        <f>+HM42+S!HM42+E!HM42+O!HM42</f>
        <v>815</v>
      </c>
      <c r="HR42" s="23">
        <f t="shared" si="78"/>
        <v>815</v>
      </c>
      <c r="HS42" s="23">
        <f>+HO42+S!HO42+E!HO42+O!HO42</f>
        <v>1074.5</v>
      </c>
      <c r="HT42" s="23">
        <f t="shared" si="78"/>
        <v>1074.5</v>
      </c>
      <c r="HV42" s="25">
        <f t="shared" si="63"/>
        <v>317</v>
      </c>
      <c r="HW42" s="25">
        <f t="shared" si="64"/>
        <v>20</v>
      </c>
      <c r="HX42" s="25">
        <f t="shared" si="65"/>
        <v>0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237</v>
      </c>
      <c r="L43" s="448">
        <v>19</v>
      </c>
      <c r="M43" s="448"/>
      <c r="N43" s="448"/>
      <c r="O43" s="448"/>
      <c r="P43" s="448"/>
      <c r="Q43" s="448"/>
      <c r="R43" s="448"/>
      <c r="S43" s="448"/>
      <c r="T43" s="449"/>
      <c r="U43" s="447">
        <v>9</v>
      </c>
      <c r="V43" s="448">
        <v>6</v>
      </c>
      <c r="W43" s="448"/>
      <c r="X43" s="448"/>
      <c r="Y43" s="448"/>
      <c r="Z43" s="448"/>
      <c r="AA43" s="448"/>
      <c r="AB43" s="448"/>
      <c r="AC43" s="448"/>
      <c r="AD43" s="449"/>
      <c r="AE43" s="447">
        <v>54</v>
      </c>
      <c r="AF43" s="448">
        <v>1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15</v>
      </c>
      <c r="BT43" s="448">
        <v>0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6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439.47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25.96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347</v>
      </c>
      <c r="HN43" s="74">
        <f t="shared" si="76"/>
        <v>684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465.43</v>
      </c>
      <c r="HP43" s="74">
        <f t="shared" si="77"/>
        <v>897.57</v>
      </c>
      <c r="HQ43" s="74">
        <f>+HM43+S!HM43+E!HM43+O!HM43</f>
        <v>823</v>
      </c>
      <c r="HR43" s="74">
        <f t="shared" si="78"/>
        <v>1638</v>
      </c>
      <c r="HS43" s="74">
        <f>+HO43+S!HO43+E!HO43+O!HO43</f>
        <v>1061.3899999999999</v>
      </c>
      <c r="HT43" s="74">
        <f t="shared" si="78"/>
        <v>2135.89</v>
      </c>
      <c r="HV43" s="75">
        <f t="shared" si="63"/>
        <v>315</v>
      </c>
      <c r="HW43" s="75">
        <f t="shared" si="64"/>
        <v>32</v>
      </c>
      <c r="HX43" s="75">
        <f t="shared" si="65"/>
        <v>0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249</v>
      </c>
      <c r="L44" s="442">
        <v>18</v>
      </c>
      <c r="M44" s="442"/>
      <c r="N44" s="442"/>
      <c r="O44" s="442"/>
      <c r="P44" s="442"/>
      <c r="Q44" s="442"/>
      <c r="R44" s="442"/>
      <c r="S44" s="442"/>
      <c r="T44" s="443"/>
      <c r="U44" s="441">
        <v>5</v>
      </c>
      <c r="V44" s="442">
        <v>5</v>
      </c>
      <c r="W44" s="442"/>
      <c r="X44" s="442"/>
      <c r="Y44" s="442"/>
      <c r="Z44" s="442"/>
      <c r="AA44" s="442"/>
      <c r="AB44" s="442"/>
      <c r="AC44" s="442"/>
      <c r="AD44" s="443"/>
      <c r="AE44" s="441">
        <v>51</v>
      </c>
      <c r="AF44" s="442">
        <v>1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21</v>
      </c>
      <c r="BT44" s="442">
        <v>2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442"/>
      <c r="CS44" s="442"/>
      <c r="CT44" s="442"/>
      <c r="CU44" s="442"/>
      <c r="CV44" s="443"/>
      <c r="CW44" s="441">
        <v>0</v>
      </c>
      <c r="CX44" s="442">
        <v>5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456.15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29.299999999999997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357</v>
      </c>
      <c r="HN44" s="77">
        <f t="shared" si="76"/>
        <v>1041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485.45</v>
      </c>
      <c r="HP44" s="77">
        <f t="shared" si="77"/>
        <v>1383.02</v>
      </c>
      <c r="HQ44" s="77">
        <f>+HM44+S!HM44+E!HM44+O!HM44</f>
        <v>722</v>
      </c>
      <c r="HR44" s="77">
        <f t="shared" si="78"/>
        <v>2360</v>
      </c>
      <c r="HS44" s="77">
        <f>+HO44+S!HO44+E!HO44+O!HO44</f>
        <v>1003.19</v>
      </c>
      <c r="HT44" s="77">
        <f t="shared" si="78"/>
        <v>3139.08</v>
      </c>
      <c r="HU44" s="13"/>
      <c r="HV44" s="35">
        <f t="shared" ref="HV44:HV55" si="79">+K44+U44+AE44+AO44+AY44+BI44+BS44+CC44+CM44+CW44+DG44+DQ44+EA44+EK44+EU44+FE44+FO44+FY44+GI44+GS44</f>
        <v>326</v>
      </c>
      <c r="HW44" s="35">
        <f t="shared" ref="HW44:HW55" si="80">+L44+V44+AF44+AP44+AZ44+BJ44+BT44+CD44+CN44+CX44+DH44+DR44+EB44+EL44+EV44+FF44+FP44+FZ44+GJ44+GT44</f>
        <v>31</v>
      </c>
      <c r="HX44" s="35">
        <f t="shared" si="65"/>
        <v>0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287</v>
      </c>
      <c r="L45" s="445">
        <v>9</v>
      </c>
      <c r="M45" s="445"/>
      <c r="N45" s="445"/>
      <c r="O45" s="445"/>
      <c r="P45" s="445"/>
      <c r="Q45" s="445"/>
      <c r="R45" s="445"/>
      <c r="S45" s="445"/>
      <c r="T45" s="446"/>
      <c r="U45" s="444">
        <v>27</v>
      </c>
      <c r="V45" s="445">
        <v>4</v>
      </c>
      <c r="W45" s="445"/>
      <c r="X45" s="445"/>
      <c r="Y45" s="445"/>
      <c r="Z45" s="445"/>
      <c r="AA45" s="445"/>
      <c r="AB45" s="445"/>
      <c r="AC45" s="445"/>
      <c r="AD45" s="446"/>
      <c r="AE45" s="444">
        <v>41</v>
      </c>
      <c r="AF45" s="445">
        <v>1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18</v>
      </c>
      <c r="BT45" s="445">
        <v>2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445"/>
      <c r="CS45" s="445"/>
      <c r="CT45" s="445"/>
      <c r="CU45" s="445"/>
      <c r="CV45" s="446"/>
      <c r="CW45" s="444">
        <v>1</v>
      </c>
      <c r="CX45" s="445">
        <v>2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464.24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18.98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392</v>
      </c>
      <c r="HN45" s="23">
        <f t="shared" si="76"/>
        <v>1433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483.22</v>
      </c>
      <c r="HP45" s="23">
        <f t="shared" si="77"/>
        <v>1866.24</v>
      </c>
      <c r="HQ45" s="23">
        <f>+HM45+S!HM45+E!HM45+O!HM45</f>
        <v>793</v>
      </c>
      <c r="HR45" s="23">
        <f t="shared" si="78"/>
        <v>3153</v>
      </c>
      <c r="HS45" s="23">
        <f>+HO45+S!HO45+E!HO45+O!HO45</f>
        <v>1021.27</v>
      </c>
      <c r="HT45" s="23">
        <f t="shared" si="78"/>
        <v>4160.3500000000004</v>
      </c>
      <c r="HU45" s="13"/>
      <c r="HV45" s="25">
        <f t="shared" si="79"/>
        <v>374</v>
      </c>
      <c r="HW45" s="25">
        <f t="shared" si="80"/>
        <v>18</v>
      </c>
      <c r="HX45" s="25">
        <f t="shared" si="65"/>
        <v>0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247</v>
      </c>
      <c r="L46" s="458">
        <v>17</v>
      </c>
      <c r="M46" s="458"/>
      <c r="N46" s="458"/>
      <c r="O46" s="458"/>
      <c r="P46" s="458"/>
      <c r="Q46" s="458"/>
      <c r="R46" s="458"/>
      <c r="S46" s="458"/>
      <c r="T46" s="459"/>
      <c r="U46" s="457">
        <v>29</v>
      </c>
      <c r="V46" s="458">
        <v>9</v>
      </c>
      <c r="W46" s="458"/>
      <c r="X46" s="458"/>
      <c r="Y46" s="458"/>
      <c r="Z46" s="458"/>
      <c r="AA46" s="458"/>
      <c r="AB46" s="458"/>
      <c r="AC46" s="458"/>
      <c r="AD46" s="459"/>
      <c r="AE46" s="457">
        <v>55</v>
      </c>
      <c r="AF46" s="458">
        <v>1</v>
      </c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458"/>
      <c r="BO46" s="458"/>
      <c r="BP46" s="458"/>
      <c r="BQ46" s="458"/>
      <c r="BR46" s="459"/>
      <c r="BS46" s="457">
        <v>20</v>
      </c>
      <c r="BT46" s="458">
        <v>5</v>
      </c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458"/>
      <c r="CS46" s="458"/>
      <c r="CT46" s="458"/>
      <c r="CU46" s="458"/>
      <c r="CV46" s="459"/>
      <c r="CW46" s="457">
        <v>0</v>
      </c>
      <c r="CX46" s="458">
        <v>1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471.57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35.799999999999997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384</v>
      </c>
      <c r="HN46" s="23">
        <f t="shared" si="76"/>
        <v>1480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507.37</v>
      </c>
      <c r="HP46" s="23">
        <f t="shared" si="77"/>
        <v>1941.4699999999998</v>
      </c>
      <c r="HQ46" s="23">
        <f>+HM46+S!HM46+E!HM46+O!HM46</f>
        <v>771</v>
      </c>
      <c r="HR46" s="23">
        <f t="shared" si="78"/>
        <v>3109</v>
      </c>
      <c r="HS46" s="23">
        <f>+HO46+S!HO46+E!HO46+O!HO46</f>
        <v>1002.58</v>
      </c>
      <c r="HT46" s="23">
        <f t="shared" si="78"/>
        <v>4088.43</v>
      </c>
      <c r="HU46" s="13"/>
      <c r="HV46" s="25">
        <f t="shared" si="79"/>
        <v>351</v>
      </c>
      <c r="HW46" s="25">
        <f t="shared" si="80"/>
        <v>33</v>
      </c>
      <c r="HX46" s="25">
        <f t="shared" si="65"/>
        <v>0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299</v>
      </c>
      <c r="L47" s="462">
        <v>25</v>
      </c>
      <c r="M47" s="462"/>
      <c r="N47" s="462"/>
      <c r="O47" s="462"/>
      <c r="P47" s="462"/>
      <c r="Q47" s="462"/>
      <c r="R47" s="462"/>
      <c r="S47" s="462"/>
      <c r="T47" s="463"/>
      <c r="U47" s="461">
        <v>8</v>
      </c>
      <c r="V47" s="462">
        <v>7</v>
      </c>
      <c r="W47" s="462"/>
      <c r="X47" s="462"/>
      <c r="Y47" s="462"/>
      <c r="Z47" s="462"/>
      <c r="AA47" s="462"/>
      <c r="AB47" s="462"/>
      <c r="AC47" s="462"/>
      <c r="AD47" s="463"/>
      <c r="AE47" s="461">
        <v>55</v>
      </c>
      <c r="AF47" s="462">
        <v>2</v>
      </c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462"/>
      <c r="BO47" s="462"/>
      <c r="BP47" s="462"/>
      <c r="BQ47" s="462"/>
      <c r="BR47" s="463"/>
      <c r="BS47" s="461">
        <v>21</v>
      </c>
      <c r="BT47" s="462">
        <v>0</v>
      </c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462"/>
      <c r="CS47" s="462"/>
      <c r="CT47" s="462"/>
      <c r="CU47" s="462"/>
      <c r="CV47" s="463"/>
      <c r="CW47" s="461">
        <v>0</v>
      </c>
      <c r="CX47" s="462">
        <v>2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519.14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33.97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419</v>
      </c>
      <c r="HN47" s="74">
        <f t="shared" si="76"/>
        <v>1552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553.11</v>
      </c>
      <c r="HP47" s="74">
        <f t="shared" si="77"/>
        <v>2029.15</v>
      </c>
      <c r="HQ47" s="74">
        <f>+HM47+S!HM47+E!HM47+O!HM47</f>
        <v>895</v>
      </c>
      <c r="HR47" s="74">
        <f t="shared" si="78"/>
        <v>3181</v>
      </c>
      <c r="HS47" s="74">
        <f>+HO47+S!HO47+E!HO47+O!HO47</f>
        <v>1206.6100000000001</v>
      </c>
      <c r="HT47" s="74">
        <f t="shared" si="78"/>
        <v>4233.6499999999996</v>
      </c>
      <c r="HU47" s="13"/>
      <c r="HV47" s="75">
        <f t="shared" si="79"/>
        <v>383</v>
      </c>
      <c r="HW47" s="75">
        <f t="shared" si="80"/>
        <v>36</v>
      </c>
      <c r="HX47" s="75">
        <f t="shared" si="65"/>
        <v>0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319</v>
      </c>
      <c r="L48" s="454">
        <v>22</v>
      </c>
      <c r="M48" s="454"/>
      <c r="N48" s="454"/>
      <c r="O48" s="454"/>
      <c r="P48" s="454"/>
      <c r="Q48" s="454"/>
      <c r="R48" s="454"/>
      <c r="S48" s="454"/>
      <c r="T48" s="455"/>
      <c r="U48" s="453">
        <v>11</v>
      </c>
      <c r="V48" s="454">
        <v>5</v>
      </c>
      <c r="W48" s="454"/>
      <c r="X48" s="454"/>
      <c r="Y48" s="454"/>
      <c r="Z48" s="454"/>
      <c r="AA48" s="454"/>
      <c r="AB48" s="454"/>
      <c r="AC48" s="454"/>
      <c r="AD48" s="455"/>
      <c r="AE48" s="453">
        <v>53</v>
      </c>
      <c r="AF48" s="454">
        <v>2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27</v>
      </c>
      <c r="BT48" s="454">
        <v>0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3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549.13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30.639999999999997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442</v>
      </c>
      <c r="HN48" s="77">
        <f t="shared" si="76"/>
        <v>1637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579.77</v>
      </c>
      <c r="HP48" s="77">
        <f t="shared" si="77"/>
        <v>2123.4700000000003</v>
      </c>
      <c r="HQ48" s="77">
        <f>+HM48+S!HM48+E!HM48+O!HM48</f>
        <v>868</v>
      </c>
      <c r="HR48" s="77">
        <f t="shared" si="78"/>
        <v>3327</v>
      </c>
      <c r="HS48" s="77">
        <f>+HO48+S!HO48+E!HO48+O!HO48</f>
        <v>1128</v>
      </c>
      <c r="HT48" s="77">
        <f t="shared" si="78"/>
        <v>4358.46</v>
      </c>
      <c r="HU48" s="13"/>
      <c r="HV48" s="35">
        <f t="shared" si="79"/>
        <v>410</v>
      </c>
      <c r="HW48" s="35">
        <f t="shared" si="80"/>
        <v>32</v>
      </c>
      <c r="HX48" s="35">
        <f t="shared" ref="HX48:HX79" si="81">+M48+W48+AG48+AQ48+BA48+BK48+BU48+CE48+CO48+CY48+DI48+DS48+EC48+EM48+EW48+FG48+FQ48+GA48+GK48+GU48</f>
        <v>0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333</v>
      </c>
      <c r="L49" s="458">
        <v>10</v>
      </c>
      <c r="M49" s="458"/>
      <c r="N49" s="458"/>
      <c r="O49" s="458"/>
      <c r="P49" s="458"/>
      <c r="Q49" s="458"/>
      <c r="R49" s="458"/>
      <c r="S49" s="458"/>
      <c r="T49" s="459"/>
      <c r="U49" s="457">
        <v>17</v>
      </c>
      <c r="V49" s="458">
        <v>6</v>
      </c>
      <c r="W49" s="458"/>
      <c r="X49" s="458"/>
      <c r="Y49" s="458"/>
      <c r="Z49" s="458"/>
      <c r="AA49" s="458"/>
      <c r="AB49" s="458"/>
      <c r="AC49" s="458"/>
      <c r="AD49" s="459"/>
      <c r="AE49" s="457">
        <v>72</v>
      </c>
      <c r="AF49" s="458">
        <v>1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20</v>
      </c>
      <c r="BT49" s="458">
        <v>1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458"/>
      <c r="CS49" s="458"/>
      <c r="CT49" s="458"/>
      <c r="CU49" s="458"/>
      <c r="CV49" s="459"/>
      <c r="CW49" s="457">
        <v>1</v>
      </c>
      <c r="CX49" s="458">
        <v>1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604.94000000000005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17.809999999999999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462</v>
      </c>
      <c r="HN49" s="23">
        <f t="shared" si="76"/>
        <v>1707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622.74999999999989</v>
      </c>
      <c r="HP49" s="23">
        <f t="shared" si="77"/>
        <v>2263</v>
      </c>
      <c r="HQ49" s="23">
        <f>+HM49+S!HM49+E!HM49+O!HM49</f>
        <v>799</v>
      </c>
      <c r="HR49" s="23">
        <f t="shared" si="78"/>
        <v>3333</v>
      </c>
      <c r="HS49" s="23">
        <f>+HO49+S!HO49+E!HO49+O!HO49</f>
        <v>1045.97</v>
      </c>
      <c r="HT49" s="23">
        <f t="shared" si="78"/>
        <v>4383.16</v>
      </c>
      <c r="HU49" s="13"/>
      <c r="HV49" s="25">
        <f t="shared" si="79"/>
        <v>443</v>
      </c>
      <c r="HW49" s="25">
        <f t="shared" si="80"/>
        <v>19</v>
      </c>
      <c r="HX49" s="25">
        <f t="shared" si="81"/>
        <v>0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302</v>
      </c>
      <c r="L50" s="445">
        <v>21</v>
      </c>
      <c r="M50" s="445"/>
      <c r="N50" s="445"/>
      <c r="O50" s="445"/>
      <c r="P50" s="445"/>
      <c r="Q50" s="445"/>
      <c r="R50" s="445"/>
      <c r="S50" s="445"/>
      <c r="T50" s="446"/>
      <c r="U50" s="444">
        <v>21</v>
      </c>
      <c r="V50" s="445">
        <v>6</v>
      </c>
      <c r="W50" s="445"/>
      <c r="X50" s="445"/>
      <c r="Y50" s="445"/>
      <c r="Z50" s="445"/>
      <c r="AA50" s="445"/>
      <c r="AB50" s="445"/>
      <c r="AC50" s="445"/>
      <c r="AD50" s="446"/>
      <c r="AE50" s="444">
        <v>39</v>
      </c>
      <c r="AF50" s="445">
        <v>1</v>
      </c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445"/>
      <c r="BO50" s="445"/>
      <c r="BP50" s="445"/>
      <c r="BQ50" s="445"/>
      <c r="BR50" s="446"/>
      <c r="BS50" s="444">
        <v>20</v>
      </c>
      <c r="BT50" s="445">
        <v>1</v>
      </c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445"/>
      <c r="CS50" s="445"/>
      <c r="CT50" s="445"/>
      <c r="CU50" s="445"/>
      <c r="CV50" s="446"/>
      <c r="CW50" s="444">
        <v>0</v>
      </c>
      <c r="CX50" s="445">
        <v>1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475.93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28.81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412</v>
      </c>
      <c r="HN50" s="23">
        <f t="shared" si="76"/>
        <v>1735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504.74</v>
      </c>
      <c r="HP50" s="23">
        <f t="shared" si="77"/>
        <v>2260.37</v>
      </c>
      <c r="HQ50" s="23">
        <f>+HM50+S!HM50+E!HM50+O!HM50</f>
        <v>862</v>
      </c>
      <c r="HR50" s="23">
        <f t="shared" si="78"/>
        <v>3424</v>
      </c>
      <c r="HS50" s="23">
        <f>+HO50+S!HO50+E!HO50+O!HO50</f>
        <v>1098.1300000000001</v>
      </c>
      <c r="HT50" s="23">
        <f t="shared" si="78"/>
        <v>4478.71</v>
      </c>
      <c r="HV50" s="25">
        <f t="shared" si="79"/>
        <v>382</v>
      </c>
      <c r="HW50" s="25">
        <f t="shared" si="80"/>
        <v>30</v>
      </c>
      <c r="HX50" s="25">
        <f t="shared" si="81"/>
        <v>0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302</v>
      </c>
      <c r="L51" s="448">
        <v>16</v>
      </c>
      <c r="M51" s="448"/>
      <c r="N51" s="448"/>
      <c r="O51" s="448"/>
      <c r="P51" s="448"/>
      <c r="Q51" s="448"/>
      <c r="R51" s="448"/>
      <c r="S51" s="448"/>
      <c r="T51" s="449"/>
      <c r="U51" s="447">
        <v>15</v>
      </c>
      <c r="V51" s="448">
        <v>7</v>
      </c>
      <c r="W51" s="448"/>
      <c r="X51" s="448"/>
      <c r="Y51" s="448"/>
      <c r="Z51" s="448"/>
      <c r="AA51" s="448"/>
      <c r="AB51" s="448"/>
      <c r="AC51" s="448"/>
      <c r="AD51" s="449"/>
      <c r="AE51" s="447">
        <v>53</v>
      </c>
      <c r="AF51" s="448">
        <v>1</v>
      </c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448"/>
      <c r="BO51" s="448"/>
      <c r="BP51" s="448"/>
      <c r="BQ51" s="448"/>
      <c r="BR51" s="449"/>
      <c r="BS51" s="447">
        <v>22</v>
      </c>
      <c r="BT51" s="448">
        <v>1</v>
      </c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448"/>
      <c r="CS51" s="448"/>
      <c r="CT51" s="448"/>
      <c r="CU51" s="448"/>
      <c r="CV51" s="449"/>
      <c r="CW51" s="447">
        <v>0</v>
      </c>
      <c r="CX51" s="448">
        <v>1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520.95000000000005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24.139999999999997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418</v>
      </c>
      <c r="HN51" s="74">
        <f t="shared" ref="HN51:HN82" si="89">+SUM(HM48:HM51)</f>
        <v>1734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545.09</v>
      </c>
      <c r="HP51" s="74">
        <f t="shared" ref="HP51:HP82" si="90">+SUM(HO48:HO51)</f>
        <v>2252.35</v>
      </c>
      <c r="HQ51" s="74">
        <f>+HM51+S!HM51+E!HM51+O!HM51</f>
        <v>806</v>
      </c>
      <c r="HR51" s="74">
        <f t="shared" si="78"/>
        <v>3335</v>
      </c>
      <c r="HS51" s="74">
        <f>+HO51+S!HO51+E!HO51+O!HO51</f>
        <v>1033.96</v>
      </c>
      <c r="HT51" s="74">
        <f t="shared" si="78"/>
        <v>4306.0600000000004</v>
      </c>
      <c r="HV51" s="75">
        <f t="shared" si="79"/>
        <v>392</v>
      </c>
      <c r="HW51" s="75">
        <f t="shared" si="80"/>
        <v>26</v>
      </c>
      <c r="HX51" s="75">
        <f t="shared" si="81"/>
        <v>0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340</v>
      </c>
      <c r="L52" s="442">
        <v>25</v>
      </c>
      <c r="M52" s="442"/>
      <c r="N52" s="442"/>
      <c r="O52" s="442"/>
      <c r="P52" s="442"/>
      <c r="Q52" s="442"/>
      <c r="R52" s="442"/>
      <c r="S52" s="442"/>
      <c r="T52" s="443"/>
      <c r="U52" s="441">
        <v>16</v>
      </c>
      <c r="V52" s="442">
        <v>5</v>
      </c>
      <c r="W52" s="442"/>
      <c r="X52" s="442"/>
      <c r="Y52" s="442"/>
      <c r="Z52" s="442"/>
      <c r="AA52" s="442"/>
      <c r="AB52" s="442"/>
      <c r="AC52" s="442"/>
      <c r="AD52" s="443"/>
      <c r="AE52" s="441">
        <v>59</v>
      </c>
      <c r="AF52" s="442">
        <v>1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45</v>
      </c>
      <c r="BT52" s="442">
        <v>3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3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634.78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38.14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497</v>
      </c>
      <c r="HN52" s="77">
        <f t="shared" si="89"/>
        <v>1789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672.92000000000007</v>
      </c>
      <c r="HP52" s="77">
        <f>+SUM(HO49:HO52)</f>
        <v>2345.5</v>
      </c>
      <c r="HQ52" s="77">
        <f>+HM52+S!HM52+E!HM52+O!HM52</f>
        <v>857</v>
      </c>
      <c r="HR52" s="77">
        <f t="shared" si="78"/>
        <v>3324</v>
      </c>
      <c r="HS52" s="77">
        <f>+HO52+S!HO52+E!HO52+O!HO52</f>
        <v>1157.17</v>
      </c>
      <c r="HT52" s="77">
        <f t="shared" si="78"/>
        <v>4335.2300000000005</v>
      </c>
      <c r="HV52" s="35">
        <f t="shared" si="79"/>
        <v>460</v>
      </c>
      <c r="HW52" s="35">
        <f t="shared" si="80"/>
        <v>37</v>
      </c>
      <c r="HX52" s="35">
        <f t="shared" si="81"/>
        <v>0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342</v>
      </c>
      <c r="L53" s="445">
        <v>19</v>
      </c>
      <c r="M53" s="445"/>
      <c r="N53" s="445"/>
      <c r="O53" s="445"/>
      <c r="P53" s="445"/>
      <c r="Q53" s="445"/>
      <c r="R53" s="445"/>
      <c r="S53" s="445"/>
      <c r="T53" s="446"/>
      <c r="U53" s="444">
        <v>13</v>
      </c>
      <c r="V53" s="445">
        <v>11</v>
      </c>
      <c r="W53" s="445"/>
      <c r="X53" s="445"/>
      <c r="Y53" s="445"/>
      <c r="Z53" s="445"/>
      <c r="AA53" s="445"/>
      <c r="AB53" s="445"/>
      <c r="AC53" s="445"/>
      <c r="AD53" s="446"/>
      <c r="AE53" s="444">
        <v>46</v>
      </c>
      <c r="AF53" s="445">
        <v>1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32</v>
      </c>
      <c r="BT53" s="445">
        <v>1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1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564.29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28.459999999999997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466</v>
      </c>
      <c r="HN53" s="23">
        <f t="shared" si="89"/>
        <v>1793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592.75000000000011</v>
      </c>
      <c r="HP53" s="23">
        <f t="shared" si="90"/>
        <v>2315.5</v>
      </c>
      <c r="HQ53" s="23">
        <f>+HM53+S!HM53+E!HM53+O!HM53</f>
        <v>838</v>
      </c>
      <c r="HR53" s="23">
        <f t="shared" si="78"/>
        <v>3363</v>
      </c>
      <c r="HS53" s="23">
        <f>+HO53+S!HO53+E!HO53+O!HO53</f>
        <v>1058.33</v>
      </c>
      <c r="HT53" s="23">
        <f t="shared" si="78"/>
        <v>4347.59</v>
      </c>
      <c r="HV53" s="25">
        <f t="shared" si="79"/>
        <v>433</v>
      </c>
      <c r="HW53" s="25">
        <f t="shared" si="80"/>
        <v>33</v>
      </c>
      <c r="HX53" s="25">
        <f t="shared" si="81"/>
        <v>0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1381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1810.7600000000002</v>
      </c>
      <c r="HQ54" s="23">
        <f>+HM54+S!HM54+E!HM54+O!HM54</f>
        <v>0</v>
      </c>
      <c r="HR54" s="23">
        <f t="shared" si="78"/>
        <v>2501</v>
      </c>
      <c r="HS54" s="23">
        <f>+HO54+S!HO54+E!HO54+O!HO54</f>
        <v>0</v>
      </c>
      <c r="HT54" s="23">
        <f t="shared" si="78"/>
        <v>3249.46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963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1265.67</v>
      </c>
      <c r="HQ55" s="74">
        <f>+HM55+S!HM55+E!HM55+O!HM55</f>
        <v>0</v>
      </c>
      <c r="HR55" s="74">
        <f t="shared" si="78"/>
        <v>1695</v>
      </c>
      <c r="HS55" s="74">
        <f>+HO55+S!HO55+E!HO55+O!HO55</f>
        <v>0</v>
      </c>
      <c r="HT55" s="74">
        <f t="shared" si="78"/>
        <v>2215.5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466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592.75000000000011</v>
      </c>
      <c r="HQ56" s="77">
        <f>+HM56+S!HM56+E!HM56+O!HM56</f>
        <v>0</v>
      </c>
      <c r="HR56" s="77">
        <f t="shared" si="78"/>
        <v>838</v>
      </c>
      <c r="HS56" s="77">
        <f>+HO56+S!HO56+E!HO56+O!HO56</f>
        <v>0</v>
      </c>
      <c r="HT56" s="77">
        <f t="shared" si="78"/>
        <v>1058.33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371</v>
      </c>
      <c r="L64" s="442">
        <v>17</v>
      </c>
      <c r="M64" s="442"/>
      <c r="N64" s="442"/>
      <c r="O64" s="442"/>
      <c r="P64" s="442"/>
      <c r="Q64" s="442"/>
      <c r="R64" s="442"/>
      <c r="S64" s="442"/>
      <c r="T64" s="443"/>
      <c r="U64" s="441">
        <v>28</v>
      </c>
      <c r="V64" s="442">
        <v>3</v>
      </c>
      <c r="W64" s="442"/>
      <c r="X64" s="442"/>
      <c r="Y64" s="442"/>
      <c r="Z64" s="442"/>
      <c r="AA64" s="442"/>
      <c r="AB64" s="442"/>
      <c r="AC64" s="442"/>
      <c r="AD64" s="443"/>
      <c r="AE64" s="441">
        <v>34</v>
      </c>
      <c r="AF64" s="442">
        <v>1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19</v>
      </c>
      <c r="BT64" s="442">
        <v>2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529.74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25.99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475</v>
      </c>
      <c r="HN64" s="77">
        <f t="shared" si="89"/>
        <v>475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555.73</v>
      </c>
      <c r="HP64" s="77">
        <f t="shared" si="90"/>
        <v>555.73</v>
      </c>
      <c r="HQ64" s="77">
        <f>+HM64+S!HM64+E!HM64+O!HM64</f>
        <v>832</v>
      </c>
      <c r="HR64" s="77">
        <f t="shared" si="78"/>
        <v>832</v>
      </c>
      <c r="HS64" s="77">
        <f>+HO64+S!HO64+E!HO64+O!HO64</f>
        <v>1057.1500000000001</v>
      </c>
      <c r="HT64" s="77">
        <f t="shared" si="78"/>
        <v>1057.1500000000001</v>
      </c>
      <c r="HV64" s="35">
        <f t="shared" si="91"/>
        <v>452</v>
      </c>
      <c r="HW64" s="35">
        <f t="shared" si="92"/>
        <v>23</v>
      </c>
      <c r="HX64" s="35">
        <f t="shared" si="81"/>
        <v>0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306</v>
      </c>
      <c r="L65" s="445">
        <v>17</v>
      </c>
      <c r="M65" s="445"/>
      <c r="N65" s="445"/>
      <c r="O65" s="445"/>
      <c r="P65" s="445"/>
      <c r="Q65" s="445"/>
      <c r="R65" s="445"/>
      <c r="S65" s="445"/>
      <c r="T65" s="446"/>
      <c r="U65" s="444">
        <v>26</v>
      </c>
      <c r="V65" s="445">
        <v>8</v>
      </c>
      <c r="W65" s="445"/>
      <c r="X65" s="445"/>
      <c r="Y65" s="445"/>
      <c r="Z65" s="445"/>
      <c r="AA65" s="445"/>
      <c r="AB65" s="445"/>
      <c r="AC65" s="445"/>
      <c r="AD65" s="446"/>
      <c r="AE65" s="444">
        <v>40</v>
      </c>
      <c r="AF65" s="445">
        <v>1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20</v>
      </c>
      <c r="BT65" s="445">
        <v>0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2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484.58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23.3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420</v>
      </c>
      <c r="HN65" s="23">
        <f t="shared" si="89"/>
        <v>895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507.88000000000005</v>
      </c>
      <c r="HP65" s="23">
        <f t="shared" si="90"/>
        <v>1063.6100000000001</v>
      </c>
      <c r="HQ65" s="23">
        <f>+HM65+S!HM65+E!HM65+O!HM65</f>
        <v>737</v>
      </c>
      <c r="HR65" s="23">
        <f t="shared" si="78"/>
        <v>1569</v>
      </c>
      <c r="HS65" s="23">
        <f>+HO65+S!HO65+E!HO65+O!HO65</f>
        <v>945.31000000000006</v>
      </c>
      <c r="HT65" s="23">
        <f t="shared" si="78"/>
        <v>2002.46</v>
      </c>
      <c r="HV65" s="25">
        <f t="shared" si="91"/>
        <v>392</v>
      </c>
      <c r="HW65" s="25">
        <f t="shared" si="92"/>
        <v>28</v>
      </c>
      <c r="HX65" s="25">
        <f t="shared" si="81"/>
        <v>0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356</v>
      </c>
      <c r="L66" s="445">
        <v>17</v>
      </c>
      <c r="M66" s="445"/>
      <c r="N66" s="445"/>
      <c r="O66" s="445"/>
      <c r="P66" s="445"/>
      <c r="Q66" s="445"/>
      <c r="R66" s="445"/>
      <c r="S66" s="445"/>
      <c r="T66" s="446"/>
      <c r="U66" s="444">
        <v>36</v>
      </c>
      <c r="V66" s="445">
        <v>7</v>
      </c>
      <c r="W66" s="445"/>
      <c r="X66" s="445"/>
      <c r="Y66" s="445"/>
      <c r="Z66" s="445"/>
      <c r="AA66" s="445"/>
      <c r="AB66" s="445"/>
      <c r="AC66" s="445"/>
      <c r="AD66" s="446"/>
      <c r="AE66" s="444">
        <v>44</v>
      </c>
      <c r="AF66" s="445">
        <v>1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32</v>
      </c>
      <c r="BT66" s="445">
        <v>1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579.88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24.81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494</v>
      </c>
      <c r="HN66" s="23">
        <f t="shared" si="89"/>
        <v>1389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604.69000000000005</v>
      </c>
      <c r="HP66" s="23">
        <f t="shared" si="90"/>
        <v>1668.3000000000002</v>
      </c>
      <c r="HQ66" s="23">
        <f>+HM66+S!HM66+E!HM66+O!HM66</f>
        <v>859</v>
      </c>
      <c r="HR66" s="23">
        <f t="shared" si="78"/>
        <v>2428</v>
      </c>
      <c r="HS66" s="23">
        <f>+HO66+S!HO66+E!HO66+O!HO66</f>
        <v>1101.5999999999999</v>
      </c>
      <c r="HT66" s="23">
        <f t="shared" si="78"/>
        <v>3104.06</v>
      </c>
      <c r="HV66" s="25">
        <f t="shared" si="91"/>
        <v>468</v>
      </c>
      <c r="HW66" s="25">
        <f t="shared" si="92"/>
        <v>26</v>
      </c>
      <c r="HX66" s="25">
        <f t="shared" si="81"/>
        <v>0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340</v>
      </c>
      <c r="L67" s="448">
        <v>19</v>
      </c>
      <c r="M67" s="448"/>
      <c r="N67" s="448"/>
      <c r="O67" s="448"/>
      <c r="P67" s="448"/>
      <c r="Q67" s="448"/>
      <c r="R67" s="448"/>
      <c r="S67" s="448"/>
      <c r="T67" s="449"/>
      <c r="U67" s="447">
        <v>35</v>
      </c>
      <c r="V67" s="448">
        <v>11</v>
      </c>
      <c r="W67" s="448"/>
      <c r="X67" s="448"/>
      <c r="Y67" s="448"/>
      <c r="Z67" s="448"/>
      <c r="AA67" s="448"/>
      <c r="AB67" s="448"/>
      <c r="AC67" s="448"/>
      <c r="AD67" s="449"/>
      <c r="AE67" s="447">
        <v>44</v>
      </c>
      <c r="AF67" s="448">
        <v>2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32</v>
      </c>
      <c r="BT67" s="448">
        <v>5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2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563.54999999999995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41.789999999999992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490</v>
      </c>
      <c r="HN67" s="74">
        <f t="shared" si="89"/>
        <v>1879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605.34</v>
      </c>
      <c r="HP67" s="74">
        <f t="shared" si="90"/>
        <v>2273.6400000000003</v>
      </c>
      <c r="HQ67" s="74">
        <f>+HM67+S!HM67+E!HM67+O!HM67</f>
        <v>793</v>
      </c>
      <c r="HR67" s="74">
        <f t="shared" si="78"/>
        <v>3221</v>
      </c>
      <c r="HS67" s="74">
        <f>+HO67+S!HO67+E!HO67+O!HO67</f>
        <v>1022.23</v>
      </c>
      <c r="HT67" s="74">
        <f t="shared" si="78"/>
        <v>4126.29</v>
      </c>
      <c r="HV67" s="75">
        <f t="shared" si="91"/>
        <v>451</v>
      </c>
      <c r="HW67" s="75">
        <f t="shared" si="92"/>
        <v>39</v>
      </c>
      <c r="HX67" s="75">
        <f t="shared" si="81"/>
        <v>0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384</v>
      </c>
      <c r="L68" s="454">
        <v>28</v>
      </c>
      <c r="M68" s="454"/>
      <c r="N68" s="454"/>
      <c r="O68" s="454"/>
      <c r="P68" s="454"/>
      <c r="Q68" s="454"/>
      <c r="R68" s="454"/>
      <c r="S68" s="454"/>
      <c r="T68" s="455"/>
      <c r="U68" s="453">
        <v>34</v>
      </c>
      <c r="V68" s="454">
        <v>9</v>
      </c>
      <c r="W68" s="454"/>
      <c r="X68" s="454"/>
      <c r="Y68" s="454"/>
      <c r="Z68" s="454"/>
      <c r="AA68" s="454"/>
      <c r="AB68" s="454"/>
      <c r="AC68" s="454"/>
      <c r="AD68" s="455"/>
      <c r="AE68" s="453">
        <v>36</v>
      </c>
      <c r="AF68" s="454">
        <v>1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38</v>
      </c>
      <c r="BT68" s="454">
        <v>2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1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598.22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39.299999999999997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533</v>
      </c>
      <c r="HN68" s="77">
        <f t="shared" si="89"/>
        <v>1937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637.5200000000001</v>
      </c>
      <c r="HP68" s="77">
        <f t="shared" si="90"/>
        <v>2355.4300000000003</v>
      </c>
      <c r="HQ68" s="77">
        <f>+HM68+S!HM68+E!HM68+O!HM68</f>
        <v>864</v>
      </c>
      <c r="HR68" s="77">
        <f t="shared" si="78"/>
        <v>3253</v>
      </c>
      <c r="HS68" s="77">
        <f>+HO68+S!HO68+E!HO68+O!HO68</f>
        <v>1103.6200000000001</v>
      </c>
      <c r="HT68" s="77">
        <f t="shared" si="78"/>
        <v>4172.76</v>
      </c>
      <c r="HV68" s="35">
        <f t="shared" si="91"/>
        <v>492</v>
      </c>
      <c r="HW68" s="35">
        <f t="shared" si="92"/>
        <v>41</v>
      </c>
      <c r="HX68" s="35">
        <f t="shared" si="81"/>
        <v>0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410</v>
      </c>
      <c r="L69" s="458">
        <v>29</v>
      </c>
      <c r="M69" s="458"/>
      <c r="N69" s="458"/>
      <c r="O69" s="458"/>
      <c r="P69" s="458"/>
      <c r="Q69" s="458"/>
      <c r="R69" s="458"/>
      <c r="S69" s="458"/>
      <c r="T69" s="459"/>
      <c r="U69" s="457">
        <v>50</v>
      </c>
      <c r="V69" s="458">
        <v>17</v>
      </c>
      <c r="W69" s="458"/>
      <c r="X69" s="458"/>
      <c r="Y69" s="458"/>
      <c r="Z69" s="458"/>
      <c r="AA69" s="458"/>
      <c r="AB69" s="458"/>
      <c r="AC69" s="458"/>
      <c r="AD69" s="459"/>
      <c r="AE69" s="457">
        <v>41</v>
      </c>
      <c r="AF69" s="458">
        <v>1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27</v>
      </c>
      <c r="BT69" s="458">
        <v>5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2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617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50.769999999999996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582</v>
      </c>
      <c r="HN69" s="23">
        <f t="shared" si="89"/>
        <v>2099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667.77</v>
      </c>
      <c r="HP69" s="23">
        <f t="shared" si="90"/>
        <v>2515.3200000000002</v>
      </c>
      <c r="HQ69" s="23">
        <f>+HM69+S!HM69+E!HM69+O!HM69</f>
        <v>871</v>
      </c>
      <c r="HR69" s="23">
        <f t="shared" si="78"/>
        <v>3387</v>
      </c>
      <c r="HS69" s="23">
        <f>+HO69+S!HO69+E!HO69+O!HO69</f>
        <v>1056.17</v>
      </c>
      <c r="HT69" s="23">
        <f t="shared" si="78"/>
        <v>4283.62</v>
      </c>
      <c r="HV69" s="25">
        <f t="shared" si="91"/>
        <v>528</v>
      </c>
      <c r="HW69" s="25">
        <f t="shared" si="92"/>
        <v>54</v>
      </c>
      <c r="HX69" s="25">
        <f t="shared" si="81"/>
        <v>0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416</v>
      </c>
      <c r="L70" s="458">
        <v>26</v>
      </c>
      <c r="M70" s="458"/>
      <c r="N70" s="458"/>
      <c r="O70" s="458"/>
      <c r="P70" s="458"/>
      <c r="Q70" s="458"/>
      <c r="R70" s="458"/>
      <c r="S70" s="458"/>
      <c r="T70" s="459"/>
      <c r="U70" s="457">
        <v>65</v>
      </c>
      <c r="V70" s="458">
        <v>17</v>
      </c>
      <c r="W70" s="458"/>
      <c r="X70" s="458"/>
      <c r="Y70" s="458"/>
      <c r="Z70" s="458"/>
      <c r="AA70" s="458"/>
      <c r="AB70" s="458"/>
      <c r="AC70" s="458"/>
      <c r="AD70" s="459"/>
      <c r="AE70" s="457">
        <v>51</v>
      </c>
      <c r="AF70" s="458">
        <v>1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33</v>
      </c>
      <c r="BT70" s="458">
        <v>5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1</v>
      </c>
      <c r="CX70" s="458">
        <v>1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673.28000000000009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47.44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616</v>
      </c>
      <c r="HN70" s="23">
        <f t="shared" si="89"/>
        <v>2221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720.71999999999991</v>
      </c>
      <c r="HP70" s="23">
        <f t="shared" si="90"/>
        <v>2631.35</v>
      </c>
      <c r="HQ70" s="23">
        <f>+HM70+S!HM70+E!HM70+O!HM70</f>
        <v>967</v>
      </c>
      <c r="HR70" s="23">
        <f t="shared" si="78"/>
        <v>3495</v>
      </c>
      <c r="HS70" s="23">
        <f>+HO70+S!HO70+E!HO70+O!HO70</f>
        <v>1219.48</v>
      </c>
      <c r="HT70" s="23">
        <f t="shared" si="78"/>
        <v>4401.5</v>
      </c>
      <c r="HV70" s="25">
        <f t="shared" si="91"/>
        <v>566</v>
      </c>
      <c r="HW70" s="25">
        <f t="shared" si="92"/>
        <v>50</v>
      </c>
      <c r="HX70" s="25">
        <f t="shared" si="81"/>
        <v>0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393</v>
      </c>
      <c r="L71" s="462">
        <v>21</v>
      </c>
      <c r="M71" s="462"/>
      <c r="N71" s="462"/>
      <c r="O71" s="462"/>
      <c r="P71" s="462"/>
      <c r="Q71" s="462"/>
      <c r="R71" s="462"/>
      <c r="S71" s="462"/>
      <c r="T71" s="463"/>
      <c r="U71" s="461">
        <v>68</v>
      </c>
      <c r="V71" s="462">
        <v>21</v>
      </c>
      <c r="W71" s="462"/>
      <c r="X71" s="462"/>
      <c r="Y71" s="462"/>
      <c r="Z71" s="462"/>
      <c r="AA71" s="462"/>
      <c r="AB71" s="462"/>
      <c r="AC71" s="462"/>
      <c r="AD71" s="463"/>
      <c r="AE71" s="461">
        <v>36</v>
      </c>
      <c r="AF71" s="462">
        <v>1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21</v>
      </c>
      <c r="BT71" s="462">
        <v>3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2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575.94000000000005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39.089999999999996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566</v>
      </c>
      <c r="HN71" s="74">
        <f t="shared" si="89"/>
        <v>2297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615.03</v>
      </c>
      <c r="HP71" s="74">
        <f t="shared" si="90"/>
        <v>2641.04</v>
      </c>
      <c r="HQ71" s="74">
        <f>+HM71+S!HM71+E!HM71+O!HM71</f>
        <v>893</v>
      </c>
      <c r="HR71" s="74">
        <f t="shared" si="78"/>
        <v>3595</v>
      </c>
      <c r="HS71" s="74">
        <f>+HO71+S!HO71+E!HO71+O!HO71</f>
        <v>1037.77</v>
      </c>
      <c r="HT71" s="74">
        <f t="shared" si="78"/>
        <v>4417.04</v>
      </c>
      <c r="HV71" s="75">
        <f t="shared" si="91"/>
        <v>518</v>
      </c>
      <c r="HW71" s="75">
        <f t="shared" si="92"/>
        <v>48</v>
      </c>
      <c r="HX71" s="75">
        <f t="shared" si="81"/>
        <v>0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427</v>
      </c>
      <c r="L72" s="442">
        <v>13</v>
      </c>
      <c r="M72" s="442"/>
      <c r="N72" s="442"/>
      <c r="O72" s="442"/>
      <c r="P72" s="442"/>
      <c r="Q72" s="442"/>
      <c r="R72" s="442"/>
      <c r="S72" s="442"/>
      <c r="T72" s="443"/>
      <c r="U72" s="441">
        <v>50</v>
      </c>
      <c r="V72" s="442">
        <v>12</v>
      </c>
      <c r="W72" s="442"/>
      <c r="X72" s="442"/>
      <c r="Y72" s="442"/>
      <c r="Z72" s="442"/>
      <c r="AA72" s="442"/>
      <c r="AB72" s="442"/>
      <c r="AC72" s="442"/>
      <c r="AD72" s="443"/>
      <c r="AE72" s="441">
        <v>46</v>
      </c>
      <c r="AF72" s="442">
        <v>2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31</v>
      </c>
      <c r="BT72" s="442">
        <v>2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1</v>
      </c>
      <c r="CX72" s="442">
        <v>3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659.33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28.95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587</v>
      </c>
      <c r="HN72" s="77">
        <f t="shared" si="89"/>
        <v>2351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688.28000000000009</v>
      </c>
      <c r="HP72" s="77">
        <f t="shared" si="90"/>
        <v>2691.7999999999997</v>
      </c>
      <c r="HQ72" s="77">
        <f>+HM72+S!HM72+E!HM72+O!HM72</f>
        <v>892</v>
      </c>
      <c r="HR72" s="77">
        <f t="shared" si="78"/>
        <v>3623</v>
      </c>
      <c r="HS72" s="77">
        <f>+HO72+S!HO72+E!HO72+O!HO72</f>
        <v>1087.6799999999998</v>
      </c>
      <c r="HT72" s="77">
        <f t="shared" si="78"/>
        <v>4401.1000000000004</v>
      </c>
      <c r="HV72" s="35">
        <f t="shared" si="91"/>
        <v>555</v>
      </c>
      <c r="HW72" s="35">
        <f t="shared" si="92"/>
        <v>32</v>
      </c>
      <c r="HX72" s="35">
        <f t="shared" si="81"/>
        <v>0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430</v>
      </c>
      <c r="L73" s="445">
        <v>20</v>
      </c>
      <c r="M73" s="445"/>
      <c r="N73" s="445"/>
      <c r="O73" s="445"/>
      <c r="P73" s="445"/>
      <c r="Q73" s="445"/>
      <c r="R73" s="445"/>
      <c r="S73" s="445"/>
      <c r="T73" s="446"/>
      <c r="U73" s="444">
        <v>44</v>
      </c>
      <c r="V73" s="445">
        <v>10</v>
      </c>
      <c r="W73" s="445"/>
      <c r="X73" s="445"/>
      <c r="Y73" s="445"/>
      <c r="Z73" s="445"/>
      <c r="AA73" s="445"/>
      <c r="AB73" s="445"/>
      <c r="AC73" s="445"/>
      <c r="AD73" s="446"/>
      <c r="AE73" s="444">
        <v>49</v>
      </c>
      <c r="AF73" s="445">
        <v>1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15</v>
      </c>
      <c r="BT73" s="445">
        <v>5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629.02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39.129999999999995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575</v>
      </c>
      <c r="HN73" s="23">
        <f t="shared" si="89"/>
        <v>2344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668.15</v>
      </c>
      <c r="HP73" s="23">
        <f t="shared" si="90"/>
        <v>2692.1800000000003</v>
      </c>
      <c r="HQ73" s="23">
        <f>+HM73+S!HM73+E!HM73+O!HM73</f>
        <v>863</v>
      </c>
      <c r="HR73" s="23">
        <f t="shared" si="78"/>
        <v>3615</v>
      </c>
      <c r="HS73" s="23">
        <f>+HO73+S!HO73+E!HO73+O!HO73</f>
        <v>1043.25</v>
      </c>
      <c r="HT73" s="23">
        <f t="shared" si="78"/>
        <v>4388.18</v>
      </c>
      <c r="HV73" s="25">
        <f t="shared" si="91"/>
        <v>538</v>
      </c>
      <c r="HW73" s="25">
        <f t="shared" si="92"/>
        <v>37</v>
      </c>
      <c r="HX73" s="25">
        <f t="shared" si="81"/>
        <v>0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358</v>
      </c>
      <c r="L74" s="445">
        <v>16</v>
      </c>
      <c r="M74" s="445"/>
      <c r="N74" s="445"/>
      <c r="O74" s="445"/>
      <c r="P74" s="445"/>
      <c r="Q74" s="445"/>
      <c r="R74" s="445"/>
      <c r="S74" s="445"/>
      <c r="T74" s="446"/>
      <c r="U74" s="444">
        <v>52</v>
      </c>
      <c r="V74" s="445">
        <v>21</v>
      </c>
      <c r="W74" s="445"/>
      <c r="X74" s="445"/>
      <c r="Y74" s="445"/>
      <c r="Z74" s="445"/>
      <c r="AA74" s="445"/>
      <c r="AB74" s="445"/>
      <c r="AC74" s="445"/>
      <c r="AD74" s="446"/>
      <c r="AE74" s="444">
        <v>57</v>
      </c>
      <c r="AF74" s="445">
        <v>1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21</v>
      </c>
      <c r="BT74" s="445">
        <v>4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598.66000000000008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36.26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531</v>
      </c>
      <c r="HN74" s="23">
        <f t="shared" si="89"/>
        <v>2259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634.91999999999996</v>
      </c>
      <c r="HP74" s="23">
        <f t="shared" si="90"/>
        <v>2606.38</v>
      </c>
      <c r="HQ74" s="23">
        <f>+HM74+S!HM74+E!HM74+O!HM74</f>
        <v>807</v>
      </c>
      <c r="HR74" s="23">
        <f t="shared" si="78"/>
        <v>3455</v>
      </c>
      <c r="HS74" s="23">
        <f>+HO74+S!HO74+E!HO74+O!HO74</f>
        <v>1014.1700000000001</v>
      </c>
      <c r="HT74" s="23">
        <f t="shared" si="78"/>
        <v>4182.87</v>
      </c>
      <c r="HV74" s="25">
        <f t="shared" si="91"/>
        <v>488</v>
      </c>
      <c r="HW74" s="25">
        <f t="shared" si="92"/>
        <v>43</v>
      </c>
      <c r="HX74" s="25">
        <f t="shared" si="81"/>
        <v>0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405</v>
      </c>
      <c r="L75" s="448">
        <v>32</v>
      </c>
      <c r="M75" s="448"/>
      <c r="N75" s="448"/>
      <c r="O75" s="448"/>
      <c r="P75" s="448"/>
      <c r="Q75" s="448"/>
      <c r="R75" s="448"/>
      <c r="S75" s="448"/>
      <c r="T75" s="449"/>
      <c r="U75" s="447">
        <v>55</v>
      </c>
      <c r="V75" s="448">
        <v>17</v>
      </c>
      <c r="W75" s="448"/>
      <c r="X75" s="448"/>
      <c r="Y75" s="448"/>
      <c r="Z75" s="448"/>
      <c r="AA75" s="448"/>
      <c r="AB75" s="448"/>
      <c r="AC75" s="448"/>
      <c r="AD75" s="449"/>
      <c r="AE75" s="447">
        <v>46</v>
      </c>
      <c r="AF75" s="448">
        <v>1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31</v>
      </c>
      <c r="BT75" s="448">
        <v>3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2</v>
      </c>
      <c r="CX75" s="448">
        <v>2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639.30999999999995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48.769999999999996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594</v>
      </c>
      <c r="HN75" s="74">
        <f t="shared" si="89"/>
        <v>2287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688.08</v>
      </c>
      <c r="HP75" s="74">
        <f t="shared" si="90"/>
        <v>2679.43</v>
      </c>
      <c r="HQ75" s="74">
        <f>+HM75+S!HM75+E!HM75+O!HM75</f>
        <v>884</v>
      </c>
      <c r="HR75" s="74">
        <f t="shared" si="78"/>
        <v>3446</v>
      </c>
      <c r="HS75" s="74">
        <f>+HO75+S!HO75+E!HO75+O!HO75</f>
        <v>1105.19</v>
      </c>
      <c r="HT75" s="74">
        <f t="shared" si="78"/>
        <v>4250.29</v>
      </c>
      <c r="HV75" s="75">
        <f t="shared" si="91"/>
        <v>539</v>
      </c>
      <c r="HW75" s="75">
        <f t="shared" si="92"/>
        <v>55</v>
      </c>
      <c r="HX75" s="75">
        <f t="shared" si="81"/>
        <v>0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1700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1991.15</v>
      </c>
      <c r="HQ76" s="77">
        <f>+HM76+S!HM76+E!HM76+O!HM76</f>
        <v>0</v>
      </c>
      <c r="HR76" s="77">
        <f t="shared" si="78"/>
        <v>2554</v>
      </c>
      <c r="HS76" s="77">
        <f>+HO76+S!HO76+E!HO76+O!HO76</f>
        <v>0</v>
      </c>
      <c r="HT76" s="77">
        <f t="shared" si="78"/>
        <v>3162.61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1125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1323</v>
      </c>
      <c r="HQ77" s="23">
        <f>+HM77+S!HM77+E!HM77+O!HM77</f>
        <v>0</v>
      </c>
      <c r="HR77" s="23">
        <f t="shared" si="78"/>
        <v>1691</v>
      </c>
      <c r="HS77" s="23">
        <f>+HO77+S!HO77+E!HO77+O!HO77</f>
        <v>0</v>
      </c>
      <c r="HT77" s="23">
        <f t="shared" si="78"/>
        <v>2119.36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594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688.08</v>
      </c>
      <c r="HQ78" s="23">
        <f>+HM78+S!HM78+E!HM78+O!HM78</f>
        <v>0</v>
      </c>
      <c r="HR78" s="23">
        <f t="shared" si="78"/>
        <v>884</v>
      </c>
      <c r="HS78" s="23">
        <f>+HO78+S!HO78+E!HO78+O!HO78</f>
        <v>0</v>
      </c>
      <c r="HT78" s="23">
        <f t="shared" si="78"/>
        <v>1105.19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390</v>
      </c>
      <c r="L86" s="458">
        <v>18</v>
      </c>
      <c r="M86" s="458"/>
      <c r="N86" s="458"/>
      <c r="O86" s="458"/>
      <c r="P86" s="458"/>
      <c r="Q86" s="458"/>
      <c r="R86" s="458"/>
      <c r="S86" s="458"/>
      <c r="T86" s="459"/>
      <c r="U86" s="457">
        <v>27</v>
      </c>
      <c r="V86" s="458">
        <v>8</v>
      </c>
      <c r="W86" s="458"/>
      <c r="X86" s="458"/>
      <c r="Y86" s="458"/>
      <c r="Z86" s="458"/>
      <c r="AA86" s="458"/>
      <c r="AB86" s="458"/>
      <c r="AC86" s="458"/>
      <c r="AD86" s="459"/>
      <c r="AE86" s="457">
        <v>44</v>
      </c>
      <c r="AF86" s="458">
        <v>1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16</v>
      </c>
      <c r="BT86" s="458">
        <v>2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2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570.91000000000008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29.3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508</v>
      </c>
      <c r="HN86" s="23">
        <f t="shared" si="106"/>
        <v>508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600.20999999999992</v>
      </c>
      <c r="HP86" s="23">
        <f t="shared" si="107"/>
        <v>600.20999999999992</v>
      </c>
      <c r="HQ86" s="23">
        <f>+HM86+S!HM86+E!HM86+O!HM86</f>
        <v>779</v>
      </c>
      <c r="HR86" s="23">
        <f t="shared" si="108"/>
        <v>779</v>
      </c>
      <c r="HS86" s="23">
        <f>+HO86+S!HO86+E!HO86+O!HO86</f>
        <v>987.9899999999999</v>
      </c>
      <c r="HT86" s="23">
        <f t="shared" si="108"/>
        <v>987.9899999999999</v>
      </c>
      <c r="HV86" s="25">
        <f t="shared" si="93"/>
        <v>477</v>
      </c>
      <c r="HW86" s="25">
        <f t="shared" si="94"/>
        <v>31</v>
      </c>
      <c r="HX86" s="25">
        <f t="shared" si="95"/>
        <v>0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423</v>
      </c>
      <c r="L87" s="462">
        <v>11</v>
      </c>
      <c r="M87" s="462"/>
      <c r="N87" s="462"/>
      <c r="O87" s="462"/>
      <c r="P87" s="462"/>
      <c r="Q87" s="462"/>
      <c r="R87" s="462"/>
      <c r="S87" s="462"/>
      <c r="T87" s="463"/>
      <c r="U87" s="461">
        <v>45</v>
      </c>
      <c r="V87" s="462">
        <v>12</v>
      </c>
      <c r="W87" s="462"/>
      <c r="X87" s="462"/>
      <c r="Y87" s="462"/>
      <c r="Z87" s="462"/>
      <c r="AA87" s="462"/>
      <c r="AB87" s="462"/>
      <c r="AC87" s="462"/>
      <c r="AD87" s="463"/>
      <c r="AE87" s="461">
        <v>38</v>
      </c>
      <c r="AF87" s="462">
        <v>1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31</v>
      </c>
      <c r="BT87" s="462">
        <v>1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1</v>
      </c>
      <c r="CX87" s="462">
        <v>1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629.68000000000006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20.79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564</v>
      </c>
      <c r="HN87" s="74">
        <f t="shared" si="106"/>
        <v>1072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650.46999999999991</v>
      </c>
      <c r="HP87" s="74">
        <f t="shared" si="107"/>
        <v>1250.6799999999998</v>
      </c>
      <c r="HQ87" s="74">
        <f>+HM87+S!HM87+E!HM87+O!HM87</f>
        <v>890</v>
      </c>
      <c r="HR87" s="74">
        <f t="shared" si="108"/>
        <v>1669</v>
      </c>
      <c r="HS87" s="74">
        <f>+HO87+S!HO87+E!HO87+O!HO87</f>
        <v>1090.5899999999999</v>
      </c>
      <c r="HT87" s="74">
        <f t="shared" si="108"/>
        <v>2078.58</v>
      </c>
      <c r="HV87" s="75">
        <f t="shared" si="93"/>
        <v>538</v>
      </c>
      <c r="HW87" s="75">
        <f t="shared" si="94"/>
        <v>26</v>
      </c>
      <c r="HX87" s="75">
        <f t="shared" si="95"/>
        <v>0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379</v>
      </c>
      <c r="L88" s="454">
        <v>13</v>
      </c>
      <c r="M88" s="454"/>
      <c r="N88" s="454"/>
      <c r="O88" s="454"/>
      <c r="P88" s="454"/>
      <c r="Q88" s="454"/>
      <c r="R88" s="454"/>
      <c r="S88" s="454"/>
      <c r="T88" s="455"/>
      <c r="U88" s="453">
        <v>22</v>
      </c>
      <c r="V88" s="454">
        <v>9</v>
      </c>
      <c r="W88" s="454"/>
      <c r="X88" s="454"/>
      <c r="Y88" s="454"/>
      <c r="Z88" s="454"/>
      <c r="AA88" s="454"/>
      <c r="AB88" s="454"/>
      <c r="AC88" s="454"/>
      <c r="AD88" s="455"/>
      <c r="AE88" s="453">
        <v>43</v>
      </c>
      <c r="AF88" s="454">
        <v>1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20</v>
      </c>
      <c r="BT88" s="454">
        <v>2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2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565.26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24.63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491</v>
      </c>
      <c r="HN88" s="77">
        <f t="shared" si="106"/>
        <v>1563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589.89</v>
      </c>
      <c r="HP88" s="77">
        <f t="shared" si="107"/>
        <v>1840.5699999999997</v>
      </c>
      <c r="HQ88" s="77">
        <f>+HM88+S!HM88+E!HM88+O!HM88</f>
        <v>827</v>
      </c>
      <c r="HR88" s="77">
        <f t="shared" si="108"/>
        <v>2496</v>
      </c>
      <c r="HS88" s="77">
        <f>+HO88+S!HO88+E!HO88+O!HO88</f>
        <v>1037.49</v>
      </c>
      <c r="HT88" s="77">
        <f t="shared" si="108"/>
        <v>3116.0699999999997</v>
      </c>
      <c r="HU88" s="13"/>
      <c r="HV88" s="35">
        <f t="shared" si="93"/>
        <v>464</v>
      </c>
      <c r="HW88" s="35">
        <f t="shared" si="94"/>
        <v>27</v>
      </c>
      <c r="HX88" s="35">
        <f t="shared" si="95"/>
        <v>0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411</v>
      </c>
      <c r="L89" s="445">
        <v>22</v>
      </c>
      <c r="M89" s="445"/>
      <c r="N89" s="445"/>
      <c r="O89" s="445"/>
      <c r="P89" s="445"/>
      <c r="Q89" s="445"/>
      <c r="R89" s="445"/>
      <c r="S89" s="445"/>
      <c r="T89" s="446"/>
      <c r="U89" s="444">
        <v>31</v>
      </c>
      <c r="V89" s="445">
        <v>4</v>
      </c>
      <c r="W89" s="445"/>
      <c r="X89" s="445"/>
      <c r="Y89" s="445"/>
      <c r="Z89" s="445"/>
      <c r="AA89" s="445"/>
      <c r="AB89" s="445"/>
      <c r="AC89" s="445"/>
      <c r="AD89" s="446"/>
      <c r="AE89" s="444">
        <v>52</v>
      </c>
      <c r="AF89" s="445">
        <v>1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19</v>
      </c>
      <c r="BT89" s="445">
        <v>0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1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624.73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26.65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541</v>
      </c>
      <c r="HN89" s="23">
        <f t="shared" si="106"/>
        <v>2104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651.38</v>
      </c>
      <c r="HP89" s="23">
        <f t="shared" si="107"/>
        <v>2491.9499999999998</v>
      </c>
      <c r="HQ89" s="23">
        <f>+HM89+S!HM89+E!HM89+O!HM89</f>
        <v>860</v>
      </c>
      <c r="HR89" s="23">
        <f t="shared" si="108"/>
        <v>3356</v>
      </c>
      <c r="HS89" s="23">
        <f>+HO89+S!HO89+E!HO89+O!HO89</f>
        <v>1053.29</v>
      </c>
      <c r="HT89" s="23">
        <f t="shared" si="108"/>
        <v>4169.3599999999997</v>
      </c>
      <c r="HU89" s="13"/>
      <c r="HV89" s="25">
        <f t="shared" si="93"/>
        <v>513</v>
      </c>
      <c r="HW89" s="25">
        <f t="shared" si="94"/>
        <v>28</v>
      </c>
      <c r="HX89" s="25">
        <f t="shared" si="95"/>
        <v>0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363</v>
      </c>
      <c r="L90" s="445">
        <v>20</v>
      </c>
      <c r="M90" s="445"/>
      <c r="N90" s="445"/>
      <c r="O90" s="445"/>
      <c r="P90" s="445"/>
      <c r="Q90" s="445"/>
      <c r="R90" s="445"/>
      <c r="S90" s="445"/>
      <c r="T90" s="446"/>
      <c r="U90" s="444">
        <v>20</v>
      </c>
      <c r="V90" s="445">
        <v>9</v>
      </c>
      <c r="W90" s="445"/>
      <c r="X90" s="445"/>
      <c r="Y90" s="445"/>
      <c r="Z90" s="445"/>
      <c r="AA90" s="445"/>
      <c r="AB90" s="445"/>
      <c r="AC90" s="445"/>
      <c r="AD90" s="446"/>
      <c r="AE90" s="444">
        <v>54</v>
      </c>
      <c r="AF90" s="445">
        <v>2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13</v>
      </c>
      <c r="BT90" s="445">
        <v>2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2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564.1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34.629999999999995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485</v>
      </c>
      <c r="HN90" s="23">
        <f t="shared" si="106"/>
        <v>2081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598.7299999999999</v>
      </c>
      <c r="HP90" s="23">
        <f t="shared" si="107"/>
        <v>2490.4699999999998</v>
      </c>
      <c r="HQ90" s="23">
        <f>+HM90+S!HM90+E!HM90+O!HM90</f>
        <v>817</v>
      </c>
      <c r="HR90" s="23">
        <f t="shared" si="108"/>
        <v>3394</v>
      </c>
      <c r="HS90" s="23">
        <f>+HO90+S!HO90+E!HO90+O!HO90</f>
        <v>1046.1799999999998</v>
      </c>
      <c r="HT90" s="23">
        <f t="shared" si="108"/>
        <v>4227.5499999999993</v>
      </c>
      <c r="HU90" s="13"/>
      <c r="HV90" s="25">
        <f t="shared" si="93"/>
        <v>450</v>
      </c>
      <c r="HW90" s="25">
        <f t="shared" si="94"/>
        <v>35</v>
      </c>
      <c r="HX90" s="25">
        <f t="shared" si="95"/>
        <v>0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337</v>
      </c>
      <c r="L91" s="448">
        <v>14</v>
      </c>
      <c r="M91" s="448"/>
      <c r="N91" s="448"/>
      <c r="O91" s="448"/>
      <c r="P91" s="448"/>
      <c r="Q91" s="448"/>
      <c r="R91" s="448"/>
      <c r="S91" s="448"/>
      <c r="T91" s="449"/>
      <c r="U91" s="447">
        <v>12</v>
      </c>
      <c r="V91" s="448">
        <v>8</v>
      </c>
      <c r="W91" s="448"/>
      <c r="X91" s="448"/>
      <c r="Y91" s="448"/>
      <c r="Z91" s="448"/>
      <c r="AA91" s="448"/>
      <c r="AB91" s="448"/>
      <c r="AC91" s="448"/>
      <c r="AD91" s="449"/>
      <c r="AE91" s="447">
        <v>47</v>
      </c>
      <c r="AF91" s="448">
        <v>1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14</v>
      </c>
      <c r="BT91" s="448">
        <v>0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516.96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19.64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433</v>
      </c>
      <c r="HN91" s="74">
        <f t="shared" si="106"/>
        <v>1950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536.6</v>
      </c>
      <c r="HP91" s="74">
        <f t="shared" si="107"/>
        <v>2376.6</v>
      </c>
      <c r="HQ91" s="74">
        <f>+HM91+S!HM91+E!HM91+O!HM91</f>
        <v>723</v>
      </c>
      <c r="HR91" s="74">
        <f t="shared" si="108"/>
        <v>3227</v>
      </c>
      <c r="HS91" s="74">
        <f>+HO91+S!HO91+E!HO91+O!HO91</f>
        <v>901.71</v>
      </c>
      <c r="HT91" s="74">
        <f t="shared" si="108"/>
        <v>4038.6699999999996</v>
      </c>
      <c r="HU91" s="13"/>
      <c r="HV91" s="75">
        <f t="shared" si="93"/>
        <v>410</v>
      </c>
      <c r="HW91" s="75">
        <f t="shared" si="94"/>
        <v>23</v>
      </c>
      <c r="HX91" s="75">
        <f t="shared" si="95"/>
        <v>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430</v>
      </c>
      <c r="L92" s="442">
        <v>30</v>
      </c>
      <c r="M92" s="442"/>
      <c r="N92" s="442"/>
      <c r="O92" s="442"/>
      <c r="P92" s="442"/>
      <c r="Q92" s="442"/>
      <c r="R92" s="442"/>
      <c r="S92" s="442"/>
      <c r="T92" s="443"/>
      <c r="U92" s="441">
        <v>13</v>
      </c>
      <c r="V92" s="442">
        <v>10</v>
      </c>
      <c r="W92" s="442"/>
      <c r="X92" s="442"/>
      <c r="Y92" s="442"/>
      <c r="Z92" s="442"/>
      <c r="AA92" s="442"/>
      <c r="AB92" s="442"/>
      <c r="AC92" s="442"/>
      <c r="AD92" s="443"/>
      <c r="AE92" s="441">
        <v>48</v>
      </c>
      <c r="AF92" s="442">
        <v>1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25</v>
      </c>
      <c r="BT92" s="442">
        <v>0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442"/>
      <c r="CS92" s="442"/>
      <c r="CT92" s="442"/>
      <c r="CU92" s="442"/>
      <c r="CV92" s="443"/>
      <c r="CW92" s="441">
        <v>0</v>
      </c>
      <c r="CX92" s="442">
        <v>1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640.79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36.629999999999995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558</v>
      </c>
      <c r="HN92" s="77">
        <f t="shared" si="106"/>
        <v>2017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677.42</v>
      </c>
      <c r="HP92" s="77">
        <f t="shared" si="107"/>
        <v>2464.13</v>
      </c>
      <c r="HQ92" s="77">
        <f>+HM92+S!HM92+E!HM92+O!HM92</f>
        <v>811</v>
      </c>
      <c r="HR92" s="77">
        <f t="shared" si="108"/>
        <v>3211</v>
      </c>
      <c r="HS92" s="77">
        <f>+HO92+S!HO92+E!HO92+O!HO92</f>
        <v>1025.74</v>
      </c>
      <c r="HT92" s="77">
        <f t="shared" si="108"/>
        <v>4026.92</v>
      </c>
      <c r="HV92" s="35">
        <f t="shared" si="93"/>
        <v>516</v>
      </c>
      <c r="HW92" s="35">
        <f t="shared" si="94"/>
        <v>42</v>
      </c>
      <c r="HX92" s="35">
        <f t="shared" si="95"/>
        <v>0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348</v>
      </c>
      <c r="L93" s="445">
        <v>41</v>
      </c>
      <c r="M93" s="445"/>
      <c r="N93" s="445"/>
      <c r="O93" s="445"/>
      <c r="P93" s="445"/>
      <c r="Q93" s="445"/>
      <c r="R93" s="445"/>
      <c r="S93" s="445"/>
      <c r="T93" s="446"/>
      <c r="U93" s="444">
        <v>11</v>
      </c>
      <c r="V93" s="445">
        <v>10</v>
      </c>
      <c r="W93" s="445"/>
      <c r="X93" s="445"/>
      <c r="Y93" s="445"/>
      <c r="Z93" s="445"/>
      <c r="AA93" s="445"/>
      <c r="AB93" s="445"/>
      <c r="AC93" s="445"/>
      <c r="AD93" s="446"/>
      <c r="AE93" s="444">
        <v>49</v>
      </c>
      <c r="AF93" s="445">
        <v>1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19</v>
      </c>
      <c r="BT93" s="445">
        <v>3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445"/>
      <c r="CS93" s="445"/>
      <c r="CT93" s="445"/>
      <c r="CU93" s="445"/>
      <c r="CV93" s="446"/>
      <c r="CW93" s="444">
        <v>1</v>
      </c>
      <c r="CX93" s="445">
        <v>1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546.46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55.129999999999995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484</v>
      </c>
      <c r="HN93" s="23">
        <f t="shared" si="106"/>
        <v>1960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601.59</v>
      </c>
      <c r="HP93" s="23">
        <f t="shared" si="107"/>
        <v>2414.34</v>
      </c>
      <c r="HQ93" s="23">
        <f>+HM93+S!HM93+E!HM93+O!HM93</f>
        <v>740</v>
      </c>
      <c r="HR93" s="23">
        <f t="shared" si="108"/>
        <v>3091</v>
      </c>
      <c r="HS93" s="23">
        <f>+HO93+S!HO93+E!HO93+O!HO93</f>
        <v>944.90000000000009</v>
      </c>
      <c r="HT93" s="23">
        <f t="shared" si="108"/>
        <v>3918.53</v>
      </c>
      <c r="HV93" s="25">
        <f t="shared" si="93"/>
        <v>428</v>
      </c>
      <c r="HW93" s="25">
        <f t="shared" si="94"/>
        <v>56</v>
      </c>
      <c r="HX93" s="25">
        <f t="shared" si="95"/>
        <v>0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402</v>
      </c>
      <c r="L94" s="445">
        <v>37</v>
      </c>
      <c r="M94" s="445"/>
      <c r="N94" s="445"/>
      <c r="O94" s="445"/>
      <c r="P94" s="445"/>
      <c r="Q94" s="445"/>
      <c r="R94" s="445"/>
      <c r="S94" s="445"/>
      <c r="T94" s="446"/>
      <c r="U94" s="444">
        <v>7</v>
      </c>
      <c r="V94" s="445">
        <v>7</v>
      </c>
      <c r="W94" s="445"/>
      <c r="X94" s="445"/>
      <c r="Y94" s="445"/>
      <c r="Z94" s="445"/>
      <c r="AA94" s="445"/>
      <c r="AB94" s="445"/>
      <c r="AC94" s="445"/>
      <c r="AD94" s="446"/>
      <c r="AE94" s="444">
        <v>45</v>
      </c>
      <c r="AF94" s="445">
        <v>1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10</v>
      </c>
      <c r="BT94" s="445">
        <v>2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445"/>
      <c r="CS94" s="445"/>
      <c r="CT94" s="445"/>
      <c r="CU94" s="445"/>
      <c r="CV94" s="446"/>
      <c r="CW94" s="444">
        <v>1</v>
      </c>
      <c r="CX94" s="445">
        <v>2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564.64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47.97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514</v>
      </c>
      <c r="HN94" s="23">
        <f t="shared" si="106"/>
        <v>1989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612.61</v>
      </c>
      <c r="HP94" s="23">
        <f t="shared" si="107"/>
        <v>2428.2200000000003</v>
      </c>
      <c r="HQ94" s="23">
        <f>+HM94+S!HM94+E!HM94+O!HM94</f>
        <v>734</v>
      </c>
      <c r="HR94" s="23">
        <f t="shared" si="108"/>
        <v>3008</v>
      </c>
      <c r="HS94" s="23">
        <f>+HO94+S!HO94+E!HO94+O!HO94</f>
        <v>894.42000000000007</v>
      </c>
      <c r="HT94" s="23">
        <f t="shared" si="108"/>
        <v>3766.7700000000004</v>
      </c>
      <c r="HV94" s="25">
        <f t="shared" si="93"/>
        <v>465</v>
      </c>
      <c r="HW94" s="25">
        <f t="shared" si="94"/>
        <v>49</v>
      </c>
      <c r="HX94" s="25">
        <f t="shared" si="95"/>
        <v>0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388</v>
      </c>
      <c r="L95" s="448">
        <v>35</v>
      </c>
      <c r="M95" s="448"/>
      <c r="N95" s="448"/>
      <c r="O95" s="448"/>
      <c r="P95" s="448"/>
      <c r="Q95" s="448"/>
      <c r="R95" s="448"/>
      <c r="S95" s="448"/>
      <c r="T95" s="449"/>
      <c r="U95" s="447">
        <v>16</v>
      </c>
      <c r="V95" s="448">
        <v>10</v>
      </c>
      <c r="W95" s="448"/>
      <c r="X95" s="448"/>
      <c r="Y95" s="448"/>
      <c r="Z95" s="448"/>
      <c r="AA95" s="448"/>
      <c r="AB95" s="448"/>
      <c r="AC95" s="448"/>
      <c r="AD95" s="449"/>
      <c r="AE95" s="447">
        <v>49</v>
      </c>
      <c r="AF95" s="448">
        <v>1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12</v>
      </c>
      <c r="BT95" s="448">
        <v>1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570.28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43.8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512</v>
      </c>
      <c r="HN95" s="74">
        <f t="shared" si="106"/>
        <v>2068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614.07999999999993</v>
      </c>
      <c r="HP95" s="74">
        <f t="shared" si="107"/>
        <v>2505.6999999999998</v>
      </c>
      <c r="HQ95" s="74">
        <f>+HM95+S!HM95+E!HM95+O!HM95</f>
        <v>781</v>
      </c>
      <c r="HR95" s="74">
        <f t="shared" si="108"/>
        <v>3066</v>
      </c>
      <c r="HS95" s="74">
        <f>+HO95+S!HO95+E!HO95+O!HO95</f>
        <v>961.20999999999992</v>
      </c>
      <c r="HT95" s="74">
        <f t="shared" si="108"/>
        <v>3826.2700000000004</v>
      </c>
      <c r="HV95" s="75">
        <f t="shared" si="93"/>
        <v>465</v>
      </c>
      <c r="HW95" s="75">
        <f t="shared" si="94"/>
        <v>47</v>
      </c>
      <c r="HX95" s="75">
        <f t="shared" si="95"/>
        <v>0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485</v>
      </c>
      <c r="L96" s="442">
        <v>24</v>
      </c>
      <c r="M96" s="442"/>
      <c r="N96" s="442"/>
      <c r="O96" s="442"/>
      <c r="P96" s="442"/>
      <c r="Q96" s="442"/>
      <c r="R96" s="442"/>
      <c r="S96" s="442"/>
      <c r="T96" s="443"/>
      <c r="U96" s="441">
        <v>13</v>
      </c>
      <c r="V96" s="442">
        <v>1</v>
      </c>
      <c r="W96" s="442"/>
      <c r="X96" s="442"/>
      <c r="Y96" s="442"/>
      <c r="Z96" s="442"/>
      <c r="AA96" s="442"/>
      <c r="AB96" s="442"/>
      <c r="AC96" s="442"/>
      <c r="AD96" s="443"/>
      <c r="AE96" s="441">
        <v>38</v>
      </c>
      <c r="AF96" s="442">
        <v>1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12</v>
      </c>
      <c r="BT96" s="442">
        <v>2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2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633.29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32.989999999999995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578</v>
      </c>
      <c r="HN96" s="77">
        <f t="shared" si="106"/>
        <v>2088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666.28</v>
      </c>
      <c r="HP96" s="77">
        <f t="shared" si="107"/>
        <v>2494.56</v>
      </c>
      <c r="HQ96" s="77">
        <f>+HM96+S!HM96+E!HM96+O!HM96</f>
        <v>813</v>
      </c>
      <c r="HR96" s="77">
        <f t="shared" si="108"/>
        <v>3068</v>
      </c>
      <c r="HS96" s="77">
        <f>+HO96+S!HO96+E!HO96+O!HO96</f>
        <v>976.91</v>
      </c>
      <c r="HT96" s="77">
        <f t="shared" si="108"/>
        <v>3777.44</v>
      </c>
      <c r="HV96" s="35">
        <f t="shared" si="93"/>
        <v>548</v>
      </c>
      <c r="HW96" s="35">
        <f t="shared" si="94"/>
        <v>30</v>
      </c>
      <c r="HX96" s="35">
        <f t="shared" si="95"/>
        <v>0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444</v>
      </c>
      <c r="L97" s="445">
        <v>35</v>
      </c>
      <c r="M97" s="445"/>
      <c r="N97" s="445"/>
      <c r="O97" s="445"/>
      <c r="P97" s="445"/>
      <c r="Q97" s="445"/>
      <c r="R97" s="445"/>
      <c r="S97" s="445"/>
      <c r="T97" s="446"/>
      <c r="U97" s="444">
        <v>12</v>
      </c>
      <c r="V97" s="445">
        <v>10</v>
      </c>
      <c r="W97" s="445"/>
      <c r="X97" s="445"/>
      <c r="Y97" s="445"/>
      <c r="Z97" s="445"/>
      <c r="AA97" s="445"/>
      <c r="AB97" s="445"/>
      <c r="AC97" s="445"/>
      <c r="AD97" s="446"/>
      <c r="AE97" s="444">
        <v>36</v>
      </c>
      <c r="AF97" s="445">
        <v>1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23</v>
      </c>
      <c r="BT97" s="445">
        <v>2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1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613.46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46.629999999999995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564</v>
      </c>
      <c r="HN97" s="23">
        <f t="shared" si="106"/>
        <v>2168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660.09</v>
      </c>
      <c r="HP97" s="23">
        <f t="shared" si="107"/>
        <v>2553.06</v>
      </c>
      <c r="HQ97" s="23">
        <f>+HM97+S!HM97+E!HM97+O!HM97</f>
        <v>797</v>
      </c>
      <c r="HR97" s="23">
        <f t="shared" si="108"/>
        <v>3125</v>
      </c>
      <c r="HS97" s="23">
        <f>+HO97+S!HO97+E!HO97+O!HO97</f>
        <v>976.07</v>
      </c>
      <c r="HT97" s="23">
        <f t="shared" si="108"/>
        <v>3808.61</v>
      </c>
      <c r="HV97" s="25">
        <f t="shared" si="93"/>
        <v>515</v>
      </c>
      <c r="HW97" s="25">
        <f t="shared" si="94"/>
        <v>49</v>
      </c>
      <c r="HX97" s="25">
        <f t="shared" si="95"/>
        <v>0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1654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1940.4499999999998</v>
      </c>
      <c r="HQ98" s="23">
        <f>+HM98+S!HM98+E!HM98+O!HM98</f>
        <v>0</v>
      </c>
      <c r="HR98" s="23">
        <f t="shared" si="108"/>
        <v>2391</v>
      </c>
      <c r="HS98" s="23">
        <f>+HO98+S!HO98+E!HO98+O!HO98</f>
        <v>0</v>
      </c>
      <c r="HT98" s="23">
        <f t="shared" si="108"/>
        <v>2914.19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1142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1326.37</v>
      </c>
      <c r="HQ99" s="74">
        <f>+HM99+S!HM99+E!HM99+O!HM99</f>
        <v>0</v>
      </c>
      <c r="HR99" s="74">
        <f t="shared" si="108"/>
        <v>1610</v>
      </c>
      <c r="HS99" s="74">
        <f>+HO99+S!HO99+E!HO99+O!HO99</f>
        <v>0</v>
      </c>
      <c r="HT99" s="74">
        <f t="shared" si="108"/>
        <v>1952.98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564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660.09</v>
      </c>
      <c r="HQ100" s="77">
        <f>+HM100+S!HM100+E!HM100+O!HM100</f>
        <v>0</v>
      </c>
      <c r="HR100" s="77">
        <f t="shared" si="108"/>
        <v>797</v>
      </c>
      <c r="HS100" s="77">
        <f>+HO100+S!HO100+E!HO100+O!HO100</f>
        <v>0</v>
      </c>
      <c r="HT100" s="77">
        <f t="shared" si="108"/>
        <v>976.07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0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0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0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0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0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0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0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0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0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0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0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0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0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0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0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0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0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0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0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0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>
        <f t="shared" si="177"/>
        <v>0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>
        <f t="shared" si="177"/>
        <v>0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>
        <f t="shared" si="177"/>
        <v>0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>
        <f t="shared" ref="AQ130:BV130" si="178">+IF(AQ129=1,AQ128,0)</f>
        <v>0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>
        <f t="shared" si="178"/>
        <v>0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>
        <f t="shared" si="178"/>
        <v>0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>
        <f t="shared" si="178"/>
        <v>0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>
        <f t="shared" si="179"/>
        <v>0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>
        <f t="shared" si="179"/>
        <v>0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>
        <f t="shared" si="179"/>
        <v>0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>
        <f t="shared" si="180"/>
        <v>0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>
        <f t="shared" si="180"/>
        <v>0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>
        <f t="shared" si="180"/>
        <v>0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>
        <f t="shared" si="181"/>
        <v>0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>
        <f t="shared" si="181"/>
        <v>0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>
        <f t="shared" si="181"/>
        <v>0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>
        <f t="shared" si="182"/>
        <v>0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>
        <f t="shared" si="182"/>
        <v>0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>
        <f t="shared" si="182"/>
        <v>0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>
        <f t="shared" ref="GU130:HB130" si="183">+IF(GU129=1,GU128,0)</f>
        <v>0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70" zoomScaleNormal="7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1.7109375" style="4" customWidth="1"/>
    <col min="12" max="20" width="11.7109375" style="4" hidden="1" customWidth="1"/>
    <col min="21" max="21" width="11.7109375" style="4" customWidth="1"/>
    <col min="22" max="30" width="11.7109375" style="4" hidden="1" customWidth="1"/>
    <col min="31" max="31" width="11.7109375" style="4" customWidth="1"/>
    <col min="32" max="40" width="11.7109375" style="4" hidden="1" customWidth="1"/>
    <col min="41" max="41" width="11.7109375" style="4" customWidth="1"/>
    <col min="42" max="50" width="11.7109375" style="4" hidden="1" customWidth="1"/>
    <col min="51" max="51" width="11.7109375" style="4" customWidth="1"/>
    <col min="52" max="60" width="11.7109375" style="4" hidden="1" customWidth="1"/>
    <col min="61" max="61" width="11.7109375" style="4" customWidth="1"/>
    <col min="62" max="70" width="11.7109375" style="4" hidden="1" customWidth="1"/>
    <col min="71" max="71" width="11.7109375" style="4" customWidth="1"/>
    <col min="72" max="80" width="11.7109375" style="4" hidden="1" customWidth="1"/>
    <col min="81" max="81" width="11.7109375" style="4" customWidth="1"/>
    <col min="82" max="90" width="11.7109375" style="4" hidden="1" customWidth="1"/>
    <col min="91" max="91" width="11.7109375" style="4" customWidth="1"/>
    <col min="92" max="100" width="11.7109375" style="4" hidden="1" customWidth="1"/>
    <col min="101" max="101" width="11.7109375" style="4" customWidth="1"/>
    <col min="102" max="110" width="11.7109375" style="4" hidden="1" customWidth="1"/>
    <col min="111" max="111" width="11.7109375" style="4" customWidth="1"/>
    <col min="112" max="210" width="11.7109375" style="4" hidden="1" customWidth="1"/>
    <col min="211" max="211" width="11.7109375" style="4" customWidth="1"/>
    <col min="212" max="220" width="11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322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21</v>
      </c>
      <c r="L7" s="398" t="str">
        <f>+IF(LEN(K12)&gt;1,IF(CONCATENATE(Inicio!K13,Inicio!L13)="","Mikipe",CONCATENATE(Inicio!K13,Inicio!L13)),"Mikipe")</f>
        <v>Mikipe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21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21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21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21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21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21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21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21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21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21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9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9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9"/>
      <c r="K11" s="527">
        <f>+Inicio!J12</f>
        <v>1</v>
      </c>
      <c r="L11" s="527">
        <f>+Inicio!J13</f>
        <v>0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9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3" t="str">
        <f>+CONCATENATE(Inicio!N12,K11,Inicio!O12)</f>
        <v>Av. Rosa Lozano1Sur</v>
      </c>
      <c r="L14" s="524" t="str">
        <f>+CONCATENATE(Inicio!N13,L11,Inicio!O13)</f>
        <v>0Sur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Rosa Lozano1Sur</v>
      </c>
      <c r="V14" s="524" t="str">
        <f t="shared" ref="V14:CG14" si="64">+L14</f>
        <v>0Sur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Rosa Lozano1Sur</v>
      </c>
      <c r="AF14" s="524" t="str">
        <f t="shared" si="64"/>
        <v>0Sur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Rosa Lozano1Sur</v>
      </c>
      <c r="AP14" s="524" t="str">
        <f t="shared" si="64"/>
        <v>0Sur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Rosa Lozano1Sur</v>
      </c>
      <c r="AZ14" s="524" t="str">
        <f t="shared" si="64"/>
        <v>0Sur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Rosa Lozano1Sur</v>
      </c>
      <c r="BJ14" s="524" t="str">
        <f t="shared" si="64"/>
        <v>0Sur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Rosa Lozano1Sur</v>
      </c>
      <c r="BT14" s="524" t="str">
        <f t="shared" si="64"/>
        <v>0Sur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Rosa Lozano1Sur</v>
      </c>
      <c r="CD14" s="524" t="str">
        <f t="shared" si="64"/>
        <v>0Sur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Rosa Lozano1Sur</v>
      </c>
      <c r="CN14" s="524" t="str">
        <f t="shared" si="65"/>
        <v>0Sur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Rosa Lozano1Sur</v>
      </c>
      <c r="CX14" s="524" t="str">
        <f t="shared" si="65"/>
        <v>0Sur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Rosa Lozano1Sur</v>
      </c>
      <c r="DH14" s="524" t="str">
        <f t="shared" si="65"/>
        <v>0Sur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Rosa Lozano1Sur</v>
      </c>
      <c r="DR14" s="524" t="str">
        <f t="shared" si="65"/>
        <v>0Sur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Rosa Lozano1Sur</v>
      </c>
      <c r="EB14" s="524" t="str">
        <f t="shared" si="65"/>
        <v>0Sur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Rosa Lozano1Sur</v>
      </c>
      <c r="EL14" s="524" t="str">
        <f t="shared" si="65"/>
        <v>0Sur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Rosa Lozano1Sur</v>
      </c>
      <c r="EV14" s="524" t="str">
        <f t="shared" si="66"/>
        <v>0Sur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Rosa Lozano1Sur</v>
      </c>
      <c r="FF14" s="524" t="str">
        <f t="shared" si="66"/>
        <v>0Sur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Rosa Lozano1Sur</v>
      </c>
      <c r="FP14" s="524" t="str">
        <f t="shared" si="66"/>
        <v>0Sur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Rosa Lozano1Sur</v>
      </c>
      <c r="FZ14" s="524" t="str">
        <f t="shared" si="66"/>
        <v>0Sur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Rosa Lozano1Sur</v>
      </c>
      <c r="GJ14" s="524" t="str">
        <f t="shared" si="66"/>
        <v>0Sur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Rosa Lozano1Sur</v>
      </c>
      <c r="GT14" s="524" t="str">
        <f t="shared" si="66"/>
        <v>0Sur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Rosa Lozano1Sur</v>
      </c>
      <c r="HD14" s="371" t="str">
        <f t="shared" si="67"/>
        <v>0Sur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10">
        <f>+IF(Inicio!M12="","A",Inicio!M12)</f>
        <v>22</v>
      </c>
      <c r="L15" s="9" t="str">
        <f>+IF(Inicio!M13="","A",Inicio!M13)</f>
        <v>A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22</v>
      </c>
      <c r="V15" s="9" t="str">
        <f t="shared" ref="V15:AD15" si="68">+L15</f>
        <v>A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22</v>
      </c>
      <c r="AF15" s="9" t="str">
        <f t="shared" si="69"/>
        <v>A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22</v>
      </c>
      <c r="AP15" s="9" t="str">
        <f t="shared" si="69"/>
        <v>A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22</v>
      </c>
      <c r="AZ15" s="9" t="str">
        <f t="shared" si="69"/>
        <v>A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22</v>
      </c>
      <c r="BJ15" s="9" t="str">
        <f t="shared" si="69"/>
        <v>A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22</v>
      </c>
      <c r="BT15" s="9" t="str">
        <f t="shared" si="70"/>
        <v>A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22</v>
      </c>
      <c r="CD15" s="9" t="str">
        <f t="shared" si="70"/>
        <v>A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22</v>
      </c>
      <c r="CN15" s="9" t="str">
        <f t="shared" si="70"/>
        <v>A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22</v>
      </c>
      <c r="CX15" s="9" t="str">
        <f t="shared" si="71"/>
        <v>A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22</v>
      </c>
      <c r="DH15" s="9" t="str">
        <f t="shared" si="71"/>
        <v>A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22</v>
      </c>
      <c r="DR15" s="9" t="str">
        <f t="shared" si="71"/>
        <v>A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22</v>
      </c>
      <c r="EB15" s="9" t="str">
        <f t="shared" si="72"/>
        <v>A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22</v>
      </c>
      <c r="EL15" s="9" t="str">
        <f t="shared" si="72"/>
        <v>A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22</v>
      </c>
      <c r="EV15" s="9" t="str">
        <f t="shared" si="72"/>
        <v>A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22</v>
      </c>
      <c r="FF15" s="9" t="str">
        <f t="shared" si="73"/>
        <v>A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22</v>
      </c>
      <c r="FP15" s="9" t="str">
        <f t="shared" si="73"/>
        <v>A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22</v>
      </c>
      <c r="FZ15" s="9" t="str">
        <f t="shared" si="73"/>
        <v>A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22</v>
      </c>
      <c r="GJ15" s="9" t="str">
        <f t="shared" si="74"/>
        <v>A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22</v>
      </c>
      <c r="GT15" s="9" t="str">
        <f t="shared" si="74"/>
        <v>A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22</v>
      </c>
      <c r="HD15" s="612" t="str">
        <f t="shared" si="67"/>
        <v>A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3"/>
      <c r="HN15" s="773"/>
      <c r="HO15" s="773"/>
      <c r="HP15" s="773"/>
      <c r="HQ15" s="27"/>
      <c r="HR15" s="26">
        <f t="shared" ref="HR15:IA15" si="75">+K15</f>
        <v>22</v>
      </c>
      <c r="HS15" s="26" t="str">
        <f t="shared" si="75"/>
        <v>A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322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37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73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31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5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632.36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468</v>
      </c>
      <c r="HN42" s="22">
        <f t="shared" si="80"/>
        <v>468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632.36</v>
      </c>
      <c r="HP42" s="22">
        <f t="shared" si="81"/>
        <v>632.36</v>
      </c>
      <c r="HQ42" s="23"/>
      <c r="HR42" s="24">
        <f t="shared" si="92"/>
        <v>468</v>
      </c>
      <c r="HS42" s="24">
        <f t="shared" si="92"/>
        <v>0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311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56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56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33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5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581.63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461</v>
      </c>
      <c r="HN43" s="80">
        <f t="shared" si="80"/>
        <v>929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581.63</v>
      </c>
      <c r="HP43" s="80">
        <f t="shared" si="81"/>
        <v>1213.99</v>
      </c>
      <c r="HQ43" s="23"/>
      <c r="HR43" s="81">
        <f t="shared" si="92"/>
        <v>461</v>
      </c>
      <c r="HS43" s="81">
        <f t="shared" si="92"/>
        <v>0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237</v>
      </c>
      <c r="L44" s="442"/>
      <c r="M44" s="442"/>
      <c r="N44" s="442"/>
      <c r="O44" s="442"/>
      <c r="P44" s="582"/>
      <c r="Q44" s="582"/>
      <c r="R44" s="582"/>
      <c r="S44" s="442"/>
      <c r="T44" s="443"/>
      <c r="U44" s="441">
        <v>26</v>
      </c>
      <c r="V44" s="442"/>
      <c r="W44" s="442"/>
      <c r="X44" s="442"/>
      <c r="Y44" s="442"/>
      <c r="Z44" s="582"/>
      <c r="AA44" s="582"/>
      <c r="AB44" s="582"/>
      <c r="AC44" s="442"/>
      <c r="AD44" s="443"/>
      <c r="AE44" s="441">
        <v>66</v>
      </c>
      <c r="AF44" s="442"/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582"/>
      <c r="BO44" s="582"/>
      <c r="BP44" s="582"/>
      <c r="BQ44" s="442"/>
      <c r="BR44" s="443"/>
      <c r="BS44" s="441">
        <v>24</v>
      </c>
      <c r="BT44" s="442"/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582"/>
      <c r="CS44" s="582"/>
      <c r="CT44" s="582"/>
      <c r="CU44" s="442"/>
      <c r="CV44" s="443"/>
      <c r="CW44" s="441">
        <v>2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267.24000000000007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237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355</v>
      </c>
      <c r="HN44" s="78">
        <f t="shared" si="80"/>
        <v>1284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504.24000000000007</v>
      </c>
      <c r="HP44" s="78">
        <f t="shared" si="81"/>
        <v>1718.23</v>
      </c>
      <c r="HQ44" s="23"/>
      <c r="HR44" s="79">
        <f>+K44+U44+AE44+AO44+AY44+BI44+BS44+CC44+CM44+CW44+DG44+DQ44+EA44+EK44+EU44+FE44+FO44+FY44+GI44+GS44</f>
        <v>355</v>
      </c>
      <c r="HS44" s="79">
        <f>+K44+V44+AF44+AP44+AZ44+BJ44+BT44+CD44+CN44+CX44+DH44+DR44+EB44+EL44+EV44+FF44+FP44+FZ44+GJ44+GT44</f>
        <v>237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266</v>
      </c>
      <c r="L45" s="445"/>
      <c r="M45" s="445"/>
      <c r="N45" s="445"/>
      <c r="O45" s="445"/>
      <c r="P45" s="583"/>
      <c r="Q45" s="583"/>
      <c r="R45" s="583"/>
      <c r="S45" s="445"/>
      <c r="T45" s="446"/>
      <c r="U45" s="444">
        <v>33</v>
      </c>
      <c r="V45" s="445"/>
      <c r="W45" s="445"/>
      <c r="X45" s="445"/>
      <c r="Y45" s="445"/>
      <c r="Z45" s="583"/>
      <c r="AA45" s="583"/>
      <c r="AB45" s="583"/>
      <c r="AC45" s="445"/>
      <c r="AD45" s="446"/>
      <c r="AE45" s="444">
        <v>56</v>
      </c>
      <c r="AF45" s="445"/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583"/>
      <c r="BO45" s="583"/>
      <c r="BP45" s="583"/>
      <c r="BQ45" s="445"/>
      <c r="BR45" s="446"/>
      <c r="BS45" s="444">
        <v>31</v>
      </c>
      <c r="BT45" s="445"/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583"/>
      <c r="CS45" s="583"/>
      <c r="CT45" s="583"/>
      <c r="CU45" s="445"/>
      <c r="CV45" s="446"/>
      <c r="CW45" s="444">
        <v>2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257.05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266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388</v>
      </c>
      <c r="HN45" s="22">
        <f t="shared" si="80"/>
        <v>1672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523.04999999999995</v>
      </c>
      <c r="HP45" s="22">
        <f t="shared" si="81"/>
        <v>2241.2799999999997</v>
      </c>
      <c r="HQ45" s="23"/>
      <c r="HR45" s="24">
        <f>+K45+U45+AE45+AO45+AY45+BI45+BS45+CC45+CM45+CW45+DG45+DQ45+EA45+EK45+EU45+FE45+FO45+FY45+GI45+GS45</f>
        <v>388</v>
      </c>
      <c r="HS45" s="24">
        <f>+K45+V45+AF45+AP45+AZ45+BJ45+BT45+CD45+CN45+CX45+DH45+DR45+EB45+EL45+EV45+FF45+FP45+FZ45+GJ45+GT45</f>
        <v>266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263</v>
      </c>
      <c r="L46" s="458"/>
      <c r="M46" s="458"/>
      <c r="N46" s="458"/>
      <c r="O46" s="458"/>
      <c r="P46" s="664"/>
      <c r="Q46" s="664"/>
      <c r="R46" s="664"/>
      <c r="S46" s="458"/>
      <c r="T46" s="459"/>
      <c r="U46" s="457">
        <v>35</v>
      </c>
      <c r="V46" s="458"/>
      <c r="W46" s="458"/>
      <c r="X46" s="458"/>
      <c r="Y46" s="458"/>
      <c r="Z46" s="664"/>
      <c r="AA46" s="664"/>
      <c r="AB46" s="664"/>
      <c r="AC46" s="458"/>
      <c r="AD46" s="459"/>
      <c r="AE46" s="457">
        <v>40</v>
      </c>
      <c r="AF46" s="458"/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664"/>
      <c r="BO46" s="664"/>
      <c r="BP46" s="664"/>
      <c r="BQ46" s="458"/>
      <c r="BR46" s="459"/>
      <c r="BS46" s="457">
        <v>33</v>
      </c>
      <c r="BT46" s="458"/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664"/>
      <c r="CS46" s="664"/>
      <c r="CT46" s="664"/>
      <c r="CU46" s="458"/>
      <c r="CV46" s="459"/>
      <c r="CW46" s="457">
        <v>2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214.71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263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373</v>
      </c>
      <c r="HN46" s="22">
        <f t="shared" si="80"/>
        <v>1577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477.71000000000004</v>
      </c>
      <c r="HP46" s="22">
        <f t="shared" si="81"/>
        <v>2086.63</v>
      </c>
      <c r="HQ46" s="23"/>
      <c r="HR46" s="24">
        <f>+K46+U46+AE46+AO46+AY46+BI46+BS46+CC46+CM46+CW46+DG46+DQ46+EA46+EK46+EU46+FE46+FO46+FY46+GI46+GS46</f>
        <v>373</v>
      </c>
      <c r="HS46" s="24">
        <f>+K46+V46+AF46+AP46+AZ46+BJ46+BT46+CD46+CN46+CX46+DH46+DR46+EB46+EL46+EV46+FF46+FP46+FZ46+GJ46+GT46</f>
        <v>263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299</v>
      </c>
      <c r="L47" s="462"/>
      <c r="M47" s="462"/>
      <c r="N47" s="462"/>
      <c r="O47" s="462"/>
      <c r="P47" s="665"/>
      <c r="Q47" s="665"/>
      <c r="R47" s="665"/>
      <c r="S47" s="462"/>
      <c r="T47" s="463"/>
      <c r="U47" s="461">
        <v>43</v>
      </c>
      <c r="V47" s="462"/>
      <c r="W47" s="462"/>
      <c r="X47" s="462"/>
      <c r="Y47" s="462"/>
      <c r="Z47" s="665"/>
      <c r="AA47" s="665"/>
      <c r="AB47" s="665"/>
      <c r="AC47" s="462"/>
      <c r="AD47" s="463"/>
      <c r="AE47" s="461">
        <v>80</v>
      </c>
      <c r="AF47" s="462"/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665"/>
      <c r="BO47" s="665"/>
      <c r="BP47" s="665"/>
      <c r="BQ47" s="462"/>
      <c r="BR47" s="463"/>
      <c r="BS47" s="461">
        <v>33</v>
      </c>
      <c r="BT47" s="462"/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665"/>
      <c r="CS47" s="665"/>
      <c r="CT47" s="665"/>
      <c r="CU47" s="462"/>
      <c r="CV47" s="463"/>
      <c r="CW47" s="461">
        <v>5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338.34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299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460</v>
      </c>
      <c r="HN47" s="80">
        <f t="shared" si="80"/>
        <v>1576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637.34</v>
      </c>
      <c r="HP47" s="80">
        <f t="shared" si="81"/>
        <v>2142.34</v>
      </c>
      <c r="HQ47" s="23"/>
      <c r="HR47" s="81">
        <f>+K47+U47+AE47+AO47+AY47+BI47+BS47+CC47+CM47+CW47+DG47+DQ47+EA47+EK47+EU47+FE47+FO47+FY47+GI47+GS47</f>
        <v>460</v>
      </c>
      <c r="HS47" s="81">
        <f>+K47+V47+AF47+AP47+AZ47+BJ47+BT47+CD47+CN47+CX47+DH47+DR47+EB47+EL47+EV47+FF47+FP47+FZ47+GJ47+GT47</f>
        <v>299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308</v>
      </c>
      <c r="L48" s="454"/>
      <c r="M48" s="454"/>
      <c r="N48" s="454"/>
      <c r="O48" s="454"/>
      <c r="P48" s="663"/>
      <c r="Q48" s="663"/>
      <c r="R48" s="663"/>
      <c r="S48" s="454"/>
      <c r="T48" s="455"/>
      <c r="U48" s="453">
        <v>21</v>
      </c>
      <c r="V48" s="454"/>
      <c r="W48" s="454"/>
      <c r="X48" s="454"/>
      <c r="Y48" s="454"/>
      <c r="Z48" s="663"/>
      <c r="AA48" s="663"/>
      <c r="AB48" s="663"/>
      <c r="AC48" s="454"/>
      <c r="AD48" s="455"/>
      <c r="AE48" s="453">
        <v>54</v>
      </c>
      <c r="AF48" s="454"/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663"/>
      <c r="BO48" s="663"/>
      <c r="BP48" s="663"/>
      <c r="BQ48" s="454"/>
      <c r="BR48" s="455"/>
      <c r="BS48" s="453">
        <v>21</v>
      </c>
      <c r="BT48" s="454"/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663"/>
      <c r="CS48" s="663"/>
      <c r="CT48" s="663"/>
      <c r="CU48" s="454"/>
      <c r="CV48" s="455"/>
      <c r="CW48" s="453">
        <v>7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531.74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411</v>
      </c>
      <c r="HN48" s="78">
        <f t="shared" si="80"/>
        <v>1632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531.74</v>
      </c>
      <c r="HP48" s="78">
        <f t="shared" si="81"/>
        <v>2169.84</v>
      </c>
      <c r="HQ48" s="23"/>
      <c r="HR48" s="79">
        <f>+K48+U48+AE48+AO48+AY48+BI48+BS48+CC48+CM48+CW48+DG48+DQ48+EA48+EK48+EU48+FE48+FO48+FY48+GI48+GS48</f>
        <v>411</v>
      </c>
      <c r="HS48" s="79">
        <f t="shared" si="83"/>
        <v>0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231</v>
      </c>
      <c r="L49" s="458"/>
      <c r="M49" s="458"/>
      <c r="N49" s="458"/>
      <c r="O49" s="458"/>
      <c r="P49" s="664"/>
      <c r="Q49" s="664"/>
      <c r="R49" s="664"/>
      <c r="S49" s="458"/>
      <c r="T49" s="459"/>
      <c r="U49" s="457">
        <v>30</v>
      </c>
      <c r="V49" s="458"/>
      <c r="W49" s="458"/>
      <c r="X49" s="458"/>
      <c r="Y49" s="458"/>
      <c r="Z49" s="664"/>
      <c r="AA49" s="664"/>
      <c r="AB49" s="664"/>
      <c r="AC49" s="458"/>
      <c r="AD49" s="459"/>
      <c r="AE49" s="457">
        <v>43</v>
      </c>
      <c r="AF49" s="458"/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664"/>
      <c r="BO49" s="664"/>
      <c r="BP49" s="664"/>
      <c r="BQ49" s="458"/>
      <c r="BR49" s="459"/>
      <c r="BS49" s="457">
        <v>14</v>
      </c>
      <c r="BT49" s="458"/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664"/>
      <c r="CS49" s="664"/>
      <c r="CT49" s="664"/>
      <c r="CU49" s="458"/>
      <c r="CV49" s="459"/>
      <c r="CW49" s="457">
        <v>2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405.56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320</v>
      </c>
      <c r="HN49" s="22">
        <f t="shared" si="80"/>
        <v>1564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405.56</v>
      </c>
      <c r="HP49" s="22">
        <f t="shared" si="81"/>
        <v>2052.3500000000004</v>
      </c>
      <c r="HQ49" s="23"/>
      <c r="HR49" s="24">
        <f t="shared" si="82"/>
        <v>320</v>
      </c>
      <c r="HS49" s="24">
        <f t="shared" si="83"/>
        <v>0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315</v>
      </c>
      <c r="L50" s="445"/>
      <c r="M50" s="445"/>
      <c r="N50" s="445"/>
      <c r="O50" s="445"/>
      <c r="P50" s="583"/>
      <c r="Q50" s="583"/>
      <c r="R50" s="583"/>
      <c r="S50" s="445"/>
      <c r="T50" s="446"/>
      <c r="U50" s="444">
        <v>33</v>
      </c>
      <c r="V50" s="445"/>
      <c r="W50" s="445"/>
      <c r="X50" s="445"/>
      <c r="Y50" s="445"/>
      <c r="Z50" s="583"/>
      <c r="AA50" s="583"/>
      <c r="AB50" s="583"/>
      <c r="AC50" s="445"/>
      <c r="AD50" s="446"/>
      <c r="AE50" s="444">
        <v>57</v>
      </c>
      <c r="AF50" s="445"/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583"/>
      <c r="BO50" s="583"/>
      <c r="BP50" s="583"/>
      <c r="BQ50" s="445"/>
      <c r="BR50" s="446"/>
      <c r="BS50" s="444">
        <v>33</v>
      </c>
      <c r="BT50" s="445"/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583"/>
      <c r="CS50" s="583"/>
      <c r="CT50" s="583"/>
      <c r="CU50" s="445"/>
      <c r="CV50" s="446"/>
      <c r="CW50" s="444">
        <v>0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579.39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438</v>
      </c>
      <c r="HN50" s="22">
        <f t="shared" si="80"/>
        <v>1629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579.39</v>
      </c>
      <c r="HP50" s="22">
        <f t="shared" si="81"/>
        <v>2154.0299999999997</v>
      </c>
      <c r="HQ50" s="23"/>
      <c r="HR50" s="24">
        <f t="shared" si="82"/>
        <v>438</v>
      </c>
      <c r="HS50" s="24">
        <f t="shared" si="83"/>
        <v>0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268</v>
      </c>
      <c r="L51" s="448"/>
      <c r="M51" s="448"/>
      <c r="N51" s="448"/>
      <c r="O51" s="448"/>
      <c r="P51" s="584"/>
      <c r="Q51" s="584"/>
      <c r="R51" s="584"/>
      <c r="S51" s="448"/>
      <c r="T51" s="449"/>
      <c r="U51" s="447">
        <v>35</v>
      </c>
      <c r="V51" s="448"/>
      <c r="W51" s="448"/>
      <c r="X51" s="448"/>
      <c r="Y51" s="448"/>
      <c r="Z51" s="584"/>
      <c r="AA51" s="584"/>
      <c r="AB51" s="584"/>
      <c r="AC51" s="448"/>
      <c r="AD51" s="449"/>
      <c r="AE51" s="447">
        <v>43</v>
      </c>
      <c r="AF51" s="448"/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584"/>
      <c r="BO51" s="584"/>
      <c r="BP51" s="584"/>
      <c r="BQ51" s="448"/>
      <c r="BR51" s="449"/>
      <c r="BS51" s="447">
        <v>26</v>
      </c>
      <c r="BT51" s="448"/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584"/>
      <c r="CS51" s="584"/>
      <c r="CT51" s="584"/>
      <c r="CU51" s="448"/>
      <c r="CV51" s="449"/>
      <c r="CW51" s="447">
        <v>3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474.54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375</v>
      </c>
      <c r="HN51" s="80">
        <f t="shared" ref="HN51:HN82" si="93">+SUM(HM48:HM51)</f>
        <v>1544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474.54</v>
      </c>
      <c r="HP51" s="80">
        <f t="shared" si="81"/>
        <v>1991.23</v>
      </c>
      <c r="HQ51" s="23"/>
      <c r="HR51" s="81">
        <f t="shared" si="82"/>
        <v>375</v>
      </c>
      <c r="HS51" s="81">
        <f t="shared" si="83"/>
        <v>0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245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23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50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26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2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468.25000000000006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346</v>
      </c>
      <c r="HN52" s="78">
        <f t="shared" si="93"/>
        <v>1479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468.25000000000006</v>
      </c>
      <c r="HP52" s="78">
        <f t="shared" si="81"/>
        <v>1927.74</v>
      </c>
      <c r="HQ52" s="23"/>
      <c r="HR52" s="79">
        <f t="shared" si="82"/>
        <v>346</v>
      </c>
      <c r="HS52" s="79">
        <f t="shared" si="83"/>
        <v>0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270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23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38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21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2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444.75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354</v>
      </c>
      <c r="HN53" s="22">
        <f t="shared" si="93"/>
        <v>1513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444.75</v>
      </c>
      <c r="HP53" s="22">
        <f t="shared" si="81"/>
        <v>1966.93</v>
      </c>
      <c r="HQ53" s="23"/>
      <c r="HR53" s="24">
        <f t="shared" si="82"/>
        <v>354</v>
      </c>
      <c r="HS53" s="24">
        <f t="shared" si="83"/>
        <v>0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1075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1387.54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700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913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354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444.75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223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24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47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43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479.41999999999996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337</v>
      </c>
      <c r="HN64" s="78">
        <f t="shared" si="93"/>
        <v>337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479.41999999999996</v>
      </c>
      <c r="HP64" s="78">
        <f t="shared" si="81"/>
        <v>479.41999999999996</v>
      </c>
      <c r="HQ64" s="23"/>
      <c r="HR64" s="79">
        <f t="shared" si="82"/>
        <v>337</v>
      </c>
      <c r="HS64" s="79">
        <f t="shared" si="83"/>
        <v>0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210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14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49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23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7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421.43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303</v>
      </c>
      <c r="HN65" s="22">
        <f t="shared" si="93"/>
        <v>640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421.43</v>
      </c>
      <c r="HP65" s="22">
        <f t="shared" si="81"/>
        <v>900.84999999999991</v>
      </c>
      <c r="HQ65" s="23"/>
      <c r="HR65" s="24">
        <f t="shared" si="82"/>
        <v>303</v>
      </c>
      <c r="HS65" s="24">
        <f t="shared" si="83"/>
        <v>0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247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24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54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26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2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482.58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353</v>
      </c>
      <c r="HN66" s="22">
        <f t="shared" si="93"/>
        <v>993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482.58</v>
      </c>
      <c r="HP66" s="22">
        <f t="shared" si="81"/>
        <v>1383.4299999999998</v>
      </c>
      <c r="HQ66" s="23"/>
      <c r="HR66" s="24">
        <f t="shared" si="82"/>
        <v>353</v>
      </c>
      <c r="HS66" s="24">
        <f t="shared" si="83"/>
        <v>0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181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30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50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24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3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401.89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288</v>
      </c>
      <c r="HN67" s="80">
        <f t="shared" si="93"/>
        <v>1281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401.89</v>
      </c>
      <c r="HP67" s="80">
        <f t="shared" si="81"/>
        <v>1785.3199999999997</v>
      </c>
      <c r="HQ67" s="23"/>
      <c r="HR67" s="81">
        <f t="shared" si="82"/>
        <v>288</v>
      </c>
      <c r="HS67" s="81">
        <f t="shared" si="83"/>
        <v>0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219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17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59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19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2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449.77000000000004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316</v>
      </c>
      <c r="HN68" s="78">
        <f t="shared" si="93"/>
        <v>1260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449.77000000000004</v>
      </c>
      <c r="HP68" s="78">
        <f t="shared" si="81"/>
        <v>1755.67</v>
      </c>
      <c r="HQ68" s="23"/>
      <c r="HR68" s="79">
        <f t="shared" si="82"/>
        <v>316</v>
      </c>
      <c r="HS68" s="79">
        <f t="shared" si="83"/>
        <v>0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186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23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43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21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5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376.74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278</v>
      </c>
      <c r="HN69" s="22">
        <f t="shared" si="93"/>
        <v>1235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376.74</v>
      </c>
      <c r="HP69" s="22">
        <f t="shared" si="81"/>
        <v>1710.98</v>
      </c>
      <c r="HQ69" s="23"/>
      <c r="HR69" s="24">
        <f t="shared" si="82"/>
        <v>278</v>
      </c>
      <c r="HS69" s="24">
        <f t="shared" si="83"/>
        <v>0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224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17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54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35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5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480.76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335</v>
      </c>
      <c r="HN70" s="22">
        <f t="shared" si="93"/>
        <v>1217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480.76</v>
      </c>
      <c r="HP70" s="22">
        <f t="shared" si="81"/>
        <v>1709.16</v>
      </c>
      <c r="HQ70" s="23"/>
      <c r="HR70" s="24">
        <f t="shared" si="82"/>
        <v>335</v>
      </c>
      <c r="HS70" s="24">
        <f t="shared" si="83"/>
        <v>0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214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24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42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19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2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396.08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301</v>
      </c>
      <c r="HN71" s="80">
        <f t="shared" si="93"/>
        <v>1230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396.08</v>
      </c>
      <c r="HP71" s="80">
        <f t="shared" si="81"/>
        <v>1703.35</v>
      </c>
      <c r="HQ71" s="23"/>
      <c r="HR71" s="81">
        <f t="shared" si="82"/>
        <v>301</v>
      </c>
      <c r="HS71" s="81">
        <f t="shared" si="83"/>
        <v>0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203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24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42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17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5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381.06999999999994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291</v>
      </c>
      <c r="HN72" s="78">
        <f t="shared" si="93"/>
        <v>1205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381.06999999999994</v>
      </c>
      <c r="HP72" s="78">
        <f t="shared" si="81"/>
        <v>1634.6499999999999</v>
      </c>
      <c r="HQ72" s="23"/>
      <c r="HR72" s="79">
        <f t="shared" si="82"/>
        <v>291</v>
      </c>
      <c r="HS72" s="79">
        <f t="shared" si="83"/>
        <v>0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200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19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38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14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355.27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271</v>
      </c>
      <c r="HN73" s="22">
        <f t="shared" si="93"/>
        <v>1198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355.27</v>
      </c>
      <c r="HP73" s="22">
        <f t="shared" si="81"/>
        <v>1613.1799999999998</v>
      </c>
      <c r="HQ73" s="23"/>
      <c r="HR73" s="24">
        <f t="shared" si="82"/>
        <v>271</v>
      </c>
      <c r="HS73" s="24">
        <f t="shared" si="83"/>
        <v>0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179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23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47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16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2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368.25000000000006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267</v>
      </c>
      <c r="HN74" s="22">
        <f t="shared" si="93"/>
        <v>1130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368.25000000000006</v>
      </c>
      <c r="HP74" s="22">
        <f t="shared" si="81"/>
        <v>1500.6699999999998</v>
      </c>
      <c r="HQ74" s="23"/>
      <c r="HR74" s="24">
        <f t="shared" si="82"/>
        <v>267</v>
      </c>
      <c r="HS74" s="24">
        <f t="shared" si="83"/>
        <v>0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186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17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45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31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404.11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279</v>
      </c>
      <c r="HN75" s="80">
        <f t="shared" si="93"/>
        <v>1108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404.11</v>
      </c>
      <c r="HP75" s="80">
        <f t="shared" si="81"/>
        <v>1508.6999999999998</v>
      </c>
      <c r="HQ75" s="23"/>
      <c r="HR75" s="81">
        <f t="shared" si="82"/>
        <v>279</v>
      </c>
      <c r="HS75" s="81">
        <f t="shared" si="83"/>
        <v>0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817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1127.6300000000001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546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772.36000000000013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279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404.11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167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12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50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17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364.12000000000006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248</v>
      </c>
      <c r="HN86" s="22">
        <f t="shared" si="98"/>
        <v>248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364.12000000000006</v>
      </c>
      <c r="HP86" s="22">
        <f t="shared" si="99"/>
        <v>364.12000000000006</v>
      </c>
      <c r="HQ86" s="23"/>
      <c r="HR86" s="24">
        <f t="shared" si="100"/>
        <v>248</v>
      </c>
      <c r="HS86" s="24">
        <f t="shared" si="101"/>
        <v>0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224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12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45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21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2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416.12000000000006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304</v>
      </c>
      <c r="HN87" s="80">
        <f t="shared" si="98"/>
        <v>552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416.12000000000006</v>
      </c>
      <c r="HP87" s="80">
        <f t="shared" si="99"/>
        <v>780.24000000000012</v>
      </c>
      <c r="HQ87" s="23"/>
      <c r="HR87" s="81">
        <f t="shared" si="100"/>
        <v>304</v>
      </c>
      <c r="HS87" s="81">
        <f t="shared" si="101"/>
        <v>0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237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12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54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10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7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430.27000000000004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320</v>
      </c>
      <c r="HN88" s="78">
        <f t="shared" si="98"/>
        <v>872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430.27000000000004</v>
      </c>
      <c r="HP88" s="78">
        <f t="shared" si="99"/>
        <v>1210.5100000000002</v>
      </c>
      <c r="HQ88" s="23"/>
      <c r="HR88" s="79">
        <f t="shared" si="100"/>
        <v>320</v>
      </c>
      <c r="HS88" s="79">
        <f t="shared" si="101"/>
        <v>0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223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24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42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10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3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382.90999999999997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302</v>
      </c>
      <c r="HN89" s="22">
        <f t="shared" si="98"/>
        <v>1174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382.90999999999997</v>
      </c>
      <c r="HP89" s="22">
        <f t="shared" si="99"/>
        <v>1593.42</v>
      </c>
      <c r="HQ89" s="23"/>
      <c r="HR89" s="24">
        <f t="shared" si="100"/>
        <v>302</v>
      </c>
      <c r="HS89" s="24">
        <f t="shared" si="101"/>
        <v>0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242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9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49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17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5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436.12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322</v>
      </c>
      <c r="HN90" s="22">
        <f t="shared" si="98"/>
        <v>1248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436.12</v>
      </c>
      <c r="HP90" s="22">
        <f t="shared" si="99"/>
        <v>1665.42</v>
      </c>
      <c r="HQ90" s="23"/>
      <c r="HR90" s="24">
        <f t="shared" si="100"/>
        <v>322</v>
      </c>
      <c r="HS90" s="24">
        <f t="shared" si="101"/>
        <v>0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216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16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35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10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351.28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277</v>
      </c>
      <c r="HN91" s="80">
        <f t="shared" si="98"/>
        <v>1221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351.28</v>
      </c>
      <c r="HP91" s="80">
        <f t="shared" si="99"/>
        <v>1600.5800000000002</v>
      </c>
      <c r="HQ91" s="23"/>
      <c r="HR91" s="81">
        <f t="shared" si="100"/>
        <v>277</v>
      </c>
      <c r="HS91" s="81">
        <f t="shared" si="101"/>
        <v>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188</v>
      </c>
      <c r="L92" s="442"/>
      <c r="M92" s="442"/>
      <c r="N92" s="442"/>
      <c r="O92" s="442"/>
      <c r="P92" s="582"/>
      <c r="Q92" s="582"/>
      <c r="R92" s="582"/>
      <c r="S92" s="442"/>
      <c r="T92" s="443"/>
      <c r="U92" s="441">
        <v>3</v>
      </c>
      <c r="V92" s="442"/>
      <c r="W92" s="442"/>
      <c r="X92" s="442"/>
      <c r="Y92" s="442"/>
      <c r="Z92" s="582"/>
      <c r="AA92" s="582"/>
      <c r="AB92" s="582"/>
      <c r="AC92" s="442"/>
      <c r="AD92" s="443"/>
      <c r="AE92" s="441">
        <v>42</v>
      </c>
      <c r="AF92" s="442"/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582"/>
      <c r="BO92" s="582"/>
      <c r="BP92" s="582"/>
      <c r="BQ92" s="442"/>
      <c r="BR92" s="443"/>
      <c r="BS92" s="441">
        <v>7</v>
      </c>
      <c r="BT92" s="442"/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582"/>
      <c r="CS92" s="582"/>
      <c r="CT92" s="58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332.49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240</v>
      </c>
      <c r="HN92" s="78">
        <f t="shared" si="98"/>
        <v>1141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332.49</v>
      </c>
      <c r="HP92" s="78">
        <f t="shared" si="99"/>
        <v>1502.8</v>
      </c>
      <c r="HQ92" s="23"/>
      <c r="HR92" s="79">
        <f t="shared" si="100"/>
        <v>240</v>
      </c>
      <c r="HS92" s="79">
        <f t="shared" si="101"/>
        <v>0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200</v>
      </c>
      <c r="L93" s="445"/>
      <c r="M93" s="445"/>
      <c r="N93" s="445"/>
      <c r="O93" s="445"/>
      <c r="P93" s="583"/>
      <c r="Q93" s="583"/>
      <c r="R93" s="583"/>
      <c r="S93" s="445"/>
      <c r="T93" s="446"/>
      <c r="U93" s="444">
        <v>7</v>
      </c>
      <c r="V93" s="445"/>
      <c r="W93" s="445"/>
      <c r="X93" s="445"/>
      <c r="Y93" s="445"/>
      <c r="Z93" s="583"/>
      <c r="AA93" s="583"/>
      <c r="AB93" s="583"/>
      <c r="AC93" s="445"/>
      <c r="AD93" s="446"/>
      <c r="AE93" s="444">
        <v>37</v>
      </c>
      <c r="AF93" s="445"/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583"/>
      <c r="BO93" s="583"/>
      <c r="BP93" s="583"/>
      <c r="BQ93" s="445"/>
      <c r="BR93" s="446"/>
      <c r="BS93" s="444">
        <v>12</v>
      </c>
      <c r="BT93" s="445"/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583"/>
      <c r="CS93" s="583"/>
      <c r="CT93" s="583"/>
      <c r="CU93" s="445"/>
      <c r="CV93" s="446"/>
      <c r="CW93" s="444">
        <v>0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343.31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256</v>
      </c>
      <c r="HN93" s="22">
        <f t="shared" si="98"/>
        <v>1095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343.31</v>
      </c>
      <c r="HP93" s="22">
        <f t="shared" si="99"/>
        <v>1463.1999999999998</v>
      </c>
      <c r="HQ93" s="23"/>
      <c r="HR93" s="24">
        <f t="shared" si="100"/>
        <v>256</v>
      </c>
      <c r="HS93" s="24">
        <f t="shared" si="101"/>
        <v>0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179</v>
      </c>
      <c r="L94" s="445"/>
      <c r="M94" s="445"/>
      <c r="N94" s="445"/>
      <c r="O94" s="445"/>
      <c r="P94" s="583"/>
      <c r="Q94" s="583"/>
      <c r="R94" s="583"/>
      <c r="S94" s="445"/>
      <c r="T94" s="446"/>
      <c r="U94" s="444">
        <v>5</v>
      </c>
      <c r="V94" s="445"/>
      <c r="W94" s="445"/>
      <c r="X94" s="445"/>
      <c r="Y94" s="445"/>
      <c r="Z94" s="583"/>
      <c r="AA94" s="583"/>
      <c r="AB94" s="583"/>
      <c r="AC94" s="445"/>
      <c r="AD94" s="446"/>
      <c r="AE94" s="444">
        <v>30</v>
      </c>
      <c r="AF94" s="445"/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583"/>
      <c r="BO94" s="583"/>
      <c r="BP94" s="583"/>
      <c r="BQ94" s="445"/>
      <c r="BR94" s="446"/>
      <c r="BS94" s="444">
        <v>3</v>
      </c>
      <c r="BT94" s="445"/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583"/>
      <c r="CS94" s="583"/>
      <c r="CT94" s="583"/>
      <c r="CU94" s="445"/>
      <c r="CV94" s="446"/>
      <c r="CW94" s="444">
        <v>2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278.81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219</v>
      </c>
      <c r="HN94" s="22">
        <f t="shared" si="98"/>
        <v>992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278.81</v>
      </c>
      <c r="HP94" s="22">
        <f t="shared" si="99"/>
        <v>1305.8899999999999</v>
      </c>
      <c r="HQ94" s="23"/>
      <c r="HR94" s="24">
        <f t="shared" si="100"/>
        <v>219</v>
      </c>
      <c r="HS94" s="24">
        <f t="shared" si="101"/>
        <v>0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203</v>
      </c>
      <c r="L95" s="448"/>
      <c r="M95" s="448"/>
      <c r="N95" s="448"/>
      <c r="O95" s="448"/>
      <c r="P95" s="584"/>
      <c r="Q95" s="584"/>
      <c r="R95" s="584"/>
      <c r="S95" s="448"/>
      <c r="T95" s="449"/>
      <c r="U95" s="447">
        <v>7</v>
      </c>
      <c r="V95" s="448"/>
      <c r="W95" s="448"/>
      <c r="X95" s="448"/>
      <c r="Y95" s="448"/>
      <c r="Z95" s="584"/>
      <c r="AA95" s="584"/>
      <c r="AB95" s="584"/>
      <c r="AC95" s="448"/>
      <c r="AD95" s="449"/>
      <c r="AE95" s="447">
        <v>35</v>
      </c>
      <c r="AF95" s="448"/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584"/>
      <c r="BO95" s="584"/>
      <c r="BP95" s="584"/>
      <c r="BQ95" s="448"/>
      <c r="BR95" s="449"/>
      <c r="BS95" s="447">
        <v>9</v>
      </c>
      <c r="BT95" s="448"/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584"/>
      <c r="CS95" s="584"/>
      <c r="CT95" s="584"/>
      <c r="CU95" s="448"/>
      <c r="CV95" s="449"/>
      <c r="CW95" s="447">
        <v>2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333.47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256</v>
      </c>
      <c r="HN95" s="80">
        <f t="shared" si="98"/>
        <v>971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333.47</v>
      </c>
      <c r="HP95" s="80">
        <f t="shared" si="99"/>
        <v>1288.08</v>
      </c>
      <c r="HQ95" s="23"/>
      <c r="HR95" s="81">
        <f t="shared" si="100"/>
        <v>256</v>
      </c>
      <c r="HS95" s="81">
        <f t="shared" si="101"/>
        <v>0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169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7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30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14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3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297.3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223</v>
      </c>
      <c r="HN96" s="78">
        <f t="shared" si="98"/>
        <v>954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297.3</v>
      </c>
      <c r="HP96" s="78">
        <f t="shared" si="99"/>
        <v>1252.8900000000001</v>
      </c>
      <c r="HQ96" s="23"/>
      <c r="HR96" s="79">
        <f t="shared" si="100"/>
        <v>223</v>
      </c>
      <c r="HS96" s="79">
        <f t="shared" si="101"/>
        <v>0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181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5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35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10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312.64999999999998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231</v>
      </c>
      <c r="HN97" s="22">
        <f t="shared" si="98"/>
        <v>929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312.64999999999998</v>
      </c>
      <c r="HP97" s="22">
        <f t="shared" si="99"/>
        <v>1222.23</v>
      </c>
      <c r="HQ97" s="23"/>
      <c r="HR97" s="24">
        <f t="shared" si="100"/>
        <v>231</v>
      </c>
      <c r="HS97" s="24">
        <f t="shared" si="101"/>
        <v>0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710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943.42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454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609.95000000000005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231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312.64999999999998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0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0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0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0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0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0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0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0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0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0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0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0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0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0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0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0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0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0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0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0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>
        <f t="shared" ref="L130:BW130" si="168">+IF(L129=1,L128,0)</f>
        <v>0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>
        <f t="shared" si="168"/>
        <v>0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>
        <f t="shared" si="168"/>
        <v>0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>
        <f t="shared" si="168"/>
        <v>0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>
        <f t="shared" si="168"/>
        <v>0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>
        <f t="shared" si="168"/>
        <v>0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>
        <f t="shared" si="168"/>
        <v>0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>
        <f t="shared" si="169"/>
        <v>0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>
        <f t="shared" si="169"/>
        <v>0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>
        <f t="shared" si="169"/>
        <v>0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>
        <f t="shared" si="169"/>
        <v>0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>
        <f t="shared" si="169"/>
        <v>0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>
        <f t="shared" si="169"/>
        <v>0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>
        <f t="shared" si="170"/>
        <v>0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>
        <f t="shared" si="170"/>
        <v>0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>
        <f t="shared" si="170"/>
        <v>0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>
        <f t="shared" si="170"/>
        <v>0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>
        <f t="shared" si="170"/>
        <v>0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>
        <f t="shared" si="170"/>
        <v>0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>
        <f t="shared" si="170"/>
        <v>0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55" zoomScaleNormal="55" workbookViewId="0">
      <selection activeCell="U47" sqref="U47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0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0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0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0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3"/>
      <c r="HN15" s="773"/>
      <c r="HO15" s="773"/>
      <c r="HP15" s="773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B121:I121"/>
    <mergeCell ref="B123:I123"/>
    <mergeCell ref="B122:I122"/>
    <mergeCell ref="HP9:HP15"/>
    <mergeCell ref="J9:J15"/>
    <mergeCell ref="HM9:HM15"/>
    <mergeCell ref="HN9:HN15"/>
    <mergeCell ref="HO9:HO15"/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3" zoomScale="85" zoomScaleNormal="8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22.7109375" style="4" customWidth="1"/>
    <col min="52" max="60" width="18.7109375" style="4" hidden="1" customWidth="1"/>
    <col min="61" max="61" width="22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18.7109375" style="4" customWidth="1"/>
    <col min="212" max="220" width="18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23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42</v>
      </c>
      <c r="L7" s="398" t="str">
        <f>+IF(LEN(K12)&gt;1,IF(CONCATENATE(Inicio!K25,Inicio!L25)="","Mikipe",CONCATENATE(Inicio!K25,Inicio!L25)),"Mikipe")</f>
        <v>Mikipe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42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42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42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42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42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42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42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42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42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42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0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0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0"/>
      <c r="K11" s="527">
        <f>+Inicio!J24</f>
        <v>1</v>
      </c>
      <c r="L11" s="527">
        <f>+Inicio!J25</f>
        <v>0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0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4" t="str">
        <f>+CONCATENATE(Inicio!N24,K11,Inicio!O24)</f>
        <v>Jr. Cerro Gris1Oeste</v>
      </c>
      <c r="L14" s="524" t="str">
        <f>+CONCATENATE(Inicio!N25,L11,Inicio!O25)</f>
        <v>0Oeste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Cerro Gris1Oeste</v>
      </c>
      <c r="V14" s="524" t="str">
        <f t="shared" ref="V14:CG14" si="65">+L14</f>
        <v>0Oeste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Cerro Gris1Oeste</v>
      </c>
      <c r="AF14" s="524" t="str">
        <f t="shared" si="65"/>
        <v>0Oeste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Cerro Gris1Oeste</v>
      </c>
      <c r="AP14" s="524" t="str">
        <f t="shared" si="65"/>
        <v>0Oeste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Cerro Gris1Oeste</v>
      </c>
      <c r="AZ14" s="524" t="str">
        <f t="shared" si="65"/>
        <v>0Oeste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Cerro Gris1Oeste</v>
      </c>
      <c r="BJ14" s="524" t="str">
        <f t="shared" si="65"/>
        <v>0Oeste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Cerro Gris1Oeste</v>
      </c>
      <c r="BT14" s="524" t="str">
        <f t="shared" si="65"/>
        <v>0Oeste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Cerro Gris1Oeste</v>
      </c>
      <c r="CD14" s="524" t="str">
        <f t="shared" si="65"/>
        <v>0Oeste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Cerro Gris1Oeste</v>
      </c>
      <c r="CN14" s="524" t="str">
        <f t="shared" si="66"/>
        <v>0Oeste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Cerro Gris1Oeste</v>
      </c>
      <c r="CX14" s="524" t="str">
        <f t="shared" si="66"/>
        <v>0Oeste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Cerro Gris1Oeste</v>
      </c>
      <c r="DH14" s="524" t="str">
        <f t="shared" si="66"/>
        <v>0Oeste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Cerro Gris1Oeste</v>
      </c>
      <c r="DR14" s="524" t="str">
        <f t="shared" si="66"/>
        <v>0Oeste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Cerro Gris1Oeste</v>
      </c>
      <c r="EB14" s="524" t="str">
        <f t="shared" si="66"/>
        <v>0Oeste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Cerro Gris1Oeste</v>
      </c>
      <c r="EL14" s="524" t="str">
        <f t="shared" si="66"/>
        <v>0Oeste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Cerro Gris1Oeste</v>
      </c>
      <c r="EV14" s="524" t="str">
        <f t="shared" si="67"/>
        <v>0Oeste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Cerro Gris1Oeste</v>
      </c>
      <c r="FF14" s="524" t="str">
        <f t="shared" si="67"/>
        <v>0Oeste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Cerro Gris1Oeste</v>
      </c>
      <c r="FP14" s="524" t="str">
        <f t="shared" si="67"/>
        <v>0Oeste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Cerro Gris1Oeste</v>
      </c>
      <c r="FZ14" s="524" t="str">
        <f t="shared" si="67"/>
        <v>0Oeste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Cerro Gris1Oeste</v>
      </c>
      <c r="GJ14" s="523" t="str">
        <f t="shared" si="67"/>
        <v>0Oeste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Cerro Gris1Oeste</v>
      </c>
      <c r="GT14" s="523" t="str">
        <f t="shared" si="67"/>
        <v>0Oeste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Cerro Gris1Oeste</v>
      </c>
      <c r="HD14" s="371" t="str">
        <f t="shared" si="64"/>
        <v>0Oeste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9">
        <f>+IF(Inicio!M24="","I",Inicio!M24)</f>
        <v>43</v>
      </c>
      <c r="L15" s="9" t="str">
        <f>+IF(Inicio!M25="","I",Inicio!M25)</f>
        <v>I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43</v>
      </c>
      <c r="V15" s="9" t="str">
        <f t="shared" ref="V15:CG15" si="68">+L15</f>
        <v>I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43</v>
      </c>
      <c r="AF15" s="9" t="str">
        <f t="shared" si="68"/>
        <v>I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43</v>
      </c>
      <c r="AP15" s="9" t="str">
        <f t="shared" si="68"/>
        <v>I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43</v>
      </c>
      <c r="AZ15" s="9" t="str">
        <f t="shared" si="68"/>
        <v>I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43</v>
      </c>
      <c r="BJ15" s="9" t="str">
        <f t="shared" si="68"/>
        <v>I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43</v>
      </c>
      <c r="BT15" s="9" t="str">
        <f t="shared" si="68"/>
        <v>I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43</v>
      </c>
      <c r="CD15" s="9" t="str">
        <f t="shared" si="68"/>
        <v>I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43</v>
      </c>
      <c r="CN15" s="9" t="str">
        <f t="shared" si="69"/>
        <v>I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43</v>
      </c>
      <c r="CX15" s="9" t="str">
        <f t="shared" si="69"/>
        <v>I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43</v>
      </c>
      <c r="DH15" s="9" t="str">
        <f t="shared" si="69"/>
        <v>I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43</v>
      </c>
      <c r="DR15" s="9" t="str">
        <f t="shared" si="69"/>
        <v>I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43</v>
      </c>
      <c r="EB15" s="9" t="str">
        <f t="shared" si="69"/>
        <v>I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43</v>
      </c>
      <c r="EL15" s="9" t="str">
        <f t="shared" si="69"/>
        <v>I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43</v>
      </c>
      <c r="EV15" s="9" t="str">
        <f t="shared" si="70"/>
        <v>I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43</v>
      </c>
      <c r="FF15" s="9" t="str">
        <f>+EV15</f>
        <v>I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43</v>
      </c>
      <c r="FP15" s="9" t="str">
        <f t="shared" si="70"/>
        <v>I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43</v>
      </c>
      <c r="FZ15" s="9" t="str">
        <f t="shared" si="70"/>
        <v>I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43</v>
      </c>
      <c r="GJ15" s="10" t="str">
        <f t="shared" si="70"/>
        <v>I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43</v>
      </c>
      <c r="GT15" s="10" t="str">
        <f t="shared" si="70"/>
        <v>I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43</v>
      </c>
      <c r="HD15" s="612" t="str">
        <f t="shared" si="64"/>
        <v>I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3"/>
      <c r="HN15" s="773"/>
      <c r="HO15" s="773"/>
      <c r="HP15" s="773"/>
      <c r="HQ15" s="27"/>
      <c r="HR15" s="26">
        <f t="shared" ref="HR15:IA15" si="71">+K15</f>
        <v>43</v>
      </c>
      <c r="HS15" s="26" t="str">
        <f t="shared" si="71"/>
        <v>I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10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0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0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10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10</v>
      </c>
      <c r="HN42" s="22">
        <f t="shared" si="86"/>
        <v>10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10</v>
      </c>
      <c r="HP42" s="22">
        <f t="shared" si="87"/>
        <v>10</v>
      </c>
      <c r="HQ42" s="23"/>
      <c r="HR42" s="24">
        <f t="shared" si="75"/>
        <v>10</v>
      </c>
      <c r="HS42" s="24">
        <f t="shared" si="76"/>
        <v>0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14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0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0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1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14.33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15</v>
      </c>
      <c r="HN43" s="80">
        <f t="shared" si="86"/>
        <v>25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14.33</v>
      </c>
      <c r="HP43" s="80">
        <f t="shared" si="87"/>
        <v>24.33</v>
      </c>
      <c r="HQ43" s="23"/>
      <c r="HR43" s="81">
        <f t="shared" si="75"/>
        <v>15</v>
      </c>
      <c r="HS43" s="81">
        <f t="shared" si="76"/>
        <v>0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8</v>
      </c>
      <c r="L44" s="442"/>
      <c r="M44" s="442"/>
      <c r="N44" s="442"/>
      <c r="O44" s="442"/>
      <c r="P44" s="442"/>
      <c r="Q44" s="442"/>
      <c r="R44" s="442"/>
      <c r="S44" s="442"/>
      <c r="T44" s="443"/>
      <c r="U44" s="441">
        <v>0</v>
      </c>
      <c r="V44" s="442"/>
      <c r="W44" s="442"/>
      <c r="X44" s="442"/>
      <c r="Y44" s="442"/>
      <c r="Z44" s="442"/>
      <c r="AA44" s="442"/>
      <c r="AB44" s="442"/>
      <c r="AC44" s="442"/>
      <c r="AD44" s="443"/>
      <c r="AE44" s="441">
        <v>1</v>
      </c>
      <c r="AF44" s="442"/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442"/>
      <c r="BO44" s="442"/>
      <c r="BP44" s="442"/>
      <c r="BQ44" s="442"/>
      <c r="BR44" s="443"/>
      <c r="BS44" s="441">
        <v>1</v>
      </c>
      <c r="BT44" s="442"/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442"/>
      <c r="CS44" s="582"/>
      <c r="CT44" s="582"/>
      <c r="CU44" s="582"/>
      <c r="CV44" s="443"/>
      <c r="CW44" s="441">
        <v>0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13.5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10</v>
      </c>
      <c r="HN44" s="78">
        <f t="shared" si="86"/>
        <v>35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13.5</v>
      </c>
      <c r="HP44" s="78">
        <f t="shared" si="87"/>
        <v>37.83</v>
      </c>
      <c r="HQ44" s="23"/>
      <c r="HR44" s="79">
        <f t="shared" si="75"/>
        <v>10</v>
      </c>
      <c r="HS44" s="79">
        <f t="shared" ref="HS44:HS75" si="88">+L44+V44+AF44+AP44+AZ44+BJ44+BT44+CD44+CN44+CX44+DG44</f>
        <v>0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12</v>
      </c>
      <c r="L45" s="445"/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/>
      <c r="W45" s="445"/>
      <c r="X45" s="445"/>
      <c r="Y45" s="445"/>
      <c r="Z45" s="445"/>
      <c r="AA45" s="445"/>
      <c r="AB45" s="445"/>
      <c r="AC45" s="445"/>
      <c r="AD45" s="446"/>
      <c r="AE45" s="444">
        <v>1</v>
      </c>
      <c r="AF45" s="445"/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445"/>
      <c r="BO45" s="445"/>
      <c r="BP45" s="445"/>
      <c r="BQ45" s="445"/>
      <c r="BR45" s="446"/>
      <c r="BS45" s="444">
        <v>0</v>
      </c>
      <c r="BT45" s="445"/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445"/>
      <c r="CS45" s="583"/>
      <c r="CT45" s="583"/>
      <c r="CU45" s="583"/>
      <c r="CV45" s="446"/>
      <c r="CW45" s="444">
        <v>0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13</v>
      </c>
      <c r="HN45" s="22">
        <f t="shared" si="86"/>
        <v>48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15</v>
      </c>
      <c r="HP45" s="22">
        <f t="shared" si="87"/>
        <v>52.83</v>
      </c>
      <c r="HQ45" s="23"/>
      <c r="HR45" s="24">
        <f t="shared" si="75"/>
        <v>13</v>
      </c>
      <c r="HS45" s="24">
        <f t="shared" si="88"/>
        <v>0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12</v>
      </c>
      <c r="L46" s="458"/>
      <c r="M46" s="458"/>
      <c r="N46" s="458"/>
      <c r="O46" s="458"/>
      <c r="P46" s="458"/>
      <c r="Q46" s="458"/>
      <c r="R46" s="458"/>
      <c r="S46" s="458"/>
      <c r="T46" s="459"/>
      <c r="U46" s="457">
        <v>0</v>
      </c>
      <c r="V46" s="458"/>
      <c r="W46" s="458"/>
      <c r="X46" s="458"/>
      <c r="Y46" s="458"/>
      <c r="Z46" s="458"/>
      <c r="AA46" s="458"/>
      <c r="AB46" s="458"/>
      <c r="AC46" s="458"/>
      <c r="AD46" s="459"/>
      <c r="AE46" s="457">
        <v>1</v>
      </c>
      <c r="AF46" s="458"/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458"/>
      <c r="BO46" s="458"/>
      <c r="BP46" s="458"/>
      <c r="BQ46" s="458"/>
      <c r="BR46" s="459"/>
      <c r="BS46" s="457">
        <v>1</v>
      </c>
      <c r="BT46" s="458"/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458"/>
      <c r="CS46" s="664"/>
      <c r="CT46" s="664"/>
      <c r="CU46" s="664"/>
      <c r="CV46" s="459"/>
      <c r="CW46" s="457">
        <v>0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17.5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14</v>
      </c>
      <c r="HN46" s="22">
        <f t="shared" si="86"/>
        <v>52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17.5</v>
      </c>
      <c r="HP46" s="22">
        <f t="shared" si="87"/>
        <v>60.33</v>
      </c>
      <c r="HQ46" s="23"/>
      <c r="HR46" s="24">
        <f t="shared" si="75"/>
        <v>14</v>
      </c>
      <c r="HS46" s="24">
        <f t="shared" si="88"/>
        <v>0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13</v>
      </c>
      <c r="L47" s="462"/>
      <c r="M47" s="462"/>
      <c r="N47" s="462"/>
      <c r="O47" s="462"/>
      <c r="P47" s="462"/>
      <c r="Q47" s="462"/>
      <c r="R47" s="462"/>
      <c r="S47" s="462"/>
      <c r="T47" s="463"/>
      <c r="U47" s="461">
        <v>0</v>
      </c>
      <c r="V47" s="462"/>
      <c r="W47" s="462"/>
      <c r="X47" s="462"/>
      <c r="Y47" s="462"/>
      <c r="Z47" s="462"/>
      <c r="AA47" s="462"/>
      <c r="AB47" s="462"/>
      <c r="AC47" s="462"/>
      <c r="AD47" s="463"/>
      <c r="AE47" s="461">
        <v>0</v>
      </c>
      <c r="AF47" s="462"/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462"/>
      <c r="BO47" s="462"/>
      <c r="BP47" s="462"/>
      <c r="BQ47" s="462"/>
      <c r="BR47" s="463"/>
      <c r="BS47" s="461">
        <v>1</v>
      </c>
      <c r="BT47" s="462"/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462"/>
      <c r="CS47" s="665"/>
      <c r="CT47" s="665"/>
      <c r="CU47" s="665"/>
      <c r="CV47" s="463"/>
      <c r="CW47" s="461">
        <v>2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16.16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16</v>
      </c>
      <c r="HN47" s="80">
        <f t="shared" si="86"/>
        <v>53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16.16</v>
      </c>
      <c r="HP47" s="80">
        <f>+SUM(HO44:HO47)</f>
        <v>62.16</v>
      </c>
      <c r="HQ47" s="23"/>
      <c r="HR47" s="81">
        <f t="shared" si="75"/>
        <v>16</v>
      </c>
      <c r="HS47" s="81">
        <f t="shared" si="88"/>
        <v>0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10</v>
      </c>
      <c r="L48" s="454"/>
      <c r="M48" s="454"/>
      <c r="N48" s="454"/>
      <c r="O48" s="454"/>
      <c r="P48" s="454"/>
      <c r="Q48" s="454"/>
      <c r="R48" s="454"/>
      <c r="S48" s="454"/>
      <c r="T48" s="455"/>
      <c r="U48" s="453">
        <v>1</v>
      </c>
      <c r="V48" s="454"/>
      <c r="W48" s="454"/>
      <c r="X48" s="454"/>
      <c r="Y48" s="454"/>
      <c r="Z48" s="454"/>
      <c r="AA48" s="454"/>
      <c r="AB48" s="454"/>
      <c r="AC48" s="454"/>
      <c r="AD48" s="455"/>
      <c r="AE48" s="453">
        <v>1</v>
      </c>
      <c r="AF48" s="454"/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454"/>
      <c r="BO48" s="454"/>
      <c r="BP48" s="454"/>
      <c r="BQ48" s="454"/>
      <c r="BR48" s="455"/>
      <c r="BS48" s="453">
        <v>1</v>
      </c>
      <c r="BT48" s="454"/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454"/>
      <c r="CS48" s="663"/>
      <c r="CT48" s="663"/>
      <c r="CU48" s="663"/>
      <c r="CV48" s="455"/>
      <c r="CW48" s="453">
        <v>2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16.489999999999998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15</v>
      </c>
      <c r="HN48" s="78">
        <f t="shared" si="86"/>
        <v>58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16.489999999999998</v>
      </c>
      <c r="HP48" s="78">
        <f t="shared" si="87"/>
        <v>65.149999999999991</v>
      </c>
      <c r="HQ48" s="23"/>
      <c r="HR48" s="79">
        <f t="shared" si="75"/>
        <v>15</v>
      </c>
      <c r="HS48" s="79">
        <f t="shared" si="88"/>
        <v>0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14</v>
      </c>
      <c r="L49" s="458"/>
      <c r="M49" s="458"/>
      <c r="N49" s="458"/>
      <c r="O49" s="458"/>
      <c r="P49" s="458"/>
      <c r="Q49" s="458"/>
      <c r="R49" s="458"/>
      <c r="S49" s="458"/>
      <c r="T49" s="459"/>
      <c r="U49" s="457">
        <v>2</v>
      </c>
      <c r="V49" s="458"/>
      <c r="W49" s="458"/>
      <c r="X49" s="458"/>
      <c r="Y49" s="458"/>
      <c r="Z49" s="458"/>
      <c r="AA49" s="458"/>
      <c r="AB49" s="458"/>
      <c r="AC49" s="458"/>
      <c r="AD49" s="459"/>
      <c r="AE49" s="457">
        <v>1</v>
      </c>
      <c r="AF49" s="458"/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458"/>
      <c r="BO49" s="458"/>
      <c r="BP49" s="458"/>
      <c r="BQ49" s="458"/>
      <c r="BR49" s="459"/>
      <c r="BS49" s="457">
        <v>0</v>
      </c>
      <c r="BT49" s="458"/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458"/>
      <c r="CS49" s="664"/>
      <c r="CT49" s="664"/>
      <c r="CU49" s="664"/>
      <c r="CV49" s="459"/>
      <c r="CW49" s="457">
        <v>0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17.66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17</v>
      </c>
      <c r="HN49" s="22">
        <f t="shared" si="86"/>
        <v>62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17.66</v>
      </c>
      <c r="HP49" s="22">
        <f t="shared" si="87"/>
        <v>67.809999999999988</v>
      </c>
      <c r="HQ49" s="23"/>
      <c r="HR49" s="24">
        <f t="shared" si="75"/>
        <v>17</v>
      </c>
      <c r="HS49" s="24">
        <f t="shared" si="88"/>
        <v>0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11</v>
      </c>
      <c r="L50" s="445"/>
      <c r="M50" s="445"/>
      <c r="N50" s="445"/>
      <c r="O50" s="445"/>
      <c r="P50" s="445"/>
      <c r="Q50" s="445"/>
      <c r="R50" s="445"/>
      <c r="S50" s="445"/>
      <c r="T50" s="446"/>
      <c r="U50" s="444">
        <v>0</v>
      </c>
      <c r="V50" s="445"/>
      <c r="W50" s="445"/>
      <c r="X50" s="445"/>
      <c r="Y50" s="445"/>
      <c r="Z50" s="445"/>
      <c r="AA50" s="445"/>
      <c r="AB50" s="445"/>
      <c r="AC50" s="445"/>
      <c r="AD50" s="446"/>
      <c r="AE50" s="444">
        <v>1</v>
      </c>
      <c r="AF50" s="445"/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445"/>
      <c r="BO50" s="445"/>
      <c r="BP50" s="445"/>
      <c r="BQ50" s="445"/>
      <c r="BR50" s="446"/>
      <c r="BS50" s="444">
        <v>0</v>
      </c>
      <c r="BT50" s="445"/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445"/>
      <c r="CS50" s="583"/>
      <c r="CT50" s="583"/>
      <c r="CU50" s="583"/>
      <c r="CV50" s="446"/>
      <c r="CW50" s="444">
        <v>0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14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12</v>
      </c>
      <c r="HN50" s="22">
        <f t="shared" si="86"/>
        <v>60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14</v>
      </c>
      <c r="HP50" s="22">
        <f t="shared" si="87"/>
        <v>64.31</v>
      </c>
      <c r="HQ50" s="23"/>
      <c r="HR50" s="24">
        <f t="shared" si="75"/>
        <v>12</v>
      </c>
      <c r="HS50" s="24">
        <f t="shared" si="88"/>
        <v>0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11</v>
      </c>
      <c r="L51" s="448"/>
      <c r="M51" s="448"/>
      <c r="N51" s="448"/>
      <c r="O51" s="448"/>
      <c r="P51" s="448"/>
      <c r="Q51" s="448"/>
      <c r="R51" s="448"/>
      <c r="S51" s="448"/>
      <c r="T51" s="449"/>
      <c r="U51" s="447">
        <v>0</v>
      </c>
      <c r="V51" s="448"/>
      <c r="W51" s="448"/>
      <c r="X51" s="448"/>
      <c r="Y51" s="448"/>
      <c r="Z51" s="448"/>
      <c r="AA51" s="448"/>
      <c r="AB51" s="448"/>
      <c r="AC51" s="448"/>
      <c r="AD51" s="449"/>
      <c r="AE51" s="447">
        <v>1</v>
      </c>
      <c r="AF51" s="448"/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448"/>
      <c r="BO51" s="448"/>
      <c r="BP51" s="448"/>
      <c r="BQ51" s="448"/>
      <c r="BR51" s="449"/>
      <c r="BS51" s="447">
        <v>0</v>
      </c>
      <c r="BT51" s="448"/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448"/>
      <c r="CS51" s="584"/>
      <c r="CT51" s="584"/>
      <c r="CU51" s="584"/>
      <c r="CV51" s="449"/>
      <c r="CW51" s="447">
        <v>1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14.33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13</v>
      </c>
      <c r="HN51" s="80">
        <f t="shared" ref="HN51:HN82" si="89">+SUM(HM48:HM51)</f>
        <v>57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14.33</v>
      </c>
      <c r="HP51" s="80">
        <f t="shared" si="87"/>
        <v>62.48</v>
      </c>
      <c r="HQ51" s="23"/>
      <c r="HR51" s="81">
        <f t="shared" si="75"/>
        <v>13</v>
      </c>
      <c r="HS51" s="81">
        <f t="shared" si="88"/>
        <v>0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13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1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0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16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14</v>
      </c>
      <c r="HN52" s="78">
        <f t="shared" si="89"/>
        <v>56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16</v>
      </c>
      <c r="HP52" s="78">
        <f t="shared" si="87"/>
        <v>61.99</v>
      </c>
      <c r="HQ52" s="23"/>
      <c r="HR52" s="79">
        <f t="shared" si="75"/>
        <v>14</v>
      </c>
      <c r="HS52" s="79">
        <f t="shared" si="88"/>
        <v>0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15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1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1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1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20.83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18</v>
      </c>
      <c r="HN53" s="22">
        <f t="shared" si="89"/>
        <v>57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20.83</v>
      </c>
      <c r="HP53" s="22">
        <f t="shared" si="87"/>
        <v>65.16</v>
      </c>
      <c r="HQ53" s="23"/>
      <c r="HR53" s="24">
        <f t="shared" si="75"/>
        <v>18</v>
      </c>
      <c r="HS53" s="24">
        <f t="shared" si="88"/>
        <v>0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45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51.16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32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36.83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18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20.83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19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0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1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0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22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20</v>
      </c>
      <c r="HN64" s="78">
        <f t="shared" si="89"/>
        <v>20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22</v>
      </c>
      <c r="HP64" s="78">
        <f t="shared" si="87"/>
        <v>22</v>
      </c>
      <c r="HQ64" s="23"/>
      <c r="HR64" s="79">
        <f t="shared" si="75"/>
        <v>20</v>
      </c>
      <c r="HS64" s="79">
        <f t="shared" si="88"/>
        <v>0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13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0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0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16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14</v>
      </c>
      <c r="HN65" s="22">
        <f t="shared" si="89"/>
        <v>34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16</v>
      </c>
      <c r="HP65" s="22">
        <f t="shared" si="87"/>
        <v>38</v>
      </c>
      <c r="HQ65" s="23"/>
      <c r="HR65" s="24">
        <f t="shared" si="75"/>
        <v>14</v>
      </c>
      <c r="HS65" s="24">
        <f t="shared" si="88"/>
        <v>0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9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0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0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2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1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14.33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12</v>
      </c>
      <c r="HN66" s="22">
        <f t="shared" si="89"/>
        <v>46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14.33</v>
      </c>
      <c r="HP66" s="22">
        <f t="shared" si="87"/>
        <v>52.33</v>
      </c>
      <c r="HQ66" s="23"/>
      <c r="HR66" s="24">
        <f t="shared" si="75"/>
        <v>12</v>
      </c>
      <c r="HS66" s="24">
        <f t="shared" si="88"/>
        <v>0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0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0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0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15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15</v>
      </c>
      <c r="HN67" s="80">
        <f t="shared" si="89"/>
        <v>61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15</v>
      </c>
      <c r="HP67" s="80">
        <f t="shared" si="87"/>
        <v>67.33</v>
      </c>
      <c r="HQ67" s="23"/>
      <c r="HR67" s="81">
        <f t="shared" si="75"/>
        <v>15</v>
      </c>
      <c r="HS67" s="81">
        <f t="shared" si="88"/>
        <v>0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13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0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1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0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1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16.329999999999998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15</v>
      </c>
      <c r="HN68" s="78">
        <f t="shared" si="89"/>
        <v>56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16.329999999999998</v>
      </c>
      <c r="HP68" s="78">
        <f t="shared" si="87"/>
        <v>61.66</v>
      </c>
      <c r="HQ68" s="23"/>
      <c r="HR68" s="79">
        <f t="shared" si="75"/>
        <v>15</v>
      </c>
      <c r="HS68" s="79">
        <f t="shared" si="88"/>
        <v>0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8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0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1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0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2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11.66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11</v>
      </c>
      <c r="HN69" s="22">
        <f t="shared" si="89"/>
        <v>53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11.66</v>
      </c>
      <c r="HP69" s="22">
        <f t="shared" si="87"/>
        <v>57.319999999999993</v>
      </c>
      <c r="HQ69" s="23"/>
      <c r="HR69" s="24">
        <f t="shared" si="75"/>
        <v>11</v>
      </c>
      <c r="HS69" s="24">
        <f t="shared" si="88"/>
        <v>0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15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0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1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0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18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16</v>
      </c>
      <c r="HN70" s="22">
        <f t="shared" si="89"/>
        <v>57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18</v>
      </c>
      <c r="HP70" s="22">
        <f t="shared" si="87"/>
        <v>60.989999999999995</v>
      </c>
      <c r="HQ70" s="23"/>
      <c r="HR70" s="24">
        <f t="shared" si="75"/>
        <v>16</v>
      </c>
      <c r="HS70" s="24">
        <f t="shared" si="88"/>
        <v>0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23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0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1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0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2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26.66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26</v>
      </c>
      <c r="HN71" s="80">
        <f t="shared" si="89"/>
        <v>68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26.66</v>
      </c>
      <c r="HP71" s="80">
        <f t="shared" si="87"/>
        <v>72.649999999999991</v>
      </c>
      <c r="HQ71" s="23"/>
      <c r="HR71" s="81">
        <f t="shared" si="75"/>
        <v>26</v>
      </c>
      <c r="HS71" s="81">
        <f t="shared" si="88"/>
        <v>0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10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0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1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2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1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18.329999999999998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14</v>
      </c>
      <c r="HN72" s="78">
        <f t="shared" si="89"/>
        <v>67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18.329999999999998</v>
      </c>
      <c r="HP72" s="78">
        <f t="shared" si="87"/>
        <v>74.650000000000006</v>
      </c>
      <c r="HQ72" s="23"/>
      <c r="HR72" s="79">
        <f t="shared" si="75"/>
        <v>14</v>
      </c>
      <c r="HS72" s="79">
        <f t="shared" si="88"/>
        <v>0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14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0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1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1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19.829999999999998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17</v>
      </c>
      <c r="HN73" s="22">
        <f t="shared" si="89"/>
        <v>73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19.829999999999998</v>
      </c>
      <c r="HP73" s="22">
        <f t="shared" si="87"/>
        <v>82.82</v>
      </c>
      <c r="HQ73" s="23"/>
      <c r="HR73" s="24">
        <f t="shared" si="75"/>
        <v>17</v>
      </c>
      <c r="HS73" s="24">
        <f t="shared" si="88"/>
        <v>0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8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1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0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11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9</v>
      </c>
      <c r="HN74" s="22">
        <f t="shared" si="89"/>
        <v>66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11</v>
      </c>
      <c r="HP74" s="22">
        <f t="shared" si="87"/>
        <v>75.819999999999993</v>
      </c>
      <c r="HQ74" s="23"/>
      <c r="HR74" s="24">
        <f t="shared" si="75"/>
        <v>9</v>
      </c>
      <c r="HS74" s="24">
        <f t="shared" si="88"/>
        <v>0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10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1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0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13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11</v>
      </c>
      <c r="HN75" s="80">
        <f t="shared" si="89"/>
        <v>51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13</v>
      </c>
      <c r="HP75" s="80">
        <f t="shared" si="87"/>
        <v>62.16</v>
      </c>
      <c r="HQ75" s="23"/>
      <c r="HR75" s="81">
        <f t="shared" si="75"/>
        <v>11</v>
      </c>
      <c r="HS75" s="81">
        <f t="shared" si="88"/>
        <v>0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37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43.83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20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24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11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13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20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1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0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23.66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23</v>
      </c>
      <c r="HN86" s="22">
        <f t="shared" si="103"/>
        <v>23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23.66</v>
      </c>
      <c r="HP86" s="22">
        <f t="shared" si="104"/>
        <v>23.66</v>
      </c>
      <c r="HQ86" s="23"/>
      <c r="HR86" s="24">
        <f t="shared" si="92"/>
        <v>23</v>
      </c>
      <c r="HS86" s="24">
        <f t="shared" si="90"/>
        <v>0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21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1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0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24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22</v>
      </c>
      <c r="HN87" s="80">
        <f t="shared" si="103"/>
        <v>45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24</v>
      </c>
      <c r="HP87" s="80">
        <f t="shared" si="104"/>
        <v>47.66</v>
      </c>
      <c r="HQ87" s="23"/>
      <c r="HR87" s="81">
        <f t="shared" si="92"/>
        <v>22</v>
      </c>
      <c r="HS87" s="81">
        <f t="shared" si="90"/>
        <v>0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14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0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0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1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17.329999999999998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16</v>
      </c>
      <c r="HN88" s="78">
        <f t="shared" si="103"/>
        <v>61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17.329999999999998</v>
      </c>
      <c r="HP88" s="78">
        <f t="shared" si="104"/>
        <v>64.989999999999995</v>
      </c>
      <c r="HQ88" s="23"/>
      <c r="HR88" s="79">
        <f t="shared" si="92"/>
        <v>16</v>
      </c>
      <c r="HS88" s="79">
        <f t="shared" si="90"/>
        <v>0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16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0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1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0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19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17</v>
      </c>
      <c r="HN89" s="22">
        <f t="shared" si="103"/>
        <v>78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19</v>
      </c>
      <c r="HP89" s="22">
        <f t="shared" si="104"/>
        <v>83.99</v>
      </c>
      <c r="HQ89" s="23"/>
      <c r="HR89" s="24">
        <f t="shared" si="92"/>
        <v>17</v>
      </c>
      <c r="HS89" s="24">
        <f t="shared" si="90"/>
        <v>0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8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1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11.33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10</v>
      </c>
      <c r="HN90" s="22">
        <f t="shared" si="103"/>
        <v>65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11.33</v>
      </c>
      <c r="HP90" s="22">
        <f t="shared" si="104"/>
        <v>71.66</v>
      </c>
      <c r="HQ90" s="23"/>
      <c r="HR90" s="24">
        <f t="shared" si="92"/>
        <v>10</v>
      </c>
      <c r="HS90" s="24">
        <f t="shared" si="90"/>
        <v>0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11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1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0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1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13.83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13</v>
      </c>
      <c r="HN91" s="80">
        <f t="shared" si="103"/>
        <v>56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13.83</v>
      </c>
      <c r="HP91" s="80">
        <f t="shared" si="104"/>
        <v>61.489999999999995</v>
      </c>
      <c r="HQ91" s="23"/>
      <c r="HR91" s="81">
        <f t="shared" si="92"/>
        <v>13</v>
      </c>
      <c r="HS91" s="81">
        <f t="shared" si="90"/>
        <v>0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10</v>
      </c>
      <c r="L92" s="442"/>
      <c r="M92" s="442"/>
      <c r="N92" s="442"/>
      <c r="O92" s="442"/>
      <c r="P92" s="442"/>
      <c r="Q92" s="442"/>
      <c r="R92" s="442"/>
      <c r="S92" s="442"/>
      <c r="T92" s="443"/>
      <c r="U92" s="441">
        <v>0</v>
      </c>
      <c r="V92" s="442"/>
      <c r="W92" s="442"/>
      <c r="X92" s="442"/>
      <c r="Y92" s="442"/>
      <c r="Z92" s="442"/>
      <c r="AA92" s="442"/>
      <c r="AB92" s="442"/>
      <c r="AC92" s="442"/>
      <c r="AD92" s="443"/>
      <c r="AE92" s="441">
        <v>1</v>
      </c>
      <c r="AF92" s="442"/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442"/>
      <c r="BO92" s="442"/>
      <c r="BP92" s="442"/>
      <c r="BQ92" s="442"/>
      <c r="BR92" s="443"/>
      <c r="BS92" s="441">
        <v>1</v>
      </c>
      <c r="BT92" s="442"/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442"/>
      <c r="CS92" s="582"/>
      <c r="CT92" s="582"/>
      <c r="CU92" s="582"/>
      <c r="CV92" s="443"/>
      <c r="CW92" s="441">
        <v>1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15.83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13</v>
      </c>
      <c r="HN92" s="78">
        <f t="shared" si="103"/>
        <v>53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15.83</v>
      </c>
      <c r="HP92" s="78">
        <f t="shared" si="104"/>
        <v>59.989999999999995</v>
      </c>
      <c r="HQ92" s="23"/>
      <c r="HR92" s="79">
        <f t="shared" si="92"/>
        <v>13</v>
      </c>
      <c r="HS92" s="79">
        <f t="shared" si="90"/>
        <v>0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/>
      <c r="M93" s="445"/>
      <c r="N93" s="445"/>
      <c r="O93" s="445"/>
      <c r="P93" s="445"/>
      <c r="Q93" s="445"/>
      <c r="R93" s="445"/>
      <c r="S93" s="445"/>
      <c r="T93" s="446"/>
      <c r="U93" s="444">
        <v>0</v>
      </c>
      <c r="V93" s="445"/>
      <c r="W93" s="445"/>
      <c r="X93" s="445"/>
      <c r="Y93" s="445"/>
      <c r="Z93" s="445"/>
      <c r="AA93" s="445"/>
      <c r="AB93" s="445"/>
      <c r="AC93" s="445"/>
      <c r="AD93" s="446"/>
      <c r="AE93" s="444">
        <v>0</v>
      </c>
      <c r="AF93" s="445"/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445"/>
      <c r="BO93" s="445"/>
      <c r="BP93" s="445"/>
      <c r="BQ93" s="445"/>
      <c r="BR93" s="446"/>
      <c r="BS93" s="444">
        <v>0</v>
      </c>
      <c r="BT93" s="445"/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445"/>
      <c r="CS93" s="583"/>
      <c r="CT93" s="583"/>
      <c r="CU93" s="583"/>
      <c r="CV93" s="446"/>
      <c r="CW93" s="444">
        <v>0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0</v>
      </c>
      <c r="HN93" s="22">
        <f t="shared" si="103"/>
        <v>36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04"/>
        <v>40.99</v>
      </c>
      <c r="HQ93" s="23"/>
      <c r="HR93" s="24">
        <f t="shared" si="92"/>
        <v>0</v>
      </c>
      <c r="HS93" s="24">
        <f t="shared" si="90"/>
        <v>0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/>
      <c r="M94" s="445"/>
      <c r="N94" s="445"/>
      <c r="O94" s="445"/>
      <c r="P94" s="445"/>
      <c r="Q94" s="445"/>
      <c r="R94" s="445"/>
      <c r="S94" s="445"/>
      <c r="T94" s="446"/>
      <c r="U94" s="444">
        <v>0</v>
      </c>
      <c r="V94" s="445"/>
      <c r="W94" s="445"/>
      <c r="X94" s="445"/>
      <c r="Y94" s="445"/>
      <c r="Z94" s="445"/>
      <c r="AA94" s="445"/>
      <c r="AB94" s="445"/>
      <c r="AC94" s="445"/>
      <c r="AD94" s="446"/>
      <c r="AE94" s="444">
        <v>1</v>
      </c>
      <c r="AF94" s="445"/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445"/>
      <c r="BO94" s="445"/>
      <c r="BP94" s="445"/>
      <c r="BQ94" s="445"/>
      <c r="BR94" s="446"/>
      <c r="BS94" s="444">
        <v>0</v>
      </c>
      <c r="BT94" s="445"/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445"/>
      <c r="CS94" s="583"/>
      <c r="CT94" s="583"/>
      <c r="CU94" s="583"/>
      <c r="CV94" s="446"/>
      <c r="CW94" s="444">
        <v>0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3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1</v>
      </c>
      <c r="HN94" s="22">
        <f t="shared" si="103"/>
        <v>27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3</v>
      </c>
      <c r="HP94" s="22">
        <f t="shared" si="104"/>
        <v>32.659999999999997</v>
      </c>
      <c r="HQ94" s="23"/>
      <c r="HR94" s="24">
        <f t="shared" si="92"/>
        <v>1</v>
      </c>
      <c r="HS94" s="24">
        <f t="shared" si="90"/>
        <v>0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10</v>
      </c>
      <c r="L95" s="448"/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/>
      <c r="W95" s="448"/>
      <c r="X95" s="448"/>
      <c r="Y95" s="448"/>
      <c r="Z95" s="448"/>
      <c r="AA95" s="448"/>
      <c r="AB95" s="448"/>
      <c r="AC95" s="448"/>
      <c r="AD95" s="449"/>
      <c r="AE95" s="447">
        <v>1</v>
      </c>
      <c r="AF95" s="448"/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448"/>
      <c r="BO95" s="448"/>
      <c r="BP95" s="448"/>
      <c r="BQ95" s="448"/>
      <c r="BR95" s="449"/>
      <c r="BS95" s="447">
        <v>0</v>
      </c>
      <c r="BT95" s="448"/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448"/>
      <c r="CS95" s="584"/>
      <c r="CT95" s="584"/>
      <c r="CU95" s="584"/>
      <c r="CV95" s="449"/>
      <c r="CW95" s="447">
        <v>2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13.66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13</v>
      </c>
      <c r="HN95" s="80">
        <f t="shared" si="103"/>
        <v>27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13.66</v>
      </c>
      <c r="HP95" s="80">
        <f t="shared" si="104"/>
        <v>32.489999999999995</v>
      </c>
      <c r="HQ95" s="23"/>
      <c r="HR95" s="81">
        <f t="shared" si="92"/>
        <v>13</v>
      </c>
      <c r="HS95" s="81">
        <f t="shared" si="90"/>
        <v>0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10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1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13.33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12</v>
      </c>
      <c r="HN96" s="78">
        <f t="shared" si="103"/>
        <v>26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13.33</v>
      </c>
      <c r="HP96" s="78">
        <f t="shared" si="104"/>
        <v>29.990000000000002</v>
      </c>
      <c r="HQ96" s="23"/>
      <c r="HR96" s="79">
        <f t="shared" si="92"/>
        <v>12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1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0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1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3.33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2</v>
      </c>
      <c r="HN97" s="22">
        <f t="shared" si="103"/>
        <v>28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3.33</v>
      </c>
      <c r="HP97" s="22">
        <f t="shared" si="104"/>
        <v>33.32</v>
      </c>
      <c r="HQ97" s="23"/>
      <c r="HR97" s="24">
        <f t="shared" si="92"/>
        <v>2</v>
      </c>
      <c r="HS97" s="24">
        <f t="shared" si="90"/>
        <v>0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27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30.32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14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16.66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2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3.33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0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0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0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0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0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0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0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0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0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0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0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0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0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0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0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0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0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0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0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0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>
        <f t="shared" ref="L130:BW130" si="162">+IF(L129=1,L128,0)</f>
        <v>0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>
        <f t="shared" si="162"/>
        <v>0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>
        <f t="shared" si="162"/>
        <v>0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>
        <f t="shared" si="162"/>
        <v>0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>
        <f t="shared" si="162"/>
        <v>0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>
        <f t="shared" si="162"/>
        <v>0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>
        <f t="shared" si="162"/>
        <v>0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>
        <f t="shared" si="163"/>
        <v>0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>
        <f t="shared" si="163"/>
        <v>0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>
        <f t="shared" si="163"/>
        <v>0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>
        <f t="shared" si="163"/>
        <v>0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>
        <f t="shared" si="163"/>
        <v>0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>
        <f t="shared" si="163"/>
        <v>0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>
        <f t="shared" si="164"/>
        <v>0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>
        <f t="shared" si="164"/>
        <v>0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>
        <f t="shared" si="164"/>
        <v>0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>
        <f t="shared" si="164"/>
        <v>0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>
        <f t="shared" si="164"/>
        <v>0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>
        <f t="shared" si="164"/>
        <v>0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>
        <f t="shared" si="164"/>
        <v>0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A12:A15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topLeftCell="A19" zoomScale="25" zoomScaleNormal="25" zoomScaleSheetLayoutView="25" workbookViewId="0">
      <selection activeCell="BK64" sqref="BK64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7.7109375" style="361" customWidth="1"/>
    <col min="15" max="16" width="19" style="361" customWidth="1"/>
    <col min="17" max="17" width="30.7109375" style="361" customWidth="1"/>
    <col min="18" max="18" width="15.7109375" style="361" customWidth="1"/>
    <col min="19" max="19" width="16.85546875" style="361" hidden="1" customWidth="1"/>
    <col min="20" max="26" width="15.7109375" style="361" hidden="1" customWidth="1"/>
    <col min="27" max="27" width="25.7109375" style="361" customWidth="1"/>
    <col min="28" max="28" width="25.7109375" style="361" hidden="1" customWidth="1"/>
    <col min="29" max="46" width="15.7109375" style="361" hidden="1" customWidth="1"/>
    <col min="47" max="47" width="30.7109375" style="36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2" t="s">
        <v>100</v>
      </c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4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5"/>
      <c r="BU3" s="796"/>
      <c r="BV3" s="796"/>
      <c r="BW3" s="796"/>
      <c r="BX3" s="796"/>
      <c r="BY3" s="796"/>
      <c r="BZ3" s="796"/>
      <c r="CA3" s="796"/>
      <c r="CB3" s="796"/>
      <c r="CC3" s="796"/>
      <c r="CD3" s="796"/>
      <c r="CE3" s="796"/>
      <c r="CF3" s="796"/>
      <c r="CG3" s="797"/>
      <c r="CR3" s="277"/>
    </row>
    <row r="4" spans="2:99" s="277" customFormat="1" ht="35.1" customHeight="1">
      <c r="C4" s="424" t="str">
        <f>+V_Ma!C4</f>
        <v xml:space="preserve">      Intersección                 :   Av. Rosa Lozano - Jr. Cerro Gris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795"/>
      <c r="BU4" s="796"/>
      <c r="BV4" s="796"/>
      <c r="BW4" s="796"/>
      <c r="BX4" s="796"/>
      <c r="BY4" s="796"/>
      <c r="BZ4" s="796"/>
      <c r="CA4" s="796"/>
      <c r="CB4" s="796"/>
      <c r="CC4" s="796"/>
      <c r="CD4" s="796"/>
      <c r="CE4" s="796"/>
      <c r="CF4" s="796"/>
      <c r="CG4" s="797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20" t="e">
        <f>+O89</f>
        <v>#REF!</v>
      </c>
      <c r="BU5" s="821"/>
      <c r="BV5" s="821"/>
      <c r="BW5" s="821"/>
      <c r="BX5" s="821"/>
      <c r="BY5" s="821"/>
      <c r="BZ5" s="821"/>
      <c r="CA5" s="821"/>
      <c r="CB5" s="824" t="e">
        <f>+BE89</f>
        <v>#REF!</v>
      </c>
      <c r="CC5" s="824"/>
      <c r="CD5" s="824"/>
      <c r="CE5" s="824"/>
      <c r="CF5" s="824"/>
      <c r="CG5" s="825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20"/>
      <c r="BU6" s="821"/>
      <c r="BV6" s="821"/>
      <c r="BW6" s="821"/>
      <c r="BX6" s="821"/>
      <c r="BY6" s="821"/>
      <c r="BZ6" s="821"/>
      <c r="CA6" s="821"/>
      <c r="CB6" s="824"/>
      <c r="CC6" s="824"/>
      <c r="CD6" s="824"/>
      <c r="CE6" s="824"/>
      <c r="CF6" s="824"/>
      <c r="CG6" s="82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22"/>
      <c r="BU7" s="823"/>
      <c r="BV7" s="823"/>
      <c r="BW7" s="823"/>
      <c r="BX7" s="823"/>
      <c r="BY7" s="823"/>
      <c r="BZ7" s="823"/>
      <c r="CA7" s="823"/>
      <c r="CB7" s="826"/>
      <c r="CC7" s="826"/>
      <c r="CD7" s="826"/>
      <c r="CE7" s="826"/>
      <c r="CF7" s="826"/>
      <c r="CG7" s="827"/>
      <c r="CM7" s="784"/>
      <c r="CN7" s="784"/>
      <c r="CO7" s="784"/>
      <c r="CP7" s="784"/>
      <c r="CR7" s="781"/>
      <c r="CS7" s="781"/>
      <c r="CT7" s="781"/>
      <c r="CU7" s="781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784"/>
      <c r="CN8" s="784"/>
      <c r="CO8" s="784"/>
      <c r="CP8" s="784"/>
      <c r="CR8" s="781"/>
      <c r="CS8" s="781"/>
      <c r="CT8" s="781"/>
      <c r="CU8" s="781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782">
        <v>1</v>
      </c>
      <c r="CS10" s="782"/>
      <c r="CT10" s="782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782"/>
      <c r="CS11" s="782"/>
      <c r="CT11" s="78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2"/>
      <c r="CS12" s="782"/>
      <c r="CT12" s="78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3"/>
      <c r="CS14" s="783"/>
      <c r="CT14" s="78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3"/>
      <c r="CS15" s="783"/>
      <c r="CT15" s="78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3"/>
      <c r="CS16" s="783"/>
      <c r="CT16" s="78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0" t="s">
        <v>138</v>
      </c>
      <c r="BU32" s="811"/>
      <c r="BV32" s="798" t="s">
        <v>429</v>
      </c>
      <c r="BW32" s="799"/>
      <c r="BX32" s="799"/>
      <c r="BY32" s="799"/>
      <c r="BZ32" s="799"/>
      <c r="CA32" s="799"/>
      <c r="CB32" s="799"/>
      <c r="CC32" s="799"/>
      <c r="CD32" s="799"/>
      <c r="CE32" s="80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2"/>
      <c r="BU33" s="813"/>
      <c r="BV33" s="801"/>
      <c r="BW33" s="802"/>
      <c r="BX33" s="802"/>
      <c r="BY33" s="802"/>
      <c r="BZ33" s="802"/>
      <c r="CA33" s="802"/>
      <c r="CB33" s="802"/>
      <c r="CC33" s="802"/>
      <c r="CD33" s="802"/>
      <c r="CE33" s="80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28" t="s">
        <v>166</v>
      </c>
      <c r="BU34" s="82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/>
      <c r="BY35" s="468"/>
      <c r="BZ35" s="468"/>
      <c r="CA35" s="468"/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/>
      <c r="CA36" s="469"/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43</v>
      </c>
      <c r="BW38" s="469"/>
      <c r="BX38" s="469"/>
      <c r="BY38" s="469"/>
      <c r="BZ38" s="469"/>
      <c r="CA38" s="469"/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18"/>
      <c r="CG42" s="819"/>
      <c r="CH42" s="819"/>
      <c r="CI42" s="81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4" t="s">
        <v>137</v>
      </c>
      <c r="BU43" s="815"/>
      <c r="BV43" s="804" t="s">
        <v>430</v>
      </c>
      <c r="BW43" s="805"/>
      <c r="BX43" s="805"/>
      <c r="BY43" s="805"/>
      <c r="BZ43" s="805"/>
      <c r="CA43" s="805"/>
      <c r="CB43" s="805"/>
      <c r="CC43" s="805"/>
      <c r="CD43" s="805"/>
      <c r="CE43" s="80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6"/>
      <c r="BU44" s="817"/>
      <c r="BV44" s="807"/>
      <c r="BW44" s="808"/>
      <c r="BX44" s="808"/>
      <c r="BY44" s="808"/>
      <c r="BZ44" s="808"/>
      <c r="CA44" s="808"/>
      <c r="CB44" s="808"/>
      <c r="CC44" s="808"/>
      <c r="CD44" s="808"/>
      <c r="CE44" s="80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88" t="s">
        <v>166</v>
      </c>
      <c r="BU45" s="789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/>
      <c r="BX49" s="469"/>
      <c r="BY49" s="469"/>
      <c r="BZ49" s="469"/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791" t="s">
        <v>21</v>
      </c>
      <c r="P56" s="791"/>
      <c r="Q56" s="491" t="str">
        <f>+V_Ma!Q56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Rosa Lozano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 t="str">
        <f>+V_Ma!AU56</f>
        <v>Jr. Cerro Gris</v>
      </c>
      <c r="AQ56" s="495"/>
      <c r="AR56" s="495" t="str">
        <f>+V_Ma!AU56</f>
        <v>Jr. Cerro Gris</v>
      </c>
      <c r="AS56" s="495"/>
      <c r="AT56" s="496"/>
      <c r="AU56" s="491" t="str">
        <f>+V_Ma!AU56</f>
        <v>Jr. Cerro Gris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790" t="s">
        <v>22</v>
      </c>
      <c r="BF56" s="78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1"/>
      <c r="P57" s="791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13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790"/>
      <c r="BF57" s="78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1"/>
      <c r="P58" s="791"/>
      <c r="Q58" s="656">
        <f>+Q108</f>
        <v>12</v>
      </c>
      <c r="R58" s="656">
        <f t="shared" ref="R58:BD58" si="2">+R108</f>
        <v>13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43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0"/>
      <c r="BF58" s="78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5" t="str">
        <f>+V_Ma!O59</f>
        <v>Auto</v>
      </c>
      <c r="P59" s="786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+V_Ma!O60</f>
        <v>Moto lineal</v>
      </c>
      <c r="P60" s="778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+V_Ma!O61</f>
        <v>Omnibus</v>
      </c>
      <c r="P61" s="778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+V_Ma!O62</f>
        <v>Microbús</v>
      </c>
      <c r="P62" s="778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+V_Ma!O63</f>
        <v>Camioneta Rural</v>
      </c>
      <c r="P63" s="778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+V_Ma!O64</f>
        <v>Bus Interprovincial</v>
      </c>
      <c r="P64" s="778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7" t="str">
        <f>+V_Ma!O65</f>
        <v>Camión</v>
      </c>
      <c r="P65" s="778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7" t="str">
        <f>+V_Ma!O66</f>
        <v>Tráiler</v>
      </c>
      <c r="P66" s="778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7" t="str">
        <f>+V_Ma!O67</f>
        <v>Mototaxi</v>
      </c>
      <c r="P67" s="778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7" t="str">
        <f>+V_Ma!O68</f>
        <v>Bicicleta</v>
      </c>
      <c r="P68" s="778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7" t="str">
        <f>+V_Ma!O69</f>
        <v>Scooter</v>
      </c>
      <c r="P69" s="778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7" t="str">
        <f>+V_Ma!O70</f>
        <v>n</v>
      </c>
      <c r="P70" s="778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7" t="str">
        <f>+V_Ma!O71</f>
        <v>n</v>
      </c>
      <c r="P71" s="778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79" t="str">
        <f>+V_Ma!O72</f>
        <v>n</v>
      </c>
      <c r="P72" s="779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79" t="str">
        <f>+V_Ma!O73</f>
        <v>n</v>
      </c>
      <c r="P73" s="779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79" t="str">
        <f>+V_Ma!O74</f>
        <v>n</v>
      </c>
      <c r="P74" s="779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79" t="str">
        <f>+V_Ma!O75</f>
        <v>n</v>
      </c>
      <c r="P75" s="779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79" t="str">
        <f>+V_Ma!O76</f>
        <v>n</v>
      </c>
      <c r="P76" s="779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79" t="str">
        <f>+V_Ma!O77</f>
        <v>n</v>
      </c>
      <c r="P77" s="779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848" t="str">
        <f>+V_Ma!O78</f>
        <v>n</v>
      </c>
      <c r="P78" s="848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850" t="s">
        <v>14</v>
      </c>
      <c r="P79" s="850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849" t="s">
        <v>19</v>
      </c>
      <c r="P80" s="849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0" t="str">
        <f t="shared" si="6"/>
        <v>Veh. Privado</v>
      </c>
      <c r="P82" s="780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0" t="str">
        <f t="shared" si="6"/>
        <v>Veh. Publico</v>
      </c>
      <c r="P83" s="780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0" t="str">
        <f t="shared" si="6"/>
        <v>Veh. Carga</v>
      </c>
      <c r="P84" s="780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0" t="str">
        <f t="shared" si="6"/>
        <v>Veh. n</v>
      </c>
      <c r="P85" s="780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0" t="str">
        <f t="shared" si="6"/>
        <v>Veh. n</v>
      </c>
      <c r="P86" s="780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>
        <f t="shared" ref="R87:BD87" si="9">+R58</f>
        <v>13</v>
      </c>
      <c r="S87" s="397" t="str">
        <f t="shared" si="9"/>
        <v>N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22</v>
      </c>
      <c r="AB87" s="397" t="str">
        <f t="shared" si="9"/>
        <v>A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43</v>
      </c>
      <c r="AV87" s="397" t="str">
        <f t="shared" si="9"/>
        <v>I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3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835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4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6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3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837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4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38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2" t="s">
        <v>306</v>
      </c>
      <c r="P95" s="843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44" t="s">
        <v>153</v>
      </c>
      <c r="P97" s="845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774">
        <f>+BA57</f>
        <v>0</v>
      </c>
      <c r="BB97" s="775"/>
      <c r="BC97" s="775"/>
      <c r="BD97" s="776"/>
      <c r="BE97" s="787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46"/>
      <c r="P98" s="847"/>
      <c r="Q98" s="656">
        <f>+Q58</f>
        <v>12</v>
      </c>
      <c r="R98" s="656">
        <f t="shared" ref="R98:BD98" si="12">+R58</f>
        <v>13</v>
      </c>
      <c r="S98" s="698" t="str">
        <f t="shared" si="12"/>
        <v>N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22</v>
      </c>
      <c r="AB98" s="657" t="str">
        <f t="shared" si="12"/>
        <v>A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>
        <f t="shared" si="12"/>
        <v>43</v>
      </c>
      <c r="AV98" s="594" t="str">
        <f t="shared" si="12"/>
        <v>I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8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85" t="str">
        <f>+V_Ma!O99</f>
        <v>Veh. No Motorizado</v>
      </c>
      <c r="P99" s="786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7" t="str">
        <f>+V_Ma!O100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7" t="str">
        <f>+V_Ma!O101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7" t="str">
        <f>+V_Ma!O102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7" t="str">
        <f>+V_Ma!O103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840" t="str">
        <f>+V_Ma!O104</f>
        <v>Veh. n</v>
      </c>
      <c r="P104" s="841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839" t="s">
        <v>14</v>
      </c>
      <c r="P105" s="839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832"/>
      <c r="P108" s="832"/>
      <c r="Q108" s="477">
        <f>+IF($CR$10=1,N!K15,IF($CR$10=2,N!K7,"N"))</f>
        <v>12</v>
      </c>
      <c r="R108" s="477">
        <f>+IF($CR$10=1,N!L15,IF($CR$10=2,N!L7,"N"))</f>
        <v>13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43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830" t="s">
        <v>474</v>
      </c>
      <c r="P109" s="831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830" t="s">
        <v>475</v>
      </c>
      <c r="P110" s="831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A97:BD97"/>
    <mergeCell ref="O69:P69"/>
    <mergeCell ref="O77:P77"/>
    <mergeCell ref="O84:P84"/>
    <mergeCell ref="O86:P86"/>
    <mergeCell ref="O85:P85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54" sqref="A54:XFD114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7.7109375" style="361" customWidth="1"/>
    <col min="15" max="16" width="19" style="361" customWidth="1"/>
    <col min="17" max="17" width="30.7109375" style="361" customWidth="1"/>
    <col min="18" max="18" width="15.7109375" style="361" customWidth="1"/>
    <col min="19" max="26" width="15.7109375" style="361" hidden="1" customWidth="1"/>
    <col min="27" max="27" width="25.7109375" style="361" customWidth="1"/>
    <col min="28" max="28" width="25.7109375" style="361" hidden="1" customWidth="1"/>
    <col min="29" max="46" width="15.7109375" style="361" hidden="1" customWidth="1"/>
    <col min="47" max="47" width="30.7109375" style="36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.71093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0" width="0" style="110" hidden="1" customWidth="1"/>
    <col min="101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2" t="s">
        <v>100</v>
      </c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4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5"/>
      <c r="BU3" s="796"/>
      <c r="BV3" s="796"/>
      <c r="BW3" s="796"/>
      <c r="BX3" s="796"/>
      <c r="BY3" s="796"/>
      <c r="BZ3" s="796"/>
      <c r="CA3" s="796"/>
      <c r="CB3" s="796"/>
      <c r="CC3" s="796"/>
      <c r="CD3" s="796"/>
      <c r="CE3" s="796"/>
      <c r="CF3" s="796"/>
      <c r="CG3" s="797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Rosa Lozano - Jr. Cerro Gris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795"/>
      <c r="BU4" s="796"/>
      <c r="BV4" s="796"/>
      <c r="BW4" s="796"/>
      <c r="BX4" s="796"/>
      <c r="BY4" s="796"/>
      <c r="BZ4" s="796"/>
      <c r="CA4" s="796"/>
      <c r="CB4" s="796"/>
      <c r="CC4" s="796"/>
      <c r="CD4" s="796"/>
      <c r="CE4" s="796"/>
      <c r="CF4" s="796"/>
      <c r="CG4" s="797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20" t="e">
        <f>+O89</f>
        <v>#REF!</v>
      </c>
      <c r="BU5" s="821"/>
      <c r="BV5" s="821"/>
      <c r="BW5" s="821"/>
      <c r="BX5" s="821"/>
      <c r="BY5" s="821"/>
      <c r="BZ5" s="821"/>
      <c r="CA5" s="821"/>
      <c r="CB5" s="824" t="e">
        <f>+BE89</f>
        <v>#REF!</v>
      </c>
      <c r="CC5" s="824"/>
      <c r="CD5" s="824"/>
      <c r="CE5" s="824"/>
      <c r="CF5" s="824"/>
      <c r="CG5" s="825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20"/>
      <c r="BU6" s="821"/>
      <c r="BV6" s="821"/>
      <c r="BW6" s="821"/>
      <c r="BX6" s="821"/>
      <c r="BY6" s="821"/>
      <c r="BZ6" s="821"/>
      <c r="CA6" s="821"/>
      <c r="CB6" s="824"/>
      <c r="CC6" s="824"/>
      <c r="CD6" s="824"/>
      <c r="CE6" s="824"/>
      <c r="CF6" s="824"/>
      <c r="CG6" s="82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22"/>
      <c r="BU7" s="823"/>
      <c r="BV7" s="823"/>
      <c r="BW7" s="823"/>
      <c r="BX7" s="823"/>
      <c r="BY7" s="823"/>
      <c r="BZ7" s="823"/>
      <c r="CA7" s="823"/>
      <c r="CB7" s="826"/>
      <c r="CC7" s="826"/>
      <c r="CD7" s="826"/>
      <c r="CE7" s="826"/>
      <c r="CF7" s="826"/>
      <c r="CG7" s="827"/>
      <c r="CM7" s="784" t="s">
        <v>535</v>
      </c>
      <c r="CN7" s="784"/>
      <c r="CO7" s="784"/>
      <c r="CP7" s="784"/>
      <c r="CR7" s="781"/>
      <c r="CS7" s="781"/>
      <c r="CT7" s="781"/>
      <c r="CU7" s="781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784"/>
      <c r="CN8" s="784"/>
      <c r="CO8" s="784"/>
      <c r="CP8" s="784"/>
      <c r="CR8" s="781"/>
      <c r="CS8" s="781"/>
      <c r="CT8" s="781"/>
      <c r="CU8" s="781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782">
        <v>1</v>
      </c>
      <c r="CS10" s="782"/>
      <c r="CT10" s="782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782"/>
      <c r="CS11" s="782"/>
      <c r="CT11" s="78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2"/>
      <c r="CS12" s="782"/>
      <c r="CT12" s="78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3"/>
      <c r="CS14" s="783"/>
      <c r="CT14" s="78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3"/>
      <c r="CS15" s="783"/>
      <c r="CT15" s="78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3"/>
      <c r="CS16" s="783"/>
      <c r="CT16" s="78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0" t="s">
        <v>138</v>
      </c>
      <c r="BU32" s="811"/>
      <c r="BV32" s="798" t="s">
        <v>429</v>
      </c>
      <c r="BW32" s="799"/>
      <c r="BX32" s="799"/>
      <c r="BY32" s="799"/>
      <c r="BZ32" s="799"/>
      <c r="CA32" s="799"/>
      <c r="CB32" s="799"/>
      <c r="CC32" s="799"/>
      <c r="CD32" s="799"/>
      <c r="CE32" s="80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2"/>
      <c r="BU33" s="813"/>
      <c r="BV33" s="801"/>
      <c r="BW33" s="802"/>
      <c r="BX33" s="802"/>
      <c r="BY33" s="802"/>
      <c r="BZ33" s="802"/>
      <c r="CA33" s="802"/>
      <c r="CB33" s="802"/>
      <c r="CC33" s="802"/>
      <c r="CD33" s="802"/>
      <c r="CE33" s="80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28" t="s">
        <v>166</v>
      </c>
      <c r="BU34" s="82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/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7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43</v>
      </c>
      <c r="BW38" s="469"/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18"/>
      <c r="CG42" s="819"/>
      <c r="CH42" s="819"/>
      <c r="CI42" s="81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4" t="s">
        <v>137</v>
      </c>
      <c r="BU43" s="815"/>
      <c r="BV43" s="804" t="s">
        <v>430</v>
      </c>
      <c r="BW43" s="805"/>
      <c r="BX43" s="805"/>
      <c r="BY43" s="805"/>
      <c r="BZ43" s="805"/>
      <c r="CA43" s="805"/>
      <c r="CB43" s="805"/>
      <c r="CC43" s="805"/>
      <c r="CD43" s="805"/>
      <c r="CE43" s="80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6"/>
      <c r="BU44" s="817"/>
      <c r="BV44" s="807"/>
      <c r="BW44" s="808"/>
      <c r="BX44" s="808"/>
      <c r="BY44" s="808"/>
      <c r="BZ44" s="808"/>
      <c r="CA44" s="808"/>
      <c r="CB44" s="808"/>
      <c r="CC44" s="808"/>
      <c r="CD44" s="808"/>
      <c r="CE44" s="80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88" t="s">
        <v>166</v>
      </c>
      <c r="BU45" s="789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/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791" t="s">
        <v>21</v>
      </c>
      <c r="P56" s="791"/>
      <c r="Q56" s="491" t="str">
        <f>+Inicio!H12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Rosa Lozano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Cerro Gris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790" t="s">
        <v>14</v>
      </c>
      <c r="BF56" s="78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1"/>
      <c r="P57" s="791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13"/>
      <c r="AW57" s="713"/>
      <c r="AX57" s="714"/>
      <c r="AY57" s="585"/>
      <c r="AZ57" s="586"/>
      <c r="BA57" s="497"/>
      <c r="BB57" s="497"/>
      <c r="BC57" s="497"/>
      <c r="BD57" s="498"/>
      <c r="BE57" s="790"/>
      <c r="BF57" s="78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1"/>
      <c r="P58" s="791"/>
      <c r="Q58" s="656">
        <f t="shared" ref="Q58:BD58" si="2">+Q108</f>
        <v>12</v>
      </c>
      <c r="R58" s="656">
        <f t="shared" si="2"/>
        <v>13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43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0"/>
      <c r="BF58" s="78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5" t="str">
        <f>+Inicio!AD4</f>
        <v>Auto</v>
      </c>
      <c r="P59" s="786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+Inicio!AD5</f>
        <v>Moto lineal</v>
      </c>
      <c r="P60" s="778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+Inicio!AD6</f>
        <v>Omnibus</v>
      </c>
      <c r="P61" s="778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+Inicio!AD7</f>
        <v>Microbús</v>
      </c>
      <c r="P62" s="778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+Inicio!AD8</f>
        <v>Camioneta Rural</v>
      </c>
      <c r="P63" s="778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+Inicio!AD9</f>
        <v>Bus Interprovincial</v>
      </c>
      <c r="P64" s="778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7" t="str">
        <f>+Inicio!AD10</f>
        <v>Camión</v>
      </c>
      <c r="P65" s="778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7" t="str">
        <f>+Inicio!AD11</f>
        <v>Tráiler</v>
      </c>
      <c r="P66" s="778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7" t="str">
        <f>+Inicio!AD12</f>
        <v>Mototaxi</v>
      </c>
      <c r="P67" s="778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7" t="str">
        <f>+Inicio!AD13</f>
        <v>Bicicleta</v>
      </c>
      <c r="P68" s="778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7" t="str">
        <f>+Inicio!AD14</f>
        <v>Scooter</v>
      </c>
      <c r="P69" s="778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7" t="str">
        <f>+Inicio!AD15</f>
        <v>n</v>
      </c>
      <c r="P70" s="778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7" t="str">
        <f>+Inicio!AD16</f>
        <v>n</v>
      </c>
      <c r="P71" s="778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79" t="str">
        <f>+Inicio!AD17</f>
        <v>n</v>
      </c>
      <c r="P72" s="779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79" t="str">
        <f>+Inicio!AD18</f>
        <v>n</v>
      </c>
      <c r="P73" s="779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79" t="str">
        <f>+Inicio!AD19</f>
        <v>n</v>
      </c>
      <c r="P74" s="779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79" t="str">
        <f>+Inicio!AD20</f>
        <v>n</v>
      </c>
      <c r="P75" s="779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79" t="str">
        <f>+Inicio!AD21</f>
        <v>n</v>
      </c>
      <c r="P76" s="779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79" t="str">
        <f>+Inicio!AD22</f>
        <v>n</v>
      </c>
      <c r="P77" s="779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848" t="str">
        <f>+Inicio!AD23</f>
        <v>n</v>
      </c>
      <c r="P78" s="848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850" t="s">
        <v>14</v>
      </c>
      <c r="P79" s="850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849" t="s">
        <v>19</v>
      </c>
      <c r="P80" s="849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0" t="str">
        <f t="shared" si="6"/>
        <v>Veh. Privado</v>
      </c>
      <c r="P82" s="780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0" t="str">
        <f t="shared" si="6"/>
        <v>Veh. Publico</v>
      </c>
      <c r="P83" s="780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0" t="str">
        <f t="shared" si="6"/>
        <v>Veh. Carga</v>
      </c>
      <c r="P84" s="780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0" t="str">
        <f t="shared" si="6"/>
        <v>Veh. n</v>
      </c>
      <c r="P85" s="780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0" t="str">
        <f t="shared" si="6"/>
        <v>Veh. n</v>
      </c>
      <c r="P86" s="780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>
        <f t="shared" ref="R87:BD87" si="13">+R58</f>
        <v>13</v>
      </c>
      <c r="S87" s="397" t="str">
        <f t="shared" si="13"/>
        <v>N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22</v>
      </c>
      <c r="AB87" s="397" t="str">
        <f t="shared" si="13"/>
        <v>A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43</v>
      </c>
      <c r="AV87" s="397" t="str">
        <f t="shared" si="13"/>
        <v>I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3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835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4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6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3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837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4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38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2" t="s">
        <v>306</v>
      </c>
      <c r="P95" s="843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844" t="s">
        <v>153</v>
      </c>
      <c r="P97" s="845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774">
        <f>+BA57</f>
        <v>0</v>
      </c>
      <c r="BB97" s="775"/>
      <c r="BC97" s="775"/>
      <c r="BD97" s="776"/>
      <c r="BE97" s="787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46"/>
      <c r="P98" s="847"/>
      <c r="Q98" s="656">
        <f>+Q58</f>
        <v>12</v>
      </c>
      <c r="R98" s="656">
        <f t="shared" ref="R98:BD98" si="16">+R58</f>
        <v>13</v>
      </c>
      <c r="S98" s="698" t="str">
        <f t="shared" si="16"/>
        <v>N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22</v>
      </c>
      <c r="AB98" s="657" t="str">
        <f t="shared" si="16"/>
        <v>A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>
        <f t="shared" si="16"/>
        <v>43</v>
      </c>
      <c r="AV98" s="594" t="str">
        <f t="shared" si="16"/>
        <v>I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8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85" t="str">
        <f>+CONCATENATE("Veh. ",Inicio!AF3)</f>
        <v>Veh. No Motorizado</v>
      </c>
      <c r="P99" s="786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7" t="str">
        <f>+CONCATENATE("Veh. ",Inicio!AG3)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7" t="str">
        <f>+CONCATENATE("Veh. ",Inicio!AH3)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7" t="str">
        <f>+CONCATENATE("Veh. ",Inicio!AI3)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7" t="str">
        <f>+CONCATENATE("Veh. ",Inicio!AJ3)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840" t="str">
        <f>+CONCATENATE("Veh. ",Inicio!AK3)</f>
        <v>Veh. n</v>
      </c>
      <c r="P104" s="841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839" t="s">
        <v>14</v>
      </c>
      <c r="P105" s="839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832"/>
      <c r="P108" s="832"/>
      <c r="Q108" s="477">
        <f>+IF($CR$10=1,N!K15,IF($CR$10=2,N!K7,"N"))</f>
        <v>12</v>
      </c>
      <c r="R108" s="477">
        <f>+IF($CR$10=1,N!L15,IF($CR$10=2,N!L7,"N"))</f>
        <v>13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43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830" t="s">
        <v>474</v>
      </c>
      <c r="P109" s="831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830" t="s">
        <v>475</v>
      </c>
      <c r="P110" s="831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 hidden="1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 hidden="1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86:P86"/>
    <mergeCell ref="O82:P82"/>
    <mergeCell ref="O78:P78"/>
    <mergeCell ref="O80:P80"/>
    <mergeCell ref="O79:P79"/>
    <mergeCell ref="O83:P83"/>
    <mergeCell ref="O81:P81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BT2:CG4"/>
    <mergeCell ref="BT34:BU34"/>
    <mergeCell ref="BT43:BU44"/>
    <mergeCell ref="BV43:CE44"/>
    <mergeCell ref="O56:P58"/>
    <mergeCell ref="O59:P59"/>
    <mergeCell ref="O60:P60"/>
    <mergeCell ref="O62:P62"/>
    <mergeCell ref="O61:P61"/>
    <mergeCell ref="O64:P64"/>
    <mergeCell ref="O63:P63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95:P95"/>
    <mergeCell ref="O93:O94"/>
    <mergeCell ref="BE97:BE98"/>
    <mergeCell ref="BE93:BE94"/>
    <mergeCell ref="BA97:BD97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87" t="s">
        <v>325</v>
      </c>
      <c r="D4" s="888" t="s">
        <v>182</v>
      </c>
      <c r="E4" s="889"/>
      <c r="F4" s="889"/>
      <c r="G4" s="890"/>
      <c r="H4" s="888" t="s">
        <v>275</v>
      </c>
      <c r="I4" s="889"/>
      <c r="J4" s="889"/>
      <c r="K4" s="890"/>
      <c r="L4" s="888" t="s">
        <v>276</v>
      </c>
      <c r="M4" s="889"/>
      <c r="N4" s="889"/>
      <c r="O4" s="890"/>
      <c r="P4" s="888" t="s">
        <v>277</v>
      </c>
      <c r="Q4" s="889"/>
      <c r="R4" s="889"/>
      <c r="S4" s="890"/>
      <c r="T4" s="888" t="s">
        <v>278</v>
      </c>
      <c r="U4" s="889"/>
      <c r="V4" s="889"/>
      <c r="W4" s="890"/>
      <c r="X4" s="144"/>
      <c r="Y4" s="144"/>
      <c r="Z4" s="125"/>
    </row>
    <row r="5" spans="1:274" s="2" customFormat="1" ht="24.95" customHeight="1">
      <c r="B5" s="133"/>
      <c r="C5" s="887"/>
      <c r="D5" s="891" t="s">
        <v>432</v>
      </c>
      <c r="E5" s="892"/>
      <c r="F5" s="892"/>
      <c r="G5" s="893"/>
      <c r="H5" s="891" t="s">
        <v>433</v>
      </c>
      <c r="I5" s="892"/>
      <c r="J5" s="892"/>
      <c r="K5" s="893"/>
      <c r="L5" s="891" t="s">
        <v>434</v>
      </c>
      <c r="M5" s="892"/>
      <c r="N5" s="892"/>
      <c r="O5" s="893"/>
      <c r="P5" s="891"/>
      <c r="Q5" s="892"/>
      <c r="R5" s="892"/>
      <c r="S5" s="893"/>
      <c r="T5" s="891"/>
      <c r="U5" s="892"/>
      <c r="V5" s="892"/>
      <c r="W5" s="893"/>
      <c r="X5" s="144"/>
      <c r="Y5" s="144"/>
      <c r="Z5" s="125"/>
    </row>
    <row r="6" spans="1:274" ht="32.25" customHeight="1">
      <c r="B6" s="133"/>
      <c r="C6" s="887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Rosa Lozano - Jr. Cerro Gris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94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5" t="s">
        <v>182</v>
      </c>
      <c r="IN27" s="875" t="s">
        <v>275</v>
      </c>
      <c r="IO27" s="875" t="s">
        <v>276</v>
      </c>
      <c r="IP27" s="875" t="s">
        <v>277</v>
      </c>
      <c r="IQ27" s="875" t="s">
        <v>278</v>
      </c>
      <c r="IR27" s="884" t="s">
        <v>294</v>
      </c>
      <c r="IS27" s="878" t="s">
        <v>285</v>
      </c>
      <c r="IT27" s="881" t="s">
        <v>286</v>
      </c>
      <c r="IU27" s="866" t="s">
        <v>291</v>
      </c>
      <c r="IV27" s="872" t="s">
        <v>312</v>
      </c>
      <c r="IW27" s="865" t="s">
        <v>313</v>
      </c>
      <c r="IX27" s="865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95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6"/>
      <c r="IN28" s="876"/>
      <c r="IO28" s="876"/>
      <c r="IP28" s="876"/>
      <c r="IQ28" s="876"/>
      <c r="IR28" s="885"/>
      <c r="IS28" s="879"/>
      <c r="IT28" s="882"/>
      <c r="IU28" s="867"/>
      <c r="IV28" s="873"/>
      <c r="IW28" s="865"/>
      <c r="IX28" s="865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95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6"/>
      <c r="IN29" s="876"/>
      <c r="IO29" s="876"/>
      <c r="IP29" s="876"/>
      <c r="IQ29" s="876"/>
      <c r="IR29" s="885"/>
      <c r="IS29" s="879"/>
      <c r="IT29" s="882"/>
      <c r="IU29" s="867"/>
      <c r="IV29" s="873"/>
      <c r="IW29" s="865"/>
      <c r="IX29" s="865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96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0">
        <f t="shared" ref="CI30:DN30" si="22">+IF(AA30="","",AA30)</f>
        <v>21</v>
      </c>
      <c r="CJ30" s="860">
        <f t="shared" si="22"/>
        <v>22</v>
      </c>
      <c r="CK30" s="860" t="str">
        <f t="shared" si="22"/>
        <v/>
      </c>
      <c r="CL30" s="860" t="str">
        <f t="shared" si="22"/>
        <v/>
      </c>
      <c r="CM30" s="860" t="str">
        <f t="shared" si="22"/>
        <v/>
      </c>
      <c r="CN30" s="860" t="str">
        <f t="shared" si="22"/>
        <v/>
      </c>
      <c r="CO30" s="857" t="str">
        <f t="shared" si="22"/>
        <v/>
      </c>
      <c r="CP30" s="857" t="str">
        <f t="shared" si="22"/>
        <v/>
      </c>
      <c r="CQ30" s="857" t="str">
        <f t="shared" si="22"/>
        <v/>
      </c>
      <c r="CR30" s="857" t="str">
        <f t="shared" si="22"/>
        <v/>
      </c>
      <c r="CS30" s="857" t="str">
        <f t="shared" si="22"/>
        <v/>
      </c>
      <c r="CT30" s="857" t="str">
        <f t="shared" si="22"/>
        <v/>
      </c>
      <c r="CU30" s="860">
        <f t="shared" si="22"/>
        <v>31</v>
      </c>
      <c r="CV30" s="860">
        <f t="shared" si="22"/>
        <v>32</v>
      </c>
      <c r="CW30" s="860" t="str">
        <f t="shared" si="22"/>
        <v/>
      </c>
      <c r="CX30" s="860" t="str">
        <f t="shared" si="22"/>
        <v/>
      </c>
      <c r="CY30" s="860" t="str">
        <f t="shared" si="22"/>
        <v/>
      </c>
      <c r="CZ30" s="860" t="str">
        <f t="shared" si="22"/>
        <v/>
      </c>
      <c r="DA30" s="857" t="str">
        <f t="shared" si="22"/>
        <v/>
      </c>
      <c r="DB30" s="857" t="str">
        <f t="shared" si="22"/>
        <v/>
      </c>
      <c r="DC30" s="857" t="str">
        <f t="shared" si="22"/>
        <v/>
      </c>
      <c r="DD30" s="857" t="str">
        <f t="shared" si="22"/>
        <v/>
      </c>
      <c r="DE30" s="857" t="str">
        <f t="shared" si="22"/>
        <v/>
      </c>
      <c r="DF30" s="857" t="str">
        <f t="shared" si="22"/>
        <v/>
      </c>
      <c r="DG30" s="860">
        <f t="shared" si="22"/>
        <v>41</v>
      </c>
      <c r="DH30" s="860">
        <f t="shared" si="22"/>
        <v>42</v>
      </c>
      <c r="DI30" s="860" t="str">
        <f t="shared" si="22"/>
        <v/>
      </c>
      <c r="DJ30" s="860" t="str">
        <f t="shared" si="22"/>
        <v/>
      </c>
      <c r="DK30" s="860" t="str">
        <f t="shared" si="22"/>
        <v/>
      </c>
      <c r="DL30" s="860" t="str">
        <f t="shared" si="22"/>
        <v/>
      </c>
      <c r="DM30" s="857" t="str">
        <f t="shared" si="22"/>
        <v/>
      </c>
      <c r="DN30" s="857" t="str">
        <f t="shared" si="22"/>
        <v/>
      </c>
      <c r="DO30" s="857" t="str">
        <f t="shared" ref="DO30:EP30" si="23">+IF(BG30="","",BG30)</f>
        <v/>
      </c>
      <c r="DP30" s="857" t="str">
        <f t="shared" si="23"/>
        <v/>
      </c>
      <c r="DQ30" s="857" t="str">
        <f t="shared" si="23"/>
        <v/>
      </c>
      <c r="DR30" s="857" t="str">
        <f t="shared" si="23"/>
        <v/>
      </c>
      <c r="DS30" s="860" t="str">
        <f t="shared" si="23"/>
        <v/>
      </c>
      <c r="DT30" s="860" t="str">
        <f t="shared" si="23"/>
        <v/>
      </c>
      <c r="DU30" s="860" t="str">
        <f t="shared" si="23"/>
        <v/>
      </c>
      <c r="DV30" s="860" t="str">
        <f t="shared" si="23"/>
        <v/>
      </c>
      <c r="DW30" s="860" t="str">
        <f t="shared" si="23"/>
        <v/>
      </c>
      <c r="DX30" s="860" t="str">
        <f t="shared" si="23"/>
        <v/>
      </c>
      <c r="DY30" s="857" t="str">
        <f t="shared" si="23"/>
        <v/>
      </c>
      <c r="DZ30" s="857" t="str">
        <f t="shared" si="23"/>
        <v/>
      </c>
      <c r="EA30" s="857" t="str">
        <f t="shared" si="23"/>
        <v/>
      </c>
      <c r="EB30" s="857" t="str">
        <f t="shared" si="23"/>
        <v/>
      </c>
      <c r="EC30" s="857" t="str">
        <f t="shared" si="23"/>
        <v/>
      </c>
      <c r="ED30" s="857" t="str">
        <f t="shared" si="23"/>
        <v/>
      </c>
      <c r="EE30" s="860" t="str">
        <f t="shared" si="23"/>
        <v/>
      </c>
      <c r="EF30" s="860" t="str">
        <f t="shared" si="23"/>
        <v/>
      </c>
      <c r="EG30" s="860" t="str">
        <f t="shared" si="23"/>
        <v/>
      </c>
      <c r="EH30" s="860" t="str">
        <f t="shared" si="23"/>
        <v/>
      </c>
      <c r="EI30" s="860" t="str">
        <f t="shared" si="23"/>
        <v/>
      </c>
      <c r="EJ30" s="860" t="str">
        <f t="shared" si="23"/>
        <v/>
      </c>
      <c r="EK30" s="857" t="str">
        <f t="shared" si="23"/>
        <v/>
      </c>
      <c r="EL30" s="857" t="str">
        <f t="shared" si="23"/>
        <v/>
      </c>
      <c r="EM30" s="857" t="str">
        <f t="shared" si="23"/>
        <v/>
      </c>
      <c r="EN30" s="857" t="str">
        <f t="shared" si="23"/>
        <v/>
      </c>
      <c r="EO30" s="857" t="str">
        <f t="shared" si="23"/>
        <v/>
      </c>
      <c r="EP30" s="857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6"/>
      <c r="IN30" s="876"/>
      <c r="IO30" s="876"/>
      <c r="IP30" s="876"/>
      <c r="IQ30" s="876"/>
      <c r="IR30" s="885"/>
      <c r="IS30" s="879"/>
      <c r="IT30" s="882"/>
      <c r="IU30" s="867"/>
      <c r="IV30" s="873"/>
      <c r="IW30" s="865"/>
      <c r="IX30" s="865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95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1"/>
      <c r="CJ31" s="861"/>
      <c r="CK31" s="861"/>
      <c r="CL31" s="861"/>
      <c r="CM31" s="861"/>
      <c r="CN31" s="861"/>
      <c r="CO31" s="858"/>
      <c r="CP31" s="858"/>
      <c r="CQ31" s="858"/>
      <c r="CR31" s="858"/>
      <c r="CS31" s="858"/>
      <c r="CT31" s="858"/>
      <c r="CU31" s="861"/>
      <c r="CV31" s="861"/>
      <c r="CW31" s="861"/>
      <c r="CX31" s="861"/>
      <c r="CY31" s="861"/>
      <c r="CZ31" s="861"/>
      <c r="DA31" s="858"/>
      <c r="DB31" s="858"/>
      <c r="DC31" s="858"/>
      <c r="DD31" s="858"/>
      <c r="DE31" s="858"/>
      <c r="DF31" s="858"/>
      <c r="DG31" s="861"/>
      <c r="DH31" s="861"/>
      <c r="DI31" s="861"/>
      <c r="DJ31" s="861"/>
      <c r="DK31" s="861"/>
      <c r="DL31" s="861"/>
      <c r="DM31" s="858"/>
      <c r="DN31" s="858"/>
      <c r="DO31" s="858"/>
      <c r="DP31" s="858"/>
      <c r="DQ31" s="858"/>
      <c r="DR31" s="858"/>
      <c r="DS31" s="861"/>
      <c r="DT31" s="861"/>
      <c r="DU31" s="861"/>
      <c r="DV31" s="861"/>
      <c r="DW31" s="861"/>
      <c r="DX31" s="861"/>
      <c r="DY31" s="858"/>
      <c r="DZ31" s="858"/>
      <c r="EA31" s="858"/>
      <c r="EB31" s="858"/>
      <c r="EC31" s="858"/>
      <c r="ED31" s="858"/>
      <c r="EE31" s="861"/>
      <c r="EF31" s="861"/>
      <c r="EG31" s="861"/>
      <c r="EH31" s="861"/>
      <c r="EI31" s="861"/>
      <c r="EJ31" s="861"/>
      <c r="EK31" s="858"/>
      <c r="EL31" s="858"/>
      <c r="EM31" s="858"/>
      <c r="EN31" s="858"/>
      <c r="EO31" s="858"/>
      <c r="EP31" s="858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6"/>
      <c r="IN31" s="876"/>
      <c r="IO31" s="876"/>
      <c r="IP31" s="876"/>
      <c r="IQ31" s="876"/>
      <c r="IR31" s="885"/>
      <c r="IS31" s="879"/>
      <c r="IT31" s="882"/>
      <c r="IU31" s="867"/>
      <c r="IV31" s="873"/>
      <c r="IW31" s="865"/>
      <c r="IX31" s="865"/>
      <c r="IY31" s="869" t="s">
        <v>287</v>
      </c>
      <c r="IZ31" s="851" t="s">
        <v>169</v>
      </c>
      <c r="JA31" s="854" t="s">
        <v>288</v>
      </c>
      <c r="JB31" s="869" t="s">
        <v>287</v>
      </c>
      <c r="JC31" s="851" t="s">
        <v>169</v>
      </c>
      <c r="JD31" s="854" t="s">
        <v>288</v>
      </c>
      <c r="JE31" s="869" t="s">
        <v>287</v>
      </c>
      <c r="JF31" s="851" t="s">
        <v>169</v>
      </c>
      <c r="JG31" s="854" t="s">
        <v>288</v>
      </c>
      <c r="JH31" s="869" t="s">
        <v>287</v>
      </c>
      <c r="JI31" s="851" t="s">
        <v>169</v>
      </c>
      <c r="JJ31" s="854" t="s">
        <v>288</v>
      </c>
      <c r="JK31" s="869" t="s">
        <v>287</v>
      </c>
      <c r="JL31" s="851" t="s">
        <v>169</v>
      </c>
      <c r="JM31" s="854" t="s">
        <v>288</v>
      </c>
      <c r="JN31" s="864">
        <v>1</v>
      </c>
      <c r="JO31" s="864">
        <v>2</v>
      </c>
      <c r="JP31" s="864">
        <v>3</v>
      </c>
      <c r="JQ31" s="864">
        <v>4</v>
      </c>
      <c r="JR31" s="864">
        <v>5</v>
      </c>
      <c r="JS31" s="863" t="s">
        <v>332</v>
      </c>
    </row>
    <row r="32" spans="1:279" ht="15" customHeight="1">
      <c r="Z32" s="895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1"/>
      <c r="CJ32" s="861"/>
      <c r="CK32" s="861"/>
      <c r="CL32" s="861"/>
      <c r="CM32" s="861"/>
      <c r="CN32" s="861"/>
      <c r="CO32" s="858"/>
      <c r="CP32" s="858"/>
      <c r="CQ32" s="858"/>
      <c r="CR32" s="858"/>
      <c r="CS32" s="858"/>
      <c r="CT32" s="858"/>
      <c r="CU32" s="861"/>
      <c r="CV32" s="861"/>
      <c r="CW32" s="861"/>
      <c r="CX32" s="861"/>
      <c r="CY32" s="861"/>
      <c r="CZ32" s="861"/>
      <c r="DA32" s="858"/>
      <c r="DB32" s="858"/>
      <c r="DC32" s="858"/>
      <c r="DD32" s="858"/>
      <c r="DE32" s="858"/>
      <c r="DF32" s="858"/>
      <c r="DG32" s="861"/>
      <c r="DH32" s="861"/>
      <c r="DI32" s="861"/>
      <c r="DJ32" s="861"/>
      <c r="DK32" s="861"/>
      <c r="DL32" s="861"/>
      <c r="DM32" s="858"/>
      <c r="DN32" s="858"/>
      <c r="DO32" s="858"/>
      <c r="DP32" s="858"/>
      <c r="DQ32" s="858"/>
      <c r="DR32" s="858"/>
      <c r="DS32" s="861"/>
      <c r="DT32" s="861"/>
      <c r="DU32" s="861"/>
      <c r="DV32" s="861"/>
      <c r="DW32" s="861"/>
      <c r="DX32" s="861"/>
      <c r="DY32" s="858"/>
      <c r="DZ32" s="858"/>
      <c r="EA32" s="858"/>
      <c r="EB32" s="858"/>
      <c r="EC32" s="858"/>
      <c r="ED32" s="858"/>
      <c r="EE32" s="861"/>
      <c r="EF32" s="861"/>
      <c r="EG32" s="861"/>
      <c r="EH32" s="861"/>
      <c r="EI32" s="861"/>
      <c r="EJ32" s="861"/>
      <c r="EK32" s="858"/>
      <c r="EL32" s="858"/>
      <c r="EM32" s="858"/>
      <c r="EN32" s="858"/>
      <c r="EO32" s="858"/>
      <c r="EP32" s="858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6"/>
      <c r="IN32" s="876"/>
      <c r="IO32" s="876"/>
      <c r="IP32" s="876"/>
      <c r="IQ32" s="876"/>
      <c r="IR32" s="885"/>
      <c r="IS32" s="879"/>
      <c r="IT32" s="882"/>
      <c r="IU32" s="867"/>
      <c r="IV32" s="873"/>
      <c r="IW32" s="865"/>
      <c r="IX32" s="865"/>
      <c r="IY32" s="870"/>
      <c r="IZ32" s="852"/>
      <c r="JA32" s="855"/>
      <c r="JB32" s="870"/>
      <c r="JC32" s="852"/>
      <c r="JD32" s="855"/>
      <c r="JE32" s="870"/>
      <c r="JF32" s="852"/>
      <c r="JG32" s="855"/>
      <c r="JH32" s="870"/>
      <c r="JI32" s="852"/>
      <c r="JJ32" s="855"/>
      <c r="JK32" s="870"/>
      <c r="JL32" s="852"/>
      <c r="JM32" s="855"/>
      <c r="JN32" s="864"/>
      <c r="JO32" s="864"/>
      <c r="JP32" s="864"/>
      <c r="JQ32" s="864"/>
      <c r="JR32" s="864"/>
      <c r="JS32" s="863"/>
    </row>
    <row r="33" spans="25:279" ht="15" customHeight="1">
      <c r="Z33" s="897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2"/>
      <c r="CJ33" s="862"/>
      <c r="CK33" s="862"/>
      <c r="CL33" s="862"/>
      <c r="CM33" s="862"/>
      <c r="CN33" s="862"/>
      <c r="CO33" s="859"/>
      <c r="CP33" s="859"/>
      <c r="CQ33" s="859"/>
      <c r="CR33" s="859"/>
      <c r="CS33" s="859"/>
      <c r="CT33" s="859"/>
      <c r="CU33" s="862"/>
      <c r="CV33" s="862"/>
      <c r="CW33" s="862"/>
      <c r="CX33" s="862"/>
      <c r="CY33" s="862"/>
      <c r="CZ33" s="862"/>
      <c r="DA33" s="859"/>
      <c r="DB33" s="859"/>
      <c r="DC33" s="859"/>
      <c r="DD33" s="859"/>
      <c r="DE33" s="859"/>
      <c r="DF33" s="859"/>
      <c r="DG33" s="862"/>
      <c r="DH33" s="862"/>
      <c r="DI33" s="862"/>
      <c r="DJ33" s="862"/>
      <c r="DK33" s="862"/>
      <c r="DL33" s="862"/>
      <c r="DM33" s="859"/>
      <c r="DN33" s="859"/>
      <c r="DO33" s="859"/>
      <c r="DP33" s="859"/>
      <c r="DQ33" s="859"/>
      <c r="DR33" s="859"/>
      <c r="DS33" s="862"/>
      <c r="DT33" s="862"/>
      <c r="DU33" s="862"/>
      <c r="DV33" s="862"/>
      <c r="DW33" s="862"/>
      <c r="DX33" s="862"/>
      <c r="DY33" s="859"/>
      <c r="DZ33" s="859"/>
      <c r="EA33" s="859"/>
      <c r="EB33" s="859"/>
      <c r="EC33" s="859"/>
      <c r="ED33" s="859"/>
      <c r="EE33" s="862"/>
      <c r="EF33" s="862"/>
      <c r="EG33" s="862"/>
      <c r="EH33" s="862"/>
      <c r="EI33" s="862"/>
      <c r="EJ33" s="862"/>
      <c r="EK33" s="859"/>
      <c r="EL33" s="859"/>
      <c r="EM33" s="859"/>
      <c r="EN33" s="859"/>
      <c r="EO33" s="859"/>
      <c r="EP33" s="859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7"/>
      <c r="IN33" s="877"/>
      <c r="IO33" s="877"/>
      <c r="IP33" s="877"/>
      <c r="IQ33" s="877"/>
      <c r="IR33" s="886"/>
      <c r="IS33" s="880"/>
      <c r="IT33" s="883"/>
      <c r="IU33" s="868"/>
      <c r="IV33" s="874"/>
      <c r="IW33" s="865"/>
      <c r="IX33" s="865"/>
      <c r="IY33" s="871"/>
      <c r="IZ33" s="853"/>
      <c r="JA33" s="856"/>
      <c r="JB33" s="871"/>
      <c r="JC33" s="853"/>
      <c r="JD33" s="856"/>
      <c r="JE33" s="871"/>
      <c r="JF33" s="853"/>
      <c r="JG33" s="856"/>
      <c r="JH33" s="871"/>
      <c r="JI33" s="853"/>
      <c r="JJ33" s="856"/>
      <c r="JK33" s="871"/>
      <c r="JL33" s="853"/>
      <c r="JM33" s="856"/>
      <c r="JN33" s="864"/>
      <c r="JO33" s="864"/>
      <c r="JP33" s="864"/>
      <c r="JQ33" s="864"/>
      <c r="JR33" s="864"/>
      <c r="JS33" s="863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632.36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0</v>
      </c>
      <c r="CJ67" s="55">
        <f t="shared" si="52"/>
        <v>632.36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0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</v>
      </c>
      <c r="ER67" s="66">
        <f t="shared" si="112"/>
        <v>0.18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0.18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0.252</v>
      </c>
      <c r="IN67" s="66">
        <f t="shared" si="178"/>
        <v>0</v>
      </c>
      <c r="IO67" s="66">
        <f t="shared" si="179"/>
        <v>0</v>
      </c>
      <c r="IP67" s="66">
        <f t="shared" si="180"/>
        <v>0</v>
      </c>
      <c r="IQ67" s="67">
        <f t="shared" si="181"/>
        <v>0</v>
      </c>
      <c r="IR67" s="178">
        <f t="shared" si="194"/>
        <v>0.252</v>
      </c>
      <c r="IS67" s="60">
        <f t="shared" si="196"/>
        <v>0</v>
      </c>
      <c r="IT67" s="68">
        <f t="shared" si="182"/>
        <v>7</v>
      </c>
      <c r="IU67" s="268">
        <v>1800</v>
      </c>
      <c r="IV67" s="183">
        <v>2</v>
      </c>
      <c r="IW67" s="252" t="s">
        <v>206</v>
      </c>
      <c r="IX67" s="253">
        <f t="shared" si="195"/>
        <v>7</v>
      </c>
      <c r="IY67" s="254">
        <f t="shared" si="202"/>
        <v>7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632.36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581.63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0</v>
      </c>
      <c r="CJ68" s="55">
        <f t="shared" si="52"/>
        <v>1213.99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0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</v>
      </c>
      <c r="ER68" s="66">
        <f t="shared" si="112"/>
        <v>0.34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0.34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0.47599999999999998</v>
      </c>
      <c r="IN68" s="66">
        <f t="shared" si="178"/>
        <v>0</v>
      </c>
      <c r="IO68" s="66">
        <f t="shared" si="179"/>
        <v>0</v>
      </c>
      <c r="IP68" s="66">
        <f t="shared" si="180"/>
        <v>0</v>
      </c>
      <c r="IQ68" s="67">
        <f t="shared" si="181"/>
        <v>0</v>
      </c>
      <c r="IR68" s="178">
        <f t="shared" si="194"/>
        <v>0.47599999999999998</v>
      </c>
      <c r="IS68" s="60">
        <f>+IZ68+JA68+JC68+JD68+JF68+JG68+JI68+JJ68</f>
        <v>18</v>
      </c>
      <c r="IT68" s="68">
        <f t="shared" si="182"/>
        <v>43</v>
      </c>
      <c r="IU68" s="268">
        <v>1800</v>
      </c>
      <c r="IV68" s="183">
        <v>2</v>
      </c>
      <c r="IW68" s="252" t="s">
        <v>207</v>
      </c>
      <c r="IX68" s="253">
        <f t="shared" si="195"/>
        <v>61</v>
      </c>
      <c r="IY68" s="254">
        <f t="shared" si="202"/>
        <v>43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0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1213.99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267.24000000000007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0</v>
      </c>
      <c r="CJ69" s="55">
        <f t="shared" si="52"/>
        <v>1481.23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0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</v>
      </c>
      <c r="ER69" s="66">
        <f t="shared" si="112"/>
        <v>0.26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0.26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0.312</v>
      </c>
      <c r="IN69" s="66">
        <f t="shared" si="178"/>
        <v>0</v>
      </c>
      <c r="IO69" s="66">
        <f t="shared" si="179"/>
        <v>0</v>
      </c>
      <c r="IP69" s="66">
        <f t="shared" si="180"/>
        <v>0</v>
      </c>
      <c r="IQ69" s="67">
        <f t="shared" si="181"/>
        <v>0</v>
      </c>
      <c r="IR69" s="178">
        <f t="shared" si="194"/>
        <v>0.312</v>
      </c>
      <c r="IS69" s="60">
        <f t="shared" ref="IS69:IS132" si="208">+IZ69+JA69+JC69+JD69+JF69+JG69+JI69+JJ69</f>
        <v>20</v>
      </c>
      <c r="IT69" s="68">
        <f t="shared" si="182"/>
        <v>31</v>
      </c>
      <c r="IU69" s="268">
        <v>2900</v>
      </c>
      <c r="IV69" s="183">
        <v>2</v>
      </c>
      <c r="IW69" s="252" t="s">
        <v>208</v>
      </c>
      <c r="IX69" s="253">
        <f t="shared" si="195"/>
        <v>51</v>
      </c>
      <c r="IY69" s="254">
        <f t="shared" si="202"/>
        <v>31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0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1481.23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257.05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0</v>
      </c>
      <c r="CJ70" s="55">
        <f t="shared" si="52"/>
        <v>1738.28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0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</v>
      </c>
      <c r="ER70" s="66">
        <f t="shared" si="112"/>
        <v>0.33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0.33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0.33</v>
      </c>
      <c r="IN70" s="66">
        <f t="shared" si="178"/>
        <v>0</v>
      </c>
      <c r="IO70" s="66">
        <f t="shared" si="179"/>
        <v>0</v>
      </c>
      <c r="IP70" s="66">
        <f t="shared" si="180"/>
        <v>0</v>
      </c>
      <c r="IQ70" s="67">
        <f t="shared" si="181"/>
        <v>0</v>
      </c>
      <c r="IR70" s="178">
        <f t="shared" si="194"/>
        <v>0.33</v>
      </c>
      <c r="IS70" s="60">
        <f t="shared" si="208"/>
        <v>20</v>
      </c>
      <c r="IT70" s="68">
        <f t="shared" si="182"/>
        <v>32</v>
      </c>
      <c r="IU70" s="268">
        <v>2600</v>
      </c>
      <c r="IV70" s="183">
        <v>2</v>
      </c>
      <c r="IW70" s="252" t="s">
        <v>209</v>
      </c>
      <c r="IX70" s="253">
        <f t="shared" si="195"/>
        <v>52</v>
      </c>
      <c r="IY70" s="254">
        <f t="shared" si="202"/>
        <v>32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0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1738.28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214.71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0</v>
      </c>
      <c r="CJ71" s="55">
        <f t="shared" si="52"/>
        <v>1320.63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0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</v>
      </c>
      <c r="ER71" s="66">
        <f t="shared" si="112"/>
        <v>0.25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0.25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0.25</v>
      </c>
      <c r="IN71" s="66">
        <f t="shared" si="178"/>
        <v>0</v>
      </c>
      <c r="IO71" s="66">
        <f t="shared" si="179"/>
        <v>0</v>
      </c>
      <c r="IP71" s="66">
        <f t="shared" si="180"/>
        <v>0</v>
      </c>
      <c r="IQ71" s="67">
        <f t="shared" si="181"/>
        <v>0</v>
      </c>
      <c r="IR71" s="178">
        <f t="shared" si="194"/>
        <v>0.25</v>
      </c>
      <c r="IS71" s="60">
        <f t="shared" si="208"/>
        <v>20</v>
      </c>
      <c r="IT71" s="68">
        <f t="shared" si="182"/>
        <v>27</v>
      </c>
      <c r="IU71" s="268">
        <v>2600</v>
      </c>
      <c r="IV71" s="183">
        <v>2</v>
      </c>
      <c r="IW71" s="252" t="s">
        <v>210</v>
      </c>
      <c r="IX71" s="253">
        <f t="shared" si="195"/>
        <v>47</v>
      </c>
      <c r="IY71" s="254">
        <f t="shared" si="202"/>
        <v>27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0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1320.63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338.34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0</v>
      </c>
      <c r="CJ72" s="55">
        <f t="shared" si="52"/>
        <v>1077.3400000000001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0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</v>
      </c>
      <c r="ER72" s="66">
        <f t="shared" si="112"/>
        <v>0.21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0.21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0.21</v>
      </c>
      <c r="IN72" s="66">
        <f t="shared" si="178"/>
        <v>0</v>
      </c>
      <c r="IO72" s="66">
        <f t="shared" si="179"/>
        <v>0</v>
      </c>
      <c r="IP72" s="66">
        <f t="shared" si="180"/>
        <v>0</v>
      </c>
      <c r="IQ72" s="67">
        <f t="shared" si="181"/>
        <v>0</v>
      </c>
      <c r="IR72" s="178">
        <f t="shared" si="194"/>
        <v>0.21</v>
      </c>
      <c r="IS72" s="60">
        <f t="shared" si="208"/>
        <v>20</v>
      </c>
      <c r="IT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     <f t="shared" si="195"/>
        <v>44</v>
      </c>
      <c r="IY72" s="254">
        <f t="shared" si="202"/>
        <v>24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0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1077.3400000000001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531.74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0</v>
      </c>
      <c r="CJ73" s="55">
        <f t="shared" si="52"/>
        <v>1341.84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0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</v>
      </c>
      <c r="ER73" s="66">
        <f t="shared" si="112"/>
        <v>0.37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0.37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0.37</v>
      </c>
      <c r="IN73" s="66">
        <f>+MAX(HG73:HN73)*JO73</f>
        <v>0</v>
      </c>
      <c r="IO73" s="66">
        <f>+MAX(HO73:HV73)*JP73</f>
        <v>0</v>
      </c>
      <c r="IP73" s="66">
        <f>+MAX(HW73:ID73)*JQ73</f>
        <v>0</v>
      </c>
      <c r="IQ73" s="67">
        <f>+MAX(IE73:IL73)*JR73</f>
        <v>0</v>
      </c>
      <c r="IR73" s="178">
        <f t="shared" si="194"/>
        <v>0.37</v>
      </c>
      <c r="IS73" s="60">
        <f t="shared" si="208"/>
        <v>20</v>
      </c>
      <c r="IT73" s="68">
        <f t="shared" si="182"/>
        <v>36</v>
      </c>
      <c r="IU73" s="268">
        <v>1800</v>
      </c>
      <c r="IV73" s="183">
        <v>2</v>
      </c>
      <c r="IW73" s="252" t="s">
        <v>212</v>
      </c>
      <c r="IX73" s="253">
        <f t="shared" si="195"/>
        <v>56</v>
      </c>
      <c r="IY73" s="254">
        <f t="shared" si="202"/>
        <v>36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0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1341.84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405.56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0</v>
      </c>
      <c r="CJ74" s="55">
        <f t="shared" si="52"/>
        <v>1490.35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0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</v>
      </c>
      <c r="ER74" s="66">
        <f t="shared" si="112"/>
        <v>0.41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0.41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0.32800000000000001</v>
      </c>
      <c r="IN74" s="66">
        <f t="shared" ref="IN74:IN136" si="209">+MAX(HG74:HN74)*JO74</f>
        <v>0</v>
      </c>
      <c r="IO74" s="66">
        <f t="shared" ref="IO74:IO136" si="210">+MAX(HO74:HV74)*JP74</f>
        <v>0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0.32800000000000001</v>
      </c>
      <c r="IS74" s="60">
        <f t="shared" si="208"/>
        <v>20</v>
      </c>
      <c r="IT74" s="68">
        <f t="shared" si="182"/>
        <v>32</v>
      </c>
      <c r="IU74" s="268">
        <v>1800</v>
      </c>
      <c r="IV74" s="183">
        <v>2</v>
      </c>
      <c r="IW74" s="264" t="s">
        <v>213</v>
      </c>
      <c r="IX74" s="265">
        <f t="shared" si="195"/>
        <v>52</v>
      </c>
      <c r="IY74" s="246">
        <f t="shared" si="202"/>
        <v>32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0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1490.35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579.39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0</v>
      </c>
      <c r="CJ75" s="55">
        <f t="shared" si="52"/>
        <v>1855.0299999999997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0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</v>
      </c>
      <c r="ER75" s="66">
        <f t="shared" si="112"/>
        <v>0.52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0.52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0.52</v>
      </c>
      <c r="IN75" s="66">
        <f t="shared" si="209"/>
        <v>0</v>
      </c>
      <c r="IO75" s="66">
        <f t="shared" si="210"/>
        <v>0</v>
      </c>
      <c r="IP75" s="66">
        <f t="shared" si="211"/>
        <v>0</v>
      </c>
      <c r="IQ75" s="67">
        <f t="shared" si="212"/>
        <v>0</v>
      </c>
      <c r="IR75" s="178">
        <f t="shared" si="194"/>
        <v>0.52</v>
      </c>
      <c r="IS75" s="60">
        <f t="shared" si="208"/>
        <v>20</v>
      </c>
      <c r="IT75" s="68">
        <f t="shared" si="182"/>
        <v>53</v>
      </c>
      <c r="IU75" s="268">
        <v>1800</v>
      </c>
      <c r="IV75" s="183">
        <v>2</v>
      </c>
      <c r="IW75" s="252" t="s">
        <v>214</v>
      </c>
      <c r="IX75" s="253">
        <f t="shared" si="195"/>
        <v>73</v>
      </c>
      <c r="IY75" s="254">
        <f t="shared" si="202"/>
        <v>53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0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1855.0299999999997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474.54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0</v>
      </c>
      <c r="CJ76" s="55">
        <f t="shared" ref="CJ76:CJ107" si="215">+SUM(AB73:AB76)</f>
        <v>1991.23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0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</v>
      </c>
      <c r="ER76" s="66">
        <f t="shared" ref="ER76:ER107" si="275">+IF(ER$30="","",ROUND(((CJ76*ER$32)/ER$31)/$IU76,2))</f>
        <v>0.55000000000000004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0.55000000000000004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0.55000000000000004</v>
      </c>
      <c r="IN76" s="66">
        <f t="shared" si="209"/>
        <v>0</v>
      </c>
      <c r="IO76" s="66">
        <f t="shared" si="210"/>
        <v>0</v>
      </c>
      <c r="IP76" s="66">
        <f t="shared" si="211"/>
        <v>0</v>
      </c>
      <c r="IQ76" s="67">
        <f t="shared" si="212"/>
        <v>0</v>
      </c>
      <c r="IR76" s="178">
        <f t="shared" si="194"/>
        <v>0.55000000000000004</v>
      </c>
      <c r="IS76" s="60">
        <f t="shared" si="208"/>
        <v>20</v>
      </c>
      <c r="IT76" s="68">
        <f t="shared" ref="IT76:IT107" si="334">+IX76-IS76</f>
        <v>58</v>
      </c>
      <c r="IU76" s="268">
        <v>1800</v>
      </c>
      <c r="IV76" s="183">
        <v>2</v>
      </c>
      <c r="IW76" s="252" t="s">
        <v>215</v>
      </c>
      <c r="IX76" s="253">
        <f t="shared" si="195"/>
        <v>78</v>
      </c>
      <c r="IY76" s="254">
        <f t="shared" ref="IY76:IY107" si="335">+IF($IR76=0,"",($IM76/$IR76)*IT76)</f>
        <v>58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0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1991.23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468.25000000000006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0</v>
      </c>
      <c r="CJ77" s="55">
        <f t="shared" si="215"/>
        <v>1927.74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0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</v>
      </c>
      <c r="ER77" s="66">
        <f t="shared" si="275"/>
        <v>0.54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0.54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0.54</v>
      </c>
      <c r="IN77" s="66">
        <f t="shared" si="209"/>
        <v>0</v>
      </c>
      <c r="IO77" s="66">
        <f t="shared" si="210"/>
        <v>0</v>
      </c>
      <c r="IP77" s="66">
        <f t="shared" si="211"/>
        <v>0</v>
      </c>
      <c r="IQ77" s="67">
        <f t="shared" si="212"/>
        <v>0</v>
      </c>
      <c r="IR77" s="178">
        <f t="shared" si="194"/>
        <v>0.54</v>
      </c>
      <c r="IS77" s="60">
        <f t="shared" si="208"/>
        <v>20</v>
      </c>
      <c r="IT77" s="68">
        <f t="shared" si="334"/>
        <v>56</v>
      </c>
      <c r="IU77" s="268">
        <v>1800</v>
      </c>
      <c r="IV77" s="183">
        <v>2.1</v>
      </c>
      <c r="IW77" s="183" t="s">
        <v>216</v>
      </c>
      <c r="IX77" s="187">
        <f t="shared" si="195"/>
        <v>76</v>
      </c>
      <c r="IY77" s="195">
        <f t="shared" si="335"/>
        <v>56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0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1927.74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444.75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0</v>
      </c>
      <c r="CJ78" s="55">
        <f t="shared" si="215"/>
        <v>1966.93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0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</v>
      </c>
      <c r="ER78" s="66">
        <f t="shared" si="275"/>
        <v>0.55000000000000004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0.55000000000000004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0.55000000000000004</v>
      </c>
      <c r="IN78" s="66">
        <f t="shared" si="209"/>
        <v>0</v>
      </c>
      <c r="IO78" s="66">
        <f t="shared" si="210"/>
        <v>0</v>
      </c>
      <c r="IP78" s="66">
        <f t="shared" si="211"/>
        <v>0</v>
      </c>
      <c r="IQ78" s="67">
        <f t="shared" si="212"/>
        <v>0</v>
      </c>
      <c r="IR78" s="178">
        <f t="shared" si="194"/>
        <v>0.55000000000000004</v>
      </c>
      <c r="IS78" s="60">
        <f t="shared" si="208"/>
        <v>20</v>
      </c>
      <c r="IT78" s="68">
        <f t="shared" si="334"/>
        <v>58</v>
      </c>
      <c r="IU78" s="268">
        <v>1800</v>
      </c>
      <c r="IV78" s="183">
        <v>2.1</v>
      </c>
      <c r="IW78" s="183" t="s">
        <v>217</v>
      </c>
      <c r="IX78" s="187">
        <f t="shared" si="195"/>
        <v>78</v>
      </c>
      <c r="IY78" s="195">
        <f t="shared" si="335"/>
        <v>58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0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1966.93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0</v>
      </c>
      <c r="CJ79" s="55">
        <f t="shared" si="215"/>
        <v>1387.54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0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</v>
      </c>
      <c r="ER79" s="66">
        <f t="shared" si="275"/>
        <v>0.39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0.39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0.39</v>
      </c>
      <c r="IN79" s="66">
        <f t="shared" si="209"/>
        <v>0</v>
      </c>
      <c r="IO79" s="66">
        <f t="shared" si="210"/>
        <v>0</v>
      </c>
      <c r="IP79" s="66">
        <f t="shared" si="211"/>
        <v>0</v>
      </c>
      <c r="IQ79" s="67">
        <f t="shared" si="212"/>
        <v>0</v>
      </c>
      <c r="IR79" s="178">
        <f t="shared" si="194"/>
        <v>0.39</v>
      </c>
      <c r="IS79" s="60">
        <f t="shared" si="208"/>
        <v>20</v>
      </c>
      <c r="IT79" s="68">
        <f t="shared" si="334"/>
        <v>37</v>
      </c>
      <c r="IU79" s="268">
        <v>1800</v>
      </c>
      <c r="IV79" s="183">
        <v>2.1</v>
      </c>
      <c r="IW79" s="183" t="s">
        <v>218</v>
      </c>
      <c r="IX79" s="187">
        <f t="shared" si="195"/>
        <v>57</v>
      </c>
      <c r="IY79" s="195">
        <f t="shared" si="335"/>
        <v>37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0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1387.54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0</v>
      </c>
      <c r="CJ80" s="55">
        <f t="shared" si="215"/>
        <v>913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0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</v>
      </c>
      <c r="ER80" s="66">
        <f t="shared" si="275"/>
        <v>0.25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0.25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0.25</v>
      </c>
      <c r="IN80" s="66">
        <f t="shared" si="209"/>
        <v>0</v>
      </c>
      <c r="IO80" s="66">
        <f t="shared" si="210"/>
        <v>0</v>
      </c>
      <c r="IP80" s="66">
        <f t="shared" si="211"/>
        <v>0</v>
      </c>
      <c r="IQ80" s="67">
        <f t="shared" si="212"/>
        <v>0</v>
      </c>
      <c r="IR80" s="178">
        <f t="shared" si="194"/>
        <v>0.25</v>
      </c>
      <c r="IS80" s="60">
        <f t="shared" si="208"/>
        <v>20</v>
      </c>
      <c r="IT80" s="68">
        <f t="shared" si="334"/>
        <v>27</v>
      </c>
      <c r="IU80" s="268">
        <v>1800</v>
      </c>
      <c r="IV80" s="183">
        <v>3</v>
      </c>
      <c r="IW80" s="264" t="s">
        <v>219</v>
      </c>
      <c r="IX80" s="265">
        <f t="shared" si="195"/>
        <v>47</v>
      </c>
      <c r="IY80" s="246">
        <f t="shared" si="335"/>
        <v>27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0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913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0</v>
      </c>
      <c r="CJ81" s="55">
        <f t="shared" si="215"/>
        <v>444.75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0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</v>
      </c>
      <c r="ER81" s="66">
        <f t="shared" si="275"/>
        <v>0.12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0.12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0.12</v>
      </c>
      <c r="IN81" s="66">
        <f t="shared" si="209"/>
        <v>0</v>
      </c>
      <c r="IO81" s="66">
        <f t="shared" si="210"/>
        <v>0</v>
      </c>
      <c r="IP81" s="66">
        <f t="shared" si="211"/>
        <v>0</v>
      </c>
      <c r="IQ81" s="67">
        <f t="shared" si="212"/>
        <v>0</v>
      </c>
      <c r="IR81" s="178">
        <f t="shared" si="194"/>
        <v>0.12</v>
      </c>
      <c r="IS81" s="60">
        <f t="shared" si="208"/>
        <v>20</v>
      </c>
      <c r="IT81" s="68">
        <f t="shared" si="334"/>
        <v>20</v>
      </c>
      <c r="IU81" s="268">
        <v>1800</v>
      </c>
      <c r="IV81" s="183">
        <v>3</v>
      </c>
      <c r="IW81" s="252" t="s">
        <v>220</v>
      </c>
      <c r="IX81" s="253">
        <f t="shared" si="195"/>
        <v>40</v>
      </c>
      <c r="IY81" s="254">
        <f t="shared" si="335"/>
        <v>20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0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444.75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479.41999999999996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0</v>
      </c>
      <c r="CJ89" s="55">
        <f t="shared" si="215"/>
        <v>479.41999999999996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0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</v>
      </c>
      <c r="ER89" s="66">
        <f t="shared" si="275"/>
        <v>0.13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0.13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0.13</v>
      </c>
      <c r="IN89" s="66">
        <f t="shared" si="209"/>
        <v>0</v>
      </c>
      <c r="IO89" s="66">
        <f t="shared" si="210"/>
        <v>0</v>
      </c>
      <c r="IP89" s="66">
        <f t="shared" si="211"/>
        <v>0</v>
      </c>
      <c r="IQ89" s="67">
        <f t="shared" si="212"/>
        <v>0</v>
      </c>
      <c r="IR89" s="178">
        <f t="shared" si="194"/>
        <v>0.13</v>
      </c>
      <c r="IS89" s="60">
        <f t="shared" si="208"/>
        <v>18</v>
      </c>
      <c r="IT89" s="68">
        <f t="shared" si="334"/>
        <v>19</v>
      </c>
      <c r="IU89" s="268">
        <v>1800</v>
      </c>
      <c r="IV89" s="183">
        <v>3.1</v>
      </c>
      <c r="IW89" s="183" t="s">
        <v>228</v>
      </c>
      <c r="IX89" s="187">
        <f t="shared" si="195"/>
        <v>37</v>
      </c>
      <c r="IY89" s="195">
        <f t="shared" si="335"/>
        <v>19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0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479.41999999999996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421.43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0</v>
      </c>
      <c r="CJ90" s="55">
        <f t="shared" si="215"/>
        <v>900.84999999999991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0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</v>
      </c>
      <c r="ER90" s="66">
        <f t="shared" si="275"/>
        <v>0.25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0.25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0.25</v>
      </c>
      <c r="IN90" s="66">
        <f t="shared" si="209"/>
        <v>0</v>
      </c>
      <c r="IO90" s="66">
        <f t="shared" si="210"/>
        <v>0</v>
      </c>
      <c r="IP90" s="66">
        <f t="shared" si="211"/>
        <v>0</v>
      </c>
      <c r="IQ90" s="67">
        <f t="shared" si="212"/>
        <v>0</v>
      </c>
      <c r="IR90" s="178">
        <f t="shared" si="194"/>
        <v>0.25</v>
      </c>
      <c r="IS90" s="60">
        <f t="shared" si="208"/>
        <v>18</v>
      </c>
      <c r="IT90" s="68">
        <f t="shared" si="334"/>
        <v>25</v>
      </c>
      <c r="IU90" s="268">
        <v>1800</v>
      </c>
      <c r="IV90" s="183">
        <v>4</v>
      </c>
      <c r="IW90" s="252" t="s">
        <v>229</v>
      </c>
      <c r="IX90" s="253">
        <f t="shared" si="195"/>
        <v>43</v>
      </c>
      <c r="IY90" s="254">
        <f t="shared" si="335"/>
        <v>25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0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900.84999999999991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482.58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0</v>
      </c>
      <c r="CJ91" s="55">
        <f t="shared" si="215"/>
        <v>1383.4299999999998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0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</v>
      </c>
      <c r="ER91" s="66">
        <f t="shared" si="275"/>
        <v>0.38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0.38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0.38</v>
      </c>
      <c r="IN91" s="66">
        <f t="shared" si="209"/>
        <v>0</v>
      </c>
      <c r="IO91" s="66">
        <f t="shared" si="210"/>
        <v>0</v>
      </c>
      <c r="IP91" s="66">
        <f t="shared" si="211"/>
        <v>0</v>
      </c>
      <c r="IQ91" s="67">
        <f t="shared" si="212"/>
        <v>0</v>
      </c>
      <c r="IR91" s="178">
        <f t="shared" si="194"/>
        <v>0.38</v>
      </c>
      <c r="IS91" s="60">
        <f t="shared" si="208"/>
        <v>18</v>
      </c>
      <c r="IT91" s="68">
        <f t="shared" si="334"/>
        <v>34</v>
      </c>
      <c r="IU91" s="268">
        <v>1800</v>
      </c>
      <c r="IV91" s="183">
        <v>4</v>
      </c>
      <c r="IW91" s="264" t="s">
        <v>230</v>
      </c>
      <c r="IX91" s="265">
        <f t="shared" si="195"/>
        <v>52</v>
      </c>
      <c r="IY91" s="246">
        <f t="shared" si="335"/>
        <v>34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0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1383.4299999999998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401.89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0</v>
      </c>
      <c r="CJ92" s="55">
        <f t="shared" si="215"/>
        <v>1785.3199999999997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0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</v>
      </c>
      <c r="ER92" s="66">
        <f t="shared" si="275"/>
        <v>0.5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0.5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0.5</v>
      </c>
      <c r="IN92" s="66">
        <f t="shared" si="209"/>
        <v>0</v>
      </c>
      <c r="IO92" s="66">
        <f t="shared" si="210"/>
        <v>0</v>
      </c>
      <c r="IP92" s="66">
        <f t="shared" si="211"/>
        <v>0</v>
      </c>
      <c r="IQ92" s="67">
        <f t="shared" si="212"/>
        <v>0</v>
      </c>
      <c r="IR92" s="178">
        <f t="shared" si="194"/>
        <v>0.5</v>
      </c>
      <c r="IS92" s="60">
        <f t="shared" si="208"/>
        <v>18</v>
      </c>
      <c r="IT92" s="68">
        <f t="shared" si="334"/>
        <v>46</v>
      </c>
      <c r="IU92" s="268">
        <v>1800</v>
      </c>
      <c r="IV92" s="183">
        <v>4</v>
      </c>
      <c r="IW92" s="252" t="s">
        <v>231</v>
      </c>
      <c r="IX92" s="253">
        <f t="shared" si="195"/>
        <v>64</v>
      </c>
      <c r="IY92" s="254">
        <f t="shared" si="335"/>
        <v>46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0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1785.3199999999997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449.77000000000004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0</v>
      </c>
      <c r="CJ93" s="55">
        <f t="shared" si="215"/>
        <v>1755.67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0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</v>
      </c>
      <c r="ER93" s="66">
        <f t="shared" si="275"/>
        <v>0.49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0.49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0.49</v>
      </c>
      <c r="IN93" s="66">
        <f t="shared" si="209"/>
        <v>0</v>
      </c>
      <c r="IO93" s="66">
        <f t="shared" si="210"/>
        <v>0</v>
      </c>
      <c r="IP93" s="66">
        <f t="shared" si="211"/>
        <v>0</v>
      </c>
      <c r="IQ93" s="67">
        <f t="shared" si="212"/>
        <v>0</v>
      </c>
      <c r="IR93" s="178">
        <f t="shared" si="194"/>
        <v>0.49</v>
      </c>
      <c r="IS93" s="60">
        <f t="shared" si="208"/>
        <v>18</v>
      </c>
      <c r="IT93" s="68">
        <f t="shared" si="334"/>
        <v>45</v>
      </c>
      <c r="IU93" s="268">
        <v>1800</v>
      </c>
      <c r="IV93" s="183">
        <v>4</v>
      </c>
      <c r="IW93" s="252" t="s">
        <v>232</v>
      </c>
      <c r="IX93" s="253">
        <f t="shared" si="195"/>
        <v>63</v>
      </c>
      <c r="IY93" s="254">
        <f t="shared" si="335"/>
        <v>45</v>
      </c>
      <c r="IZ93" s="255">
        <v>3</v>
      </c>
      <c r="JA93" s="256">
        <v>2</v>
      </c>
      <c r="JB93" s="254">
        <f t="shared" si="336"/>
        <v>0</v>
      </c>
      <c r="JC93" s="255">
        <f t="shared" si="344"/>
        <v>3</v>
      </c>
      <c r="JD93" s="256">
        <f t="shared" si="344"/>
        <v>2</v>
      </c>
      <c r="JE93" s="257">
        <f t="shared" si="337"/>
        <v>0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1755.67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376.74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0</v>
      </c>
      <c r="CJ94" s="55">
        <f t="shared" si="215"/>
        <v>1710.98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0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</v>
      </c>
      <c r="ER94" s="66">
        <f t="shared" si="275"/>
        <v>0.48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0.48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0.48</v>
      </c>
      <c r="IN94" s="66">
        <f t="shared" si="209"/>
        <v>0</v>
      </c>
      <c r="IO94" s="66">
        <f t="shared" si="210"/>
        <v>0</v>
      </c>
      <c r="IP94" s="66">
        <f t="shared" si="211"/>
        <v>0</v>
      </c>
      <c r="IQ94" s="67">
        <f t="shared" si="212"/>
        <v>0</v>
      </c>
      <c r="IR94" s="178">
        <f t="shared" si="194"/>
        <v>0.48</v>
      </c>
      <c r="IS94" s="60">
        <f t="shared" si="208"/>
        <v>18</v>
      </c>
      <c r="IT94" s="68">
        <f t="shared" si="334"/>
        <v>44</v>
      </c>
      <c r="IU94" s="268">
        <v>1800</v>
      </c>
      <c r="IV94" s="183">
        <v>4</v>
      </c>
      <c r="IW94" s="252" t="s">
        <v>233</v>
      </c>
      <c r="IX94" s="253">
        <f t="shared" si="195"/>
        <v>62</v>
      </c>
      <c r="IY94" s="254">
        <f t="shared" si="335"/>
        <v>44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0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1710.98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480.76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0</v>
      </c>
      <c r="CJ95" s="55">
        <f t="shared" si="215"/>
        <v>1709.16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0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</v>
      </c>
      <c r="ER95" s="66">
        <f t="shared" si="275"/>
        <v>0.47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0.47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0.47</v>
      </c>
      <c r="IN95" s="66">
        <f t="shared" si="209"/>
        <v>0</v>
      </c>
      <c r="IO95" s="66">
        <f t="shared" si="210"/>
        <v>0</v>
      </c>
      <c r="IP95" s="66">
        <f t="shared" si="211"/>
        <v>0</v>
      </c>
      <c r="IQ95" s="67">
        <f t="shared" si="212"/>
        <v>0</v>
      </c>
      <c r="IR95" s="178">
        <f t="shared" si="194"/>
        <v>0.47</v>
      </c>
      <c r="IS95" s="60">
        <f t="shared" si="208"/>
        <v>18</v>
      </c>
      <c r="IT95" s="68">
        <f t="shared" si="334"/>
        <v>42</v>
      </c>
      <c r="IU95" s="268">
        <v>1800</v>
      </c>
      <c r="IV95" s="183">
        <v>4</v>
      </c>
      <c r="IW95" s="252" t="s">
        <v>234</v>
      </c>
      <c r="IX95" s="253">
        <f t="shared" si="195"/>
        <v>60</v>
      </c>
      <c r="IY95" s="254">
        <f t="shared" si="335"/>
        <v>42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0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1709.16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396.08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0</v>
      </c>
      <c r="CJ96" s="55">
        <f t="shared" si="215"/>
        <v>1703.35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0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</v>
      </c>
      <c r="ER96" s="66">
        <f t="shared" si="275"/>
        <v>0.47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0.47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0.47</v>
      </c>
      <c r="IN96" s="66">
        <f t="shared" si="209"/>
        <v>0</v>
      </c>
      <c r="IO96" s="66">
        <f t="shared" si="210"/>
        <v>0</v>
      </c>
      <c r="IP96" s="66">
        <f t="shared" si="211"/>
        <v>0</v>
      </c>
      <c r="IQ96" s="67">
        <f t="shared" si="212"/>
        <v>0</v>
      </c>
      <c r="IR96" s="178">
        <f t="shared" si="194"/>
        <v>0.47</v>
      </c>
      <c r="IS96" s="60">
        <f t="shared" si="208"/>
        <v>18</v>
      </c>
      <c r="IT96" s="68">
        <f t="shared" si="334"/>
        <v>42</v>
      </c>
      <c r="IU96" s="268">
        <v>1800</v>
      </c>
      <c r="IV96" s="183">
        <v>4</v>
      </c>
      <c r="IW96" s="252" t="s">
        <v>235</v>
      </c>
      <c r="IX96" s="253">
        <f t="shared" si="195"/>
        <v>60</v>
      </c>
      <c r="IY96" s="254">
        <f t="shared" si="335"/>
        <v>42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0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1703.35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381.06999999999994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0</v>
      </c>
      <c r="CJ97" s="55">
        <f t="shared" si="215"/>
        <v>1634.6499999999999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0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</v>
      </c>
      <c r="ER97" s="66">
        <f t="shared" si="275"/>
        <v>0.45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0.45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0.45</v>
      </c>
      <c r="IN97" s="66">
        <f t="shared" si="209"/>
        <v>0</v>
      </c>
      <c r="IO97" s="66">
        <f t="shared" si="210"/>
        <v>0</v>
      </c>
      <c r="IP97" s="66">
        <f t="shared" si="211"/>
        <v>0</v>
      </c>
      <c r="IQ97" s="67">
        <f t="shared" si="212"/>
        <v>0</v>
      </c>
      <c r="IR97" s="178">
        <f t="shared" si="194"/>
        <v>0.45</v>
      </c>
      <c r="IS97" s="60">
        <f t="shared" si="208"/>
        <v>18</v>
      </c>
      <c r="IT97" s="68">
        <f t="shared" si="334"/>
        <v>40</v>
      </c>
      <c r="IU97" s="268">
        <v>1800</v>
      </c>
      <c r="IV97" s="183">
        <v>4</v>
      </c>
      <c r="IW97" s="252" t="s">
        <v>236</v>
      </c>
      <c r="IX97" s="253">
        <f t="shared" si="195"/>
        <v>58</v>
      </c>
      <c r="IY97" s="254">
        <f t="shared" si="335"/>
        <v>40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0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1634.6499999999999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355.27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0</v>
      </c>
      <c r="CJ98" s="55">
        <f t="shared" si="215"/>
        <v>1613.1799999999998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0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</v>
      </c>
      <c r="ER98" s="66">
        <f t="shared" si="275"/>
        <v>0.45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0.45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0.45</v>
      </c>
      <c r="IN98" s="66">
        <f t="shared" si="209"/>
        <v>0</v>
      </c>
      <c r="IO98" s="66">
        <f t="shared" si="210"/>
        <v>0</v>
      </c>
      <c r="IP98" s="66">
        <f t="shared" si="211"/>
        <v>0</v>
      </c>
      <c r="IQ98" s="67">
        <f t="shared" si="212"/>
        <v>0</v>
      </c>
      <c r="IR98" s="178">
        <f t="shared" si="194"/>
        <v>0.45</v>
      </c>
      <c r="IS98" s="60">
        <f t="shared" si="208"/>
        <v>18</v>
      </c>
      <c r="IT98" s="68">
        <f t="shared" si="334"/>
        <v>40</v>
      </c>
      <c r="IU98" s="268">
        <v>1800</v>
      </c>
      <c r="IV98" s="183">
        <v>4</v>
      </c>
      <c r="IW98" s="252" t="s">
        <v>237</v>
      </c>
      <c r="IX98" s="253">
        <f t="shared" si="195"/>
        <v>58</v>
      </c>
      <c r="IY98" s="254">
        <f t="shared" si="335"/>
        <v>40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0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1613.1799999999998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368.25000000000006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0</v>
      </c>
      <c r="CJ99" s="55">
        <f t="shared" si="215"/>
        <v>1500.6699999999998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0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</v>
      </c>
      <c r="ER99" s="66">
        <f t="shared" si="275"/>
        <v>0.42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0.42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0.42</v>
      </c>
      <c r="IN99" s="66">
        <f t="shared" si="209"/>
        <v>0</v>
      </c>
      <c r="IO99" s="66">
        <f t="shared" si="210"/>
        <v>0</v>
      </c>
      <c r="IP99" s="66">
        <f t="shared" si="211"/>
        <v>0</v>
      </c>
      <c r="IQ99" s="67">
        <f t="shared" si="212"/>
        <v>0</v>
      </c>
      <c r="IR99" s="178">
        <f t="shared" si="194"/>
        <v>0.42</v>
      </c>
      <c r="IS99" s="60">
        <f t="shared" si="208"/>
        <v>18</v>
      </c>
      <c r="IT99" s="68">
        <f t="shared" si="334"/>
        <v>37</v>
      </c>
      <c r="IU99" s="268">
        <v>1800</v>
      </c>
      <c r="IV99" s="183">
        <v>4</v>
      </c>
      <c r="IW99" s="252" t="s">
        <v>238</v>
      </c>
      <c r="IX99" s="253">
        <f t="shared" si="195"/>
        <v>55</v>
      </c>
      <c r="IY99" s="254">
        <f t="shared" si="335"/>
        <v>37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0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1500.6699999999998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404.11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0</v>
      </c>
      <c r="CJ100" s="55">
        <f t="shared" si="215"/>
        <v>1508.6999999999998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0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</v>
      </c>
      <c r="ER100" s="66">
        <f t="shared" si="275"/>
        <v>0.42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0.42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0.42</v>
      </c>
      <c r="IN100" s="66">
        <f t="shared" si="209"/>
        <v>0</v>
      </c>
      <c r="IO100" s="66">
        <f t="shared" si="210"/>
        <v>0</v>
      </c>
      <c r="IP100" s="66">
        <f t="shared" si="211"/>
        <v>0</v>
      </c>
      <c r="IQ100" s="67">
        <f t="shared" si="212"/>
        <v>0</v>
      </c>
      <c r="IR100" s="178">
        <f t="shared" si="194"/>
        <v>0.42</v>
      </c>
      <c r="IS100" s="60">
        <f t="shared" si="208"/>
        <v>18</v>
      </c>
      <c r="IT100" s="68">
        <f t="shared" si="334"/>
        <v>37</v>
      </c>
      <c r="IU100" s="268">
        <v>1800</v>
      </c>
      <c r="IV100" s="183">
        <v>4</v>
      </c>
      <c r="IW100" s="252" t="s">
        <v>239</v>
      </c>
      <c r="IX100" s="253">
        <f t="shared" si="195"/>
        <v>55</v>
      </c>
      <c r="IY100" s="254">
        <f t="shared" si="335"/>
        <v>37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0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1508.6999999999998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0</v>
      </c>
      <c r="CJ101" s="55">
        <f t="shared" si="215"/>
        <v>1127.6300000000001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0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</v>
      </c>
      <c r="ER101" s="66">
        <f t="shared" si="275"/>
        <v>0.31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0.31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0.31</v>
      </c>
      <c r="IN101" s="66">
        <f t="shared" si="209"/>
        <v>0</v>
      </c>
      <c r="IO101" s="66">
        <f>+MAX(HO101:HV101)*JP101</f>
        <v>0</v>
      </c>
      <c r="IP101" s="66">
        <f t="shared" si="211"/>
        <v>0</v>
      </c>
      <c r="IQ101" s="67">
        <f t="shared" si="212"/>
        <v>0</v>
      </c>
      <c r="IR101" s="178">
        <f t="shared" si="194"/>
        <v>0.31</v>
      </c>
      <c r="IS101" s="60">
        <f t="shared" si="208"/>
        <v>18</v>
      </c>
      <c r="IT101" s="68">
        <f t="shared" si="334"/>
        <v>28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46</v>
      </c>
      <c r="IY101" s="195">
        <f t="shared" si="335"/>
        <v>28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0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1127.6300000000001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0</v>
      </c>
      <c r="CJ102" s="55">
        <f t="shared" si="215"/>
        <v>772.36000000000013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0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</v>
      </c>
      <c r="ER102" s="66">
        <f t="shared" si="275"/>
        <v>0.21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0.21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0.21</v>
      </c>
      <c r="IN102" s="66">
        <f t="shared" si="209"/>
        <v>0</v>
      </c>
      <c r="IO102" s="66">
        <f t="shared" si="210"/>
        <v>0</v>
      </c>
      <c r="IP102" s="66">
        <f t="shared" si="211"/>
        <v>0</v>
      </c>
      <c r="IQ102" s="67">
        <f t="shared" si="212"/>
        <v>0</v>
      </c>
      <c r="IR102" s="178">
        <f t="shared" si="194"/>
        <v>0.21</v>
      </c>
      <c r="IS102" s="60">
        <f t="shared" si="208"/>
        <v>18</v>
      </c>
      <c r="IT102" s="68">
        <f t="shared" si="334"/>
        <v>23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41</v>
      </c>
      <c r="IY102" s="195">
        <f t="shared" si="335"/>
        <v>23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0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772.36000000000013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0</v>
      </c>
      <c r="CJ103" s="55">
        <f t="shared" si="215"/>
        <v>404.11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0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</v>
      </c>
      <c r="ER103" s="66">
        <f t="shared" si="275"/>
        <v>0.11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0.11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0.11</v>
      </c>
      <c r="IN103" s="66">
        <f t="shared" si="209"/>
        <v>0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0.11</v>
      </c>
      <c r="IS103" s="60">
        <f t="shared" si="208"/>
        <v>18</v>
      </c>
      <c r="IT103" s="68">
        <f t="shared" si="334"/>
        <v>18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36</v>
      </c>
      <c r="IY103" s="195">
        <f t="shared" si="335"/>
        <v>18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404.11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364.12000000000006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0</v>
      </c>
      <c r="CJ111" s="55">
        <f t="shared" si="347"/>
        <v>364.12000000000006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0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</v>
      </c>
      <c r="ER111" s="66">
        <f t="shared" si="407"/>
        <v>0.1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</v>
      </c>
      <c r="IN111" s="66">
        <f t="shared" si="209"/>
        <v>0</v>
      </c>
      <c r="IO111" s="66">
        <f t="shared" si="210"/>
        <v>0</v>
      </c>
      <c r="IP111" s="66">
        <f t="shared" si="211"/>
        <v>0</v>
      </c>
      <c r="IQ111" s="67">
        <f t="shared" si="212"/>
        <v>0</v>
      </c>
      <c r="IR111" s="178">
        <f t="shared" si="477"/>
        <v>0.1</v>
      </c>
      <c r="IS111" s="60">
        <f t="shared" si="208"/>
        <v>18</v>
      </c>
      <c r="IT111" s="68">
        <f t="shared" si="467"/>
        <v>18</v>
      </c>
      <c r="IU111" s="268">
        <v>1800</v>
      </c>
      <c r="IV111" s="183">
        <v>5</v>
      </c>
      <c r="IW111" s="264" t="s">
        <v>250</v>
      </c>
      <c r="IX111" s="265">
        <f t="shared" si="478"/>
        <v>36</v>
      </c>
      <c r="IY111" s="246">
        <f t="shared" si="468"/>
        <v>18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0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364.12000000000006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416.12000000000006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0</v>
      </c>
      <c r="CJ112" s="55">
        <f t="shared" si="347"/>
        <v>780.24000000000012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0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</v>
      </c>
      <c r="ER112" s="66">
        <f t="shared" si="407"/>
        <v>0.22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0.22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0.22</v>
      </c>
      <c r="IN112" s="66">
        <f t="shared" si="209"/>
        <v>0</v>
      </c>
      <c r="IO112" s="66">
        <f t="shared" si="210"/>
        <v>0</v>
      </c>
      <c r="IP112" s="66">
        <f t="shared" si="211"/>
        <v>0</v>
      </c>
      <c r="IQ112" s="67">
        <f t="shared" si="212"/>
        <v>0</v>
      </c>
      <c r="IR112" s="178">
        <f t="shared" si="477"/>
        <v>0.22</v>
      </c>
      <c r="IS112" s="60">
        <f t="shared" si="208"/>
        <v>18</v>
      </c>
      <c r="IT112" s="68">
        <f t="shared" si="467"/>
        <v>23</v>
      </c>
      <c r="IU112" s="268">
        <v>1800</v>
      </c>
      <c r="IV112" s="183">
        <v>5</v>
      </c>
      <c r="IW112" s="252" t="s">
        <v>251</v>
      </c>
      <c r="IX112" s="253">
        <f t="shared" si="478"/>
        <v>41</v>
      </c>
      <c r="IY112" s="254">
        <f t="shared" si="468"/>
        <v>23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0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780.24000000000012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430.27000000000004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0</v>
      </c>
      <c r="CJ113" s="55">
        <f t="shared" si="347"/>
        <v>1210.5100000000002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0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</v>
      </c>
      <c r="ER113" s="66">
        <f t="shared" si="407"/>
        <v>0.34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0.34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0.34</v>
      </c>
      <c r="IN113" s="66">
        <f t="shared" si="209"/>
        <v>0</v>
      </c>
      <c r="IO113" s="66">
        <f t="shared" si="210"/>
        <v>0</v>
      </c>
      <c r="IP113" s="66">
        <f t="shared" si="211"/>
        <v>0</v>
      </c>
      <c r="IQ113" s="67">
        <f t="shared" si="212"/>
        <v>0</v>
      </c>
      <c r="IR113" s="178">
        <f t="shared" si="477"/>
        <v>0.34</v>
      </c>
      <c r="IS113" s="60">
        <f t="shared" si="208"/>
        <v>18</v>
      </c>
      <c r="IT113" s="68">
        <f t="shared" si="467"/>
        <v>30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48</v>
      </c>
      <c r="IY113" s="195">
        <f t="shared" si="468"/>
        <v>30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0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1210.5100000000002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382.90999999999997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0</v>
      </c>
      <c r="CJ114" s="55">
        <f t="shared" si="347"/>
        <v>1593.42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0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</v>
      </c>
      <c r="ER114" s="66">
        <f t="shared" si="407"/>
        <v>0.44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0.44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0.44</v>
      </c>
      <c r="IN114" s="66">
        <f t="shared" si="209"/>
        <v>0</v>
      </c>
      <c r="IO114" s="66">
        <f t="shared" si="210"/>
        <v>0</v>
      </c>
      <c r="IP114" s="66">
        <f t="shared" si="211"/>
        <v>0</v>
      </c>
      <c r="IQ114" s="67">
        <f t="shared" si="212"/>
        <v>0</v>
      </c>
      <c r="IR114" s="178">
        <f t="shared" si="477"/>
        <v>0.44</v>
      </c>
      <c r="IS114" s="60">
        <f t="shared" si="208"/>
        <v>18</v>
      </c>
      <c r="IT114" s="68">
        <f t="shared" si="467"/>
        <v>39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57</v>
      </c>
      <c r="IY114" s="195">
        <f t="shared" si="468"/>
        <v>39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0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1593.42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436.12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0</v>
      </c>
      <c r="CJ115" s="55">
        <f t="shared" si="347"/>
        <v>1665.42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0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</v>
      </c>
      <c r="ER115" s="66">
        <f t="shared" si="407"/>
        <v>0.41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0.41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0.41</v>
      </c>
      <c r="IN115" s="66">
        <f t="shared" si="209"/>
        <v>0</v>
      </c>
      <c r="IO115" s="66">
        <f t="shared" si="210"/>
        <v>0</v>
      </c>
      <c r="IP115" s="66">
        <f t="shared" si="211"/>
        <v>0</v>
      </c>
      <c r="IQ115" s="67">
        <f t="shared" si="212"/>
        <v>0</v>
      </c>
      <c r="IR115" s="178">
        <f t="shared" si="477"/>
        <v>0.41</v>
      </c>
      <c r="IS115" s="60">
        <f t="shared" si="208"/>
        <v>18</v>
      </c>
      <c r="IT115" s="68">
        <f t="shared" si="467"/>
        <v>36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54</v>
      </c>
      <c r="IY115" s="411">
        <f t="shared" si="468"/>
        <v>36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0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1665.42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351.28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0</v>
      </c>
      <c r="CJ116" s="55">
        <f t="shared" si="347"/>
        <v>1600.5800000000002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0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</v>
      </c>
      <c r="ER116" s="66">
        <f t="shared" si="407"/>
        <v>0.44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0.44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0.44</v>
      </c>
      <c r="IN116" s="66">
        <f t="shared" si="209"/>
        <v>0</v>
      </c>
      <c r="IO116" s="66">
        <f t="shared" si="210"/>
        <v>0</v>
      </c>
      <c r="IP116" s="66">
        <f t="shared" si="211"/>
        <v>0</v>
      </c>
      <c r="IQ116" s="67">
        <f t="shared" si="212"/>
        <v>0</v>
      </c>
      <c r="IR116" s="178">
        <f t="shared" si="477"/>
        <v>0.44</v>
      </c>
      <c r="IS116" s="60">
        <f t="shared" si="208"/>
        <v>18</v>
      </c>
      <c r="IT116" s="68">
        <f t="shared" si="467"/>
        <v>39</v>
      </c>
      <c r="IU116" s="268">
        <v>1800</v>
      </c>
      <c r="IV116" s="183">
        <v>6</v>
      </c>
      <c r="IW116" s="252" t="s">
        <v>255</v>
      </c>
      <c r="IX116" s="253">
        <f t="shared" si="478"/>
        <v>57</v>
      </c>
      <c r="IY116" s="254">
        <f t="shared" si="468"/>
        <v>39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0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1600.5800000000002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332.49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0</v>
      </c>
      <c r="CJ117" s="55">
        <f t="shared" si="347"/>
        <v>1502.8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0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</v>
      </c>
      <c r="ER117" s="66">
        <f t="shared" si="407"/>
        <v>0.42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0.42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0.42</v>
      </c>
      <c r="IN117" s="66">
        <f t="shared" si="209"/>
        <v>0</v>
      </c>
      <c r="IO117" s="66">
        <f t="shared" si="210"/>
        <v>0</v>
      </c>
      <c r="IP117" s="66">
        <f t="shared" si="211"/>
        <v>0</v>
      </c>
      <c r="IQ117" s="67">
        <f t="shared" si="212"/>
        <v>0</v>
      </c>
      <c r="IR117" s="178">
        <f t="shared" si="477"/>
        <v>0.42</v>
      </c>
      <c r="IS117" s="60">
        <f t="shared" si="208"/>
        <v>18</v>
      </c>
      <c r="IT117" s="68">
        <f t="shared" si="467"/>
        <v>37</v>
      </c>
      <c r="IU117" s="268">
        <v>1800</v>
      </c>
      <c r="IV117" s="183">
        <v>6</v>
      </c>
      <c r="IW117" s="252" t="s">
        <v>256</v>
      </c>
      <c r="IX117" s="253">
        <f t="shared" si="478"/>
        <v>55</v>
      </c>
      <c r="IY117" s="254">
        <f t="shared" si="468"/>
        <v>37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0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1502.8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343.31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1463.1999999999998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0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0.41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0.41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0.41</v>
      </c>
      <c r="IN118" s="66">
        <f t="shared" si="209"/>
        <v>0</v>
      </c>
      <c r="IO118" s="66">
        <f t="shared" si="210"/>
        <v>0</v>
      </c>
      <c r="IP118" s="66">
        <f t="shared" si="211"/>
        <v>0</v>
      </c>
      <c r="IQ118" s="67">
        <f t="shared" si="212"/>
        <v>0</v>
      </c>
      <c r="IR118" s="178">
        <f t="shared" si="477"/>
        <v>0.41</v>
      </c>
      <c r="IS118" s="60">
        <f t="shared" si="208"/>
        <v>18</v>
      </c>
      <c r="IT118" s="68">
        <f t="shared" si="467"/>
        <v>36</v>
      </c>
      <c r="IU118" s="268">
        <v>1800</v>
      </c>
      <c r="IV118" s="183">
        <v>6</v>
      </c>
      <c r="IW118" s="264" t="s">
        <v>257</v>
      </c>
      <c r="IX118" s="265">
        <f t="shared" si="478"/>
        <v>54</v>
      </c>
      <c r="IY118" s="246">
        <f t="shared" si="468"/>
        <v>36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0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1463.1999999999998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278.81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1305.8899999999999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0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0.36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0.36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0.36</v>
      </c>
      <c r="IN119" s="66">
        <f t="shared" si="209"/>
        <v>0</v>
      </c>
      <c r="IO119" s="66">
        <f t="shared" si="210"/>
        <v>0</v>
      </c>
      <c r="IP119" s="66">
        <f t="shared" si="211"/>
        <v>0</v>
      </c>
      <c r="IQ119" s="67">
        <f t="shared" si="212"/>
        <v>0</v>
      </c>
      <c r="IR119" s="178">
        <f t="shared" si="477"/>
        <v>0.36</v>
      </c>
      <c r="IS119" s="60">
        <f t="shared" si="208"/>
        <v>18</v>
      </c>
      <c r="IT119" s="68">
        <f t="shared" si="467"/>
        <v>32</v>
      </c>
      <c r="IU119" s="268">
        <v>1800</v>
      </c>
      <c r="IV119" s="183">
        <v>6</v>
      </c>
      <c r="IW119" s="252" t="s">
        <v>258</v>
      </c>
      <c r="IX119" s="253">
        <f t="shared" si="478"/>
        <v>50</v>
      </c>
      <c r="IY119" s="254">
        <f t="shared" si="468"/>
        <v>32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0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1305.8899999999999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333.47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1288.08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0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0.36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0.36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0.36</v>
      </c>
      <c r="IN120" s="66">
        <f t="shared" si="209"/>
        <v>0</v>
      </c>
      <c r="IO120" s="66">
        <f t="shared" si="210"/>
        <v>0</v>
      </c>
      <c r="IP120" s="66">
        <f t="shared" si="211"/>
        <v>0</v>
      </c>
      <c r="IQ120" s="67">
        <f t="shared" si="212"/>
        <v>0</v>
      </c>
      <c r="IR120" s="178">
        <f t="shared" si="477"/>
        <v>0.36</v>
      </c>
      <c r="IS120" s="60">
        <f t="shared" si="208"/>
        <v>18</v>
      </c>
      <c r="IT120" s="68">
        <f t="shared" si="467"/>
        <v>32</v>
      </c>
      <c r="IU120" s="268">
        <v>1800</v>
      </c>
      <c r="IV120" s="183">
        <v>6</v>
      </c>
      <c r="IW120" s="252" t="s">
        <v>259</v>
      </c>
      <c r="IX120" s="253">
        <f t="shared" si="478"/>
        <v>50</v>
      </c>
      <c r="IY120" s="254">
        <f t="shared" si="468"/>
        <v>32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0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1288.08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297.3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1252.8900000000001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0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0.35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0.35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0.35</v>
      </c>
      <c r="IN121" s="66">
        <f t="shared" si="209"/>
        <v>0</v>
      </c>
      <c r="IO121" s="66">
        <f t="shared" si="210"/>
        <v>0</v>
      </c>
      <c r="IP121" s="66">
        <f t="shared" si="211"/>
        <v>0</v>
      </c>
      <c r="IQ121" s="67">
        <f t="shared" si="212"/>
        <v>0</v>
      </c>
      <c r="IR121" s="178">
        <f t="shared" si="477"/>
        <v>0.35</v>
      </c>
      <c r="IS121" s="60">
        <f t="shared" si="208"/>
        <v>20</v>
      </c>
      <c r="IT121" s="68">
        <f t="shared" si="467"/>
        <v>34</v>
      </c>
      <c r="IU121" s="268">
        <v>1800</v>
      </c>
      <c r="IV121" s="183">
        <v>6</v>
      </c>
      <c r="IW121" s="252" t="s">
        <v>260</v>
      </c>
      <c r="IX121" s="253">
        <f t="shared" si="478"/>
        <v>54</v>
      </c>
      <c r="IY121" s="254">
        <f t="shared" si="468"/>
        <v>34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0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1252.8900000000001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312.64999999999998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1222.23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0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0.34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0.34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0.34</v>
      </c>
      <c r="IN122" s="66">
        <f t="shared" si="209"/>
        <v>0</v>
      </c>
      <c r="IO122" s="66">
        <f t="shared" si="210"/>
        <v>0</v>
      </c>
      <c r="IP122" s="66">
        <f t="shared" si="211"/>
        <v>0</v>
      </c>
      <c r="IQ122" s="67">
        <f t="shared" si="212"/>
        <v>0</v>
      </c>
      <c r="IR122" s="178">
        <f t="shared" si="477"/>
        <v>0.34</v>
      </c>
      <c r="IS122" s="60">
        <f t="shared" si="208"/>
        <v>20</v>
      </c>
      <c r="IT122" s="68">
        <f t="shared" si="467"/>
        <v>33</v>
      </c>
      <c r="IU122" s="268">
        <v>1800</v>
      </c>
      <c r="IV122" s="183">
        <v>6</v>
      </c>
      <c r="IW122" s="252" t="s">
        <v>261</v>
      </c>
      <c r="IX122" s="253">
        <f t="shared" si="478"/>
        <v>53</v>
      </c>
      <c r="IY122" s="254">
        <f t="shared" si="468"/>
        <v>33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0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1222.23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943.42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0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0.26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0.26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0.26</v>
      </c>
      <c r="IN123" s="66">
        <f t="shared" si="209"/>
        <v>0</v>
      </c>
      <c r="IO123" s="66">
        <f t="shared" si="210"/>
        <v>0</v>
      </c>
      <c r="IP123" s="66">
        <f t="shared" si="211"/>
        <v>0</v>
      </c>
      <c r="IQ123" s="67">
        <f t="shared" si="212"/>
        <v>0</v>
      </c>
      <c r="IR123" s="178">
        <f t="shared" si="477"/>
        <v>0.26</v>
      </c>
      <c r="IS123" s="60">
        <f t="shared" si="208"/>
        <v>20</v>
      </c>
      <c r="IT123" s="68">
        <f t="shared" si="467"/>
        <v>27</v>
      </c>
      <c r="IU123" s="268">
        <v>1800</v>
      </c>
      <c r="IV123" s="183">
        <v>6</v>
      </c>
      <c r="IW123" s="252" t="s">
        <v>262</v>
      </c>
      <c r="IX123" s="253">
        <f t="shared" si="478"/>
        <v>47</v>
      </c>
      <c r="IY123" s="254">
        <f t="shared" si="468"/>
        <v>27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0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943.42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609.95000000000005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0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0.17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0.17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0.17</v>
      </c>
      <c r="IN124" s="66">
        <f t="shared" si="209"/>
        <v>0</v>
      </c>
      <c r="IO124" s="66">
        <f t="shared" si="210"/>
        <v>0</v>
      </c>
      <c r="IP124" s="66">
        <f t="shared" si="211"/>
        <v>0</v>
      </c>
      <c r="IQ124" s="67">
        <f t="shared" si="212"/>
        <v>0</v>
      </c>
      <c r="IR124" s="178">
        <f t="shared" si="477"/>
        <v>0.17</v>
      </c>
      <c r="IS124" s="60">
        <f t="shared" si="208"/>
        <v>15</v>
      </c>
      <c r="IT124" s="68">
        <f t="shared" si="467"/>
        <v>18</v>
      </c>
      <c r="IU124" s="268">
        <v>1800</v>
      </c>
      <c r="IV124" s="183">
        <v>6</v>
      </c>
      <c r="IW124" s="252" t="s">
        <v>263</v>
      </c>
      <c r="IX124" s="253">
        <f t="shared" si="478"/>
        <v>33</v>
      </c>
      <c r="IY124" s="254">
        <f t="shared" si="468"/>
        <v>18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0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609.95000000000005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312.64999999999998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0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0.09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0.09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0.09</v>
      </c>
      <c r="IN125" s="66">
        <f t="shared" si="209"/>
        <v>0</v>
      </c>
      <c r="IO125" s="66">
        <f t="shared" si="210"/>
        <v>0</v>
      </c>
      <c r="IP125" s="66">
        <f t="shared" si="211"/>
        <v>0</v>
      </c>
      <c r="IQ125" s="67">
        <f t="shared" si="212"/>
        <v>0</v>
      </c>
      <c r="IR125" s="178">
        <f t="shared" si="477"/>
        <v>0.09</v>
      </c>
      <c r="IS125" s="60">
        <f t="shared" si="208"/>
        <v>15</v>
      </c>
      <c r="IT125" s="68">
        <f t="shared" si="467"/>
        <v>15</v>
      </c>
      <c r="IU125" s="268">
        <v>1800</v>
      </c>
      <c r="IV125" s="183">
        <v>6</v>
      </c>
      <c r="IW125" s="252" t="s">
        <v>264</v>
      </c>
      <c r="IX125" s="253">
        <f t="shared" si="478"/>
        <v>30</v>
      </c>
      <c r="IY125" s="254">
        <f t="shared" si="468"/>
        <v>15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0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312.64999999999998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898" t="s">
        <v>18</v>
      </c>
      <c r="H2" s="898"/>
      <c r="I2" s="898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2024-01-03T01:28:57Z</cp:lastPrinted>
  <dcterms:created xsi:type="dcterms:W3CDTF">1997-10-03T15:42:50Z</dcterms:created>
  <dcterms:modified xsi:type="dcterms:W3CDTF">2025-09-23T04:12:05Z</dcterms:modified>
</cp:coreProperties>
</file>