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5D0A37CE-1738-4446-80FF-16AFAA821FB1}" xr6:coauthVersionLast="47" xr6:coauthVersionMax="47" xr10:uidLastSave="{00000000-0000-0000-0000-000000000000}"/>
  <bookViews>
    <workbookView xWindow="1950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2" i="1" l="1"/>
  <c r="N172" i="1"/>
  <c r="I172" i="1"/>
  <c r="Z171" i="1"/>
  <c r="N171" i="1"/>
  <c r="I171" i="1"/>
  <c r="Z170" i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<sst xmlns="http://schemas.openxmlformats.org/spreadsheetml/2006/main" count="970" uniqueCount="116">
  <si>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</si>
  <si>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</si>
  <si>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</si>
  <si>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</si>
  <si>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</si>
  <si>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</si>
  <si>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</si>
  <si>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</si>
  <si>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</si>
  <si>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</si>
  <si>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</si>
  <si>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</si>
  <si>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</si>
  <si>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</si>
  <si>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</si>
  <si>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</si>
  <si>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</si>
  <si>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</si>
  <si>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</si>
  <si>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</si>
  <si>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</si>
  <si>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</si>
  <si>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</si>
  <si>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</si>
  <si>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</si>
  <si>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</si>
  <si>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</si>
  <si>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</si>
  <si>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</si>
  <si>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</si>
  <si>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</si>
  <si>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</si>
  <si>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</si>
  <si>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</si>
  <si>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</si>
  <si>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</si>
  <si>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</si>
  <si>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</si>
  <si>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</si>
  <si>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</si>
  <si>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</si>
  <si>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</si>
  <si>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</si>
  <si>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</si>
  <si>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</si>
  <si>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</si>
  <si>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</si>
  <si>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</si>
  <si>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</si>
  <si>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</si>
  <si>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</si>
  <si>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</si>
  <si>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</si>
  <si>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</si>
  <si>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</si>
  <si>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</si>
  <si>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</si>
  <si>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</si>
  <si>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</si>
  <si>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</si>
  <si>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</si>
  <si>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</si>
  <si>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</si>
  <si>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</si>
  <si>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</si>
  <si>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</si>
  <si>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</si>
  <si>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</si>
  <si>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</si>
  <si>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</si>
  <si>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</si>
  <si>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</si>
  <si>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</si>
  <si>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</si>
  <si>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</si>
  <si>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</si>
  <si>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</si>
  <si>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</si>
  <si>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</si>
  <si>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</si>
  <si>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</si>
  <si>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</si>
  <si>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</si>
  <si>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</si>
  <si>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</si>
  <si>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</si>
  <si>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</si>
  <si>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</si>
  <si>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</si>
  <si>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</si>
  <si>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</si>
  <si>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</si>
  <si>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</si>
  <si>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</si>
  <si>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</si>
  <si>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</si>
  <si>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</si>
  <si>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</si>
  <si>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</si>
  <si>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</si>
  <si>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</si>
  <si>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</si>
  <si>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</si>
  <si>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</si>
  <si>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</si>
  <si>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</si>
  <si>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</si>
  <si>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</si>
  <si>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</si>
  <si>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</si>
  <si>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</si>
  <si>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</si>
  <si>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</si>
  <si>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</si>
  <si>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</si>
  <si>
    <t>Objeto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</si>
</sst>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topLeftCell="A151" workbookViewId="0">
      <selection activeCell="A2" sqref="A2:A17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145.5</v>
      </c>
      <c r="D2" s="4">
        <v>118.78</v>
      </c>
      <c r="E2" s="4">
        <v>0</v>
      </c>
      <c r="F2" s="4">
        <v>0</v>
      </c>
      <c r="G2" s="4">
        <v>0</v>
      </c>
      <c r="H2" s="4">
        <v>122.5</v>
      </c>
      <c r="I2" s="5">
        <f>27791 / 86400</f>
        <v>0.32165509259259262</v>
      </c>
      <c r="J2" s="4">
        <v>0</v>
      </c>
      <c r="K2" s="4">
        <v>0</v>
      </c>
      <c r="L2" s="4">
        <v>15.87</v>
      </c>
      <c r="M2" s="4">
        <v>80</v>
      </c>
      <c r="N2" s="5">
        <f>0 / 86400</f>
        <v>0</v>
      </c>
      <c r="O2" s="4">
        <v>0</v>
      </c>
      <c r="P2" s="4" t="s">
        <v>28</v>
      </c>
      <c r="Q2" s="4" t="s">
        <v>28</v>
      </c>
      <c r="R2" s="4">
        <v>158</v>
      </c>
      <c r="S2" s="4">
        <v>128.97999999999999</v>
      </c>
      <c r="T2" s="4">
        <v>538</v>
      </c>
      <c r="U2" s="4">
        <v>439.18</v>
      </c>
      <c r="V2" s="4">
        <v>274</v>
      </c>
      <c r="W2" s="4">
        <v>223.67</v>
      </c>
      <c r="X2" s="4">
        <v>601</v>
      </c>
      <c r="Y2" s="4">
        <v>490.61</v>
      </c>
      <c r="Z2" s="5">
        <f>380 / 86400</f>
        <v>4.3981481481481484E-3</v>
      </c>
      <c r="AA2" s="4">
        <v>1.37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145.5</v>
      </c>
      <c r="D3" s="6">
        <v>118.78</v>
      </c>
      <c r="E3" s="6">
        <v>0</v>
      </c>
      <c r="F3" s="6">
        <v>0</v>
      </c>
      <c r="G3" s="6">
        <v>0</v>
      </c>
      <c r="H3" s="6">
        <v>122.5</v>
      </c>
      <c r="I3" s="7">
        <f>27791 / 86400</f>
        <v>0.32165509259259262</v>
      </c>
      <c r="J3" s="6">
        <v>0</v>
      </c>
      <c r="K3" s="6">
        <v>0</v>
      </c>
      <c r="L3" s="6">
        <v>15.87</v>
      </c>
      <c r="M3" s="6">
        <v>80</v>
      </c>
      <c r="N3" s="7">
        <f>0 / 86400</f>
        <v>0</v>
      </c>
      <c r="O3" s="6">
        <v>0</v>
      </c>
      <c r="P3" s="6" t="s">
        <v>28</v>
      </c>
      <c r="Q3" s="6" t="s">
        <v>28</v>
      </c>
      <c r="R3" s="6">
        <v>158</v>
      </c>
      <c r="S3" s="6">
        <v>128.97999999999999</v>
      </c>
      <c r="T3" s="6">
        <v>538</v>
      </c>
      <c r="U3" s="6">
        <v>439.18</v>
      </c>
      <c r="V3" s="6">
        <v>274</v>
      </c>
      <c r="W3" s="6">
        <v>223.67</v>
      </c>
      <c r="X3" s="6">
        <v>601</v>
      </c>
      <c r="Y3" s="6">
        <v>490.61</v>
      </c>
      <c r="Z3" s="7">
        <f>380 / 86400</f>
        <v>4.3981481481481484E-3</v>
      </c>
      <c r="AA3" s="6">
        <v>1.37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395.41</v>
      </c>
      <c r="D4" s="4">
        <v>140.27000000000001</v>
      </c>
      <c r="E4" s="4">
        <v>0</v>
      </c>
      <c r="F4" s="4">
        <v>0</v>
      </c>
      <c r="G4" s="4">
        <v>0</v>
      </c>
      <c r="H4" s="4">
        <v>281.89</v>
      </c>
      <c r="I4" s="5">
        <f>44602 / 86400</f>
        <v>0.5162268518518518</v>
      </c>
      <c r="J4" s="4">
        <v>0</v>
      </c>
      <c r="K4" s="4">
        <v>0</v>
      </c>
      <c r="L4" s="4">
        <v>22.75</v>
      </c>
      <c r="M4" s="4">
        <v>106</v>
      </c>
      <c r="N4" s="5">
        <f>255 / 86400</f>
        <v>2.9513888888888888E-3</v>
      </c>
      <c r="O4" s="4">
        <v>0.56999999999999995</v>
      </c>
      <c r="P4" s="4" t="s">
        <v>28</v>
      </c>
      <c r="Q4" s="4" t="s">
        <v>28</v>
      </c>
      <c r="R4" s="4">
        <v>812</v>
      </c>
      <c r="S4" s="4">
        <v>288.06</v>
      </c>
      <c r="T4" s="4">
        <v>1660</v>
      </c>
      <c r="U4" s="4">
        <v>588.89</v>
      </c>
      <c r="V4" s="4">
        <v>1266</v>
      </c>
      <c r="W4" s="4">
        <v>449.12</v>
      </c>
      <c r="X4" s="4">
        <v>619</v>
      </c>
      <c r="Y4" s="4">
        <v>219.59</v>
      </c>
      <c r="Z4" s="5">
        <f>1133 / 86400</f>
        <v>1.3113425925925926E-2</v>
      </c>
      <c r="AA4" s="4">
        <v>2.54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395.41</v>
      </c>
      <c r="D5" s="6">
        <v>140.27000000000001</v>
      </c>
      <c r="E5" s="6">
        <v>0</v>
      </c>
      <c r="F5" s="6">
        <v>0</v>
      </c>
      <c r="G5" s="6">
        <v>0</v>
      </c>
      <c r="H5" s="6">
        <v>281.89</v>
      </c>
      <c r="I5" s="7">
        <f>44602 / 86400</f>
        <v>0.5162268518518518</v>
      </c>
      <c r="J5" s="6">
        <v>0</v>
      </c>
      <c r="K5" s="6">
        <v>0</v>
      </c>
      <c r="L5" s="6">
        <v>22.75</v>
      </c>
      <c r="M5" s="6">
        <v>106</v>
      </c>
      <c r="N5" s="7">
        <f>255 / 86400</f>
        <v>2.9513888888888888E-3</v>
      </c>
      <c r="O5" s="6">
        <v>0.56999999999999995</v>
      </c>
      <c r="P5" s="6" t="s">
        <v>28</v>
      </c>
      <c r="Q5" s="6" t="s">
        <v>28</v>
      </c>
      <c r="R5" s="6">
        <v>812</v>
      </c>
      <c r="S5" s="6">
        <v>288.06</v>
      </c>
      <c r="T5" s="6">
        <v>1660</v>
      </c>
      <c r="U5" s="6">
        <v>588.89</v>
      </c>
      <c r="V5" s="6">
        <v>1266</v>
      </c>
      <c r="W5" s="6">
        <v>449.12</v>
      </c>
      <c r="X5" s="6">
        <v>619</v>
      </c>
      <c r="Y5" s="6">
        <v>219.59</v>
      </c>
      <c r="Z5" s="7">
        <f>1133 / 86400</f>
        <v>1.3113425925925926E-2</v>
      </c>
      <c r="AA5" s="6">
        <v>2.54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17.600000000000001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2667 / 86400</f>
        <v>3.0868055555555555E-2</v>
      </c>
      <c r="J6" s="4" t="s">
        <v>28</v>
      </c>
      <c r="K6" s="4" t="s">
        <v>28</v>
      </c>
      <c r="L6" s="4" t="s">
        <v>28</v>
      </c>
      <c r="M6" s="4">
        <v>55</v>
      </c>
      <c r="N6" s="5">
        <f t="shared" ref="N6:N11" si="0">0 / 86400</f>
        <v>0</v>
      </c>
      <c r="O6" s="4">
        <v>0</v>
      </c>
      <c r="P6" s="4" t="s">
        <v>28</v>
      </c>
      <c r="Q6" s="4" t="s">
        <v>28</v>
      </c>
      <c r="R6" s="4">
        <v>29</v>
      </c>
      <c r="S6" s="4" t="s">
        <v>28</v>
      </c>
      <c r="T6" s="4">
        <v>93</v>
      </c>
      <c r="U6" s="4" t="s">
        <v>28</v>
      </c>
      <c r="V6" s="4">
        <v>39</v>
      </c>
      <c r="W6" s="4" t="s">
        <v>28</v>
      </c>
      <c r="X6" s="4">
        <v>25</v>
      </c>
      <c r="Y6" s="4" t="s">
        <v>28</v>
      </c>
      <c r="Z6" s="5">
        <f t="shared" ref="Z6:Z11" si="1">0 / 86400</f>
        <v>0</v>
      </c>
      <c r="AA6" s="4">
        <v>0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17.600000000000001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2667 / 86400</f>
        <v>3.0868055555555555E-2</v>
      </c>
      <c r="J7" s="6" t="s">
        <v>28</v>
      </c>
      <c r="K7" s="6" t="s">
        <v>28</v>
      </c>
      <c r="L7" s="6" t="s">
        <v>28</v>
      </c>
      <c r="M7" s="6">
        <v>55</v>
      </c>
      <c r="N7" s="7">
        <f t="shared" si="0"/>
        <v>0</v>
      </c>
      <c r="O7" s="6">
        <v>0</v>
      </c>
      <c r="P7" s="6" t="s">
        <v>28</v>
      </c>
      <c r="Q7" s="6" t="s">
        <v>28</v>
      </c>
      <c r="R7" s="6">
        <v>29</v>
      </c>
      <c r="S7" s="6" t="s">
        <v>28</v>
      </c>
      <c r="T7" s="6">
        <v>93</v>
      </c>
      <c r="U7" s="6" t="s">
        <v>28</v>
      </c>
      <c r="V7" s="6">
        <v>39</v>
      </c>
      <c r="W7" s="6" t="s">
        <v>28</v>
      </c>
      <c r="X7" s="6">
        <v>25</v>
      </c>
      <c r="Y7" s="6" t="s">
        <v>28</v>
      </c>
      <c r="Z7" s="7">
        <f t="shared" si="1"/>
        <v>0</v>
      </c>
      <c r="AA7" s="6">
        <v>0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f>0 / 86400</f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0</v>
      </c>
      <c r="O8" s="4">
        <v>0</v>
      </c>
      <c r="P8" s="4" t="s">
        <v>28</v>
      </c>
      <c r="Q8" s="4" t="s">
        <v>28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5">
        <f t="shared" si="1"/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f>0 / 86400</f>
        <v>0</v>
      </c>
      <c r="J9" s="6">
        <v>0</v>
      </c>
      <c r="K9" s="6">
        <v>0</v>
      </c>
      <c r="L9" s="6">
        <v>0</v>
      </c>
      <c r="M9" s="6">
        <v>0</v>
      </c>
      <c r="N9" s="7">
        <f t="shared" si="0"/>
        <v>0</v>
      </c>
      <c r="O9" s="6">
        <v>0</v>
      </c>
      <c r="P9" s="6" t="s">
        <v>28</v>
      </c>
      <c r="Q9" s="6" t="s">
        <v>28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7">
        <f t="shared" si="1"/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32.200000000000003</v>
      </c>
      <c r="D10" s="4">
        <v>108.45</v>
      </c>
      <c r="E10" s="4">
        <v>0</v>
      </c>
      <c r="F10" s="4">
        <v>0</v>
      </c>
      <c r="G10" s="4">
        <v>0</v>
      </c>
      <c r="H10" s="4">
        <v>29.69</v>
      </c>
      <c r="I10" s="5">
        <f>8322 / 86400</f>
        <v>9.6319444444444444E-2</v>
      </c>
      <c r="J10" s="4">
        <v>0</v>
      </c>
      <c r="K10" s="4">
        <v>0</v>
      </c>
      <c r="L10" s="4">
        <v>12.84</v>
      </c>
      <c r="M10" s="4">
        <v>59</v>
      </c>
      <c r="N10" s="5">
        <f t="shared" si="0"/>
        <v>0</v>
      </c>
      <c r="O10" s="4">
        <v>0</v>
      </c>
      <c r="P10" s="4" t="s">
        <v>28</v>
      </c>
      <c r="Q10" s="4" t="s">
        <v>28</v>
      </c>
      <c r="R10" s="4">
        <v>51</v>
      </c>
      <c r="S10" s="4">
        <v>171.77</v>
      </c>
      <c r="T10" s="4">
        <v>191</v>
      </c>
      <c r="U10" s="4">
        <v>643.29</v>
      </c>
      <c r="V10" s="4">
        <v>104</v>
      </c>
      <c r="W10" s="4">
        <v>350.27</v>
      </c>
      <c r="X10" s="4">
        <v>29</v>
      </c>
      <c r="Y10" s="4">
        <v>97.67</v>
      </c>
      <c r="Z10" s="5">
        <f t="shared" si="1"/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32.200000000000003</v>
      </c>
      <c r="D11" s="6">
        <v>108.45</v>
      </c>
      <c r="E11" s="6">
        <v>0</v>
      </c>
      <c r="F11" s="6">
        <v>0</v>
      </c>
      <c r="G11" s="6">
        <v>0</v>
      </c>
      <c r="H11" s="6">
        <v>29.69</v>
      </c>
      <c r="I11" s="7">
        <f>8322 / 86400</f>
        <v>9.6319444444444444E-2</v>
      </c>
      <c r="J11" s="6">
        <v>0</v>
      </c>
      <c r="K11" s="6">
        <v>0</v>
      </c>
      <c r="L11" s="6">
        <v>12.84</v>
      </c>
      <c r="M11" s="6">
        <v>59</v>
      </c>
      <c r="N11" s="7">
        <f t="shared" si="0"/>
        <v>0</v>
      </c>
      <c r="O11" s="6">
        <v>0</v>
      </c>
      <c r="P11" s="6" t="s">
        <v>28</v>
      </c>
      <c r="Q11" s="6" t="s">
        <v>28</v>
      </c>
      <c r="R11" s="6">
        <v>51</v>
      </c>
      <c r="S11" s="6">
        <v>171.77</v>
      </c>
      <c r="T11" s="6">
        <v>191</v>
      </c>
      <c r="U11" s="6">
        <v>643.29</v>
      </c>
      <c r="V11" s="6">
        <v>104</v>
      </c>
      <c r="W11" s="6">
        <v>350.27</v>
      </c>
      <c r="X11" s="6">
        <v>29</v>
      </c>
      <c r="Y11" s="6">
        <v>97.67</v>
      </c>
      <c r="Z11" s="7">
        <f t="shared" si="1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563.42999999999995</v>
      </c>
      <c r="D12" s="4">
        <v>171.31</v>
      </c>
      <c r="E12" s="4">
        <v>0</v>
      </c>
      <c r="F12" s="4">
        <v>0</v>
      </c>
      <c r="G12" s="4">
        <v>0</v>
      </c>
      <c r="H12" s="4">
        <v>328.91</v>
      </c>
      <c r="I12" s="5">
        <f>56149 / 86400</f>
        <v>0.64987268518518515</v>
      </c>
      <c r="J12" s="4">
        <v>0</v>
      </c>
      <c r="K12" s="4">
        <v>0</v>
      </c>
      <c r="L12" s="4">
        <v>21.09</v>
      </c>
      <c r="M12" s="4">
        <v>98</v>
      </c>
      <c r="N12" s="5">
        <f>88 / 86400</f>
        <v>1.0185185185185184E-3</v>
      </c>
      <c r="O12" s="4">
        <v>0.16</v>
      </c>
      <c r="P12" s="4" t="s">
        <v>28</v>
      </c>
      <c r="Q12" s="4" t="s">
        <v>28</v>
      </c>
      <c r="R12" s="4">
        <v>1114</v>
      </c>
      <c r="S12" s="4">
        <v>338.7</v>
      </c>
      <c r="T12" s="4">
        <v>2283</v>
      </c>
      <c r="U12" s="4">
        <v>694.12</v>
      </c>
      <c r="V12" s="4">
        <v>1438</v>
      </c>
      <c r="W12" s="4">
        <v>437.21</v>
      </c>
      <c r="X12" s="4">
        <v>1108</v>
      </c>
      <c r="Y12" s="4">
        <v>336.88</v>
      </c>
      <c r="Z12" s="5">
        <f>515 / 86400</f>
        <v>5.9606481481481481E-3</v>
      </c>
      <c r="AA12" s="4">
        <v>0.92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563.42999999999995</v>
      </c>
      <c r="D13" s="6">
        <v>171.31</v>
      </c>
      <c r="E13" s="6">
        <v>0</v>
      </c>
      <c r="F13" s="6">
        <v>0</v>
      </c>
      <c r="G13" s="6">
        <v>0</v>
      </c>
      <c r="H13" s="6">
        <v>328.91</v>
      </c>
      <c r="I13" s="7">
        <f>56149 / 86400</f>
        <v>0.64987268518518515</v>
      </c>
      <c r="J13" s="6">
        <v>0</v>
      </c>
      <c r="K13" s="6">
        <v>0</v>
      </c>
      <c r="L13" s="6">
        <v>21.09</v>
      </c>
      <c r="M13" s="6">
        <v>98</v>
      </c>
      <c r="N13" s="7">
        <f>88 / 86400</f>
        <v>1.0185185185185184E-3</v>
      </c>
      <c r="O13" s="6">
        <v>0.16</v>
      </c>
      <c r="P13" s="6" t="s">
        <v>28</v>
      </c>
      <c r="Q13" s="6" t="s">
        <v>28</v>
      </c>
      <c r="R13" s="6">
        <v>1114</v>
      </c>
      <c r="S13" s="6">
        <v>338.7</v>
      </c>
      <c r="T13" s="6">
        <v>2283</v>
      </c>
      <c r="U13" s="6">
        <v>694.12</v>
      </c>
      <c r="V13" s="6">
        <v>1438</v>
      </c>
      <c r="W13" s="6">
        <v>437.21</v>
      </c>
      <c r="X13" s="6">
        <v>1108</v>
      </c>
      <c r="Y13" s="6">
        <v>336.88</v>
      </c>
      <c r="Z13" s="7">
        <f>515 / 86400</f>
        <v>5.9606481481481481E-3</v>
      </c>
      <c r="AA13" s="6">
        <v>0.92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133.01</v>
      </c>
      <c r="D14" s="4">
        <v>65.53</v>
      </c>
      <c r="E14" s="4">
        <v>0</v>
      </c>
      <c r="F14" s="4">
        <v>0</v>
      </c>
      <c r="G14" s="4">
        <v>0</v>
      </c>
      <c r="H14" s="4">
        <v>202.98</v>
      </c>
      <c r="I14" s="5">
        <f>7313 / 86400</f>
        <v>8.4641203703703705E-2</v>
      </c>
      <c r="J14" s="4">
        <v>0</v>
      </c>
      <c r="K14" s="4">
        <v>0</v>
      </c>
      <c r="L14" s="4">
        <v>99.92</v>
      </c>
      <c r="M14" s="4">
        <v>81</v>
      </c>
      <c r="N14" s="5">
        <f>2 / 86400</f>
        <v>2.3148148148148147E-5</v>
      </c>
      <c r="O14" s="4">
        <v>0.03</v>
      </c>
      <c r="P14" s="4" t="s">
        <v>28</v>
      </c>
      <c r="Q14" s="4" t="s">
        <v>28</v>
      </c>
      <c r="R14" s="4">
        <v>172</v>
      </c>
      <c r="S14" s="4">
        <v>84.74</v>
      </c>
      <c r="T14" s="4">
        <v>847</v>
      </c>
      <c r="U14" s="4">
        <v>417.29</v>
      </c>
      <c r="V14" s="4">
        <v>494</v>
      </c>
      <c r="W14" s="4">
        <v>243.38</v>
      </c>
      <c r="X14" s="4">
        <v>138</v>
      </c>
      <c r="Y14" s="4">
        <v>67.989999999999995</v>
      </c>
      <c r="Z14" s="5">
        <f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133.01</v>
      </c>
      <c r="D15" s="6">
        <v>65.53</v>
      </c>
      <c r="E15" s="6">
        <v>0</v>
      </c>
      <c r="F15" s="6">
        <v>0</v>
      </c>
      <c r="G15" s="6">
        <v>0</v>
      </c>
      <c r="H15" s="6">
        <v>202.98</v>
      </c>
      <c r="I15" s="7">
        <f>7313 / 86400</f>
        <v>8.4641203703703705E-2</v>
      </c>
      <c r="J15" s="6">
        <v>0</v>
      </c>
      <c r="K15" s="6">
        <v>0</v>
      </c>
      <c r="L15" s="6">
        <v>99.92</v>
      </c>
      <c r="M15" s="6">
        <v>81</v>
      </c>
      <c r="N15" s="7">
        <f>2 / 86400</f>
        <v>2.3148148148148147E-5</v>
      </c>
      <c r="O15" s="6">
        <v>0.03</v>
      </c>
      <c r="P15" s="6" t="s">
        <v>28</v>
      </c>
      <c r="Q15" s="6" t="s">
        <v>28</v>
      </c>
      <c r="R15" s="6">
        <v>172</v>
      </c>
      <c r="S15" s="6">
        <v>84.74</v>
      </c>
      <c r="T15" s="6">
        <v>847</v>
      </c>
      <c r="U15" s="6">
        <v>417.29</v>
      </c>
      <c r="V15" s="6">
        <v>494</v>
      </c>
      <c r="W15" s="6">
        <v>243.38</v>
      </c>
      <c r="X15" s="6">
        <v>138</v>
      </c>
      <c r="Y15" s="6">
        <v>67.989999999999995</v>
      </c>
      <c r="Z15" s="7">
        <f>0 / 86400</f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18.600000000000001</v>
      </c>
      <c r="D16" s="4">
        <v>299.27999999999997</v>
      </c>
      <c r="E16" s="4">
        <v>0</v>
      </c>
      <c r="F16" s="4">
        <v>0</v>
      </c>
      <c r="G16" s="4">
        <v>0</v>
      </c>
      <c r="H16" s="4">
        <v>6.22</v>
      </c>
      <c r="I16" s="5">
        <f>4930 / 86400</f>
        <v>5.7060185185185186E-2</v>
      </c>
      <c r="J16" s="4">
        <v>0</v>
      </c>
      <c r="K16" s="4">
        <v>0</v>
      </c>
      <c r="L16" s="4">
        <v>4.54</v>
      </c>
      <c r="M16" s="4">
        <v>39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14</v>
      </c>
      <c r="S16" s="4">
        <v>225.26</v>
      </c>
      <c r="T16" s="4">
        <v>106</v>
      </c>
      <c r="U16" s="4">
        <v>1705.55</v>
      </c>
      <c r="V16" s="4">
        <v>41</v>
      </c>
      <c r="W16" s="4">
        <v>659.69</v>
      </c>
      <c r="X16" s="4">
        <v>52</v>
      </c>
      <c r="Y16" s="4">
        <v>836.69</v>
      </c>
      <c r="Z16" s="5">
        <f>1994 / 86400</f>
        <v>2.3078703703703702E-2</v>
      </c>
      <c r="AA16" s="4">
        <v>40.450000000000003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18.600000000000001</v>
      </c>
      <c r="D17" s="6">
        <v>299.27999999999997</v>
      </c>
      <c r="E17" s="6">
        <v>0</v>
      </c>
      <c r="F17" s="6">
        <v>0</v>
      </c>
      <c r="G17" s="6">
        <v>0</v>
      </c>
      <c r="H17" s="6">
        <v>6.22</v>
      </c>
      <c r="I17" s="7">
        <f>4930 / 86400</f>
        <v>5.7060185185185186E-2</v>
      </c>
      <c r="J17" s="6">
        <v>0</v>
      </c>
      <c r="K17" s="6">
        <v>0</v>
      </c>
      <c r="L17" s="6">
        <v>4.54</v>
      </c>
      <c r="M17" s="6">
        <v>39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14</v>
      </c>
      <c r="S17" s="6">
        <v>225.26</v>
      </c>
      <c r="T17" s="6">
        <v>106</v>
      </c>
      <c r="U17" s="6">
        <v>1705.55</v>
      </c>
      <c r="V17" s="6">
        <v>41</v>
      </c>
      <c r="W17" s="6">
        <v>659.69</v>
      </c>
      <c r="X17" s="6">
        <v>52</v>
      </c>
      <c r="Y17" s="6">
        <v>836.69</v>
      </c>
      <c r="Z17" s="7">
        <f>1994 / 86400</f>
        <v>2.3078703703703702E-2</v>
      </c>
      <c r="AA17" s="6">
        <v>40.450000000000003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192.24</v>
      </c>
      <c r="D18" s="4">
        <v>119.79</v>
      </c>
      <c r="E18" s="4">
        <v>0</v>
      </c>
      <c r="F18" s="4">
        <v>0</v>
      </c>
      <c r="G18" s="4">
        <v>0</v>
      </c>
      <c r="H18" s="4">
        <v>160.47999999999999</v>
      </c>
      <c r="I18" s="5">
        <f>7255 / 86400</f>
        <v>8.396990740740741E-2</v>
      </c>
      <c r="J18" s="4">
        <v>0</v>
      </c>
      <c r="K18" s="4">
        <v>0</v>
      </c>
      <c r="L18" s="4">
        <v>79.63</v>
      </c>
      <c r="M18" s="4">
        <v>82</v>
      </c>
      <c r="N18" s="5">
        <f>5 / 86400</f>
        <v>5.7870370370370373E-5</v>
      </c>
      <c r="O18" s="4">
        <v>7.0000000000000007E-2</v>
      </c>
      <c r="P18" s="4" t="s">
        <v>28</v>
      </c>
      <c r="Q18" s="4" t="s">
        <v>28</v>
      </c>
      <c r="R18" s="4">
        <v>291</v>
      </c>
      <c r="S18" s="4">
        <v>181.33</v>
      </c>
      <c r="T18" s="4">
        <v>1134</v>
      </c>
      <c r="U18" s="4">
        <v>706.63</v>
      </c>
      <c r="V18" s="4">
        <v>792</v>
      </c>
      <c r="W18" s="4">
        <v>493.52</v>
      </c>
      <c r="X18" s="4">
        <v>205</v>
      </c>
      <c r="Y18" s="4">
        <v>127.74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192.24</v>
      </c>
      <c r="D19" s="6">
        <v>119.79</v>
      </c>
      <c r="E19" s="6">
        <v>0</v>
      </c>
      <c r="F19" s="6">
        <v>0</v>
      </c>
      <c r="G19" s="6">
        <v>0</v>
      </c>
      <c r="H19" s="6">
        <v>160.47999999999999</v>
      </c>
      <c r="I19" s="7">
        <f>7255 / 86400</f>
        <v>8.396990740740741E-2</v>
      </c>
      <c r="J19" s="6">
        <v>0</v>
      </c>
      <c r="K19" s="6">
        <v>0</v>
      </c>
      <c r="L19" s="6">
        <v>79.63</v>
      </c>
      <c r="M19" s="6">
        <v>82</v>
      </c>
      <c r="N19" s="7">
        <f>5 / 86400</f>
        <v>5.7870370370370373E-5</v>
      </c>
      <c r="O19" s="6">
        <v>7.0000000000000007E-2</v>
      </c>
      <c r="P19" s="6" t="s">
        <v>28</v>
      </c>
      <c r="Q19" s="6" t="s">
        <v>28</v>
      </c>
      <c r="R19" s="6">
        <v>291</v>
      </c>
      <c r="S19" s="6">
        <v>181.33</v>
      </c>
      <c r="T19" s="6">
        <v>1134</v>
      </c>
      <c r="U19" s="6">
        <v>706.63</v>
      </c>
      <c r="V19" s="6">
        <v>792</v>
      </c>
      <c r="W19" s="6">
        <v>493.52</v>
      </c>
      <c r="X19" s="6">
        <v>205</v>
      </c>
      <c r="Y19" s="6">
        <v>127.74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372.5</v>
      </c>
      <c r="D20" s="4">
        <v>199.76</v>
      </c>
      <c r="E20" s="4">
        <v>0</v>
      </c>
      <c r="F20" s="4">
        <v>0</v>
      </c>
      <c r="G20" s="4">
        <v>0</v>
      </c>
      <c r="H20" s="4">
        <v>186.48</v>
      </c>
      <c r="I20" s="5">
        <f>42188 / 86400</f>
        <v>0.48828703703703702</v>
      </c>
      <c r="J20" s="4">
        <v>0</v>
      </c>
      <c r="K20" s="4">
        <v>0</v>
      </c>
      <c r="L20" s="4">
        <v>15.91</v>
      </c>
      <c r="M20" s="4">
        <v>78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613</v>
      </c>
      <c r="S20" s="4">
        <v>328.73</v>
      </c>
      <c r="T20" s="4">
        <v>1887</v>
      </c>
      <c r="U20" s="4">
        <v>1011.93</v>
      </c>
      <c r="V20" s="4">
        <v>1025</v>
      </c>
      <c r="W20" s="4">
        <v>549.66999999999996</v>
      </c>
      <c r="X20" s="4">
        <v>612</v>
      </c>
      <c r="Y20" s="4">
        <v>328.19</v>
      </c>
      <c r="Z20" s="5">
        <f>5881 / 86400</f>
        <v>6.806712962962963E-2</v>
      </c>
      <c r="AA20" s="4">
        <v>13.94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372.5</v>
      </c>
      <c r="D21" s="6">
        <v>199.76</v>
      </c>
      <c r="E21" s="6">
        <v>0</v>
      </c>
      <c r="F21" s="6">
        <v>0</v>
      </c>
      <c r="G21" s="6">
        <v>0</v>
      </c>
      <c r="H21" s="6">
        <v>186.48</v>
      </c>
      <c r="I21" s="7">
        <f>42188 / 86400</f>
        <v>0.48828703703703702</v>
      </c>
      <c r="J21" s="6">
        <v>0</v>
      </c>
      <c r="K21" s="6">
        <v>0</v>
      </c>
      <c r="L21" s="6">
        <v>15.91</v>
      </c>
      <c r="M21" s="6">
        <v>78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613</v>
      </c>
      <c r="S21" s="6">
        <v>328.73</v>
      </c>
      <c r="T21" s="6">
        <v>1887</v>
      </c>
      <c r="U21" s="6">
        <v>1011.93</v>
      </c>
      <c r="V21" s="6">
        <v>1025</v>
      </c>
      <c r="W21" s="6">
        <v>549.66999999999996</v>
      </c>
      <c r="X21" s="6">
        <v>612</v>
      </c>
      <c r="Y21" s="6">
        <v>328.19</v>
      </c>
      <c r="Z21" s="7">
        <f>5881 / 86400</f>
        <v>6.806712962962963E-2</v>
      </c>
      <c r="AA21" s="6">
        <v>13.94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1.7</v>
      </c>
      <c r="D22" s="4">
        <v>12.25</v>
      </c>
      <c r="E22" s="4">
        <v>0</v>
      </c>
      <c r="F22" s="4">
        <v>0</v>
      </c>
      <c r="G22" s="4">
        <v>0</v>
      </c>
      <c r="H22" s="4">
        <v>13.88</v>
      </c>
      <c r="I22" s="5">
        <f>2630 / 86400</f>
        <v>3.0439814814814815E-2</v>
      </c>
      <c r="J22" s="4">
        <v>0</v>
      </c>
      <c r="K22" s="4">
        <v>0</v>
      </c>
      <c r="L22" s="4">
        <v>19</v>
      </c>
      <c r="M22" s="4">
        <v>71</v>
      </c>
      <c r="N22" s="5">
        <f>0 / 86400</f>
        <v>0</v>
      </c>
      <c r="O22" s="4">
        <v>0</v>
      </c>
      <c r="P22" s="4" t="s">
        <v>28</v>
      </c>
      <c r="Q22" s="4" t="s">
        <v>28</v>
      </c>
      <c r="R22" s="4">
        <v>1</v>
      </c>
      <c r="S22" s="4">
        <v>7.21</v>
      </c>
      <c r="T22" s="4">
        <v>15</v>
      </c>
      <c r="U22" s="4">
        <v>108.09</v>
      </c>
      <c r="V22" s="4">
        <v>30</v>
      </c>
      <c r="W22" s="4">
        <v>216.19</v>
      </c>
      <c r="X22" s="4">
        <v>0</v>
      </c>
      <c r="Y22" s="4">
        <v>0</v>
      </c>
      <c r="Z22" s="5">
        <f>0 / 86400</f>
        <v>0</v>
      </c>
      <c r="AA22" s="4">
        <v>0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1.7</v>
      </c>
      <c r="D23" s="6">
        <v>12.25</v>
      </c>
      <c r="E23" s="6">
        <v>0</v>
      </c>
      <c r="F23" s="6">
        <v>0</v>
      </c>
      <c r="G23" s="6">
        <v>0</v>
      </c>
      <c r="H23" s="6">
        <v>13.88</v>
      </c>
      <c r="I23" s="7">
        <f>2630 / 86400</f>
        <v>3.0439814814814815E-2</v>
      </c>
      <c r="J23" s="6">
        <v>0</v>
      </c>
      <c r="K23" s="6">
        <v>0</v>
      </c>
      <c r="L23" s="6">
        <v>19</v>
      </c>
      <c r="M23" s="6">
        <v>71</v>
      </c>
      <c r="N23" s="7">
        <f>0 / 86400</f>
        <v>0</v>
      </c>
      <c r="O23" s="6">
        <v>0</v>
      </c>
      <c r="P23" s="6" t="s">
        <v>28</v>
      </c>
      <c r="Q23" s="6" t="s">
        <v>28</v>
      </c>
      <c r="R23" s="6">
        <v>1</v>
      </c>
      <c r="S23" s="6">
        <v>7.21</v>
      </c>
      <c r="T23" s="6">
        <v>15</v>
      </c>
      <c r="U23" s="6">
        <v>108.09</v>
      </c>
      <c r="V23" s="6">
        <v>30</v>
      </c>
      <c r="W23" s="6">
        <v>216.19</v>
      </c>
      <c r="X23" s="6">
        <v>0</v>
      </c>
      <c r="Y23" s="6">
        <v>0</v>
      </c>
      <c r="Z23" s="7">
        <f>0 / 86400</f>
        <v>0</v>
      </c>
      <c r="AA23" s="6">
        <v>0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56.01</v>
      </c>
      <c r="D24" s="4">
        <v>24.79</v>
      </c>
      <c r="E24" s="4">
        <v>0</v>
      </c>
      <c r="F24" s="4">
        <v>0</v>
      </c>
      <c r="G24" s="4">
        <v>0</v>
      </c>
      <c r="H24" s="4">
        <v>225.98</v>
      </c>
      <c r="I24" s="5">
        <f>44815 / 86400</f>
        <v>0.51869212962962963</v>
      </c>
      <c r="J24" s="4">
        <v>0</v>
      </c>
      <c r="K24" s="4">
        <v>0</v>
      </c>
      <c r="L24" s="4">
        <v>18.149999999999999</v>
      </c>
      <c r="M24" s="4">
        <v>88</v>
      </c>
      <c r="N24" s="5">
        <f>36 / 86400</f>
        <v>4.1666666666666669E-4</v>
      </c>
      <c r="O24" s="4">
        <v>0.08</v>
      </c>
      <c r="P24" s="4" t="s">
        <v>28</v>
      </c>
      <c r="Q24" s="4" t="s">
        <v>28</v>
      </c>
      <c r="R24" s="4">
        <v>41</v>
      </c>
      <c r="S24" s="4">
        <v>18.14</v>
      </c>
      <c r="T24" s="4">
        <v>471</v>
      </c>
      <c r="U24" s="4">
        <v>208.43</v>
      </c>
      <c r="V24" s="4">
        <v>1102</v>
      </c>
      <c r="W24" s="4">
        <v>487.66</v>
      </c>
      <c r="X24" s="4">
        <v>1</v>
      </c>
      <c r="Y24" s="4">
        <v>0.44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56.01</v>
      </c>
      <c r="D25" s="6">
        <v>24.79</v>
      </c>
      <c r="E25" s="6">
        <v>0</v>
      </c>
      <c r="F25" s="6">
        <v>0</v>
      </c>
      <c r="G25" s="6">
        <v>0</v>
      </c>
      <c r="H25" s="6">
        <v>225.98</v>
      </c>
      <c r="I25" s="7">
        <f>44815 / 86400</f>
        <v>0.51869212962962963</v>
      </c>
      <c r="J25" s="6">
        <v>0</v>
      </c>
      <c r="K25" s="6">
        <v>0</v>
      </c>
      <c r="L25" s="6">
        <v>18.149999999999999</v>
      </c>
      <c r="M25" s="6">
        <v>88</v>
      </c>
      <c r="N25" s="7">
        <f>36 / 86400</f>
        <v>4.1666666666666669E-4</v>
      </c>
      <c r="O25" s="6">
        <v>0.08</v>
      </c>
      <c r="P25" s="6" t="s">
        <v>28</v>
      </c>
      <c r="Q25" s="6" t="s">
        <v>28</v>
      </c>
      <c r="R25" s="6">
        <v>41</v>
      </c>
      <c r="S25" s="6">
        <v>18.14</v>
      </c>
      <c r="T25" s="6">
        <v>471</v>
      </c>
      <c r="U25" s="6">
        <v>208.43</v>
      </c>
      <c r="V25" s="6">
        <v>1102</v>
      </c>
      <c r="W25" s="6">
        <v>487.66</v>
      </c>
      <c r="X25" s="6">
        <v>1</v>
      </c>
      <c r="Y25" s="6">
        <v>0.44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468.5</v>
      </c>
      <c r="D26" s="4">
        <v>275.39</v>
      </c>
      <c r="E26" s="4">
        <v>0</v>
      </c>
      <c r="F26" s="4">
        <v>0</v>
      </c>
      <c r="G26" s="4">
        <v>0</v>
      </c>
      <c r="H26" s="4">
        <v>170.12</v>
      </c>
      <c r="I26" s="5">
        <f>41746 / 86400</f>
        <v>0.48317129629629629</v>
      </c>
      <c r="J26" s="4">
        <v>0</v>
      </c>
      <c r="K26" s="4">
        <v>0</v>
      </c>
      <c r="L26" s="4">
        <v>14.67</v>
      </c>
      <c r="M26" s="4">
        <v>87</v>
      </c>
      <c r="N26" s="5">
        <f>19 / 86400</f>
        <v>2.199074074074074E-4</v>
      </c>
      <c r="O26" s="4">
        <v>0.05</v>
      </c>
      <c r="P26" s="4" t="s">
        <v>28</v>
      </c>
      <c r="Q26" s="4" t="s">
        <v>28</v>
      </c>
      <c r="R26" s="4">
        <v>890</v>
      </c>
      <c r="S26" s="4">
        <v>523.15</v>
      </c>
      <c r="T26" s="4">
        <v>1752</v>
      </c>
      <c r="U26" s="4">
        <v>1029.8399999999999</v>
      </c>
      <c r="V26" s="4">
        <v>1323</v>
      </c>
      <c r="W26" s="4">
        <v>777.67</v>
      </c>
      <c r="X26" s="4">
        <v>1150</v>
      </c>
      <c r="Y26" s="4">
        <v>675.98</v>
      </c>
      <c r="Z26" s="5">
        <f>3208 / 86400</f>
        <v>3.712962962962963E-2</v>
      </c>
      <c r="AA26" s="4">
        <v>7.68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468.5</v>
      </c>
      <c r="D27" s="6">
        <v>275.39</v>
      </c>
      <c r="E27" s="6">
        <v>0</v>
      </c>
      <c r="F27" s="6">
        <v>0</v>
      </c>
      <c r="G27" s="6">
        <v>0</v>
      </c>
      <c r="H27" s="6">
        <v>170.12</v>
      </c>
      <c r="I27" s="7">
        <f>41746 / 86400</f>
        <v>0.48317129629629629</v>
      </c>
      <c r="J27" s="6">
        <v>0</v>
      </c>
      <c r="K27" s="6">
        <v>0</v>
      </c>
      <c r="L27" s="6">
        <v>14.67</v>
      </c>
      <c r="M27" s="6">
        <v>87</v>
      </c>
      <c r="N27" s="7">
        <f>19 / 86400</f>
        <v>2.199074074074074E-4</v>
      </c>
      <c r="O27" s="6">
        <v>0.05</v>
      </c>
      <c r="P27" s="6" t="s">
        <v>28</v>
      </c>
      <c r="Q27" s="6" t="s">
        <v>28</v>
      </c>
      <c r="R27" s="6">
        <v>890</v>
      </c>
      <c r="S27" s="6">
        <v>523.15</v>
      </c>
      <c r="T27" s="6">
        <v>1752</v>
      </c>
      <c r="U27" s="6">
        <v>1029.8399999999999</v>
      </c>
      <c r="V27" s="6">
        <v>1323</v>
      </c>
      <c r="W27" s="6">
        <v>777.67</v>
      </c>
      <c r="X27" s="6">
        <v>1150</v>
      </c>
      <c r="Y27" s="6">
        <v>675.98</v>
      </c>
      <c r="Z27" s="7">
        <f>3208 / 86400</f>
        <v>3.712962962962963E-2</v>
      </c>
      <c r="AA27" s="6">
        <v>7.68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87.79</v>
      </c>
      <c r="D28" s="4">
        <v>26.67</v>
      </c>
      <c r="E28" s="4">
        <v>0</v>
      </c>
      <c r="F28" s="4">
        <v>0</v>
      </c>
      <c r="G28" s="4">
        <v>0</v>
      </c>
      <c r="H28" s="4">
        <v>329.2</v>
      </c>
      <c r="I28" s="5">
        <f>62020 / 86400</f>
        <v>0.71782407407407411</v>
      </c>
      <c r="J28" s="4">
        <v>0</v>
      </c>
      <c r="K28" s="4">
        <v>0</v>
      </c>
      <c r="L28" s="4">
        <v>19.11</v>
      </c>
      <c r="M28" s="4">
        <v>90</v>
      </c>
      <c r="N28" s="5">
        <f>74 / 86400</f>
        <v>8.564814814814815E-4</v>
      </c>
      <c r="O28" s="4">
        <v>0.12</v>
      </c>
      <c r="P28" s="4" t="s">
        <v>28</v>
      </c>
      <c r="Q28" s="4" t="s">
        <v>28</v>
      </c>
      <c r="R28" s="4">
        <v>90</v>
      </c>
      <c r="S28" s="4">
        <v>27.34</v>
      </c>
      <c r="T28" s="4">
        <v>685</v>
      </c>
      <c r="U28" s="4">
        <v>208.08</v>
      </c>
      <c r="V28" s="4">
        <v>1428</v>
      </c>
      <c r="W28" s="4">
        <v>433.78</v>
      </c>
      <c r="X28" s="4">
        <v>2</v>
      </c>
      <c r="Y28" s="4">
        <v>0.61</v>
      </c>
      <c r="Z28" s="5">
        <f>2682 / 86400</f>
        <v>3.1041666666666665E-2</v>
      </c>
      <c r="AA28" s="4">
        <v>4.32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87.79</v>
      </c>
      <c r="D29" s="6">
        <v>26.67</v>
      </c>
      <c r="E29" s="6">
        <v>0</v>
      </c>
      <c r="F29" s="6">
        <v>0</v>
      </c>
      <c r="G29" s="6">
        <v>0</v>
      </c>
      <c r="H29" s="6">
        <v>329.2</v>
      </c>
      <c r="I29" s="7">
        <f>62020 / 86400</f>
        <v>0.71782407407407411</v>
      </c>
      <c r="J29" s="6">
        <v>0</v>
      </c>
      <c r="K29" s="6">
        <v>0</v>
      </c>
      <c r="L29" s="6">
        <v>19.11</v>
      </c>
      <c r="M29" s="6">
        <v>90</v>
      </c>
      <c r="N29" s="7">
        <f>74 / 86400</f>
        <v>8.564814814814815E-4</v>
      </c>
      <c r="O29" s="6">
        <v>0.12</v>
      </c>
      <c r="P29" s="6" t="s">
        <v>28</v>
      </c>
      <c r="Q29" s="6" t="s">
        <v>28</v>
      </c>
      <c r="R29" s="6">
        <v>90</v>
      </c>
      <c r="S29" s="6">
        <v>27.34</v>
      </c>
      <c r="T29" s="6">
        <v>685</v>
      </c>
      <c r="U29" s="6">
        <v>208.08</v>
      </c>
      <c r="V29" s="6">
        <v>1428</v>
      </c>
      <c r="W29" s="6">
        <v>433.78</v>
      </c>
      <c r="X29" s="6">
        <v>2</v>
      </c>
      <c r="Y29" s="6">
        <v>0.61</v>
      </c>
      <c r="Z29" s="7">
        <f>2682 / 86400</f>
        <v>3.1041666666666665E-2</v>
      </c>
      <c r="AA29" s="6">
        <v>4.32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46.89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68962 / 86400</f>
        <v>0.79817129629629635</v>
      </c>
      <c r="J30" s="4" t="s">
        <v>28</v>
      </c>
      <c r="K30" s="4" t="s">
        <v>28</v>
      </c>
      <c r="L30" s="4" t="s">
        <v>28</v>
      </c>
      <c r="M30" s="4">
        <v>94</v>
      </c>
      <c r="N30" s="5">
        <f>127 / 86400</f>
        <v>1.4699074074074074E-3</v>
      </c>
      <c r="O30" s="4">
        <v>0.18</v>
      </c>
      <c r="P30" s="4" t="s">
        <v>28</v>
      </c>
      <c r="Q30" s="4" t="s">
        <v>28</v>
      </c>
      <c r="R30" s="4">
        <v>28</v>
      </c>
      <c r="S30" s="4" t="s">
        <v>28</v>
      </c>
      <c r="T30" s="4">
        <v>395</v>
      </c>
      <c r="U30" s="4" t="s">
        <v>28</v>
      </c>
      <c r="V30" s="4">
        <v>1001</v>
      </c>
      <c r="W30" s="4" t="s">
        <v>28</v>
      </c>
      <c r="X30" s="4">
        <v>0</v>
      </c>
      <c r="Y30" s="4" t="s">
        <v>28</v>
      </c>
      <c r="Z30" s="5">
        <f>21623 / 86400</f>
        <v>0.25026620370370373</v>
      </c>
      <c r="AA30" s="4">
        <v>31.35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46.89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68962 / 86400</f>
        <v>0.79817129629629635</v>
      </c>
      <c r="J31" s="6" t="s">
        <v>28</v>
      </c>
      <c r="K31" s="6" t="s">
        <v>28</v>
      </c>
      <c r="L31" s="6" t="s">
        <v>28</v>
      </c>
      <c r="M31" s="6">
        <v>94</v>
      </c>
      <c r="N31" s="7">
        <f>127 / 86400</f>
        <v>1.4699074074074074E-3</v>
      </c>
      <c r="O31" s="6">
        <v>0.18</v>
      </c>
      <c r="P31" s="6" t="s">
        <v>28</v>
      </c>
      <c r="Q31" s="6" t="s">
        <v>28</v>
      </c>
      <c r="R31" s="6">
        <v>28</v>
      </c>
      <c r="S31" s="6" t="s">
        <v>28</v>
      </c>
      <c r="T31" s="6">
        <v>395</v>
      </c>
      <c r="U31" s="6" t="s">
        <v>28</v>
      </c>
      <c r="V31" s="6">
        <v>1001</v>
      </c>
      <c r="W31" s="6" t="s">
        <v>28</v>
      </c>
      <c r="X31" s="6">
        <v>0</v>
      </c>
      <c r="Y31" s="6" t="s">
        <v>28</v>
      </c>
      <c r="Z31" s="7">
        <f>21623 / 86400</f>
        <v>0.25026620370370373</v>
      </c>
      <c r="AA31" s="6">
        <v>31.35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22.34</v>
      </c>
      <c r="D32" s="4">
        <v>21.16</v>
      </c>
      <c r="E32" s="4">
        <v>0</v>
      </c>
      <c r="F32" s="4">
        <v>0</v>
      </c>
      <c r="G32" s="4">
        <v>0</v>
      </c>
      <c r="H32" s="4">
        <v>105.58</v>
      </c>
      <c r="I32" s="5">
        <f>22301 / 86400</f>
        <v>0.2581134259259259</v>
      </c>
      <c r="J32" s="4">
        <v>0</v>
      </c>
      <c r="K32" s="4">
        <v>0</v>
      </c>
      <c r="L32" s="4">
        <v>17.04</v>
      </c>
      <c r="M32" s="4">
        <v>93</v>
      </c>
      <c r="N32" s="5">
        <f>82 / 86400</f>
        <v>9.4907407407407408E-4</v>
      </c>
      <c r="O32" s="4">
        <v>0.37</v>
      </c>
      <c r="P32" s="4" t="s">
        <v>28</v>
      </c>
      <c r="Q32" s="4" t="s">
        <v>28</v>
      </c>
      <c r="R32" s="4">
        <v>16</v>
      </c>
      <c r="S32" s="4">
        <v>15.15</v>
      </c>
      <c r="T32" s="4">
        <v>180</v>
      </c>
      <c r="U32" s="4">
        <v>170.49</v>
      </c>
      <c r="V32" s="4">
        <v>450</v>
      </c>
      <c r="W32" s="4">
        <v>426.23</v>
      </c>
      <c r="X32" s="4">
        <v>0</v>
      </c>
      <c r="Y32" s="4">
        <v>0</v>
      </c>
      <c r="Z32" s="5">
        <f>1783 / 86400</f>
        <v>2.0636574074074075E-2</v>
      </c>
      <c r="AA32" s="4">
        <v>8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22.34</v>
      </c>
      <c r="D33" s="6">
        <v>21.16</v>
      </c>
      <c r="E33" s="6">
        <v>0</v>
      </c>
      <c r="F33" s="6">
        <v>0</v>
      </c>
      <c r="G33" s="6">
        <v>0</v>
      </c>
      <c r="H33" s="6">
        <v>105.58</v>
      </c>
      <c r="I33" s="7">
        <f>22301 / 86400</f>
        <v>0.2581134259259259</v>
      </c>
      <c r="J33" s="6">
        <v>0</v>
      </c>
      <c r="K33" s="6">
        <v>0</v>
      </c>
      <c r="L33" s="6">
        <v>17.04</v>
      </c>
      <c r="M33" s="6">
        <v>93</v>
      </c>
      <c r="N33" s="7">
        <f>82 / 86400</f>
        <v>9.4907407407407408E-4</v>
      </c>
      <c r="O33" s="6">
        <v>0.37</v>
      </c>
      <c r="P33" s="6" t="s">
        <v>28</v>
      </c>
      <c r="Q33" s="6" t="s">
        <v>28</v>
      </c>
      <c r="R33" s="6">
        <v>16</v>
      </c>
      <c r="S33" s="6">
        <v>15.15</v>
      </c>
      <c r="T33" s="6">
        <v>180</v>
      </c>
      <c r="U33" s="6">
        <v>170.49</v>
      </c>
      <c r="V33" s="6">
        <v>450</v>
      </c>
      <c r="W33" s="6">
        <v>426.23</v>
      </c>
      <c r="X33" s="6">
        <v>0</v>
      </c>
      <c r="Y33" s="6">
        <v>0</v>
      </c>
      <c r="Z33" s="7">
        <f>1783 / 86400</f>
        <v>2.0636574074074075E-2</v>
      </c>
      <c r="AA33" s="6">
        <v>8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318.73</v>
      </c>
      <c r="D34" s="4">
        <v>133.13</v>
      </c>
      <c r="E34" s="4">
        <v>0</v>
      </c>
      <c r="F34" s="4">
        <v>0</v>
      </c>
      <c r="G34" s="4">
        <v>0</v>
      </c>
      <c r="H34" s="4">
        <v>239.41</v>
      </c>
      <c r="I34" s="5">
        <f>44115 / 86400</f>
        <v>0.51059027777777777</v>
      </c>
      <c r="J34" s="4">
        <v>0</v>
      </c>
      <c r="K34" s="4">
        <v>0</v>
      </c>
      <c r="L34" s="4">
        <v>19.54</v>
      </c>
      <c r="M34" s="4">
        <v>91</v>
      </c>
      <c r="N34" s="5">
        <f>19 / 86400</f>
        <v>2.199074074074074E-4</v>
      </c>
      <c r="O34" s="4">
        <v>0.04</v>
      </c>
      <c r="P34" s="4" t="s">
        <v>28</v>
      </c>
      <c r="Q34" s="4" t="s">
        <v>28</v>
      </c>
      <c r="R34" s="4">
        <v>568</v>
      </c>
      <c r="S34" s="4">
        <v>237.25</v>
      </c>
      <c r="T34" s="4">
        <v>1445</v>
      </c>
      <c r="U34" s="4">
        <v>603.55999999999995</v>
      </c>
      <c r="V34" s="4">
        <v>920</v>
      </c>
      <c r="W34" s="4">
        <v>384.27</v>
      </c>
      <c r="X34" s="4">
        <v>603</v>
      </c>
      <c r="Y34" s="4">
        <v>251.87</v>
      </c>
      <c r="Z34" s="5">
        <f>2206 / 86400</f>
        <v>2.5532407407407406E-2</v>
      </c>
      <c r="AA34" s="4">
        <v>5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318.73</v>
      </c>
      <c r="D35" s="6">
        <v>133.13</v>
      </c>
      <c r="E35" s="6">
        <v>0</v>
      </c>
      <c r="F35" s="6">
        <v>0</v>
      </c>
      <c r="G35" s="6">
        <v>0</v>
      </c>
      <c r="H35" s="6">
        <v>239.41</v>
      </c>
      <c r="I35" s="7">
        <f>44115 / 86400</f>
        <v>0.51059027777777777</v>
      </c>
      <c r="J35" s="6">
        <v>0</v>
      </c>
      <c r="K35" s="6">
        <v>0</v>
      </c>
      <c r="L35" s="6">
        <v>19.54</v>
      </c>
      <c r="M35" s="6">
        <v>91</v>
      </c>
      <c r="N35" s="7">
        <f>19 / 86400</f>
        <v>2.199074074074074E-4</v>
      </c>
      <c r="O35" s="6">
        <v>0.04</v>
      </c>
      <c r="P35" s="6" t="s">
        <v>28</v>
      </c>
      <c r="Q35" s="6" t="s">
        <v>28</v>
      </c>
      <c r="R35" s="6">
        <v>568</v>
      </c>
      <c r="S35" s="6">
        <v>237.25</v>
      </c>
      <c r="T35" s="6">
        <v>1445</v>
      </c>
      <c r="U35" s="6">
        <v>603.55999999999995</v>
      </c>
      <c r="V35" s="6">
        <v>920</v>
      </c>
      <c r="W35" s="6">
        <v>384.27</v>
      </c>
      <c r="X35" s="6">
        <v>603</v>
      </c>
      <c r="Y35" s="6">
        <v>251.87</v>
      </c>
      <c r="Z35" s="7">
        <f>2206 / 86400</f>
        <v>2.5532407407407406E-2</v>
      </c>
      <c r="AA35" s="6">
        <v>5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784.78</v>
      </c>
      <c r="D36" s="4">
        <v>355.82</v>
      </c>
      <c r="E36" s="4">
        <v>0</v>
      </c>
      <c r="F36" s="4">
        <v>0</v>
      </c>
      <c r="G36" s="4">
        <v>0</v>
      </c>
      <c r="H36" s="4">
        <v>220.56</v>
      </c>
      <c r="I36" s="5">
        <f>40305 / 86400</f>
        <v>0.46649305555555554</v>
      </c>
      <c r="J36" s="4">
        <v>0</v>
      </c>
      <c r="K36" s="4">
        <v>0</v>
      </c>
      <c r="L36" s="4">
        <v>19.7</v>
      </c>
      <c r="M36" s="4">
        <v>85</v>
      </c>
      <c r="N36" s="5">
        <f>12 / 86400</f>
        <v>1.3888888888888889E-4</v>
      </c>
      <c r="O36" s="4">
        <v>0.03</v>
      </c>
      <c r="P36" s="4" t="s">
        <v>28</v>
      </c>
      <c r="Q36" s="4" t="s">
        <v>28</v>
      </c>
      <c r="R36" s="4">
        <v>1526</v>
      </c>
      <c r="S36" s="4">
        <v>691.88</v>
      </c>
      <c r="T36" s="4">
        <v>3678</v>
      </c>
      <c r="U36" s="4">
        <v>1667.59</v>
      </c>
      <c r="V36" s="4">
        <v>1995</v>
      </c>
      <c r="W36" s="4">
        <v>904.52</v>
      </c>
      <c r="X36" s="4">
        <v>1116</v>
      </c>
      <c r="Y36" s="4">
        <v>505.99</v>
      </c>
      <c r="Z36" s="5">
        <f>407 / 86400</f>
        <v>4.7106481481481478E-3</v>
      </c>
      <c r="AA36" s="4">
        <v>1.01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784.78</v>
      </c>
      <c r="D37" s="6">
        <v>355.82</v>
      </c>
      <c r="E37" s="6">
        <v>0</v>
      </c>
      <c r="F37" s="6">
        <v>0</v>
      </c>
      <c r="G37" s="6">
        <v>0</v>
      </c>
      <c r="H37" s="6">
        <v>220.56</v>
      </c>
      <c r="I37" s="7">
        <f>40305 / 86400</f>
        <v>0.46649305555555554</v>
      </c>
      <c r="J37" s="6">
        <v>0</v>
      </c>
      <c r="K37" s="6">
        <v>0</v>
      </c>
      <c r="L37" s="6">
        <v>19.7</v>
      </c>
      <c r="M37" s="6">
        <v>85</v>
      </c>
      <c r="N37" s="7">
        <f>12 / 86400</f>
        <v>1.3888888888888889E-4</v>
      </c>
      <c r="O37" s="6">
        <v>0.03</v>
      </c>
      <c r="P37" s="6" t="s">
        <v>28</v>
      </c>
      <c r="Q37" s="6" t="s">
        <v>28</v>
      </c>
      <c r="R37" s="6">
        <v>1526</v>
      </c>
      <c r="S37" s="6">
        <v>691.88</v>
      </c>
      <c r="T37" s="6">
        <v>3678</v>
      </c>
      <c r="U37" s="6">
        <v>1667.59</v>
      </c>
      <c r="V37" s="6">
        <v>1995</v>
      </c>
      <c r="W37" s="6">
        <v>904.52</v>
      </c>
      <c r="X37" s="6">
        <v>1116</v>
      </c>
      <c r="Y37" s="6">
        <v>505.99</v>
      </c>
      <c r="Z37" s="7">
        <f>407 / 86400</f>
        <v>4.7106481481481478E-3</v>
      </c>
      <c r="AA37" s="6">
        <v>1.01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314.45999999999998</v>
      </c>
      <c r="D38" s="4">
        <v>132.72</v>
      </c>
      <c r="E38" s="4">
        <v>0</v>
      </c>
      <c r="F38" s="4">
        <v>0</v>
      </c>
      <c r="G38" s="4">
        <v>0</v>
      </c>
      <c r="H38" s="4">
        <v>236.94</v>
      </c>
      <c r="I38" s="5">
        <f>46846 / 86400</f>
        <v>0.54219907407407408</v>
      </c>
      <c r="J38" s="4">
        <v>0</v>
      </c>
      <c r="K38" s="4">
        <v>0</v>
      </c>
      <c r="L38" s="4">
        <v>18.21</v>
      </c>
      <c r="M38" s="4">
        <v>93</v>
      </c>
      <c r="N38" s="5">
        <f>157 / 86400</f>
        <v>1.8171296296296297E-3</v>
      </c>
      <c r="O38" s="4">
        <v>0.34</v>
      </c>
      <c r="P38" s="4" t="s">
        <v>28</v>
      </c>
      <c r="Q38" s="4" t="s">
        <v>28</v>
      </c>
      <c r="R38" s="4">
        <v>709</v>
      </c>
      <c r="S38" s="4">
        <v>299.23</v>
      </c>
      <c r="T38" s="4">
        <v>1547</v>
      </c>
      <c r="U38" s="4">
        <v>652.91</v>
      </c>
      <c r="V38" s="4">
        <v>1432</v>
      </c>
      <c r="W38" s="4">
        <v>604.37</v>
      </c>
      <c r="X38" s="4">
        <v>152</v>
      </c>
      <c r="Y38" s="4">
        <v>64.150000000000006</v>
      </c>
      <c r="Z38" s="5">
        <f>958 / 86400</f>
        <v>1.1087962962962963E-2</v>
      </c>
      <c r="AA38" s="4">
        <v>2.04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314.45999999999998</v>
      </c>
      <c r="D39" s="6">
        <v>132.72</v>
      </c>
      <c r="E39" s="6">
        <v>0</v>
      </c>
      <c r="F39" s="6">
        <v>0</v>
      </c>
      <c r="G39" s="6">
        <v>0</v>
      </c>
      <c r="H39" s="6">
        <v>236.94</v>
      </c>
      <c r="I39" s="7">
        <f>46846 / 86400</f>
        <v>0.54219907407407408</v>
      </c>
      <c r="J39" s="6">
        <v>0</v>
      </c>
      <c r="K39" s="6">
        <v>0</v>
      </c>
      <c r="L39" s="6">
        <v>18.21</v>
      </c>
      <c r="M39" s="6">
        <v>93</v>
      </c>
      <c r="N39" s="7">
        <f>157 / 86400</f>
        <v>1.8171296296296297E-3</v>
      </c>
      <c r="O39" s="6">
        <v>0.34</v>
      </c>
      <c r="P39" s="6" t="s">
        <v>28</v>
      </c>
      <c r="Q39" s="6" t="s">
        <v>28</v>
      </c>
      <c r="R39" s="6">
        <v>709</v>
      </c>
      <c r="S39" s="6">
        <v>299.23</v>
      </c>
      <c r="T39" s="6">
        <v>1547</v>
      </c>
      <c r="U39" s="6">
        <v>652.91</v>
      </c>
      <c r="V39" s="6">
        <v>1432</v>
      </c>
      <c r="W39" s="6">
        <v>604.37</v>
      </c>
      <c r="X39" s="6">
        <v>152</v>
      </c>
      <c r="Y39" s="6">
        <v>64.150000000000006</v>
      </c>
      <c r="Z39" s="7">
        <f>958 / 86400</f>
        <v>1.1087962962962963E-2</v>
      </c>
      <c r="AA39" s="6">
        <v>2.04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304.2</v>
      </c>
      <c r="D40" s="4">
        <v>122</v>
      </c>
      <c r="E40" s="4">
        <v>0</v>
      </c>
      <c r="F40" s="4">
        <v>0</v>
      </c>
      <c r="G40" s="4">
        <v>0</v>
      </c>
      <c r="H40" s="4">
        <v>249.35</v>
      </c>
      <c r="I40" s="5">
        <f>42686 / 86400</f>
        <v>0.49405092592592592</v>
      </c>
      <c r="J40" s="4">
        <v>0</v>
      </c>
      <c r="K40" s="4">
        <v>0</v>
      </c>
      <c r="L40" s="4">
        <v>21.03</v>
      </c>
      <c r="M40" s="4">
        <v>77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576</v>
      </c>
      <c r="S40" s="4">
        <v>231</v>
      </c>
      <c r="T40" s="4">
        <v>1627</v>
      </c>
      <c r="U40" s="4">
        <v>652.5</v>
      </c>
      <c r="V40" s="4">
        <v>733</v>
      </c>
      <c r="W40" s="4">
        <v>293.97000000000003</v>
      </c>
      <c r="X40" s="4">
        <v>263</v>
      </c>
      <c r="Y40" s="4">
        <v>105.48</v>
      </c>
      <c r="Z40" s="5">
        <f>929 / 86400</f>
        <v>1.0752314814814815E-2</v>
      </c>
      <c r="AA40" s="4">
        <v>2.1800000000000002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304.2</v>
      </c>
      <c r="D41" s="6">
        <v>122</v>
      </c>
      <c r="E41" s="6">
        <v>0</v>
      </c>
      <c r="F41" s="6">
        <v>0</v>
      </c>
      <c r="G41" s="6">
        <v>0</v>
      </c>
      <c r="H41" s="6">
        <v>249.35</v>
      </c>
      <c r="I41" s="7">
        <f>42686 / 86400</f>
        <v>0.49405092592592592</v>
      </c>
      <c r="J41" s="6">
        <v>0</v>
      </c>
      <c r="K41" s="6">
        <v>0</v>
      </c>
      <c r="L41" s="6">
        <v>21.03</v>
      </c>
      <c r="M41" s="6">
        <v>77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576</v>
      </c>
      <c r="S41" s="6">
        <v>231</v>
      </c>
      <c r="T41" s="6">
        <v>1627</v>
      </c>
      <c r="U41" s="6">
        <v>652.5</v>
      </c>
      <c r="V41" s="6">
        <v>733</v>
      </c>
      <c r="W41" s="6">
        <v>293.97000000000003</v>
      </c>
      <c r="X41" s="6">
        <v>263</v>
      </c>
      <c r="Y41" s="6">
        <v>105.48</v>
      </c>
      <c r="Z41" s="7">
        <f>929 / 86400</f>
        <v>1.0752314814814815E-2</v>
      </c>
      <c r="AA41" s="6">
        <v>2.1800000000000002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611.83000000000004</v>
      </c>
      <c r="D42" s="4">
        <v>203.3</v>
      </c>
      <c r="E42" s="4">
        <v>0</v>
      </c>
      <c r="F42" s="4">
        <v>0</v>
      </c>
      <c r="G42" s="4">
        <v>0</v>
      </c>
      <c r="H42" s="4">
        <v>300.94</v>
      </c>
      <c r="I42" s="5">
        <f>34839 / 86400</f>
        <v>0.40322916666666669</v>
      </c>
      <c r="J42" s="4">
        <v>0</v>
      </c>
      <c r="K42" s="4">
        <v>0</v>
      </c>
      <c r="L42" s="4">
        <v>31.1</v>
      </c>
      <c r="M42" s="4">
        <v>103</v>
      </c>
      <c r="N42" s="5">
        <f>104 / 86400</f>
        <v>1.2037037037037038E-3</v>
      </c>
      <c r="O42" s="4">
        <v>0.3</v>
      </c>
      <c r="P42" s="4" t="s">
        <v>28</v>
      </c>
      <c r="Q42" s="4" t="s">
        <v>28</v>
      </c>
      <c r="R42" s="4">
        <v>1369</v>
      </c>
      <c r="S42" s="4">
        <v>454.9</v>
      </c>
      <c r="T42" s="4">
        <v>2502</v>
      </c>
      <c r="U42" s="4">
        <v>831.39</v>
      </c>
      <c r="V42" s="4">
        <v>1897</v>
      </c>
      <c r="W42" s="4">
        <v>630.35</v>
      </c>
      <c r="X42" s="4">
        <v>858</v>
      </c>
      <c r="Y42" s="4">
        <v>285.10000000000002</v>
      </c>
      <c r="Z42" s="5">
        <f>484 / 86400</f>
        <v>5.6018518518518518E-3</v>
      </c>
      <c r="AA42" s="4">
        <v>1.39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611.83000000000004</v>
      </c>
      <c r="D43" s="6">
        <v>203.3</v>
      </c>
      <c r="E43" s="6">
        <v>0</v>
      </c>
      <c r="F43" s="6">
        <v>0</v>
      </c>
      <c r="G43" s="6">
        <v>0</v>
      </c>
      <c r="H43" s="6">
        <v>300.94</v>
      </c>
      <c r="I43" s="7">
        <f>34839 / 86400</f>
        <v>0.40322916666666669</v>
      </c>
      <c r="J43" s="6">
        <v>0</v>
      </c>
      <c r="K43" s="6">
        <v>0</v>
      </c>
      <c r="L43" s="6">
        <v>31.1</v>
      </c>
      <c r="M43" s="6">
        <v>103</v>
      </c>
      <c r="N43" s="7">
        <f>104 / 86400</f>
        <v>1.2037037037037038E-3</v>
      </c>
      <c r="O43" s="6">
        <v>0.3</v>
      </c>
      <c r="P43" s="6" t="s">
        <v>28</v>
      </c>
      <c r="Q43" s="6" t="s">
        <v>28</v>
      </c>
      <c r="R43" s="6">
        <v>1369</v>
      </c>
      <c r="S43" s="6">
        <v>454.9</v>
      </c>
      <c r="T43" s="6">
        <v>2502</v>
      </c>
      <c r="U43" s="6">
        <v>831.39</v>
      </c>
      <c r="V43" s="6">
        <v>1897</v>
      </c>
      <c r="W43" s="6">
        <v>630.35</v>
      </c>
      <c r="X43" s="6">
        <v>858</v>
      </c>
      <c r="Y43" s="6">
        <v>285.10000000000002</v>
      </c>
      <c r="Z43" s="7">
        <f>484 / 86400</f>
        <v>5.6018518518518518E-3</v>
      </c>
      <c r="AA43" s="6">
        <v>1.39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164.6</v>
      </c>
      <c r="D44" s="4">
        <v>82.5</v>
      </c>
      <c r="E44" s="4">
        <v>0</v>
      </c>
      <c r="F44" s="4">
        <v>0</v>
      </c>
      <c r="G44" s="4">
        <v>0</v>
      </c>
      <c r="H44" s="4">
        <v>199.52</v>
      </c>
      <c r="I44" s="5">
        <f>37759 / 86400</f>
        <v>0.43702546296296296</v>
      </c>
      <c r="J44" s="4">
        <v>0</v>
      </c>
      <c r="K44" s="4">
        <v>0</v>
      </c>
      <c r="L44" s="4">
        <v>19.02</v>
      </c>
      <c r="M44" s="4">
        <v>80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232</v>
      </c>
      <c r="S44" s="4">
        <v>116.28</v>
      </c>
      <c r="T44" s="4">
        <v>1127</v>
      </c>
      <c r="U44" s="4">
        <v>564.86</v>
      </c>
      <c r="V44" s="4">
        <v>797</v>
      </c>
      <c r="W44" s="4">
        <v>399.46</v>
      </c>
      <c r="X44" s="4">
        <v>55</v>
      </c>
      <c r="Y44" s="4">
        <v>27.57</v>
      </c>
      <c r="Z44" s="5">
        <f>854 / 86400</f>
        <v>9.8842592592592593E-3</v>
      </c>
      <c r="AA44" s="4">
        <v>2.2599999999999998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164.6</v>
      </c>
      <c r="D45" s="6">
        <v>82.5</v>
      </c>
      <c r="E45" s="6">
        <v>0</v>
      </c>
      <c r="F45" s="6">
        <v>0</v>
      </c>
      <c r="G45" s="6">
        <v>0</v>
      </c>
      <c r="H45" s="6">
        <v>199.52</v>
      </c>
      <c r="I45" s="7">
        <f>37759 / 86400</f>
        <v>0.43702546296296296</v>
      </c>
      <c r="J45" s="6">
        <v>0</v>
      </c>
      <c r="K45" s="6">
        <v>0</v>
      </c>
      <c r="L45" s="6">
        <v>19.02</v>
      </c>
      <c r="M45" s="6">
        <v>80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232</v>
      </c>
      <c r="S45" s="6">
        <v>116.28</v>
      </c>
      <c r="T45" s="6">
        <v>1127</v>
      </c>
      <c r="U45" s="6">
        <v>564.86</v>
      </c>
      <c r="V45" s="6">
        <v>797</v>
      </c>
      <c r="W45" s="6">
        <v>399.46</v>
      </c>
      <c r="X45" s="6">
        <v>55</v>
      </c>
      <c r="Y45" s="6">
        <v>27.57</v>
      </c>
      <c r="Z45" s="7">
        <f>854 / 86400</f>
        <v>9.8842592592592593E-3</v>
      </c>
      <c r="AA45" s="6">
        <v>2.2599999999999998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245.31</v>
      </c>
      <c r="D46" s="4">
        <v>128.86000000000001</v>
      </c>
      <c r="E46" s="4">
        <v>0</v>
      </c>
      <c r="F46" s="4">
        <v>0</v>
      </c>
      <c r="G46" s="4">
        <v>0</v>
      </c>
      <c r="H46" s="4">
        <v>190.37</v>
      </c>
      <c r="I46" s="5">
        <f>32289 / 86400</f>
        <v>0.3737152777777778</v>
      </c>
      <c r="J46" s="4">
        <v>0</v>
      </c>
      <c r="K46" s="4">
        <v>0</v>
      </c>
      <c r="L46" s="4">
        <v>21.22</v>
      </c>
      <c r="M46" s="4">
        <v>87</v>
      </c>
      <c r="N46" s="5">
        <f>82 / 86400</f>
        <v>9.4907407407407408E-4</v>
      </c>
      <c r="O46" s="4">
        <v>0.25</v>
      </c>
      <c r="P46" s="4" t="s">
        <v>28</v>
      </c>
      <c r="Q46" s="4" t="s">
        <v>28</v>
      </c>
      <c r="R46" s="4">
        <v>472</v>
      </c>
      <c r="S46" s="4">
        <v>247.94</v>
      </c>
      <c r="T46" s="4">
        <v>1164</v>
      </c>
      <c r="U46" s="4">
        <v>611.45000000000005</v>
      </c>
      <c r="V46" s="4">
        <v>1054</v>
      </c>
      <c r="W46" s="4">
        <v>553.66999999999996</v>
      </c>
      <c r="X46" s="4">
        <v>333</v>
      </c>
      <c r="Y46" s="4">
        <v>174.93</v>
      </c>
      <c r="Z46" s="5">
        <f>0 / 86400</f>
        <v>0</v>
      </c>
      <c r="AA46" s="4">
        <v>0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245.31</v>
      </c>
      <c r="D47" s="6">
        <v>128.86000000000001</v>
      </c>
      <c r="E47" s="6">
        <v>0</v>
      </c>
      <c r="F47" s="6">
        <v>0</v>
      </c>
      <c r="G47" s="6">
        <v>0</v>
      </c>
      <c r="H47" s="6">
        <v>190.37</v>
      </c>
      <c r="I47" s="7">
        <f>32289 / 86400</f>
        <v>0.3737152777777778</v>
      </c>
      <c r="J47" s="6">
        <v>0</v>
      </c>
      <c r="K47" s="6">
        <v>0</v>
      </c>
      <c r="L47" s="6">
        <v>21.22</v>
      </c>
      <c r="M47" s="6">
        <v>87</v>
      </c>
      <c r="N47" s="7">
        <f>82 / 86400</f>
        <v>9.4907407407407408E-4</v>
      </c>
      <c r="O47" s="6">
        <v>0.25</v>
      </c>
      <c r="P47" s="6" t="s">
        <v>28</v>
      </c>
      <c r="Q47" s="6" t="s">
        <v>28</v>
      </c>
      <c r="R47" s="6">
        <v>472</v>
      </c>
      <c r="S47" s="6">
        <v>247.94</v>
      </c>
      <c r="T47" s="6">
        <v>1164</v>
      </c>
      <c r="U47" s="6">
        <v>611.45000000000005</v>
      </c>
      <c r="V47" s="6">
        <v>1054</v>
      </c>
      <c r="W47" s="6">
        <v>553.66999999999996</v>
      </c>
      <c r="X47" s="6">
        <v>333</v>
      </c>
      <c r="Y47" s="6">
        <v>174.93</v>
      </c>
      <c r="Z47" s="7">
        <f>0 / 86400</f>
        <v>0</v>
      </c>
      <c r="AA47" s="6">
        <v>0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97.78</v>
      </c>
      <c r="D48" s="4">
        <v>55.41</v>
      </c>
      <c r="E48" s="4">
        <v>0</v>
      </c>
      <c r="F48" s="4">
        <v>0</v>
      </c>
      <c r="G48" s="4">
        <v>0</v>
      </c>
      <c r="H48" s="4">
        <v>176.49</v>
      </c>
      <c r="I48" s="5">
        <f>35382 / 86400</f>
        <v>0.4095138888888889</v>
      </c>
      <c r="J48" s="4">
        <v>0</v>
      </c>
      <c r="K48" s="4">
        <v>0</v>
      </c>
      <c r="L48" s="4">
        <v>17.96</v>
      </c>
      <c r="M48" s="4">
        <v>90</v>
      </c>
      <c r="N48" s="5">
        <f>57 / 86400</f>
        <v>6.5972222222222224E-4</v>
      </c>
      <c r="O48" s="4">
        <v>0.16</v>
      </c>
      <c r="P48" s="4" t="s">
        <v>28</v>
      </c>
      <c r="Q48" s="4" t="s">
        <v>28</v>
      </c>
      <c r="R48" s="4">
        <v>75</v>
      </c>
      <c r="S48" s="4">
        <v>42.5</v>
      </c>
      <c r="T48" s="4">
        <v>447</v>
      </c>
      <c r="U48" s="4">
        <v>253.28</v>
      </c>
      <c r="V48" s="4">
        <v>257</v>
      </c>
      <c r="W48" s="4">
        <v>145.62</v>
      </c>
      <c r="X48" s="4">
        <v>373</v>
      </c>
      <c r="Y48" s="4">
        <v>211.35</v>
      </c>
      <c r="Z48" s="5">
        <f>1136 / 86400</f>
        <v>1.3148148148148148E-2</v>
      </c>
      <c r="AA48" s="4">
        <v>3.21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97.78</v>
      </c>
      <c r="D49" s="6">
        <v>55.41</v>
      </c>
      <c r="E49" s="6">
        <v>0</v>
      </c>
      <c r="F49" s="6">
        <v>0</v>
      </c>
      <c r="G49" s="6">
        <v>0</v>
      </c>
      <c r="H49" s="6">
        <v>176.49</v>
      </c>
      <c r="I49" s="7">
        <f>35382 / 86400</f>
        <v>0.4095138888888889</v>
      </c>
      <c r="J49" s="6">
        <v>0</v>
      </c>
      <c r="K49" s="6">
        <v>0</v>
      </c>
      <c r="L49" s="6">
        <v>17.96</v>
      </c>
      <c r="M49" s="6">
        <v>90</v>
      </c>
      <c r="N49" s="7">
        <f>57 / 86400</f>
        <v>6.5972222222222224E-4</v>
      </c>
      <c r="O49" s="6">
        <v>0.16</v>
      </c>
      <c r="P49" s="6" t="s">
        <v>28</v>
      </c>
      <c r="Q49" s="6" t="s">
        <v>28</v>
      </c>
      <c r="R49" s="6">
        <v>75</v>
      </c>
      <c r="S49" s="6">
        <v>42.5</v>
      </c>
      <c r="T49" s="6">
        <v>447</v>
      </c>
      <c r="U49" s="6">
        <v>253.28</v>
      </c>
      <c r="V49" s="6">
        <v>257</v>
      </c>
      <c r="W49" s="6">
        <v>145.62</v>
      </c>
      <c r="X49" s="6">
        <v>373</v>
      </c>
      <c r="Y49" s="6">
        <v>211.35</v>
      </c>
      <c r="Z49" s="7">
        <f>1136 / 86400</f>
        <v>1.3148148148148148E-2</v>
      </c>
      <c r="AA49" s="6">
        <v>3.21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130.51</v>
      </c>
      <c r="D50" s="4">
        <v>62.31</v>
      </c>
      <c r="E50" s="4">
        <v>0</v>
      </c>
      <c r="F50" s="4">
        <v>0</v>
      </c>
      <c r="G50" s="4">
        <v>0</v>
      </c>
      <c r="H50" s="4">
        <v>209.45</v>
      </c>
      <c r="I50" s="5">
        <f>39022 / 86400</f>
        <v>0.45164351851851853</v>
      </c>
      <c r="J50" s="4">
        <v>0</v>
      </c>
      <c r="K50" s="4">
        <v>0</v>
      </c>
      <c r="L50" s="4">
        <v>19.32</v>
      </c>
      <c r="M50" s="4">
        <v>82</v>
      </c>
      <c r="N50" s="5">
        <f>1 / 86400</f>
        <v>1.1574074074074073E-5</v>
      </c>
      <c r="O50" s="4">
        <v>0</v>
      </c>
      <c r="P50" s="4" t="s">
        <v>28</v>
      </c>
      <c r="Q50" s="4" t="s">
        <v>28</v>
      </c>
      <c r="R50" s="4">
        <v>161</v>
      </c>
      <c r="S50" s="4">
        <v>76.87</v>
      </c>
      <c r="T50" s="4">
        <v>848</v>
      </c>
      <c r="U50" s="4">
        <v>404.87</v>
      </c>
      <c r="V50" s="4">
        <v>460</v>
      </c>
      <c r="W50" s="4">
        <v>219.62</v>
      </c>
      <c r="X50" s="4">
        <v>135</v>
      </c>
      <c r="Y50" s="4">
        <v>64.45</v>
      </c>
      <c r="Z50" s="5">
        <f>1719 / 86400</f>
        <v>1.9895833333333335E-2</v>
      </c>
      <c r="AA50" s="4">
        <v>4.41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130.51</v>
      </c>
      <c r="D51" s="6">
        <v>62.31</v>
      </c>
      <c r="E51" s="6">
        <v>0</v>
      </c>
      <c r="F51" s="6">
        <v>0</v>
      </c>
      <c r="G51" s="6">
        <v>0</v>
      </c>
      <c r="H51" s="6">
        <v>209.45</v>
      </c>
      <c r="I51" s="7">
        <f>39022 / 86400</f>
        <v>0.45164351851851853</v>
      </c>
      <c r="J51" s="6">
        <v>0</v>
      </c>
      <c r="K51" s="6">
        <v>0</v>
      </c>
      <c r="L51" s="6">
        <v>19.32</v>
      </c>
      <c r="M51" s="6">
        <v>82</v>
      </c>
      <c r="N51" s="7">
        <f>1 / 86400</f>
        <v>1.1574074074074073E-5</v>
      </c>
      <c r="O51" s="6">
        <v>0</v>
      </c>
      <c r="P51" s="6" t="s">
        <v>28</v>
      </c>
      <c r="Q51" s="6" t="s">
        <v>28</v>
      </c>
      <c r="R51" s="6">
        <v>161</v>
      </c>
      <c r="S51" s="6">
        <v>76.87</v>
      </c>
      <c r="T51" s="6">
        <v>848</v>
      </c>
      <c r="U51" s="6">
        <v>404.87</v>
      </c>
      <c r="V51" s="6">
        <v>460</v>
      </c>
      <c r="W51" s="6">
        <v>219.62</v>
      </c>
      <c r="X51" s="6">
        <v>135</v>
      </c>
      <c r="Y51" s="6">
        <v>64.45</v>
      </c>
      <c r="Z51" s="7">
        <f>1719 / 86400</f>
        <v>1.9895833333333335E-2</v>
      </c>
      <c r="AA51" s="6">
        <v>4.41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308.57</v>
      </c>
      <c r="D52" s="4">
        <v>232.6</v>
      </c>
      <c r="E52" s="4">
        <v>0</v>
      </c>
      <c r="F52" s="4">
        <v>0</v>
      </c>
      <c r="G52" s="4">
        <v>0</v>
      </c>
      <c r="H52" s="4">
        <v>132.66999999999999</v>
      </c>
      <c r="I52" s="5">
        <f>35508 / 86400</f>
        <v>0.41097222222222224</v>
      </c>
      <c r="J52" s="4">
        <v>0</v>
      </c>
      <c r="K52" s="4">
        <v>0</v>
      </c>
      <c r="L52" s="4">
        <v>13.45</v>
      </c>
      <c r="M52" s="4">
        <v>85</v>
      </c>
      <c r="N52" s="5">
        <f>34 / 86400</f>
        <v>3.9351851851851852E-4</v>
      </c>
      <c r="O52" s="4">
        <v>0.1</v>
      </c>
      <c r="P52" s="4" t="s">
        <v>28</v>
      </c>
      <c r="Q52" s="4" t="s">
        <v>28</v>
      </c>
      <c r="R52" s="4">
        <v>623</v>
      </c>
      <c r="S52" s="4">
        <v>469.6</v>
      </c>
      <c r="T52" s="4">
        <v>1234</v>
      </c>
      <c r="U52" s="4">
        <v>930.16</v>
      </c>
      <c r="V52" s="4">
        <v>1062</v>
      </c>
      <c r="W52" s="4">
        <v>800.51</v>
      </c>
      <c r="X52" s="4">
        <v>601</v>
      </c>
      <c r="Y52" s="4">
        <v>453.02</v>
      </c>
      <c r="Z52" s="5">
        <f>4738 / 86400</f>
        <v>5.4837962962962963E-2</v>
      </c>
      <c r="AA52" s="4">
        <v>13.34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308.57</v>
      </c>
      <c r="D53" s="6">
        <v>232.6</v>
      </c>
      <c r="E53" s="6">
        <v>0</v>
      </c>
      <c r="F53" s="6">
        <v>0</v>
      </c>
      <c r="G53" s="6">
        <v>0</v>
      </c>
      <c r="H53" s="6">
        <v>132.66999999999999</v>
      </c>
      <c r="I53" s="7">
        <f>35508 / 86400</f>
        <v>0.41097222222222224</v>
      </c>
      <c r="J53" s="6">
        <v>0</v>
      </c>
      <c r="K53" s="6">
        <v>0</v>
      </c>
      <c r="L53" s="6">
        <v>13.45</v>
      </c>
      <c r="M53" s="6">
        <v>85</v>
      </c>
      <c r="N53" s="7">
        <f>34 / 86400</f>
        <v>3.9351851851851852E-4</v>
      </c>
      <c r="O53" s="6">
        <v>0.1</v>
      </c>
      <c r="P53" s="6" t="s">
        <v>28</v>
      </c>
      <c r="Q53" s="6" t="s">
        <v>28</v>
      </c>
      <c r="R53" s="6">
        <v>623</v>
      </c>
      <c r="S53" s="6">
        <v>469.6</v>
      </c>
      <c r="T53" s="6">
        <v>1234</v>
      </c>
      <c r="U53" s="6">
        <v>930.16</v>
      </c>
      <c r="V53" s="6">
        <v>1062</v>
      </c>
      <c r="W53" s="6">
        <v>800.51</v>
      </c>
      <c r="X53" s="6">
        <v>601</v>
      </c>
      <c r="Y53" s="6">
        <v>453.02</v>
      </c>
      <c r="Z53" s="7">
        <f>4738 / 86400</f>
        <v>5.4837962962962963E-2</v>
      </c>
      <c r="AA53" s="6">
        <v>13.34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298.39999999999998</v>
      </c>
      <c r="D54" s="4">
        <v>153.41999999999999</v>
      </c>
      <c r="E54" s="4">
        <v>0</v>
      </c>
      <c r="F54" s="4">
        <v>0</v>
      </c>
      <c r="G54" s="4">
        <v>0</v>
      </c>
      <c r="H54" s="4">
        <v>194.5</v>
      </c>
      <c r="I54" s="5">
        <f>46234 / 86400</f>
        <v>0.53511574074074075</v>
      </c>
      <c r="J54" s="4">
        <v>0</v>
      </c>
      <c r="K54" s="4">
        <v>0</v>
      </c>
      <c r="L54" s="4">
        <v>15.14</v>
      </c>
      <c r="M54" s="4">
        <v>81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658</v>
      </c>
      <c r="S54" s="4">
        <v>338.3</v>
      </c>
      <c r="T54" s="4">
        <v>1570</v>
      </c>
      <c r="U54" s="4">
        <v>807.2</v>
      </c>
      <c r="V54" s="4">
        <v>1549</v>
      </c>
      <c r="W54" s="4">
        <v>796.4</v>
      </c>
      <c r="X54" s="4">
        <v>98</v>
      </c>
      <c r="Y54" s="4">
        <v>50.39</v>
      </c>
      <c r="Z54" s="5">
        <f>2601 / 86400</f>
        <v>3.0104166666666668E-2</v>
      </c>
      <c r="AA54" s="4">
        <v>5.63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298.39999999999998</v>
      </c>
      <c r="D55" s="6">
        <v>153.41999999999999</v>
      </c>
      <c r="E55" s="6">
        <v>0</v>
      </c>
      <c r="F55" s="6">
        <v>0</v>
      </c>
      <c r="G55" s="6">
        <v>0</v>
      </c>
      <c r="H55" s="6">
        <v>194.5</v>
      </c>
      <c r="I55" s="7">
        <f>46234 / 86400</f>
        <v>0.53511574074074075</v>
      </c>
      <c r="J55" s="6">
        <v>0</v>
      </c>
      <c r="K55" s="6">
        <v>0</v>
      </c>
      <c r="L55" s="6">
        <v>15.14</v>
      </c>
      <c r="M55" s="6">
        <v>81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658</v>
      </c>
      <c r="S55" s="6">
        <v>338.3</v>
      </c>
      <c r="T55" s="6">
        <v>1570</v>
      </c>
      <c r="U55" s="6">
        <v>807.2</v>
      </c>
      <c r="V55" s="6">
        <v>1549</v>
      </c>
      <c r="W55" s="6">
        <v>796.4</v>
      </c>
      <c r="X55" s="6">
        <v>98</v>
      </c>
      <c r="Y55" s="6">
        <v>50.39</v>
      </c>
      <c r="Z55" s="7">
        <f>2601 / 86400</f>
        <v>3.0104166666666668E-2</v>
      </c>
      <c r="AA55" s="6">
        <v>5.63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85.36</v>
      </c>
      <c r="D56" s="4">
        <v>42.75</v>
      </c>
      <c r="E56" s="4">
        <v>0</v>
      </c>
      <c r="F56" s="4">
        <v>0</v>
      </c>
      <c r="G56" s="4">
        <v>0</v>
      </c>
      <c r="H56" s="4">
        <v>199.7</v>
      </c>
      <c r="I56" s="5">
        <f>25144 / 86400</f>
        <v>0.29101851851851851</v>
      </c>
      <c r="J56" s="4">
        <v>0</v>
      </c>
      <c r="K56" s="4">
        <v>0</v>
      </c>
      <c r="L56" s="4">
        <v>28.59</v>
      </c>
      <c r="M56" s="4">
        <v>83</v>
      </c>
      <c r="N56" s="5">
        <f>4 / 86400</f>
        <v>4.6296296296296294E-5</v>
      </c>
      <c r="O56" s="4">
        <v>0.02</v>
      </c>
      <c r="P56" s="4" t="s">
        <v>28</v>
      </c>
      <c r="Q56" s="4" t="s">
        <v>28</v>
      </c>
      <c r="R56" s="4">
        <v>103</v>
      </c>
      <c r="S56" s="4">
        <v>51.58</v>
      </c>
      <c r="T56" s="4">
        <v>621</v>
      </c>
      <c r="U56" s="4">
        <v>310.97000000000003</v>
      </c>
      <c r="V56" s="4">
        <v>331</v>
      </c>
      <c r="W56" s="4">
        <v>165.75</v>
      </c>
      <c r="X56" s="4">
        <v>23</v>
      </c>
      <c r="Y56" s="4">
        <v>11.52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85.36</v>
      </c>
      <c r="D57" s="6">
        <v>42.75</v>
      </c>
      <c r="E57" s="6">
        <v>0</v>
      </c>
      <c r="F57" s="6">
        <v>0</v>
      </c>
      <c r="G57" s="6">
        <v>0</v>
      </c>
      <c r="H57" s="6">
        <v>199.7</v>
      </c>
      <c r="I57" s="7">
        <f>25144 / 86400</f>
        <v>0.29101851851851851</v>
      </c>
      <c r="J57" s="6">
        <v>0</v>
      </c>
      <c r="K57" s="6">
        <v>0</v>
      </c>
      <c r="L57" s="6">
        <v>28.59</v>
      </c>
      <c r="M57" s="6">
        <v>83</v>
      </c>
      <c r="N57" s="7">
        <f>4 / 86400</f>
        <v>4.6296296296296294E-5</v>
      </c>
      <c r="O57" s="6">
        <v>0.02</v>
      </c>
      <c r="P57" s="6" t="s">
        <v>28</v>
      </c>
      <c r="Q57" s="6" t="s">
        <v>28</v>
      </c>
      <c r="R57" s="6">
        <v>103</v>
      </c>
      <c r="S57" s="6">
        <v>51.58</v>
      </c>
      <c r="T57" s="6">
        <v>621</v>
      </c>
      <c r="U57" s="6">
        <v>310.97000000000003</v>
      </c>
      <c r="V57" s="6">
        <v>331</v>
      </c>
      <c r="W57" s="6">
        <v>165.75</v>
      </c>
      <c r="X57" s="6">
        <v>23</v>
      </c>
      <c r="Y57" s="6">
        <v>11.52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136.9</v>
      </c>
      <c r="D58" s="4">
        <v>80.69</v>
      </c>
      <c r="E58" s="4">
        <v>0</v>
      </c>
      <c r="F58" s="4">
        <v>0</v>
      </c>
      <c r="G58" s="4">
        <v>0</v>
      </c>
      <c r="H58" s="4">
        <v>169.66</v>
      </c>
      <c r="I58" s="5">
        <f>33209 / 86400</f>
        <v>0.38436342592592593</v>
      </c>
      <c r="J58" s="4">
        <v>0</v>
      </c>
      <c r="K58" s="4">
        <v>0</v>
      </c>
      <c r="L58" s="4">
        <v>18.39</v>
      </c>
      <c r="M58" s="4">
        <v>78</v>
      </c>
      <c r="N58" s="5">
        <f>0 / 86400</f>
        <v>0</v>
      </c>
      <c r="O58" s="4">
        <v>0</v>
      </c>
      <c r="P58" s="4" t="s">
        <v>28</v>
      </c>
      <c r="Q58" s="4" t="s">
        <v>28</v>
      </c>
      <c r="R58" s="4">
        <v>221</v>
      </c>
      <c r="S58" s="4">
        <v>130.26</v>
      </c>
      <c r="T58" s="4">
        <v>861</v>
      </c>
      <c r="U58" s="4">
        <v>507.49</v>
      </c>
      <c r="V58" s="4">
        <v>487</v>
      </c>
      <c r="W58" s="4">
        <v>287.05</v>
      </c>
      <c r="X58" s="4">
        <v>66</v>
      </c>
      <c r="Y58" s="4">
        <v>38.9</v>
      </c>
      <c r="Z58" s="5">
        <f>1921 / 86400</f>
        <v>2.2233796296296297E-2</v>
      </c>
      <c r="AA58" s="4">
        <v>5.78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136.9</v>
      </c>
      <c r="D59" s="6">
        <v>80.69</v>
      </c>
      <c r="E59" s="6">
        <v>0</v>
      </c>
      <c r="F59" s="6">
        <v>0</v>
      </c>
      <c r="G59" s="6">
        <v>0</v>
      </c>
      <c r="H59" s="6">
        <v>169.66</v>
      </c>
      <c r="I59" s="7">
        <f>33209 / 86400</f>
        <v>0.38436342592592593</v>
      </c>
      <c r="J59" s="6">
        <v>0</v>
      </c>
      <c r="K59" s="6">
        <v>0</v>
      </c>
      <c r="L59" s="6">
        <v>18.39</v>
      </c>
      <c r="M59" s="6">
        <v>78</v>
      </c>
      <c r="N59" s="7">
        <f>0 / 86400</f>
        <v>0</v>
      </c>
      <c r="O59" s="6">
        <v>0</v>
      </c>
      <c r="P59" s="6" t="s">
        <v>28</v>
      </c>
      <c r="Q59" s="6" t="s">
        <v>28</v>
      </c>
      <c r="R59" s="6">
        <v>221</v>
      </c>
      <c r="S59" s="6">
        <v>130.26</v>
      </c>
      <c r="T59" s="6">
        <v>861</v>
      </c>
      <c r="U59" s="6">
        <v>507.49</v>
      </c>
      <c r="V59" s="6">
        <v>487</v>
      </c>
      <c r="W59" s="6">
        <v>287.05</v>
      </c>
      <c r="X59" s="6">
        <v>66</v>
      </c>
      <c r="Y59" s="6">
        <v>38.9</v>
      </c>
      <c r="Z59" s="7">
        <f>1921 / 86400</f>
        <v>2.2233796296296297E-2</v>
      </c>
      <c r="AA59" s="6">
        <v>5.78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25.9</v>
      </c>
      <c r="D60" s="4">
        <v>14.03</v>
      </c>
      <c r="E60" s="4">
        <v>0</v>
      </c>
      <c r="F60" s="4">
        <v>0</v>
      </c>
      <c r="G60" s="4">
        <v>0</v>
      </c>
      <c r="H60" s="4">
        <v>184.57</v>
      </c>
      <c r="I60" s="5">
        <f>40490 / 86400</f>
        <v>0.46863425925925928</v>
      </c>
      <c r="J60" s="4">
        <v>0</v>
      </c>
      <c r="K60" s="4">
        <v>0</v>
      </c>
      <c r="L60" s="4">
        <v>16.41</v>
      </c>
      <c r="M60" s="4">
        <v>73</v>
      </c>
      <c r="N60" s="5">
        <f>0 / 86400</f>
        <v>0</v>
      </c>
      <c r="O60" s="4">
        <v>0</v>
      </c>
      <c r="P60" s="4" t="s">
        <v>28</v>
      </c>
      <c r="Q60" s="4" t="s">
        <v>28</v>
      </c>
      <c r="R60" s="4">
        <v>6</v>
      </c>
      <c r="S60" s="4">
        <v>3.25</v>
      </c>
      <c r="T60" s="4">
        <v>247</v>
      </c>
      <c r="U60" s="4">
        <v>133.83000000000001</v>
      </c>
      <c r="V60" s="4">
        <v>821</v>
      </c>
      <c r="W60" s="4">
        <v>444.83</v>
      </c>
      <c r="X60" s="4">
        <v>0</v>
      </c>
      <c r="Y60" s="4">
        <v>0</v>
      </c>
      <c r="Z60" s="5">
        <f>0 / 86400</f>
        <v>0</v>
      </c>
      <c r="AA60" s="4">
        <v>0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25.9</v>
      </c>
      <c r="D61" s="6">
        <v>14.03</v>
      </c>
      <c r="E61" s="6">
        <v>0</v>
      </c>
      <c r="F61" s="6">
        <v>0</v>
      </c>
      <c r="G61" s="6">
        <v>0</v>
      </c>
      <c r="H61" s="6">
        <v>184.57</v>
      </c>
      <c r="I61" s="7">
        <f>40490 / 86400</f>
        <v>0.46863425925925928</v>
      </c>
      <c r="J61" s="6">
        <v>0</v>
      </c>
      <c r="K61" s="6">
        <v>0</v>
      </c>
      <c r="L61" s="6">
        <v>16.41</v>
      </c>
      <c r="M61" s="6">
        <v>73</v>
      </c>
      <c r="N61" s="7">
        <f>0 / 86400</f>
        <v>0</v>
      </c>
      <c r="O61" s="6">
        <v>0</v>
      </c>
      <c r="P61" s="6" t="s">
        <v>28</v>
      </c>
      <c r="Q61" s="6" t="s">
        <v>28</v>
      </c>
      <c r="R61" s="6">
        <v>6</v>
      </c>
      <c r="S61" s="6">
        <v>3.25</v>
      </c>
      <c r="T61" s="6">
        <v>247</v>
      </c>
      <c r="U61" s="6">
        <v>133.83000000000001</v>
      </c>
      <c r="V61" s="6">
        <v>821</v>
      </c>
      <c r="W61" s="6">
        <v>444.83</v>
      </c>
      <c r="X61" s="6">
        <v>0</v>
      </c>
      <c r="Y61" s="6">
        <v>0</v>
      </c>
      <c r="Z61" s="7">
        <f>0 / 86400</f>
        <v>0</v>
      </c>
      <c r="AA61" s="6">
        <v>0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42.71</v>
      </c>
      <c r="D62" s="4">
        <v>25.01</v>
      </c>
      <c r="E62" s="4">
        <v>0</v>
      </c>
      <c r="F62" s="4">
        <v>0</v>
      </c>
      <c r="G62" s="4">
        <v>0</v>
      </c>
      <c r="H62" s="4">
        <v>170.78</v>
      </c>
      <c r="I62" s="5">
        <f>33422 / 86400</f>
        <v>0.3868287037037037</v>
      </c>
      <c r="J62" s="4">
        <v>0</v>
      </c>
      <c r="K62" s="4">
        <v>0</v>
      </c>
      <c r="L62" s="4">
        <v>18.399999999999999</v>
      </c>
      <c r="M62" s="4">
        <v>86</v>
      </c>
      <c r="N62" s="5">
        <f>15 / 86400</f>
        <v>1.7361111111111112E-4</v>
      </c>
      <c r="O62" s="4">
        <v>0.04</v>
      </c>
      <c r="P62" s="4" t="s">
        <v>28</v>
      </c>
      <c r="Q62" s="4" t="s">
        <v>28</v>
      </c>
      <c r="R62" s="4">
        <v>33</v>
      </c>
      <c r="S62" s="4">
        <v>19.32</v>
      </c>
      <c r="T62" s="4">
        <v>359</v>
      </c>
      <c r="U62" s="4">
        <v>210.21</v>
      </c>
      <c r="V62" s="4">
        <v>760</v>
      </c>
      <c r="W62" s="4">
        <v>445.01</v>
      </c>
      <c r="X62" s="4">
        <v>0</v>
      </c>
      <c r="Y62" s="4">
        <v>0</v>
      </c>
      <c r="Z62" s="5">
        <f>506 / 86400</f>
        <v>5.8564814814814816E-3</v>
      </c>
      <c r="AA62" s="4">
        <v>1.51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42.71</v>
      </c>
      <c r="D63" s="6">
        <v>25.01</v>
      </c>
      <c r="E63" s="6">
        <v>0</v>
      </c>
      <c r="F63" s="6">
        <v>0</v>
      </c>
      <c r="G63" s="6">
        <v>0</v>
      </c>
      <c r="H63" s="6">
        <v>170.78</v>
      </c>
      <c r="I63" s="7">
        <f>33422 / 86400</f>
        <v>0.3868287037037037</v>
      </c>
      <c r="J63" s="6">
        <v>0</v>
      </c>
      <c r="K63" s="6">
        <v>0</v>
      </c>
      <c r="L63" s="6">
        <v>18.399999999999999</v>
      </c>
      <c r="M63" s="6">
        <v>86</v>
      </c>
      <c r="N63" s="7">
        <f>15 / 86400</f>
        <v>1.7361111111111112E-4</v>
      </c>
      <c r="O63" s="6">
        <v>0.04</v>
      </c>
      <c r="P63" s="6" t="s">
        <v>28</v>
      </c>
      <c r="Q63" s="6" t="s">
        <v>28</v>
      </c>
      <c r="R63" s="6">
        <v>33</v>
      </c>
      <c r="S63" s="6">
        <v>19.32</v>
      </c>
      <c r="T63" s="6">
        <v>359</v>
      </c>
      <c r="U63" s="6">
        <v>210.21</v>
      </c>
      <c r="V63" s="6">
        <v>760</v>
      </c>
      <c r="W63" s="6">
        <v>445.01</v>
      </c>
      <c r="X63" s="6">
        <v>0</v>
      </c>
      <c r="Y63" s="6">
        <v>0</v>
      </c>
      <c r="Z63" s="7">
        <f>506 / 86400</f>
        <v>5.8564814814814816E-3</v>
      </c>
      <c r="AA63" s="6">
        <v>1.51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39.83</v>
      </c>
      <c r="D64" s="4">
        <v>23.62</v>
      </c>
      <c r="E64" s="4">
        <v>0</v>
      </c>
      <c r="F64" s="4">
        <v>0</v>
      </c>
      <c r="G64" s="4">
        <v>0</v>
      </c>
      <c r="H64" s="4">
        <v>168.65</v>
      </c>
      <c r="I64" s="5">
        <f>32967 / 86400</f>
        <v>0.38156250000000003</v>
      </c>
      <c r="J64" s="4">
        <v>0</v>
      </c>
      <c r="K64" s="4">
        <v>0</v>
      </c>
      <c r="L64" s="4">
        <v>18.420000000000002</v>
      </c>
      <c r="M64" s="4">
        <v>87</v>
      </c>
      <c r="N64" s="5">
        <f>14 / 86400</f>
        <v>1.6203703703703703E-4</v>
      </c>
      <c r="O64" s="4">
        <v>0.04</v>
      </c>
      <c r="P64" s="4" t="s">
        <v>28</v>
      </c>
      <c r="Q64" s="4" t="s">
        <v>28</v>
      </c>
      <c r="R64" s="4">
        <v>31</v>
      </c>
      <c r="S64" s="4">
        <v>18.38</v>
      </c>
      <c r="T64" s="4">
        <v>334</v>
      </c>
      <c r="U64" s="4">
        <v>198.04</v>
      </c>
      <c r="V64" s="4">
        <v>756</v>
      </c>
      <c r="W64" s="4">
        <v>448.26</v>
      </c>
      <c r="X64" s="4">
        <v>0</v>
      </c>
      <c r="Y64" s="4">
        <v>0</v>
      </c>
      <c r="Z64" s="5">
        <f>859 / 86400</f>
        <v>9.9421296296296289E-3</v>
      </c>
      <c r="AA64" s="4">
        <v>2.61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39.83</v>
      </c>
      <c r="D65" s="6">
        <v>23.62</v>
      </c>
      <c r="E65" s="6">
        <v>0</v>
      </c>
      <c r="F65" s="6">
        <v>0</v>
      </c>
      <c r="G65" s="6">
        <v>0</v>
      </c>
      <c r="H65" s="6">
        <v>168.65</v>
      </c>
      <c r="I65" s="7">
        <f>32967 / 86400</f>
        <v>0.38156250000000003</v>
      </c>
      <c r="J65" s="6">
        <v>0</v>
      </c>
      <c r="K65" s="6">
        <v>0</v>
      </c>
      <c r="L65" s="6">
        <v>18.420000000000002</v>
      </c>
      <c r="M65" s="6">
        <v>87</v>
      </c>
      <c r="N65" s="7">
        <f>14 / 86400</f>
        <v>1.6203703703703703E-4</v>
      </c>
      <c r="O65" s="6">
        <v>0.04</v>
      </c>
      <c r="P65" s="6" t="s">
        <v>28</v>
      </c>
      <c r="Q65" s="6" t="s">
        <v>28</v>
      </c>
      <c r="R65" s="6">
        <v>31</v>
      </c>
      <c r="S65" s="6">
        <v>18.38</v>
      </c>
      <c r="T65" s="6">
        <v>334</v>
      </c>
      <c r="U65" s="6">
        <v>198.04</v>
      </c>
      <c r="V65" s="6">
        <v>756</v>
      </c>
      <c r="W65" s="6">
        <v>448.26</v>
      </c>
      <c r="X65" s="6">
        <v>0</v>
      </c>
      <c r="Y65" s="6">
        <v>0</v>
      </c>
      <c r="Z65" s="7">
        <f>859 / 86400</f>
        <v>9.9421296296296289E-3</v>
      </c>
      <c r="AA65" s="6">
        <v>2.61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151.19999999999999</v>
      </c>
      <c r="D66" s="4">
        <v>72.55</v>
      </c>
      <c r="E66" s="4">
        <v>0</v>
      </c>
      <c r="F66" s="4">
        <v>0</v>
      </c>
      <c r="G66" s="4">
        <v>0</v>
      </c>
      <c r="H66" s="4">
        <v>208.41</v>
      </c>
      <c r="I66" s="5">
        <f>44038 / 86400</f>
        <v>0.50969907407407411</v>
      </c>
      <c r="J66" s="4">
        <v>0</v>
      </c>
      <c r="K66" s="4">
        <v>0</v>
      </c>
      <c r="L66" s="4">
        <v>17.04</v>
      </c>
      <c r="M66" s="4">
        <v>77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276</v>
      </c>
      <c r="S66" s="4">
        <v>132.43</v>
      </c>
      <c r="T66" s="4">
        <v>900</v>
      </c>
      <c r="U66" s="4">
        <v>431.85</v>
      </c>
      <c r="V66" s="4">
        <v>500</v>
      </c>
      <c r="W66" s="4">
        <v>239.91</v>
      </c>
      <c r="X66" s="4">
        <v>60</v>
      </c>
      <c r="Y66" s="4">
        <v>28.79</v>
      </c>
      <c r="Z66" s="5">
        <f>844 / 86400</f>
        <v>9.7685185185185184E-3</v>
      </c>
      <c r="AA66" s="4">
        <v>1.92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151.19999999999999</v>
      </c>
      <c r="D67" s="6">
        <v>72.55</v>
      </c>
      <c r="E67" s="6">
        <v>0</v>
      </c>
      <c r="F67" s="6">
        <v>0</v>
      </c>
      <c r="G67" s="6">
        <v>0</v>
      </c>
      <c r="H67" s="6">
        <v>208.41</v>
      </c>
      <c r="I67" s="7">
        <f>44038 / 86400</f>
        <v>0.50969907407407411</v>
      </c>
      <c r="J67" s="6">
        <v>0</v>
      </c>
      <c r="K67" s="6">
        <v>0</v>
      </c>
      <c r="L67" s="6">
        <v>17.04</v>
      </c>
      <c r="M67" s="6">
        <v>77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276</v>
      </c>
      <c r="S67" s="6">
        <v>132.43</v>
      </c>
      <c r="T67" s="6">
        <v>900</v>
      </c>
      <c r="U67" s="6">
        <v>431.85</v>
      </c>
      <c r="V67" s="6">
        <v>500</v>
      </c>
      <c r="W67" s="6">
        <v>239.91</v>
      </c>
      <c r="X67" s="6">
        <v>60</v>
      </c>
      <c r="Y67" s="6">
        <v>28.79</v>
      </c>
      <c r="Z67" s="7">
        <f>844 / 86400</f>
        <v>9.7685185185185184E-3</v>
      </c>
      <c r="AA67" s="6">
        <v>1.92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419.86</v>
      </c>
      <c r="D68" s="4">
        <v>124.91</v>
      </c>
      <c r="E68" s="4">
        <v>0</v>
      </c>
      <c r="F68" s="4">
        <v>0</v>
      </c>
      <c r="G68" s="4">
        <v>0</v>
      </c>
      <c r="H68" s="4">
        <v>336.14</v>
      </c>
      <c r="I68" s="5">
        <f>66390 / 86400</f>
        <v>0.76840277777777777</v>
      </c>
      <c r="J68" s="4">
        <v>0</v>
      </c>
      <c r="K68" s="4">
        <v>0</v>
      </c>
      <c r="L68" s="4">
        <v>18.23</v>
      </c>
      <c r="M68" s="4">
        <v>98</v>
      </c>
      <c r="N68" s="5">
        <f>236 / 86400</f>
        <v>2.7314814814814814E-3</v>
      </c>
      <c r="O68" s="4">
        <v>0.36</v>
      </c>
      <c r="P68" s="4" t="s">
        <v>28</v>
      </c>
      <c r="Q68" s="4" t="s">
        <v>28</v>
      </c>
      <c r="R68" s="4">
        <v>806</v>
      </c>
      <c r="S68" s="4">
        <v>239.78</v>
      </c>
      <c r="T68" s="4">
        <v>1900</v>
      </c>
      <c r="U68" s="4">
        <v>565.25</v>
      </c>
      <c r="V68" s="4">
        <v>1173</v>
      </c>
      <c r="W68" s="4">
        <v>348.97</v>
      </c>
      <c r="X68" s="4">
        <v>648</v>
      </c>
      <c r="Y68" s="4">
        <v>192.78</v>
      </c>
      <c r="Z68" s="5">
        <f>3173 / 86400</f>
        <v>3.6724537037037035E-2</v>
      </c>
      <c r="AA68" s="4">
        <v>4.78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419.86</v>
      </c>
      <c r="D69" s="6">
        <v>124.91</v>
      </c>
      <c r="E69" s="6">
        <v>0</v>
      </c>
      <c r="F69" s="6">
        <v>0</v>
      </c>
      <c r="G69" s="6">
        <v>0</v>
      </c>
      <c r="H69" s="6">
        <v>336.14</v>
      </c>
      <c r="I69" s="7">
        <f>66390 / 86400</f>
        <v>0.76840277777777777</v>
      </c>
      <c r="J69" s="6">
        <v>0</v>
      </c>
      <c r="K69" s="6">
        <v>0</v>
      </c>
      <c r="L69" s="6">
        <v>18.23</v>
      </c>
      <c r="M69" s="6">
        <v>98</v>
      </c>
      <c r="N69" s="7">
        <f>236 / 86400</f>
        <v>2.7314814814814814E-3</v>
      </c>
      <c r="O69" s="6">
        <v>0.36</v>
      </c>
      <c r="P69" s="6" t="s">
        <v>28</v>
      </c>
      <c r="Q69" s="6" t="s">
        <v>28</v>
      </c>
      <c r="R69" s="6">
        <v>806</v>
      </c>
      <c r="S69" s="6">
        <v>239.78</v>
      </c>
      <c r="T69" s="6">
        <v>1900</v>
      </c>
      <c r="U69" s="6">
        <v>565.25</v>
      </c>
      <c r="V69" s="6">
        <v>1173</v>
      </c>
      <c r="W69" s="6">
        <v>348.97</v>
      </c>
      <c r="X69" s="6">
        <v>648</v>
      </c>
      <c r="Y69" s="6">
        <v>192.78</v>
      </c>
      <c r="Z69" s="7">
        <f>3173 / 86400</f>
        <v>3.6724537037037035E-2</v>
      </c>
      <c r="AA69" s="6">
        <v>4.78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1.3</v>
      </c>
      <c r="D70" s="4">
        <v>6.66</v>
      </c>
      <c r="E70" s="4">
        <v>0</v>
      </c>
      <c r="F70" s="4">
        <v>0</v>
      </c>
      <c r="G70" s="4">
        <v>0</v>
      </c>
      <c r="H70" s="4">
        <v>19.510000000000002</v>
      </c>
      <c r="I70" s="5">
        <f>6722 / 86400</f>
        <v>7.7800925925925926E-2</v>
      </c>
      <c r="J70" s="4">
        <v>0</v>
      </c>
      <c r="K70" s="4">
        <v>0</v>
      </c>
      <c r="L70" s="4">
        <v>10.45</v>
      </c>
      <c r="M70" s="4">
        <v>61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0</v>
      </c>
      <c r="S70" s="4">
        <v>0</v>
      </c>
      <c r="T70" s="4">
        <v>13</v>
      </c>
      <c r="U70" s="4">
        <v>66.650000000000006</v>
      </c>
      <c r="V70" s="4">
        <v>59</v>
      </c>
      <c r="W70" s="4">
        <v>302.49</v>
      </c>
      <c r="X70" s="4">
        <v>0</v>
      </c>
      <c r="Y70" s="4">
        <v>0</v>
      </c>
      <c r="Z70" s="5">
        <f>1022 / 86400</f>
        <v>1.1828703703703704E-2</v>
      </c>
      <c r="AA70" s="4">
        <v>15.2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1.3</v>
      </c>
      <c r="D71" s="6">
        <v>6.66</v>
      </c>
      <c r="E71" s="6">
        <v>0</v>
      </c>
      <c r="F71" s="6">
        <v>0</v>
      </c>
      <c r="G71" s="6">
        <v>0</v>
      </c>
      <c r="H71" s="6">
        <v>19.510000000000002</v>
      </c>
      <c r="I71" s="7">
        <f>6722 / 86400</f>
        <v>7.7800925925925926E-2</v>
      </c>
      <c r="J71" s="6">
        <v>0</v>
      </c>
      <c r="K71" s="6">
        <v>0</v>
      </c>
      <c r="L71" s="6">
        <v>10.45</v>
      </c>
      <c r="M71" s="6">
        <v>61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0</v>
      </c>
      <c r="S71" s="6">
        <v>0</v>
      </c>
      <c r="T71" s="6">
        <v>13</v>
      </c>
      <c r="U71" s="6">
        <v>66.650000000000006</v>
      </c>
      <c r="V71" s="6">
        <v>59</v>
      </c>
      <c r="W71" s="6">
        <v>302.49</v>
      </c>
      <c r="X71" s="6">
        <v>0</v>
      </c>
      <c r="Y71" s="6">
        <v>0</v>
      </c>
      <c r="Z71" s="7">
        <f>1022 / 86400</f>
        <v>1.1828703703703704E-2</v>
      </c>
      <c r="AA71" s="6">
        <v>15.2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37.299999999999997</v>
      </c>
      <c r="D72" s="4">
        <v>64.95</v>
      </c>
      <c r="E72" s="4">
        <v>0</v>
      </c>
      <c r="F72" s="4">
        <v>0</v>
      </c>
      <c r="G72" s="4">
        <v>0</v>
      </c>
      <c r="H72" s="4">
        <v>57.43</v>
      </c>
      <c r="I72" s="5">
        <f>5687 / 86400</f>
        <v>6.582175925925926E-2</v>
      </c>
      <c r="J72" s="4">
        <v>0</v>
      </c>
      <c r="K72" s="4">
        <v>0</v>
      </c>
      <c r="L72" s="4">
        <v>36.35</v>
      </c>
      <c r="M72" s="4">
        <v>80</v>
      </c>
      <c r="N72" s="5">
        <f>0 / 86400</f>
        <v>0</v>
      </c>
      <c r="O72" s="4">
        <v>0</v>
      </c>
      <c r="P72" s="4" t="s">
        <v>28</v>
      </c>
      <c r="Q72" s="4" t="s">
        <v>28</v>
      </c>
      <c r="R72" s="4">
        <v>64</v>
      </c>
      <c r="S72" s="4">
        <v>111.45</v>
      </c>
      <c r="T72" s="4">
        <v>220</v>
      </c>
      <c r="U72" s="4">
        <v>383.11</v>
      </c>
      <c r="V72" s="4">
        <v>120</v>
      </c>
      <c r="W72" s="4">
        <v>208.97</v>
      </c>
      <c r="X72" s="4">
        <v>25</v>
      </c>
      <c r="Y72" s="4">
        <v>43.54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37.299999999999997</v>
      </c>
      <c r="D73" s="6">
        <v>64.95</v>
      </c>
      <c r="E73" s="6">
        <v>0</v>
      </c>
      <c r="F73" s="6">
        <v>0</v>
      </c>
      <c r="G73" s="6">
        <v>0</v>
      </c>
      <c r="H73" s="6">
        <v>57.43</v>
      </c>
      <c r="I73" s="7">
        <f>5687 / 86400</f>
        <v>6.582175925925926E-2</v>
      </c>
      <c r="J73" s="6">
        <v>0</v>
      </c>
      <c r="K73" s="6">
        <v>0</v>
      </c>
      <c r="L73" s="6">
        <v>36.35</v>
      </c>
      <c r="M73" s="6">
        <v>80</v>
      </c>
      <c r="N73" s="7">
        <f>0 / 86400</f>
        <v>0</v>
      </c>
      <c r="O73" s="6">
        <v>0</v>
      </c>
      <c r="P73" s="6" t="s">
        <v>28</v>
      </c>
      <c r="Q73" s="6" t="s">
        <v>28</v>
      </c>
      <c r="R73" s="6">
        <v>64</v>
      </c>
      <c r="S73" s="6">
        <v>111.45</v>
      </c>
      <c r="T73" s="6">
        <v>220</v>
      </c>
      <c r="U73" s="6">
        <v>383.11</v>
      </c>
      <c r="V73" s="6">
        <v>120</v>
      </c>
      <c r="W73" s="6">
        <v>208.97</v>
      </c>
      <c r="X73" s="6">
        <v>25</v>
      </c>
      <c r="Y73" s="6">
        <v>43.54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174.83</v>
      </c>
      <c r="D74" s="4">
        <v>63.1</v>
      </c>
      <c r="E74" s="4">
        <v>0</v>
      </c>
      <c r="F74" s="4">
        <v>0</v>
      </c>
      <c r="G74" s="4">
        <v>0</v>
      </c>
      <c r="H74" s="4">
        <v>277.05</v>
      </c>
      <c r="I74" s="5">
        <f>51898 / 86400</f>
        <v>0.60067129629629634</v>
      </c>
      <c r="J74" s="4">
        <v>0</v>
      </c>
      <c r="K74" s="4">
        <v>0</v>
      </c>
      <c r="L74" s="4">
        <v>19.22</v>
      </c>
      <c r="M74" s="4">
        <v>85</v>
      </c>
      <c r="N74" s="5">
        <f>9 / 86400</f>
        <v>1.0416666666666667E-4</v>
      </c>
      <c r="O74" s="4">
        <v>0.02</v>
      </c>
      <c r="P74" s="4" t="s">
        <v>28</v>
      </c>
      <c r="Q74" s="4" t="s">
        <v>28</v>
      </c>
      <c r="R74" s="4">
        <v>293</v>
      </c>
      <c r="S74" s="4">
        <v>105.76</v>
      </c>
      <c r="T74" s="4">
        <v>1023</v>
      </c>
      <c r="U74" s="4">
        <v>369.24</v>
      </c>
      <c r="V74" s="4">
        <v>695</v>
      </c>
      <c r="W74" s="4">
        <v>250.85</v>
      </c>
      <c r="X74" s="4">
        <v>138</v>
      </c>
      <c r="Y74" s="4">
        <v>49.81</v>
      </c>
      <c r="Z74" s="5">
        <f>3832 / 86400</f>
        <v>4.4351851851851851E-2</v>
      </c>
      <c r="AA74" s="4">
        <v>7.38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174.83</v>
      </c>
      <c r="D75" s="6">
        <v>63.1</v>
      </c>
      <c r="E75" s="6">
        <v>0</v>
      </c>
      <c r="F75" s="6">
        <v>0</v>
      </c>
      <c r="G75" s="6">
        <v>0</v>
      </c>
      <c r="H75" s="6">
        <v>277.05</v>
      </c>
      <c r="I75" s="7">
        <f>51898 / 86400</f>
        <v>0.60067129629629634</v>
      </c>
      <c r="J75" s="6">
        <v>0</v>
      </c>
      <c r="K75" s="6">
        <v>0</v>
      </c>
      <c r="L75" s="6">
        <v>19.22</v>
      </c>
      <c r="M75" s="6">
        <v>85</v>
      </c>
      <c r="N75" s="7">
        <f>9 / 86400</f>
        <v>1.0416666666666667E-4</v>
      </c>
      <c r="O75" s="6">
        <v>0.02</v>
      </c>
      <c r="P75" s="6" t="s">
        <v>28</v>
      </c>
      <c r="Q75" s="6" t="s">
        <v>28</v>
      </c>
      <c r="R75" s="6">
        <v>293</v>
      </c>
      <c r="S75" s="6">
        <v>105.76</v>
      </c>
      <c r="T75" s="6">
        <v>1023</v>
      </c>
      <c r="U75" s="6">
        <v>369.24</v>
      </c>
      <c r="V75" s="6">
        <v>695</v>
      </c>
      <c r="W75" s="6">
        <v>250.85</v>
      </c>
      <c r="X75" s="6">
        <v>138</v>
      </c>
      <c r="Y75" s="6">
        <v>49.81</v>
      </c>
      <c r="Z75" s="7">
        <f>3832 / 86400</f>
        <v>4.4351851851851851E-2</v>
      </c>
      <c r="AA75" s="6">
        <v>7.38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1.1000000000000001</v>
      </c>
      <c r="D76" s="4">
        <v>10.14</v>
      </c>
      <c r="E76" s="4">
        <v>0</v>
      </c>
      <c r="F76" s="4">
        <v>0</v>
      </c>
      <c r="G76" s="4">
        <v>0</v>
      </c>
      <c r="H76" s="4">
        <v>10.85</v>
      </c>
      <c r="I76" s="5">
        <f>4865 / 86400</f>
        <v>5.6307870370370369E-2</v>
      </c>
      <c r="J76" s="4">
        <v>0</v>
      </c>
      <c r="K76" s="4">
        <v>0</v>
      </c>
      <c r="L76" s="4">
        <v>8.0299999999999994</v>
      </c>
      <c r="M76" s="4">
        <v>53</v>
      </c>
      <c r="N76" s="5">
        <f t="shared" ref="N76:N83" si="2">0 / 86400</f>
        <v>0</v>
      </c>
      <c r="O76" s="4">
        <v>0</v>
      </c>
      <c r="P76" s="4" t="s">
        <v>28</v>
      </c>
      <c r="Q76" s="4" t="s">
        <v>28</v>
      </c>
      <c r="R76" s="4">
        <v>0</v>
      </c>
      <c r="S76" s="4">
        <v>0</v>
      </c>
      <c r="T76" s="4">
        <v>11</v>
      </c>
      <c r="U76" s="4">
        <v>101.37</v>
      </c>
      <c r="V76" s="4">
        <v>48</v>
      </c>
      <c r="W76" s="4">
        <v>442.36</v>
      </c>
      <c r="X76" s="4">
        <v>0</v>
      </c>
      <c r="Y76" s="4">
        <v>0</v>
      </c>
      <c r="Z76" s="5">
        <f>408 / 86400</f>
        <v>4.7222222222222223E-3</v>
      </c>
      <c r="AA76" s="4">
        <v>8.39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1.1000000000000001</v>
      </c>
      <c r="D77" s="6">
        <v>10.14</v>
      </c>
      <c r="E77" s="6">
        <v>0</v>
      </c>
      <c r="F77" s="6">
        <v>0</v>
      </c>
      <c r="G77" s="6">
        <v>0</v>
      </c>
      <c r="H77" s="6">
        <v>10.85</v>
      </c>
      <c r="I77" s="7">
        <f>4865 / 86400</f>
        <v>5.6307870370370369E-2</v>
      </c>
      <c r="J77" s="6">
        <v>0</v>
      </c>
      <c r="K77" s="6">
        <v>0</v>
      </c>
      <c r="L77" s="6">
        <v>8.0299999999999994</v>
      </c>
      <c r="M77" s="6">
        <v>53</v>
      </c>
      <c r="N77" s="7">
        <f t="shared" si="2"/>
        <v>0</v>
      </c>
      <c r="O77" s="6">
        <v>0</v>
      </c>
      <c r="P77" s="6" t="s">
        <v>28</v>
      </c>
      <c r="Q77" s="6" t="s">
        <v>28</v>
      </c>
      <c r="R77" s="6">
        <v>0</v>
      </c>
      <c r="S77" s="6">
        <v>0</v>
      </c>
      <c r="T77" s="6">
        <v>11</v>
      </c>
      <c r="U77" s="6">
        <v>101.37</v>
      </c>
      <c r="V77" s="6">
        <v>48</v>
      </c>
      <c r="W77" s="6">
        <v>442.36</v>
      </c>
      <c r="X77" s="6">
        <v>0</v>
      </c>
      <c r="Y77" s="6">
        <v>0</v>
      </c>
      <c r="Z77" s="7">
        <f>408 / 86400</f>
        <v>4.7222222222222223E-3</v>
      </c>
      <c r="AA77" s="6">
        <v>8.39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135.30000000000001</v>
      </c>
      <c r="D78" s="4">
        <v>13.95</v>
      </c>
      <c r="E78" s="4">
        <v>0</v>
      </c>
      <c r="F78" s="4">
        <v>0</v>
      </c>
      <c r="G78" s="4">
        <v>0</v>
      </c>
      <c r="H78" s="4">
        <v>969.73</v>
      </c>
      <c r="I78" s="5">
        <f>44835 / 86400</f>
        <v>0.51892361111111107</v>
      </c>
      <c r="J78" s="4">
        <v>0</v>
      </c>
      <c r="K78" s="4">
        <v>0</v>
      </c>
      <c r="L78" s="4">
        <v>77.86</v>
      </c>
      <c r="M78" s="4">
        <v>79</v>
      </c>
      <c r="N78" s="5">
        <f t="shared" si="2"/>
        <v>0</v>
      </c>
      <c r="O78" s="4">
        <v>0</v>
      </c>
      <c r="P78" s="4" t="s">
        <v>28</v>
      </c>
      <c r="Q78" s="4" t="s">
        <v>28</v>
      </c>
      <c r="R78" s="4">
        <v>206</v>
      </c>
      <c r="S78" s="4">
        <v>21.24</v>
      </c>
      <c r="T78" s="4">
        <v>842</v>
      </c>
      <c r="U78" s="4">
        <v>86.83</v>
      </c>
      <c r="V78" s="4">
        <v>461</v>
      </c>
      <c r="W78" s="4">
        <v>47.54</v>
      </c>
      <c r="X78" s="4">
        <v>99</v>
      </c>
      <c r="Y78" s="4">
        <v>10.210000000000001</v>
      </c>
      <c r="Z78" s="5">
        <f>3176 / 86400</f>
        <v>3.6759259259259262E-2</v>
      </c>
      <c r="AA78" s="4">
        <v>7.08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135.30000000000001</v>
      </c>
      <c r="D79" s="6">
        <v>13.95</v>
      </c>
      <c r="E79" s="6">
        <v>0</v>
      </c>
      <c r="F79" s="6">
        <v>0</v>
      </c>
      <c r="G79" s="6">
        <v>0</v>
      </c>
      <c r="H79" s="6">
        <v>969.73</v>
      </c>
      <c r="I79" s="7">
        <f>44835 / 86400</f>
        <v>0.51892361111111107</v>
      </c>
      <c r="J79" s="6">
        <v>0</v>
      </c>
      <c r="K79" s="6">
        <v>0</v>
      </c>
      <c r="L79" s="6">
        <v>77.86</v>
      </c>
      <c r="M79" s="6">
        <v>79</v>
      </c>
      <c r="N79" s="7">
        <f t="shared" si="2"/>
        <v>0</v>
      </c>
      <c r="O79" s="6">
        <v>0</v>
      </c>
      <c r="P79" s="6" t="s">
        <v>28</v>
      </c>
      <c r="Q79" s="6" t="s">
        <v>28</v>
      </c>
      <c r="R79" s="6">
        <v>206</v>
      </c>
      <c r="S79" s="6">
        <v>21.24</v>
      </c>
      <c r="T79" s="6">
        <v>842</v>
      </c>
      <c r="U79" s="6">
        <v>86.83</v>
      </c>
      <c r="V79" s="6">
        <v>461</v>
      </c>
      <c r="W79" s="6">
        <v>47.54</v>
      </c>
      <c r="X79" s="6">
        <v>99</v>
      </c>
      <c r="Y79" s="6">
        <v>10.210000000000001</v>
      </c>
      <c r="Z79" s="7">
        <f>3176 / 86400</f>
        <v>3.6759259259259262E-2</v>
      </c>
      <c r="AA79" s="6">
        <v>7.08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5">
        <f>0 / 86400</f>
        <v>0</v>
      </c>
      <c r="J80" s="4">
        <v>0</v>
      </c>
      <c r="K80" s="4">
        <v>0</v>
      </c>
      <c r="L80" s="4">
        <v>0</v>
      </c>
      <c r="M80" s="4">
        <v>0</v>
      </c>
      <c r="N80" s="5">
        <f t="shared" si="2"/>
        <v>0</v>
      </c>
      <c r="O80" s="4">
        <v>0</v>
      </c>
      <c r="P80" s="4" t="s">
        <v>28</v>
      </c>
      <c r="Q80" s="4" t="s">
        <v>28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7">
        <f>0 / 86400</f>
        <v>0</v>
      </c>
      <c r="J81" s="6">
        <v>0</v>
      </c>
      <c r="K81" s="6">
        <v>0</v>
      </c>
      <c r="L81" s="6">
        <v>0</v>
      </c>
      <c r="M81" s="6">
        <v>0</v>
      </c>
      <c r="N81" s="7">
        <f t="shared" si="2"/>
        <v>0</v>
      </c>
      <c r="O81" s="6">
        <v>0</v>
      </c>
      <c r="P81" s="6" t="s">
        <v>28</v>
      </c>
      <c r="Q81" s="6" t="s">
        <v>28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0.1</v>
      </c>
      <c r="D82" s="4">
        <v>3.15</v>
      </c>
      <c r="E82" s="4">
        <v>0</v>
      </c>
      <c r="F82" s="4">
        <v>0</v>
      </c>
      <c r="G82" s="4">
        <v>0</v>
      </c>
      <c r="H82" s="4">
        <v>3.17</v>
      </c>
      <c r="I82" s="5">
        <f>4181 / 86400</f>
        <v>4.8391203703703707E-2</v>
      </c>
      <c r="J82" s="4">
        <v>0</v>
      </c>
      <c r="K82" s="4">
        <v>0</v>
      </c>
      <c r="L82" s="4">
        <v>2.73</v>
      </c>
      <c r="M82" s="4">
        <v>42</v>
      </c>
      <c r="N82" s="5">
        <f t="shared" si="2"/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1</v>
      </c>
      <c r="U82" s="4">
        <v>31.53</v>
      </c>
      <c r="V82" s="4">
        <v>11</v>
      </c>
      <c r="W82" s="4">
        <v>346.78</v>
      </c>
      <c r="X82" s="4">
        <v>0</v>
      </c>
      <c r="Y82" s="4">
        <v>0</v>
      </c>
      <c r="Z82" s="5">
        <f>2846 / 86400</f>
        <v>3.2939814814814818E-2</v>
      </c>
      <c r="AA82" s="4">
        <v>68.069999999999993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0.1</v>
      </c>
      <c r="D83" s="6">
        <v>3.15</v>
      </c>
      <c r="E83" s="6">
        <v>0</v>
      </c>
      <c r="F83" s="6">
        <v>0</v>
      </c>
      <c r="G83" s="6">
        <v>0</v>
      </c>
      <c r="H83" s="6">
        <v>3.17</v>
      </c>
      <c r="I83" s="7">
        <f>4181 / 86400</f>
        <v>4.8391203703703707E-2</v>
      </c>
      <c r="J83" s="6">
        <v>0</v>
      </c>
      <c r="K83" s="6">
        <v>0</v>
      </c>
      <c r="L83" s="6">
        <v>2.73</v>
      </c>
      <c r="M83" s="6">
        <v>42</v>
      </c>
      <c r="N83" s="7">
        <f t="shared" si="2"/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1</v>
      </c>
      <c r="U83" s="6">
        <v>31.53</v>
      </c>
      <c r="V83" s="6">
        <v>11</v>
      </c>
      <c r="W83" s="6">
        <v>346.78</v>
      </c>
      <c r="X83" s="6">
        <v>0</v>
      </c>
      <c r="Y83" s="6">
        <v>0</v>
      </c>
      <c r="Z83" s="7">
        <f>2846 / 86400</f>
        <v>3.2939814814814818E-2</v>
      </c>
      <c r="AA83" s="6">
        <v>68.069999999999993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115.26</v>
      </c>
      <c r="D84" s="4">
        <v>78.86</v>
      </c>
      <c r="E84" s="4">
        <v>0</v>
      </c>
      <c r="F84" s="4">
        <v>0</v>
      </c>
      <c r="G84" s="4">
        <v>0</v>
      </c>
      <c r="H84" s="4">
        <v>146.16999999999999</v>
      </c>
      <c r="I84" s="5">
        <f>23817 / 86400</f>
        <v>0.27565972222222224</v>
      </c>
      <c r="J84" s="4">
        <v>0</v>
      </c>
      <c r="K84" s="4">
        <v>0</v>
      </c>
      <c r="L84" s="4">
        <v>22.09</v>
      </c>
      <c r="M84" s="4">
        <v>110</v>
      </c>
      <c r="N84" s="5">
        <f>198 / 86400</f>
        <v>2.2916666666666667E-3</v>
      </c>
      <c r="O84" s="4">
        <v>0.83</v>
      </c>
      <c r="P84" s="4" t="s">
        <v>28</v>
      </c>
      <c r="Q84" s="4" t="s">
        <v>28</v>
      </c>
      <c r="R84" s="4">
        <v>251</v>
      </c>
      <c r="S84" s="4">
        <v>171.72</v>
      </c>
      <c r="T84" s="4">
        <v>558</v>
      </c>
      <c r="U84" s="4">
        <v>381.74</v>
      </c>
      <c r="V84" s="4">
        <v>371</v>
      </c>
      <c r="W84" s="4">
        <v>253.81</v>
      </c>
      <c r="X84" s="4">
        <v>65</v>
      </c>
      <c r="Y84" s="4">
        <v>44.47</v>
      </c>
      <c r="Z84" s="5">
        <f>375 / 86400</f>
        <v>4.340277777777778E-3</v>
      </c>
      <c r="AA84" s="4">
        <v>1.57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115.26</v>
      </c>
      <c r="D85" s="6">
        <v>78.86</v>
      </c>
      <c r="E85" s="6">
        <v>0</v>
      </c>
      <c r="F85" s="6">
        <v>0</v>
      </c>
      <c r="G85" s="6">
        <v>0</v>
      </c>
      <c r="H85" s="6">
        <v>146.16999999999999</v>
      </c>
      <c r="I85" s="7">
        <f>23817 / 86400</f>
        <v>0.27565972222222224</v>
      </c>
      <c r="J85" s="6">
        <v>0</v>
      </c>
      <c r="K85" s="6">
        <v>0</v>
      </c>
      <c r="L85" s="6">
        <v>22.09</v>
      </c>
      <c r="M85" s="6">
        <v>110</v>
      </c>
      <c r="N85" s="7">
        <f>198 / 86400</f>
        <v>2.2916666666666667E-3</v>
      </c>
      <c r="O85" s="6">
        <v>0.83</v>
      </c>
      <c r="P85" s="6" t="s">
        <v>28</v>
      </c>
      <c r="Q85" s="6" t="s">
        <v>28</v>
      </c>
      <c r="R85" s="6">
        <v>251</v>
      </c>
      <c r="S85" s="6">
        <v>171.72</v>
      </c>
      <c r="T85" s="6">
        <v>558</v>
      </c>
      <c r="U85" s="6">
        <v>381.74</v>
      </c>
      <c r="V85" s="6">
        <v>371</v>
      </c>
      <c r="W85" s="6">
        <v>253.81</v>
      </c>
      <c r="X85" s="6">
        <v>65</v>
      </c>
      <c r="Y85" s="6">
        <v>44.47</v>
      </c>
      <c r="Z85" s="7">
        <f>375 / 86400</f>
        <v>4.340277777777778E-3</v>
      </c>
      <c r="AA85" s="6">
        <v>1.57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209.9</v>
      </c>
      <c r="D86" s="4">
        <v>121</v>
      </c>
      <c r="E86" s="4">
        <v>0</v>
      </c>
      <c r="F86" s="4">
        <v>0</v>
      </c>
      <c r="G86" s="4">
        <v>0</v>
      </c>
      <c r="H86" s="4">
        <v>173.47</v>
      </c>
      <c r="I86" s="5">
        <f>39724 / 86400</f>
        <v>0.45976851851851852</v>
      </c>
      <c r="J86" s="4">
        <v>0</v>
      </c>
      <c r="K86" s="4">
        <v>0</v>
      </c>
      <c r="L86" s="4">
        <v>15.72</v>
      </c>
      <c r="M86" s="4">
        <v>73</v>
      </c>
      <c r="N86" s="5">
        <f>0 / 86400</f>
        <v>0</v>
      </c>
      <c r="O86" s="4">
        <v>0</v>
      </c>
      <c r="P86" s="4" t="s">
        <v>28</v>
      </c>
      <c r="Q86" s="4" t="s">
        <v>28</v>
      </c>
      <c r="R86" s="4">
        <v>372</v>
      </c>
      <c r="S86" s="4">
        <v>214.45</v>
      </c>
      <c r="T86" s="4">
        <v>1017</v>
      </c>
      <c r="U86" s="4">
        <v>586.28</v>
      </c>
      <c r="V86" s="4">
        <v>529</v>
      </c>
      <c r="W86" s="4">
        <v>304.95999999999998</v>
      </c>
      <c r="X86" s="4">
        <v>338</v>
      </c>
      <c r="Y86" s="4">
        <v>194.85</v>
      </c>
      <c r="Z86" s="5">
        <f>1866 / 86400</f>
        <v>2.1597222222222223E-2</v>
      </c>
      <c r="AA86" s="4">
        <v>4.7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209.9</v>
      </c>
      <c r="D87" s="6">
        <v>121</v>
      </c>
      <c r="E87" s="6">
        <v>0</v>
      </c>
      <c r="F87" s="6">
        <v>0</v>
      </c>
      <c r="G87" s="6">
        <v>0</v>
      </c>
      <c r="H87" s="6">
        <v>173.47</v>
      </c>
      <c r="I87" s="7">
        <f>39724 / 86400</f>
        <v>0.45976851851851852</v>
      </c>
      <c r="J87" s="6">
        <v>0</v>
      </c>
      <c r="K87" s="6">
        <v>0</v>
      </c>
      <c r="L87" s="6">
        <v>15.72</v>
      </c>
      <c r="M87" s="6">
        <v>73</v>
      </c>
      <c r="N87" s="7">
        <f>0 / 86400</f>
        <v>0</v>
      </c>
      <c r="O87" s="6">
        <v>0</v>
      </c>
      <c r="P87" s="6" t="s">
        <v>28</v>
      </c>
      <c r="Q87" s="6" t="s">
        <v>28</v>
      </c>
      <c r="R87" s="6">
        <v>372</v>
      </c>
      <c r="S87" s="6">
        <v>214.45</v>
      </c>
      <c r="T87" s="6">
        <v>1017</v>
      </c>
      <c r="U87" s="6">
        <v>586.28</v>
      </c>
      <c r="V87" s="6">
        <v>529</v>
      </c>
      <c r="W87" s="6">
        <v>304.95999999999998</v>
      </c>
      <c r="X87" s="6">
        <v>338</v>
      </c>
      <c r="Y87" s="6">
        <v>194.85</v>
      </c>
      <c r="Z87" s="7">
        <f>1866 / 86400</f>
        <v>2.1597222222222223E-2</v>
      </c>
      <c r="AA87" s="6">
        <v>4.7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174.3</v>
      </c>
      <c r="D88" s="4">
        <v>75.33</v>
      </c>
      <c r="E88" s="4">
        <v>0</v>
      </c>
      <c r="F88" s="4">
        <v>0</v>
      </c>
      <c r="G88" s="4">
        <v>0</v>
      </c>
      <c r="H88" s="4">
        <v>231.4</v>
      </c>
      <c r="I88" s="5">
        <f>43884 / 86400</f>
        <v>0.50791666666666668</v>
      </c>
      <c r="J88" s="4">
        <v>0</v>
      </c>
      <c r="K88" s="4">
        <v>0</v>
      </c>
      <c r="L88" s="4">
        <v>18.98</v>
      </c>
      <c r="M88" s="4">
        <v>85</v>
      </c>
      <c r="N88" s="5">
        <f>48 / 86400</f>
        <v>5.5555555555555556E-4</v>
      </c>
      <c r="O88" s="4">
        <v>0.11</v>
      </c>
      <c r="P88" s="4" t="s">
        <v>28</v>
      </c>
      <c r="Q88" s="4" t="s">
        <v>28</v>
      </c>
      <c r="R88" s="4">
        <v>170</v>
      </c>
      <c r="S88" s="4">
        <v>73.47</v>
      </c>
      <c r="T88" s="4">
        <v>1044</v>
      </c>
      <c r="U88" s="4">
        <v>451.17</v>
      </c>
      <c r="V88" s="4">
        <v>601</v>
      </c>
      <c r="W88" s="4">
        <v>259.73</v>
      </c>
      <c r="X88" s="4">
        <v>352</v>
      </c>
      <c r="Y88" s="4">
        <v>152.12</v>
      </c>
      <c r="Z88" s="5">
        <f>1141 / 86400</f>
        <v>1.3206018518518518E-2</v>
      </c>
      <c r="AA88" s="4">
        <v>2.6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174.3</v>
      </c>
      <c r="D89" s="6">
        <v>75.33</v>
      </c>
      <c r="E89" s="6">
        <v>0</v>
      </c>
      <c r="F89" s="6">
        <v>0</v>
      </c>
      <c r="G89" s="6">
        <v>0</v>
      </c>
      <c r="H89" s="6">
        <v>231.4</v>
      </c>
      <c r="I89" s="7">
        <f>43884 / 86400</f>
        <v>0.50791666666666668</v>
      </c>
      <c r="J89" s="6">
        <v>0</v>
      </c>
      <c r="K89" s="6">
        <v>0</v>
      </c>
      <c r="L89" s="6">
        <v>18.98</v>
      </c>
      <c r="M89" s="6">
        <v>85</v>
      </c>
      <c r="N89" s="7">
        <f>48 / 86400</f>
        <v>5.5555555555555556E-4</v>
      </c>
      <c r="O89" s="6">
        <v>0.11</v>
      </c>
      <c r="P89" s="6" t="s">
        <v>28</v>
      </c>
      <c r="Q89" s="6" t="s">
        <v>28</v>
      </c>
      <c r="R89" s="6">
        <v>170</v>
      </c>
      <c r="S89" s="6">
        <v>73.47</v>
      </c>
      <c r="T89" s="6">
        <v>1044</v>
      </c>
      <c r="U89" s="6">
        <v>451.17</v>
      </c>
      <c r="V89" s="6">
        <v>601</v>
      </c>
      <c r="W89" s="6">
        <v>259.73</v>
      </c>
      <c r="X89" s="6">
        <v>352</v>
      </c>
      <c r="Y89" s="6">
        <v>152.12</v>
      </c>
      <c r="Z89" s="7">
        <f>1141 / 86400</f>
        <v>1.3206018518518518E-2</v>
      </c>
      <c r="AA89" s="6">
        <v>2.6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 t="s">
        <v>28</v>
      </c>
      <c r="D90" s="4" t="s">
        <v>28</v>
      </c>
      <c r="E90" s="4" t="s">
        <v>28</v>
      </c>
      <c r="F90" s="4" t="s">
        <v>28</v>
      </c>
      <c r="G90" s="4" t="s">
        <v>28</v>
      </c>
      <c r="H90" s="4">
        <v>206.3</v>
      </c>
      <c r="I90" s="5" t="s">
        <v>28</v>
      </c>
      <c r="J90" s="4">
        <v>0</v>
      </c>
      <c r="K90" s="4">
        <v>0</v>
      </c>
      <c r="L90" s="4" t="s">
        <v>28</v>
      </c>
      <c r="M90" s="4" t="s">
        <v>28</v>
      </c>
      <c r="N90" s="5" t="s">
        <v>28</v>
      </c>
      <c r="O90" s="4" t="s">
        <v>28</v>
      </c>
      <c r="P90" s="4" t="s">
        <v>28</v>
      </c>
      <c r="Q90" s="4" t="s">
        <v>28</v>
      </c>
      <c r="R90" s="4" t="s">
        <v>28</v>
      </c>
      <c r="S90" s="4" t="s">
        <v>28</v>
      </c>
      <c r="T90" s="4" t="s">
        <v>28</v>
      </c>
      <c r="U90" s="4" t="s">
        <v>28</v>
      </c>
      <c r="V90" s="4" t="s">
        <v>28</v>
      </c>
      <c r="W90" s="4" t="s">
        <v>28</v>
      </c>
      <c r="X90" s="4" t="s">
        <v>28</v>
      </c>
      <c r="Y90" s="4" t="s">
        <v>28</v>
      </c>
      <c r="Z90" s="5" t="s">
        <v>28</v>
      </c>
      <c r="AA90" s="4" t="s">
        <v>28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 t="s">
        <v>28</v>
      </c>
      <c r="D91" s="6" t="s">
        <v>28</v>
      </c>
      <c r="E91" s="6" t="s">
        <v>28</v>
      </c>
      <c r="F91" s="6" t="s">
        <v>28</v>
      </c>
      <c r="G91" s="6" t="s">
        <v>28</v>
      </c>
      <c r="H91" s="6">
        <v>206.3</v>
      </c>
      <c r="I91" s="7" t="s">
        <v>28</v>
      </c>
      <c r="J91" s="6">
        <v>0</v>
      </c>
      <c r="K91" s="6">
        <v>0</v>
      </c>
      <c r="L91" s="6" t="s">
        <v>28</v>
      </c>
      <c r="M91" s="6" t="s">
        <v>28</v>
      </c>
      <c r="N91" s="7" t="s">
        <v>28</v>
      </c>
      <c r="O91" s="6" t="s">
        <v>28</v>
      </c>
      <c r="P91" s="6" t="s">
        <v>28</v>
      </c>
      <c r="Q91" s="6" t="s">
        <v>28</v>
      </c>
      <c r="R91" s="6" t="s">
        <v>28</v>
      </c>
      <c r="S91" s="6" t="s">
        <v>28</v>
      </c>
      <c r="T91" s="6" t="s">
        <v>28</v>
      </c>
      <c r="U91" s="6" t="s">
        <v>28</v>
      </c>
      <c r="V91" s="6" t="s">
        <v>28</v>
      </c>
      <c r="W91" s="6" t="s">
        <v>28</v>
      </c>
      <c r="X91" s="6" t="s">
        <v>28</v>
      </c>
      <c r="Y91" s="6" t="s">
        <v>28</v>
      </c>
      <c r="Z91" s="7" t="s">
        <v>28</v>
      </c>
      <c r="AA91" s="6" t="s">
        <v>28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127.8</v>
      </c>
      <c r="D92" s="4">
        <v>63.48</v>
      </c>
      <c r="E92" s="4">
        <v>0</v>
      </c>
      <c r="F92" s="4">
        <v>0</v>
      </c>
      <c r="G92" s="4">
        <v>0</v>
      </c>
      <c r="H92" s="4">
        <v>201.33</v>
      </c>
      <c r="I92" s="5">
        <f>44328 / 86400</f>
        <v>0.5130555555555556</v>
      </c>
      <c r="J92" s="4">
        <v>0</v>
      </c>
      <c r="K92" s="4">
        <v>0</v>
      </c>
      <c r="L92" s="4">
        <v>16.350000000000001</v>
      </c>
      <c r="M92" s="4">
        <v>81</v>
      </c>
      <c r="N92" s="5">
        <f>0 / 86400</f>
        <v>0</v>
      </c>
      <c r="O92" s="4">
        <v>0</v>
      </c>
      <c r="P92" s="4" t="s">
        <v>28</v>
      </c>
      <c r="Q92" s="4" t="s">
        <v>28</v>
      </c>
      <c r="R92" s="4">
        <v>183</v>
      </c>
      <c r="S92" s="4">
        <v>90.9</v>
      </c>
      <c r="T92" s="4">
        <v>828</v>
      </c>
      <c r="U92" s="4">
        <v>411.27</v>
      </c>
      <c r="V92" s="4">
        <v>395</v>
      </c>
      <c r="W92" s="4">
        <v>196.2</v>
      </c>
      <c r="X92" s="4">
        <v>84</v>
      </c>
      <c r="Y92" s="4">
        <v>41.72</v>
      </c>
      <c r="Z92" s="5">
        <f>4797 / 86400</f>
        <v>5.5520833333333332E-2</v>
      </c>
      <c r="AA92" s="4">
        <v>10.82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127.8</v>
      </c>
      <c r="D93" s="6">
        <v>63.48</v>
      </c>
      <c r="E93" s="6">
        <v>0</v>
      </c>
      <c r="F93" s="6">
        <v>0</v>
      </c>
      <c r="G93" s="6">
        <v>0</v>
      </c>
      <c r="H93" s="6">
        <v>201.33</v>
      </c>
      <c r="I93" s="7">
        <f>44328 / 86400</f>
        <v>0.5130555555555556</v>
      </c>
      <c r="J93" s="6">
        <v>0</v>
      </c>
      <c r="K93" s="6">
        <v>0</v>
      </c>
      <c r="L93" s="6">
        <v>16.350000000000001</v>
      </c>
      <c r="M93" s="6">
        <v>81</v>
      </c>
      <c r="N93" s="7">
        <f>0 / 86400</f>
        <v>0</v>
      </c>
      <c r="O93" s="6">
        <v>0</v>
      </c>
      <c r="P93" s="6" t="s">
        <v>28</v>
      </c>
      <c r="Q93" s="6" t="s">
        <v>28</v>
      </c>
      <c r="R93" s="6">
        <v>183</v>
      </c>
      <c r="S93" s="6">
        <v>90.9</v>
      </c>
      <c r="T93" s="6">
        <v>828</v>
      </c>
      <c r="U93" s="6">
        <v>411.27</v>
      </c>
      <c r="V93" s="6">
        <v>395</v>
      </c>
      <c r="W93" s="6">
        <v>196.2</v>
      </c>
      <c r="X93" s="6">
        <v>84</v>
      </c>
      <c r="Y93" s="6">
        <v>41.72</v>
      </c>
      <c r="Z93" s="7">
        <f>4797 / 86400</f>
        <v>5.5520833333333332E-2</v>
      </c>
      <c r="AA93" s="6">
        <v>10.82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142.82</v>
      </c>
      <c r="D94" s="4">
        <v>72.31</v>
      </c>
      <c r="E94" s="4">
        <v>0</v>
      </c>
      <c r="F94" s="4">
        <v>0</v>
      </c>
      <c r="G94" s="4">
        <v>0</v>
      </c>
      <c r="H94" s="4">
        <v>197.52</v>
      </c>
      <c r="I94" s="5">
        <f>47215 / 86400</f>
        <v>0.54646990740740742</v>
      </c>
      <c r="J94" s="4">
        <v>0</v>
      </c>
      <c r="K94" s="4">
        <v>0</v>
      </c>
      <c r="L94" s="4">
        <v>15.06</v>
      </c>
      <c r="M94" s="4">
        <v>87</v>
      </c>
      <c r="N94" s="5">
        <f>27 / 86400</f>
        <v>3.1250000000000001E-4</v>
      </c>
      <c r="O94" s="4">
        <v>0.06</v>
      </c>
      <c r="P94" s="4" t="s">
        <v>28</v>
      </c>
      <c r="Q94" s="4" t="s">
        <v>28</v>
      </c>
      <c r="R94" s="4">
        <v>113</v>
      </c>
      <c r="S94" s="4">
        <v>57.21</v>
      </c>
      <c r="T94" s="4">
        <v>736</v>
      </c>
      <c r="U94" s="4">
        <v>372.63</v>
      </c>
      <c r="V94" s="4">
        <v>476</v>
      </c>
      <c r="W94" s="4">
        <v>240.99</v>
      </c>
      <c r="X94" s="4">
        <v>462</v>
      </c>
      <c r="Y94" s="4">
        <v>233.91</v>
      </c>
      <c r="Z94" s="5">
        <f>2905 / 86400</f>
        <v>3.3622685185185186E-2</v>
      </c>
      <c r="AA94" s="4">
        <v>6.15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142.82</v>
      </c>
      <c r="D95" s="6">
        <v>72.31</v>
      </c>
      <c r="E95" s="6">
        <v>0</v>
      </c>
      <c r="F95" s="6">
        <v>0</v>
      </c>
      <c r="G95" s="6">
        <v>0</v>
      </c>
      <c r="H95" s="6">
        <v>197.52</v>
      </c>
      <c r="I95" s="7">
        <f>47215 / 86400</f>
        <v>0.54646990740740742</v>
      </c>
      <c r="J95" s="6">
        <v>0</v>
      </c>
      <c r="K95" s="6">
        <v>0</v>
      </c>
      <c r="L95" s="6">
        <v>15.06</v>
      </c>
      <c r="M95" s="6">
        <v>87</v>
      </c>
      <c r="N95" s="7">
        <f>27 / 86400</f>
        <v>3.1250000000000001E-4</v>
      </c>
      <c r="O95" s="6">
        <v>0.06</v>
      </c>
      <c r="P95" s="6" t="s">
        <v>28</v>
      </c>
      <c r="Q95" s="6" t="s">
        <v>28</v>
      </c>
      <c r="R95" s="6">
        <v>113</v>
      </c>
      <c r="S95" s="6">
        <v>57.21</v>
      </c>
      <c r="T95" s="6">
        <v>736</v>
      </c>
      <c r="U95" s="6">
        <v>372.63</v>
      </c>
      <c r="V95" s="6">
        <v>476</v>
      </c>
      <c r="W95" s="6">
        <v>240.99</v>
      </c>
      <c r="X95" s="6">
        <v>462</v>
      </c>
      <c r="Y95" s="6">
        <v>233.91</v>
      </c>
      <c r="Z95" s="7">
        <f>2905 / 86400</f>
        <v>3.3622685185185186E-2</v>
      </c>
      <c r="AA95" s="6">
        <v>6.15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310.2</v>
      </c>
      <c r="D96" s="4">
        <v>119.53</v>
      </c>
      <c r="E96" s="4">
        <v>0</v>
      </c>
      <c r="F96" s="4">
        <v>0</v>
      </c>
      <c r="G96" s="4">
        <v>0</v>
      </c>
      <c r="H96" s="4">
        <v>259.52</v>
      </c>
      <c r="I96" s="5">
        <f>48598 / 86400</f>
        <v>0.56247685185185181</v>
      </c>
      <c r="J96" s="4">
        <v>0</v>
      </c>
      <c r="K96" s="4">
        <v>0</v>
      </c>
      <c r="L96" s="4">
        <v>19.22</v>
      </c>
      <c r="M96" s="4">
        <v>78</v>
      </c>
      <c r="N96" s="5">
        <f>0 / 86400</f>
        <v>0</v>
      </c>
      <c r="O96" s="4">
        <v>0</v>
      </c>
      <c r="P96" s="4" t="s">
        <v>28</v>
      </c>
      <c r="Q96" s="4" t="s">
        <v>28</v>
      </c>
      <c r="R96" s="4">
        <v>643</v>
      </c>
      <c r="S96" s="4">
        <v>247.77</v>
      </c>
      <c r="T96" s="4">
        <v>1381</v>
      </c>
      <c r="U96" s="4">
        <v>532.14</v>
      </c>
      <c r="V96" s="4">
        <v>881</v>
      </c>
      <c r="W96" s="4">
        <v>339.48</v>
      </c>
      <c r="X96" s="4">
        <v>435</v>
      </c>
      <c r="Y96" s="4">
        <v>167.62</v>
      </c>
      <c r="Z96" s="5">
        <f>395 / 86400</f>
        <v>4.5717592592592589E-3</v>
      </c>
      <c r="AA96" s="4">
        <v>0.81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310.2</v>
      </c>
      <c r="D97" s="6">
        <v>119.53</v>
      </c>
      <c r="E97" s="6">
        <v>0</v>
      </c>
      <c r="F97" s="6">
        <v>0</v>
      </c>
      <c r="G97" s="6">
        <v>0</v>
      </c>
      <c r="H97" s="6">
        <v>259.52</v>
      </c>
      <c r="I97" s="7">
        <f>48598 / 86400</f>
        <v>0.56247685185185181</v>
      </c>
      <c r="J97" s="6">
        <v>0</v>
      </c>
      <c r="K97" s="6">
        <v>0</v>
      </c>
      <c r="L97" s="6">
        <v>19.22</v>
      </c>
      <c r="M97" s="6">
        <v>78</v>
      </c>
      <c r="N97" s="7">
        <f>0 / 86400</f>
        <v>0</v>
      </c>
      <c r="O97" s="6">
        <v>0</v>
      </c>
      <c r="P97" s="6" t="s">
        <v>28</v>
      </c>
      <c r="Q97" s="6" t="s">
        <v>28</v>
      </c>
      <c r="R97" s="6">
        <v>643</v>
      </c>
      <c r="S97" s="6">
        <v>247.77</v>
      </c>
      <c r="T97" s="6">
        <v>1381</v>
      </c>
      <c r="U97" s="6">
        <v>532.14</v>
      </c>
      <c r="V97" s="6">
        <v>881</v>
      </c>
      <c r="W97" s="6">
        <v>339.48</v>
      </c>
      <c r="X97" s="6">
        <v>435</v>
      </c>
      <c r="Y97" s="6">
        <v>167.62</v>
      </c>
      <c r="Z97" s="7">
        <f>395 / 86400</f>
        <v>4.5717592592592589E-3</v>
      </c>
      <c r="AA97" s="6">
        <v>0.81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186.66</v>
      </c>
      <c r="D98" s="4">
        <v>85.04</v>
      </c>
      <c r="E98" s="4">
        <v>0</v>
      </c>
      <c r="F98" s="4">
        <v>0</v>
      </c>
      <c r="G98" s="4">
        <v>0</v>
      </c>
      <c r="H98" s="4">
        <v>219.5</v>
      </c>
      <c r="I98" s="5">
        <f>46229 / 86400</f>
        <v>0.53505787037037034</v>
      </c>
      <c r="J98" s="4">
        <v>0</v>
      </c>
      <c r="K98" s="4">
        <v>0</v>
      </c>
      <c r="L98" s="4">
        <v>17.09</v>
      </c>
      <c r="M98" s="4">
        <v>91</v>
      </c>
      <c r="N98" s="5">
        <f>33 / 86400</f>
        <v>3.8194444444444446E-4</v>
      </c>
      <c r="O98" s="4">
        <v>7.0000000000000007E-2</v>
      </c>
      <c r="P98" s="4" t="s">
        <v>28</v>
      </c>
      <c r="Q98" s="4" t="s">
        <v>28</v>
      </c>
      <c r="R98" s="4">
        <v>365</v>
      </c>
      <c r="S98" s="4">
        <v>166.29</v>
      </c>
      <c r="T98" s="4">
        <v>995</v>
      </c>
      <c r="U98" s="4">
        <v>453.31</v>
      </c>
      <c r="V98" s="4">
        <v>544</v>
      </c>
      <c r="W98" s="4">
        <v>247.84</v>
      </c>
      <c r="X98" s="4">
        <v>137</v>
      </c>
      <c r="Y98" s="4">
        <v>62.42</v>
      </c>
      <c r="Z98" s="5">
        <f>1131 / 86400</f>
        <v>1.3090277777777777E-2</v>
      </c>
      <c r="AA98" s="4">
        <v>2.4500000000000002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186.66</v>
      </c>
      <c r="D99" s="6">
        <v>85.04</v>
      </c>
      <c r="E99" s="6">
        <v>0</v>
      </c>
      <c r="F99" s="6">
        <v>0</v>
      </c>
      <c r="G99" s="6">
        <v>0</v>
      </c>
      <c r="H99" s="6">
        <v>219.5</v>
      </c>
      <c r="I99" s="7">
        <f>46229 / 86400</f>
        <v>0.53505787037037034</v>
      </c>
      <c r="J99" s="6">
        <v>0</v>
      </c>
      <c r="K99" s="6">
        <v>0</v>
      </c>
      <c r="L99" s="6">
        <v>17.09</v>
      </c>
      <c r="M99" s="6">
        <v>91</v>
      </c>
      <c r="N99" s="7">
        <f>33 / 86400</f>
        <v>3.8194444444444446E-4</v>
      </c>
      <c r="O99" s="6">
        <v>7.0000000000000007E-2</v>
      </c>
      <c r="P99" s="6" t="s">
        <v>28</v>
      </c>
      <c r="Q99" s="6" t="s">
        <v>28</v>
      </c>
      <c r="R99" s="6">
        <v>365</v>
      </c>
      <c r="S99" s="6">
        <v>166.29</v>
      </c>
      <c r="T99" s="6">
        <v>995</v>
      </c>
      <c r="U99" s="6">
        <v>453.31</v>
      </c>
      <c r="V99" s="6">
        <v>544</v>
      </c>
      <c r="W99" s="6">
        <v>247.84</v>
      </c>
      <c r="X99" s="6">
        <v>137</v>
      </c>
      <c r="Y99" s="6">
        <v>62.42</v>
      </c>
      <c r="Z99" s="7">
        <f>1131 / 86400</f>
        <v>1.3090277777777777E-2</v>
      </c>
      <c r="AA99" s="6">
        <v>2.4500000000000002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35.6</v>
      </c>
      <c r="D100" s="4">
        <v>15.3</v>
      </c>
      <c r="E100" s="4">
        <v>0</v>
      </c>
      <c r="F100" s="4">
        <v>0</v>
      </c>
      <c r="G100" s="4">
        <v>0</v>
      </c>
      <c r="H100" s="4">
        <v>232.67</v>
      </c>
      <c r="I100" s="5">
        <f>46526 / 86400</f>
        <v>0.53849537037037032</v>
      </c>
      <c r="J100" s="4">
        <v>0</v>
      </c>
      <c r="K100" s="4">
        <v>0</v>
      </c>
      <c r="L100" s="4">
        <v>18</v>
      </c>
      <c r="M100" s="4">
        <v>77</v>
      </c>
      <c r="N100" s="5">
        <f>0 / 86400</f>
        <v>0</v>
      </c>
      <c r="O100" s="4">
        <v>0</v>
      </c>
      <c r="P100" s="4" t="s">
        <v>28</v>
      </c>
      <c r="Q100" s="4" t="s">
        <v>28</v>
      </c>
      <c r="R100" s="4">
        <v>11</v>
      </c>
      <c r="S100" s="4">
        <v>4.7300000000000004</v>
      </c>
      <c r="T100" s="4">
        <v>333</v>
      </c>
      <c r="U100" s="4">
        <v>143.12</v>
      </c>
      <c r="V100" s="4">
        <v>904</v>
      </c>
      <c r="W100" s="4">
        <v>388.53</v>
      </c>
      <c r="X100" s="4">
        <v>1</v>
      </c>
      <c r="Y100" s="4">
        <v>0.43</v>
      </c>
      <c r="Z100" s="5">
        <f>1107 / 86400</f>
        <v>1.2812499999999999E-2</v>
      </c>
      <c r="AA100" s="4">
        <v>2.38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35.6</v>
      </c>
      <c r="D101" s="6">
        <v>15.3</v>
      </c>
      <c r="E101" s="6">
        <v>0</v>
      </c>
      <c r="F101" s="6">
        <v>0</v>
      </c>
      <c r="G101" s="6">
        <v>0</v>
      </c>
      <c r="H101" s="6">
        <v>232.67</v>
      </c>
      <c r="I101" s="7">
        <f>46526 / 86400</f>
        <v>0.53849537037037032</v>
      </c>
      <c r="J101" s="6">
        <v>0</v>
      </c>
      <c r="K101" s="6">
        <v>0</v>
      </c>
      <c r="L101" s="6">
        <v>18</v>
      </c>
      <c r="M101" s="6">
        <v>77</v>
      </c>
      <c r="N101" s="7">
        <f>0 / 86400</f>
        <v>0</v>
      </c>
      <c r="O101" s="6">
        <v>0</v>
      </c>
      <c r="P101" s="6" t="s">
        <v>28</v>
      </c>
      <c r="Q101" s="6" t="s">
        <v>28</v>
      </c>
      <c r="R101" s="6">
        <v>11</v>
      </c>
      <c r="S101" s="6">
        <v>4.7300000000000004</v>
      </c>
      <c r="T101" s="6">
        <v>333</v>
      </c>
      <c r="U101" s="6">
        <v>143.12</v>
      </c>
      <c r="V101" s="6">
        <v>904</v>
      </c>
      <c r="W101" s="6">
        <v>388.53</v>
      </c>
      <c r="X101" s="6">
        <v>1</v>
      </c>
      <c r="Y101" s="6">
        <v>0.43</v>
      </c>
      <c r="Z101" s="7">
        <f>1107 / 86400</f>
        <v>1.2812499999999999E-2</v>
      </c>
      <c r="AA101" s="6">
        <v>2.38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273.64</v>
      </c>
      <c r="D102" s="4">
        <v>90.09</v>
      </c>
      <c r="E102" s="4">
        <v>0</v>
      </c>
      <c r="F102" s="4">
        <v>0</v>
      </c>
      <c r="G102" s="4">
        <v>0</v>
      </c>
      <c r="H102" s="4">
        <v>303.74</v>
      </c>
      <c r="I102" s="5">
        <f>59859 / 86400</f>
        <v>0.69281250000000005</v>
      </c>
      <c r="J102" s="4">
        <v>0</v>
      </c>
      <c r="K102" s="4">
        <v>0</v>
      </c>
      <c r="L102" s="4">
        <v>18.27</v>
      </c>
      <c r="M102" s="4">
        <v>95</v>
      </c>
      <c r="N102" s="5">
        <f>254 / 86400</f>
        <v>2.9398148148148148E-3</v>
      </c>
      <c r="O102" s="4">
        <v>0.42</v>
      </c>
      <c r="P102" s="4" t="s">
        <v>28</v>
      </c>
      <c r="Q102" s="4" t="s">
        <v>28</v>
      </c>
      <c r="R102" s="4">
        <v>496</v>
      </c>
      <c r="S102" s="4">
        <v>163.30000000000001</v>
      </c>
      <c r="T102" s="4">
        <v>1435</v>
      </c>
      <c r="U102" s="4">
        <v>472.45</v>
      </c>
      <c r="V102" s="4">
        <v>932</v>
      </c>
      <c r="W102" s="4">
        <v>306.83999999999997</v>
      </c>
      <c r="X102" s="4">
        <v>269</v>
      </c>
      <c r="Y102" s="4">
        <v>88.56</v>
      </c>
      <c r="Z102" s="5">
        <f>4251 / 86400</f>
        <v>4.9201388888888892E-2</v>
      </c>
      <c r="AA102" s="4">
        <v>7.1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273.64</v>
      </c>
      <c r="D103" s="6">
        <v>90.09</v>
      </c>
      <c r="E103" s="6">
        <v>0</v>
      </c>
      <c r="F103" s="6">
        <v>0</v>
      </c>
      <c r="G103" s="6">
        <v>0</v>
      </c>
      <c r="H103" s="6">
        <v>303.74</v>
      </c>
      <c r="I103" s="7">
        <f>59859 / 86400</f>
        <v>0.69281250000000005</v>
      </c>
      <c r="J103" s="6">
        <v>0</v>
      </c>
      <c r="K103" s="6">
        <v>0</v>
      </c>
      <c r="L103" s="6">
        <v>18.27</v>
      </c>
      <c r="M103" s="6">
        <v>95</v>
      </c>
      <c r="N103" s="7">
        <f>254 / 86400</f>
        <v>2.9398148148148148E-3</v>
      </c>
      <c r="O103" s="6">
        <v>0.42</v>
      </c>
      <c r="P103" s="6" t="s">
        <v>28</v>
      </c>
      <c r="Q103" s="6" t="s">
        <v>28</v>
      </c>
      <c r="R103" s="6">
        <v>496</v>
      </c>
      <c r="S103" s="6">
        <v>163.30000000000001</v>
      </c>
      <c r="T103" s="6">
        <v>1435</v>
      </c>
      <c r="U103" s="6">
        <v>472.45</v>
      </c>
      <c r="V103" s="6">
        <v>932</v>
      </c>
      <c r="W103" s="6">
        <v>306.83999999999997</v>
      </c>
      <c r="X103" s="6">
        <v>269</v>
      </c>
      <c r="Y103" s="6">
        <v>88.56</v>
      </c>
      <c r="Z103" s="7">
        <f>4251 / 86400</f>
        <v>4.9201388888888892E-2</v>
      </c>
      <c r="AA103" s="6">
        <v>7.1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243.53</v>
      </c>
      <c r="D104" s="4">
        <v>121.41</v>
      </c>
      <c r="E104" s="4">
        <v>0</v>
      </c>
      <c r="F104" s="4">
        <v>0</v>
      </c>
      <c r="G104" s="4">
        <v>0</v>
      </c>
      <c r="H104" s="4">
        <v>200.59</v>
      </c>
      <c r="I104" s="5">
        <f>41157 / 86400</f>
        <v>0.47635416666666669</v>
      </c>
      <c r="J104" s="4">
        <v>0</v>
      </c>
      <c r="K104" s="4">
        <v>0</v>
      </c>
      <c r="L104" s="4">
        <v>17.55</v>
      </c>
      <c r="M104" s="4">
        <v>97</v>
      </c>
      <c r="N104" s="5">
        <f>61 / 86400</f>
        <v>7.0601851851851847E-4</v>
      </c>
      <c r="O104" s="4">
        <v>0.15</v>
      </c>
      <c r="P104" s="4" t="s">
        <v>28</v>
      </c>
      <c r="Q104" s="4" t="s">
        <v>28</v>
      </c>
      <c r="R104" s="4">
        <v>483</v>
      </c>
      <c r="S104" s="4">
        <v>240.79</v>
      </c>
      <c r="T104" s="4">
        <v>1221</v>
      </c>
      <c r="U104" s="4">
        <v>608.71</v>
      </c>
      <c r="V104" s="4">
        <v>663</v>
      </c>
      <c r="W104" s="4">
        <v>330.53</v>
      </c>
      <c r="X104" s="4">
        <v>238</v>
      </c>
      <c r="Y104" s="4">
        <v>118.65</v>
      </c>
      <c r="Z104" s="5">
        <f>873 / 86400</f>
        <v>1.0104166666666666E-2</v>
      </c>
      <c r="AA104" s="4">
        <v>2.12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243.53</v>
      </c>
      <c r="D105" s="6">
        <v>121.41</v>
      </c>
      <c r="E105" s="6">
        <v>0</v>
      </c>
      <c r="F105" s="6">
        <v>0</v>
      </c>
      <c r="G105" s="6">
        <v>0</v>
      </c>
      <c r="H105" s="6">
        <v>200.59</v>
      </c>
      <c r="I105" s="7">
        <f>41157 / 86400</f>
        <v>0.47635416666666669</v>
      </c>
      <c r="J105" s="6">
        <v>0</v>
      </c>
      <c r="K105" s="6">
        <v>0</v>
      </c>
      <c r="L105" s="6">
        <v>17.55</v>
      </c>
      <c r="M105" s="6">
        <v>97</v>
      </c>
      <c r="N105" s="7">
        <f>61 / 86400</f>
        <v>7.0601851851851847E-4</v>
      </c>
      <c r="O105" s="6">
        <v>0.15</v>
      </c>
      <c r="P105" s="6" t="s">
        <v>28</v>
      </c>
      <c r="Q105" s="6" t="s">
        <v>28</v>
      </c>
      <c r="R105" s="6">
        <v>483</v>
      </c>
      <c r="S105" s="6">
        <v>240.79</v>
      </c>
      <c r="T105" s="6">
        <v>1221</v>
      </c>
      <c r="U105" s="6">
        <v>608.71</v>
      </c>
      <c r="V105" s="6">
        <v>663</v>
      </c>
      <c r="W105" s="6">
        <v>330.53</v>
      </c>
      <c r="X105" s="6">
        <v>238</v>
      </c>
      <c r="Y105" s="6">
        <v>118.65</v>
      </c>
      <c r="Z105" s="7">
        <f>873 / 86400</f>
        <v>1.0104166666666666E-2</v>
      </c>
      <c r="AA105" s="6">
        <v>2.12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171.6</v>
      </c>
      <c r="D106" s="4">
        <v>86.69</v>
      </c>
      <c r="E106" s="4">
        <v>0</v>
      </c>
      <c r="F106" s="4">
        <v>0</v>
      </c>
      <c r="G106" s="4">
        <v>0</v>
      </c>
      <c r="H106" s="4">
        <v>197.94</v>
      </c>
      <c r="I106" s="5">
        <f>0 / 86400</f>
        <v>0</v>
      </c>
      <c r="J106" s="4">
        <v>0</v>
      </c>
      <c r="K106" s="4">
        <v>0</v>
      </c>
      <c r="L106" s="4">
        <v>0</v>
      </c>
      <c r="M106" s="4">
        <v>91</v>
      </c>
      <c r="N106" s="5">
        <f>101 / 86400</f>
        <v>1.1689814814814816E-3</v>
      </c>
      <c r="O106" s="4">
        <v>0</v>
      </c>
      <c r="P106" s="4" t="s">
        <v>28</v>
      </c>
      <c r="Q106" s="4" t="s">
        <v>28</v>
      </c>
      <c r="R106" s="4">
        <v>318</v>
      </c>
      <c r="S106" s="4">
        <v>160.65</v>
      </c>
      <c r="T106" s="4">
        <v>968</v>
      </c>
      <c r="U106" s="4">
        <v>489.03</v>
      </c>
      <c r="V106" s="4">
        <v>736</v>
      </c>
      <c r="W106" s="4">
        <v>371.83</v>
      </c>
      <c r="X106" s="4">
        <v>112</v>
      </c>
      <c r="Y106" s="4">
        <v>56.58</v>
      </c>
      <c r="Z106" s="5">
        <f>0 / 86400</f>
        <v>0</v>
      </c>
      <c r="AA106" s="4">
        <v>0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171.6</v>
      </c>
      <c r="D107" s="6">
        <v>86.69</v>
      </c>
      <c r="E107" s="6">
        <v>0</v>
      </c>
      <c r="F107" s="6">
        <v>0</v>
      </c>
      <c r="G107" s="6">
        <v>0</v>
      </c>
      <c r="H107" s="6">
        <v>197.94</v>
      </c>
      <c r="I107" s="7">
        <f>0 / 86400</f>
        <v>0</v>
      </c>
      <c r="J107" s="6">
        <v>0</v>
      </c>
      <c r="K107" s="6">
        <v>0</v>
      </c>
      <c r="L107" s="6">
        <v>0</v>
      </c>
      <c r="M107" s="6">
        <v>91</v>
      </c>
      <c r="N107" s="7">
        <f>101 / 86400</f>
        <v>1.1689814814814816E-3</v>
      </c>
      <c r="O107" s="6">
        <v>0</v>
      </c>
      <c r="P107" s="6" t="s">
        <v>28</v>
      </c>
      <c r="Q107" s="6" t="s">
        <v>28</v>
      </c>
      <c r="R107" s="6">
        <v>318</v>
      </c>
      <c r="S107" s="6">
        <v>160.65</v>
      </c>
      <c r="T107" s="6">
        <v>968</v>
      </c>
      <c r="U107" s="6">
        <v>489.03</v>
      </c>
      <c r="V107" s="6">
        <v>736</v>
      </c>
      <c r="W107" s="6">
        <v>371.83</v>
      </c>
      <c r="X107" s="6">
        <v>112</v>
      </c>
      <c r="Y107" s="6">
        <v>56.58</v>
      </c>
      <c r="Z107" s="7">
        <f>0 / 86400</f>
        <v>0</v>
      </c>
      <c r="AA107" s="6">
        <v>0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252.58</v>
      </c>
      <c r="D108" s="4">
        <v>129.13</v>
      </c>
      <c r="E108" s="4">
        <v>0</v>
      </c>
      <c r="F108" s="4">
        <v>0</v>
      </c>
      <c r="G108" s="4">
        <v>0</v>
      </c>
      <c r="H108" s="4">
        <v>195.59</v>
      </c>
      <c r="I108" s="5">
        <f>40936 / 86400</f>
        <v>0.47379629629629627</v>
      </c>
      <c r="J108" s="4">
        <v>0</v>
      </c>
      <c r="K108" s="4">
        <v>0</v>
      </c>
      <c r="L108" s="4">
        <v>17.2</v>
      </c>
      <c r="M108" s="4">
        <v>97</v>
      </c>
      <c r="N108" s="5">
        <f>114 / 86400</f>
        <v>1.3194444444444445E-3</v>
      </c>
      <c r="O108" s="4">
        <v>0.28000000000000003</v>
      </c>
      <c r="P108" s="4" t="s">
        <v>28</v>
      </c>
      <c r="Q108" s="4" t="s">
        <v>28</v>
      </c>
      <c r="R108" s="4">
        <v>485</v>
      </c>
      <c r="S108" s="4">
        <v>247.96</v>
      </c>
      <c r="T108" s="4">
        <v>1137</v>
      </c>
      <c r="U108" s="4">
        <v>581.30999999999995</v>
      </c>
      <c r="V108" s="4">
        <v>709</v>
      </c>
      <c r="W108" s="4">
        <v>362.49</v>
      </c>
      <c r="X108" s="4">
        <v>403</v>
      </c>
      <c r="Y108" s="4">
        <v>206.04</v>
      </c>
      <c r="Z108" s="5">
        <f>1906 / 86400</f>
        <v>2.2060185185185186E-2</v>
      </c>
      <c r="AA108" s="4">
        <v>4.66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252.58</v>
      </c>
      <c r="D109" s="6">
        <v>129.13</v>
      </c>
      <c r="E109" s="6">
        <v>0</v>
      </c>
      <c r="F109" s="6">
        <v>0</v>
      </c>
      <c r="G109" s="6">
        <v>0</v>
      </c>
      <c r="H109" s="6">
        <v>195.59</v>
      </c>
      <c r="I109" s="7">
        <f>40936 / 86400</f>
        <v>0.47379629629629627</v>
      </c>
      <c r="J109" s="6">
        <v>0</v>
      </c>
      <c r="K109" s="6">
        <v>0</v>
      </c>
      <c r="L109" s="6">
        <v>17.2</v>
      </c>
      <c r="M109" s="6">
        <v>97</v>
      </c>
      <c r="N109" s="7">
        <f>114 / 86400</f>
        <v>1.3194444444444445E-3</v>
      </c>
      <c r="O109" s="6">
        <v>0.28000000000000003</v>
      </c>
      <c r="P109" s="6" t="s">
        <v>28</v>
      </c>
      <c r="Q109" s="6" t="s">
        <v>28</v>
      </c>
      <c r="R109" s="6">
        <v>485</v>
      </c>
      <c r="S109" s="6">
        <v>247.96</v>
      </c>
      <c r="T109" s="6">
        <v>1137</v>
      </c>
      <c r="U109" s="6">
        <v>581.30999999999995</v>
      </c>
      <c r="V109" s="6">
        <v>709</v>
      </c>
      <c r="W109" s="6">
        <v>362.49</v>
      </c>
      <c r="X109" s="6">
        <v>403</v>
      </c>
      <c r="Y109" s="6">
        <v>206.04</v>
      </c>
      <c r="Z109" s="7">
        <f>1906 / 86400</f>
        <v>2.2060185185185186E-2</v>
      </c>
      <c r="AA109" s="6">
        <v>4.66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235.71</v>
      </c>
      <c r="D110" s="4">
        <v>130.79</v>
      </c>
      <c r="E110" s="4">
        <v>0</v>
      </c>
      <c r="F110" s="4">
        <v>0</v>
      </c>
      <c r="G110" s="4">
        <v>0</v>
      </c>
      <c r="H110" s="4">
        <v>180.23</v>
      </c>
      <c r="I110" s="5">
        <f>48404 / 86400</f>
        <v>0.5602314814814815</v>
      </c>
      <c r="J110" s="4">
        <v>0</v>
      </c>
      <c r="K110" s="4">
        <v>0</v>
      </c>
      <c r="L110" s="4">
        <v>13.4</v>
      </c>
      <c r="M110" s="4">
        <v>84</v>
      </c>
      <c r="N110" s="5">
        <f>7 / 86400</f>
        <v>8.1018518518518516E-5</v>
      </c>
      <c r="O110" s="4">
        <v>0.01</v>
      </c>
      <c r="P110" s="4" t="s">
        <v>28</v>
      </c>
      <c r="Q110" s="4" t="s">
        <v>28</v>
      </c>
      <c r="R110" s="4">
        <v>413</v>
      </c>
      <c r="S110" s="4">
        <v>229.16</v>
      </c>
      <c r="T110" s="4">
        <v>1207</v>
      </c>
      <c r="U110" s="4">
        <v>669.71</v>
      </c>
      <c r="V110" s="4">
        <v>748</v>
      </c>
      <c r="W110" s="4">
        <v>415.03</v>
      </c>
      <c r="X110" s="4">
        <v>323</v>
      </c>
      <c r="Y110" s="4">
        <v>179.22</v>
      </c>
      <c r="Z110" s="5">
        <f>3325 / 86400</f>
        <v>3.8483796296296294E-2</v>
      </c>
      <c r="AA110" s="4">
        <v>6.87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235.71</v>
      </c>
      <c r="D111" s="6">
        <v>130.79</v>
      </c>
      <c r="E111" s="6">
        <v>0</v>
      </c>
      <c r="F111" s="6">
        <v>0</v>
      </c>
      <c r="G111" s="6">
        <v>0</v>
      </c>
      <c r="H111" s="6">
        <v>180.23</v>
      </c>
      <c r="I111" s="7">
        <f>48404 / 86400</f>
        <v>0.5602314814814815</v>
      </c>
      <c r="J111" s="6">
        <v>0</v>
      </c>
      <c r="K111" s="6">
        <v>0</v>
      </c>
      <c r="L111" s="6">
        <v>13.4</v>
      </c>
      <c r="M111" s="6">
        <v>84</v>
      </c>
      <c r="N111" s="7">
        <f>7 / 86400</f>
        <v>8.1018518518518516E-5</v>
      </c>
      <c r="O111" s="6">
        <v>0.01</v>
      </c>
      <c r="P111" s="6" t="s">
        <v>28</v>
      </c>
      <c r="Q111" s="6" t="s">
        <v>28</v>
      </c>
      <c r="R111" s="6">
        <v>413</v>
      </c>
      <c r="S111" s="6">
        <v>229.16</v>
      </c>
      <c r="T111" s="6">
        <v>1207</v>
      </c>
      <c r="U111" s="6">
        <v>669.71</v>
      </c>
      <c r="V111" s="6">
        <v>748</v>
      </c>
      <c r="W111" s="6">
        <v>415.03</v>
      </c>
      <c r="X111" s="6">
        <v>323</v>
      </c>
      <c r="Y111" s="6">
        <v>179.22</v>
      </c>
      <c r="Z111" s="7">
        <f>3325 / 86400</f>
        <v>3.8483796296296294E-2</v>
      </c>
      <c r="AA111" s="6">
        <v>6.87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26.09</v>
      </c>
      <c r="D112" s="4">
        <v>24.93</v>
      </c>
      <c r="E112" s="4">
        <v>0</v>
      </c>
      <c r="F112" s="4">
        <v>0</v>
      </c>
      <c r="G112" s="4">
        <v>0</v>
      </c>
      <c r="H112" s="4">
        <v>104.66</v>
      </c>
      <c r="I112" s="5">
        <f>23896 / 86400</f>
        <v>0.27657407407407408</v>
      </c>
      <c r="J112" s="4">
        <v>0</v>
      </c>
      <c r="K112" s="4">
        <v>0</v>
      </c>
      <c r="L112" s="4">
        <v>15.77</v>
      </c>
      <c r="M112" s="4">
        <v>87</v>
      </c>
      <c r="N112" s="5">
        <f>19 / 86400</f>
        <v>2.199074074074074E-4</v>
      </c>
      <c r="O112" s="4">
        <v>0.08</v>
      </c>
      <c r="P112" s="4" t="s">
        <v>28</v>
      </c>
      <c r="Q112" s="4" t="s">
        <v>28</v>
      </c>
      <c r="R112" s="4">
        <v>27</v>
      </c>
      <c r="S112" s="4">
        <v>25.8</v>
      </c>
      <c r="T112" s="4">
        <v>204</v>
      </c>
      <c r="U112" s="4">
        <v>194.91</v>
      </c>
      <c r="V112" s="4">
        <v>493</v>
      </c>
      <c r="W112" s="4">
        <v>471.04</v>
      </c>
      <c r="X112" s="4">
        <v>0</v>
      </c>
      <c r="Y112" s="4">
        <v>0</v>
      </c>
      <c r="Z112" s="5">
        <f>556 / 86400</f>
        <v>6.4351851851851853E-3</v>
      </c>
      <c r="AA112" s="4">
        <v>2.33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26.09</v>
      </c>
      <c r="D113" s="6">
        <v>24.93</v>
      </c>
      <c r="E113" s="6">
        <v>0</v>
      </c>
      <c r="F113" s="6">
        <v>0</v>
      </c>
      <c r="G113" s="6">
        <v>0</v>
      </c>
      <c r="H113" s="6">
        <v>104.66</v>
      </c>
      <c r="I113" s="7">
        <f>23896 / 86400</f>
        <v>0.27657407407407408</v>
      </c>
      <c r="J113" s="6">
        <v>0</v>
      </c>
      <c r="K113" s="6">
        <v>0</v>
      </c>
      <c r="L113" s="6">
        <v>15.77</v>
      </c>
      <c r="M113" s="6">
        <v>87</v>
      </c>
      <c r="N113" s="7">
        <f>19 / 86400</f>
        <v>2.199074074074074E-4</v>
      </c>
      <c r="O113" s="6">
        <v>0.08</v>
      </c>
      <c r="P113" s="6" t="s">
        <v>28</v>
      </c>
      <c r="Q113" s="6" t="s">
        <v>28</v>
      </c>
      <c r="R113" s="6">
        <v>27</v>
      </c>
      <c r="S113" s="6">
        <v>25.8</v>
      </c>
      <c r="T113" s="6">
        <v>204</v>
      </c>
      <c r="U113" s="6">
        <v>194.91</v>
      </c>
      <c r="V113" s="6">
        <v>493</v>
      </c>
      <c r="W113" s="6">
        <v>471.04</v>
      </c>
      <c r="X113" s="6">
        <v>0</v>
      </c>
      <c r="Y113" s="6">
        <v>0</v>
      </c>
      <c r="Z113" s="7">
        <f>556 / 86400</f>
        <v>6.4351851851851853E-3</v>
      </c>
      <c r="AA113" s="6">
        <v>2.33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166.35</v>
      </c>
      <c r="D114" s="4">
        <v>73.25</v>
      </c>
      <c r="E114" s="4">
        <v>0</v>
      </c>
      <c r="F114" s="4">
        <v>0</v>
      </c>
      <c r="G114" s="4">
        <v>0</v>
      </c>
      <c r="H114" s="4">
        <v>227.08</v>
      </c>
      <c r="I114" s="5">
        <f>62528 / 86400</f>
        <v>0.72370370370370374</v>
      </c>
      <c r="J114" s="4">
        <v>0</v>
      </c>
      <c r="K114" s="4">
        <v>0</v>
      </c>
      <c r="L114" s="4">
        <v>13.07</v>
      </c>
      <c r="M114" s="4">
        <v>96</v>
      </c>
      <c r="N114" s="5">
        <f>32 / 86400</f>
        <v>3.7037037037037035E-4</v>
      </c>
      <c r="O114" s="4">
        <v>0.05</v>
      </c>
      <c r="P114" s="4" t="s">
        <v>28</v>
      </c>
      <c r="Q114" s="4" t="s">
        <v>28</v>
      </c>
      <c r="R114" s="4">
        <v>202</v>
      </c>
      <c r="S114" s="4">
        <v>88.96</v>
      </c>
      <c r="T114" s="4">
        <v>1171</v>
      </c>
      <c r="U114" s="4">
        <v>515.67999999999995</v>
      </c>
      <c r="V114" s="4">
        <v>620</v>
      </c>
      <c r="W114" s="4">
        <v>273.02999999999997</v>
      </c>
      <c r="X114" s="4">
        <v>84</v>
      </c>
      <c r="Y114" s="4">
        <v>36.99</v>
      </c>
      <c r="Z114" s="5">
        <f>7662 / 86400</f>
        <v>8.8680555555555554E-2</v>
      </c>
      <c r="AA114" s="4">
        <v>12.25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166.35</v>
      </c>
      <c r="D115" s="6">
        <v>73.25</v>
      </c>
      <c r="E115" s="6">
        <v>0</v>
      </c>
      <c r="F115" s="6">
        <v>0</v>
      </c>
      <c r="G115" s="6">
        <v>0</v>
      </c>
      <c r="H115" s="6">
        <v>227.08</v>
      </c>
      <c r="I115" s="7">
        <f>62528 / 86400</f>
        <v>0.72370370370370374</v>
      </c>
      <c r="J115" s="6">
        <v>0</v>
      </c>
      <c r="K115" s="6">
        <v>0</v>
      </c>
      <c r="L115" s="6">
        <v>13.07</v>
      </c>
      <c r="M115" s="6">
        <v>96</v>
      </c>
      <c r="N115" s="7">
        <f>32 / 86400</f>
        <v>3.7037037037037035E-4</v>
      </c>
      <c r="O115" s="6">
        <v>0.05</v>
      </c>
      <c r="P115" s="6" t="s">
        <v>28</v>
      </c>
      <c r="Q115" s="6" t="s">
        <v>28</v>
      </c>
      <c r="R115" s="6">
        <v>202</v>
      </c>
      <c r="S115" s="6">
        <v>88.96</v>
      </c>
      <c r="T115" s="6">
        <v>1171</v>
      </c>
      <c r="U115" s="6">
        <v>515.67999999999995</v>
      </c>
      <c r="V115" s="6">
        <v>620</v>
      </c>
      <c r="W115" s="6">
        <v>273.02999999999997</v>
      </c>
      <c r="X115" s="6">
        <v>84</v>
      </c>
      <c r="Y115" s="6">
        <v>36.99</v>
      </c>
      <c r="Z115" s="7">
        <f>7662 / 86400</f>
        <v>8.8680555555555554E-2</v>
      </c>
      <c r="AA115" s="6">
        <v>12.25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109.92</v>
      </c>
      <c r="D116" s="4">
        <v>34.380000000000003</v>
      </c>
      <c r="E116" s="4">
        <v>0</v>
      </c>
      <c r="F116" s="4">
        <v>0</v>
      </c>
      <c r="G116" s="4">
        <v>0</v>
      </c>
      <c r="H116" s="4">
        <v>319.72000000000003</v>
      </c>
      <c r="I116" s="5">
        <f>64586 / 86400</f>
        <v>0.74752314814814813</v>
      </c>
      <c r="J116" s="4">
        <v>0</v>
      </c>
      <c r="K116" s="4">
        <v>0</v>
      </c>
      <c r="L116" s="4">
        <v>17.82</v>
      </c>
      <c r="M116" s="4">
        <v>102</v>
      </c>
      <c r="N116" s="5">
        <f>327 / 86400</f>
        <v>3.7847222222222223E-3</v>
      </c>
      <c r="O116" s="4">
        <v>0.51</v>
      </c>
      <c r="P116" s="4" t="s">
        <v>28</v>
      </c>
      <c r="Q116" s="4" t="s">
        <v>28</v>
      </c>
      <c r="R116" s="4">
        <v>152</v>
      </c>
      <c r="S116" s="4">
        <v>47.54</v>
      </c>
      <c r="T116" s="4">
        <v>734</v>
      </c>
      <c r="U116" s="4">
        <v>229.57</v>
      </c>
      <c r="V116" s="4">
        <v>1564</v>
      </c>
      <c r="W116" s="4">
        <v>489.17</v>
      </c>
      <c r="X116" s="4">
        <v>0</v>
      </c>
      <c r="Y116" s="4">
        <v>0</v>
      </c>
      <c r="Z116" s="5">
        <f>512 / 86400</f>
        <v>5.9259259259259256E-3</v>
      </c>
      <c r="AA116" s="4">
        <v>0.79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109.92</v>
      </c>
      <c r="D117" s="6">
        <v>34.380000000000003</v>
      </c>
      <c r="E117" s="6">
        <v>0</v>
      </c>
      <c r="F117" s="6">
        <v>0</v>
      </c>
      <c r="G117" s="6">
        <v>0</v>
      </c>
      <c r="H117" s="6">
        <v>319.72000000000003</v>
      </c>
      <c r="I117" s="7">
        <f>64586 / 86400</f>
        <v>0.74752314814814813</v>
      </c>
      <c r="J117" s="6">
        <v>0</v>
      </c>
      <c r="K117" s="6">
        <v>0</v>
      </c>
      <c r="L117" s="6">
        <v>17.82</v>
      </c>
      <c r="M117" s="6">
        <v>102</v>
      </c>
      <c r="N117" s="7">
        <f>327 / 86400</f>
        <v>3.7847222222222223E-3</v>
      </c>
      <c r="O117" s="6">
        <v>0.51</v>
      </c>
      <c r="P117" s="6" t="s">
        <v>28</v>
      </c>
      <c r="Q117" s="6" t="s">
        <v>28</v>
      </c>
      <c r="R117" s="6">
        <v>152</v>
      </c>
      <c r="S117" s="6">
        <v>47.54</v>
      </c>
      <c r="T117" s="6">
        <v>734</v>
      </c>
      <c r="U117" s="6">
        <v>229.57</v>
      </c>
      <c r="V117" s="6">
        <v>1564</v>
      </c>
      <c r="W117" s="6">
        <v>489.17</v>
      </c>
      <c r="X117" s="6">
        <v>0</v>
      </c>
      <c r="Y117" s="6">
        <v>0</v>
      </c>
      <c r="Z117" s="7">
        <f>512 / 86400</f>
        <v>5.9259259259259256E-3</v>
      </c>
      <c r="AA117" s="6">
        <v>0.79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21.41</v>
      </c>
      <c r="D118" s="4">
        <v>13.89</v>
      </c>
      <c r="E118" s="4">
        <v>0</v>
      </c>
      <c r="F118" s="4">
        <v>0</v>
      </c>
      <c r="G118" s="4">
        <v>0</v>
      </c>
      <c r="H118" s="4">
        <v>154.12</v>
      </c>
      <c r="I118" s="5">
        <f>42369 / 86400</f>
        <v>0.49038194444444444</v>
      </c>
      <c r="J118" s="4">
        <v>0</v>
      </c>
      <c r="K118" s="4">
        <v>0</v>
      </c>
      <c r="L118" s="4">
        <v>13.1</v>
      </c>
      <c r="M118" s="4">
        <v>87</v>
      </c>
      <c r="N118" s="5">
        <f>1 / 86400</f>
        <v>1.1574074074074073E-5</v>
      </c>
      <c r="O118" s="4">
        <v>0</v>
      </c>
      <c r="P118" s="4" t="s">
        <v>28</v>
      </c>
      <c r="Q118" s="4" t="s">
        <v>28</v>
      </c>
      <c r="R118" s="4">
        <v>8</v>
      </c>
      <c r="S118" s="4">
        <v>5.19</v>
      </c>
      <c r="T118" s="4">
        <v>193</v>
      </c>
      <c r="U118" s="4">
        <v>125.23</v>
      </c>
      <c r="V118" s="4">
        <v>447</v>
      </c>
      <c r="W118" s="4">
        <v>290.04000000000002</v>
      </c>
      <c r="X118" s="4">
        <v>5</v>
      </c>
      <c r="Y118" s="4">
        <v>3.24</v>
      </c>
      <c r="Z118" s="5">
        <f>8437 / 86400</f>
        <v>9.7650462962962967E-2</v>
      </c>
      <c r="AA118" s="4">
        <v>19.91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21.41</v>
      </c>
      <c r="D119" s="6">
        <v>13.89</v>
      </c>
      <c r="E119" s="6">
        <v>0</v>
      </c>
      <c r="F119" s="6">
        <v>0</v>
      </c>
      <c r="G119" s="6">
        <v>0</v>
      </c>
      <c r="H119" s="6">
        <v>154.12</v>
      </c>
      <c r="I119" s="7">
        <f>42369 / 86400</f>
        <v>0.49038194444444444</v>
      </c>
      <c r="J119" s="6">
        <v>0</v>
      </c>
      <c r="K119" s="6">
        <v>0</v>
      </c>
      <c r="L119" s="6">
        <v>13.1</v>
      </c>
      <c r="M119" s="6">
        <v>87</v>
      </c>
      <c r="N119" s="7">
        <f>1 / 86400</f>
        <v>1.1574074074074073E-5</v>
      </c>
      <c r="O119" s="6">
        <v>0</v>
      </c>
      <c r="P119" s="6" t="s">
        <v>28</v>
      </c>
      <c r="Q119" s="6" t="s">
        <v>28</v>
      </c>
      <c r="R119" s="6">
        <v>8</v>
      </c>
      <c r="S119" s="6">
        <v>5.19</v>
      </c>
      <c r="T119" s="6">
        <v>193</v>
      </c>
      <c r="U119" s="6">
        <v>125.23</v>
      </c>
      <c r="V119" s="6">
        <v>447</v>
      </c>
      <c r="W119" s="6">
        <v>290.04000000000002</v>
      </c>
      <c r="X119" s="6">
        <v>5</v>
      </c>
      <c r="Y119" s="6">
        <v>3.24</v>
      </c>
      <c r="Z119" s="7">
        <f>8437 / 86400</f>
        <v>9.7650462962962967E-2</v>
      </c>
      <c r="AA119" s="6">
        <v>19.91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213.06</v>
      </c>
      <c r="D120" s="4">
        <v>74.150000000000006</v>
      </c>
      <c r="E120" s="4">
        <v>0</v>
      </c>
      <c r="F120" s="4">
        <v>0</v>
      </c>
      <c r="G120" s="4">
        <v>0</v>
      </c>
      <c r="H120" s="4">
        <v>287.35000000000002</v>
      </c>
      <c r="I120" s="5">
        <f>55380 / 86400</f>
        <v>0.64097222222222228</v>
      </c>
      <c r="J120" s="4">
        <v>0</v>
      </c>
      <c r="K120" s="4">
        <v>0</v>
      </c>
      <c r="L120" s="4">
        <v>18.68</v>
      </c>
      <c r="M120" s="4">
        <v>111</v>
      </c>
      <c r="N120" s="5">
        <f>227 / 86400</f>
        <v>2.627314814814815E-3</v>
      </c>
      <c r="O120" s="4">
        <v>0.41</v>
      </c>
      <c r="P120" s="4" t="s">
        <v>28</v>
      </c>
      <c r="Q120" s="4" t="s">
        <v>28</v>
      </c>
      <c r="R120" s="4">
        <v>363</v>
      </c>
      <c r="S120" s="4">
        <v>126.33</v>
      </c>
      <c r="T120" s="4">
        <v>1226</v>
      </c>
      <c r="U120" s="4">
        <v>426.66</v>
      </c>
      <c r="V120" s="4">
        <v>871</v>
      </c>
      <c r="W120" s="4">
        <v>303.11</v>
      </c>
      <c r="X120" s="4">
        <v>144</v>
      </c>
      <c r="Y120" s="4">
        <v>50.11</v>
      </c>
      <c r="Z120" s="5">
        <f>3591 / 86400</f>
        <v>4.1562500000000002E-2</v>
      </c>
      <c r="AA120" s="4">
        <v>6.48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213.06</v>
      </c>
      <c r="D121" s="6">
        <v>74.150000000000006</v>
      </c>
      <c r="E121" s="6">
        <v>0</v>
      </c>
      <c r="F121" s="6">
        <v>0</v>
      </c>
      <c r="G121" s="6">
        <v>0</v>
      </c>
      <c r="H121" s="6">
        <v>287.35000000000002</v>
      </c>
      <c r="I121" s="7">
        <f>55380 / 86400</f>
        <v>0.64097222222222228</v>
      </c>
      <c r="J121" s="6">
        <v>0</v>
      </c>
      <c r="K121" s="6">
        <v>0</v>
      </c>
      <c r="L121" s="6">
        <v>18.68</v>
      </c>
      <c r="M121" s="6">
        <v>111</v>
      </c>
      <c r="N121" s="7">
        <f>227 / 86400</f>
        <v>2.627314814814815E-3</v>
      </c>
      <c r="O121" s="6">
        <v>0.41</v>
      </c>
      <c r="P121" s="6" t="s">
        <v>28</v>
      </c>
      <c r="Q121" s="6" t="s">
        <v>28</v>
      </c>
      <c r="R121" s="6">
        <v>363</v>
      </c>
      <c r="S121" s="6">
        <v>126.33</v>
      </c>
      <c r="T121" s="6">
        <v>1226</v>
      </c>
      <c r="U121" s="6">
        <v>426.66</v>
      </c>
      <c r="V121" s="6">
        <v>871</v>
      </c>
      <c r="W121" s="6">
        <v>303.11</v>
      </c>
      <c r="X121" s="6">
        <v>144</v>
      </c>
      <c r="Y121" s="6">
        <v>50.11</v>
      </c>
      <c r="Z121" s="7">
        <f>3591 / 86400</f>
        <v>4.1562500000000002E-2</v>
      </c>
      <c r="AA121" s="6">
        <v>6.48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182.21</v>
      </c>
      <c r="D122" s="4">
        <v>82.95</v>
      </c>
      <c r="E122" s="4">
        <v>0</v>
      </c>
      <c r="F122" s="4">
        <v>0</v>
      </c>
      <c r="G122" s="4">
        <v>0</v>
      </c>
      <c r="H122" s="4">
        <v>219.67</v>
      </c>
      <c r="I122" s="5">
        <f>56209 / 86400</f>
        <v>0.65056712962962959</v>
      </c>
      <c r="J122" s="4">
        <v>0</v>
      </c>
      <c r="K122" s="4">
        <v>0</v>
      </c>
      <c r="L122" s="4">
        <v>14.07</v>
      </c>
      <c r="M122" s="4">
        <v>88</v>
      </c>
      <c r="N122" s="5">
        <f>51 / 86400</f>
        <v>5.9027777777777778E-4</v>
      </c>
      <c r="O122" s="4">
        <v>0.09</v>
      </c>
      <c r="P122" s="4" t="s">
        <v>28</v>
      </c>
      <c r="Q122" s="4" t="s">
        <v>28</v>
      </c>
      <c r="R122" s="4">
        <v>335</v>
      </c>
      <c r="S122" s="4">
        <v>152.5</v>
      </c>
      <c r="T122" s="4">
        <v>1116</v>
      </c>
      <c r="U122" s="4">
        <v>508.04</v>
      </c>
      <c r="V122" s="4">
        <v>699</v>
      </c>
      <c r="W122" s="4">
        <v>318.20999999999998</v>
      </c>
      <c r="X122" s="4">
        <v>29</v>
      </c>
      <c r="Y122" s="4">
        <v>13.2</v>
      </c>
      <c r="Z122" s="5">
        <f>4930 / 86400</f>
        <v>5.7060185185185186E-2</v>
      </c>
      <c r="AA122" s="4">
        <v>8.77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182.21</v>
      </c>
      <c r="D123" s="6">
        <v>82.95</v>
      </c>
      <c r="E123" s="6">
        <v>0</v>
      </c>
      <c r="F123" s="6">
        <v>0</v>
      </c>
      <c r="G123" s="6">
        <v>0</v>
      </c>
      <c r="H123" s="6">
        <v>219.67</v>
      </c>
      <c r="I123" s="7">
        <f>56209 / 86400</f>
        <v>0.65056712962962959</v>
      </c>
      <c r="J123" s="6">
        <v>0</v>
      </c>
      <c r="K123" s="6">
        <v>0</v>
      </c>
      <c r="L123" s="6">
        <v>14.07</v>
      </c>
      <c r="M123" s="6">
        <v>88</v>
      </c>
      <c r="N123" s="7">
        <f>51 / 86400</f>
        <v>5.9027777777777778E-4</v>
      </c>
      <c r="O123" s="6">
        <v>0.09</v>
      </c>
      <c r="P123" s="6" t="s">
        <v>28</v>
      </c>
      <c r="Q123" s="6" t="s">
        <v>28</v>
      </c>
      <c r="R123" s="6">
        <v>335</v>
      </c>
      <c r="S123" s="6">
        <v>152.5</v>
      </c>
      <c r="T123" s="6">
        <v>1116</v>
      </c>
      <c r="U123" s="6">
        <v>508.04</v>
      </c>
      <c r="V123" s="6">
        <v>699</v>
      </c>
      <c r="W123" s="6">
        <v>318.20999999999998</v>
      </c>
      <c r="X123" s="6">
        <v>29</v>
      </c>
      <c r="Y123" s="6">
        <v>13.2</v>
      </c>
      <c r="Z123" s="7">
        <f>4930 / 86400</f>
        <v>5.7060185185185186E-2</v>
      </c>
      <c r="AA123" s="6">
        <v>8.77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259.85000000000002</v>
      </c>
      <c r="D124" s="4">
        <v>180.06</v>
      </c>
      <c r="E124" s="4">
        <v>0</v>
      </c>
      <c r="F124" s="4">
        <v>0</v>
      </c>
      <c r="G124" s="4">
        <v>0</v>
      </c>
      <c r="H124" s="4">
        <v>144.32</v>
      </c>
      <c r="I124" s="5">
        <f>52294 / 86400</f>
        <v>0.60525462962962961</v>
      </c>
      <c r="J124" s="4">
        <v>0</v>
      </c>
      <c r="K124" s="4">
        <v>0</v>
      </c>
      <c r="L124" s="4">
        <v>9.93</v>
      </c>
      <c r="M124" s="4">
        <v>95</v>
      </c>
      <c r="N124" s="5">
        <f>18 / 86400</f>
        <v>2.0833333333333335E-4</v>
      </c>
      <c r="O124" s="4">
        <v>0.03</v>
      </c>
      <c r="P124" s="4" t="s">
        <v>28</v>
      </c>
      <c r="Q124" s="4" t="s">
        <v>28</v>
      </c>
      <c r="R124" s="4">
        <v>469</v>
      </c>
      <c r="S124" s="4">
        <v>324.98</v>
      </c>
      <c r="T124" s="4">
        <v>1233</v>
      </c>
      <c r="U124" s="4">
        <v>854.38</v>
      </c>
      <c r="V124" s="4">
        <v>737</v>
      </c>
      <c r="W124" s="4">
        <v>510.68</v>
      </c>
      <c r="X124" s="4">
        <v>425</v>
      </c>
      <c r="Y124" s="4">
        <v>294.49</v>
      </c>
      <c r="Z124" s="5">
        <f>13515 / 86400</f>
        <v>0.15642361111111111</v>
      </c>
      <c r="AA124" s="4">
        <v>25.84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259.85000000000002</v>
      </c>
      <c r="D125" s="6">
        <v>180.06</v>
      </c>
      <c r="E125" s="6">
        <v>0</v>
      </c>
      <c r="F125" s="6">
        <v>0</v>
      </c>
      <c r="G125" s="6">
        <v>0</v>
      </c>
      <c r="H125" s="6">
        <v>144.32</v>
      </c>
      <c r="I125" s="7">
        <f>52294 / 86400</f>
        <v>0.60525462962962961</v>
      </c>
      <c r="J125" s="6">
        <v>0</v>
      </c>
      <c r="K125" s="6">
        <v>0</v>
      </c>
      <c r="L125" s="6">
        <v>9.93</v>
      </c>
      <c r="M125" s="6">
        <v>95</v>
      </c>
      <c r="N125" s="7">
        <f>18 / 86400</f>
        <v>2.0833333333333335E-4</v>
      </c>
      <c r="O125" s="6">
        <v>0.03</v>
      </c>
      <c r="P125" s="6" t="s">
        <v>28</v>
      </c>
      <c r="Q125" s="6" t="s">
        <v>28</v>
      </c>
      <c r="R125" s="6">
        <v>469</v>
      </c>
      <c r="S125" s="6">
        <v>324.98</v>
      </c>
      <c r="T125" s="6">
        <v>1233</v>
      </c>
      <c r="U125" s="6">
        <v>854.38</v>
      </c>
      <c r="V125" s="6">
        <v>737</v>
      </c>
      <c r="W125" s="6">
        <v>510.68</v>
      </c>
      <c r="X125" s="6">
        <v>425</v>
      </c>
      <c r="Y125" s="6">
        <v>294.49</v>
      </c>
      <c r="Z125" s="7">
        <f>13515 / 86400</f>
        <v>0.15642361111111111</v>
      </c>
      <c r="AA125" s="6">
        <v>25.84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92.72</v>
      </c>
      <c r="D126" s="4">
        <v>52.88</v>
      </c>
      <c r="E126" s="4">
        <v>0</v>
      </c>
      <c r="F126" s="4">
        <v>0</v>
      </c>
      <c r="G126" s="4">
        <v>0</v>
      </c>
      <c r="H126" s="4">
        <v>175.35</v>
      </c>
      <c r="I126" s="5">
        <f>33688 / 86400</f>
        <v>0.38990740740740742</v>
      </c>
      <c r="J126" s="4">
        <v>0</v>
      </c>
      <c r="K126" s="4">
        <v>0</v>
      </c>
      <c r="L126" s="4">
        <v>18.739999999999998</v>
      </c>
      <c r="M126" s="4">
        <v>82</v>
      </c>
      <c r="N126" s="5">
        <f>8 / 86400</f>
        <v>9.2592592592592588E-5</v>
      </c>
      <c r="O126" s="4">
        <v>0.02</v>
      </c>
      <c r="P126" s="4" t="s">
        <v>28</v>
      </c>
      <c r="Q126" s="4" t="s">
        <v>28</v>
      </c>
      <c r="R126" s="4">
        <v>146</v>
      </c>
      <c r="S126" s="4">
        <v>83.26</v>
      </c>
      <c r="T126" s="4">
        <v>587</v>
      </c>
      <c r="U126" s="4">
        <v>334.76</v>
      </c>
      <c r="V126" s="4">
        <v>266</v>
      </c>
      <c r="W126" s="4">
        <v>151.69999999999999</v>
      </c>
      <c r="X126" s="4">
        <v>47</v>
      </c>
      <c r="Y126" s="4">
        <v>26.8</v>
      </c>
      <c r="Z126" s="5">
        <f>446 / 86400</f>
        <v>5.162037037037037E-3</v>
      </c>
      <c r="AA126" s="4">
        <v>1.32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92.72</v>
      </c>
      <c r="D127" s="6">
        <v>52.88</v>
      </c>
      <c r="E127" s="6">
        <v>0</v>
      </c>
      <c r="F127" s="6">
        <v>0</v>
      </c>
      <c r="G127" s="6">
        <v>0</v>
      </c>
      <c r="H127" s="6">
        <v>175.35</v>
      </c>
      <c r="I127" s="7">
        <f>33688 / 86400</f>
        <v>0.38990740740740742</v>
      </c>
      <c r="J127" s="6">
        <v>0</v>
      </c>
      <c r="K127" s="6">
        <v>0</v>
      </c>
      <c r="L127" s="6">
        <v>18.739999999999998</v>
      </c>
      <c r="M127" s="6">
        <v>82</v>
      </c>
      <c r="N127" s="7">
        <f>8 / 86400</f>
        <v>9.2592592592592588E-5</v>
      </c>
      <c r="O127" s="6">
        <v>0.02</v>
      </c>
      <c r="P127" s="6" t="s">
        <v>28</v>
      </c>
      <c r="Q127" s="6" t="s">
        <v>28</v>
      </c>
      <c r="R127" s="6">
        <v>146</v>
      </c>
      <c r="S127" s="6">
        <v>83.26</v>
      </c>
      <c r="T127" s="6">
        <v>587</v>
      </c>
      <c r="U127" s="6">
        <v>334.76</v>
      </c>
      <c r="V127" s="6">
        <v>266</v>
      </c>
      <c r="W127" s="6">
        <v>151.69999999999999</v>
      </c>
      <c r="X127" s="6">
        <v>47</v>
      </c>
      <c r="Y127" s="6">
        <v>26.8</v>
      </c>
      <c r="Z127" s="7">
        <f>446 / 86400</f>
        <v>5.162037037037037E-3</v>
      </c>
      <c r="AA127" s="6">
        <v>1.32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383.27</v>
      </c>
      <c r="D128" s="4">
        <v>188.28</v>
      </c>
      <c r="E128" s="4">
        <v>0</v>
      </c>
      <c r="F128" s="4">
        <v>0</v>
      </c>
      <c r="G128" s="4">
        <v>0</v>
      </c>
      <c r="H128" s="4">
        <v>203.57</v>
      </c>
      <c r="I128" s="5">
        <f>48607 / 86400</f>
        <v>0.56258101851851849</v>
      </c>
      <c r="J128" s="4">
        <v>0</v>
      </c>
      <c r="K128" s="4">
        <v>0</v>
      </c>
      <c r="L128" s="4">
        <v>15.08</v>
      </c>
      <c r="M128" s="4">
        <v>87</v>
      </c>
      <c r="N128" s="5">
        <f>47 / 86400</f>
        <v>5.4398148148148144E-4</v>
      </c>
      <c r="O128" s="4">
        <v>0.1</v>
      </c>
      <c r="P128" s="4" t="s">
        <v>28</v>
      </c>
      <c r="Q128" s="4" t="s">
        <v>28</v>
      </c>
      <c r="R128" s="4">
        <v>694</v>
      </c>
      <c r="S128" s="4">
        <v>340.92</v>
      </c>
      <c r="T128" s="4">
        <v>1513</v>
      </c>
      <c r="U128" s="4">
        <v>743.25</v>
      </c>
      <c r="V128" s="4">
        <v>958</v>
      </c>
      <c r="W128" s="4">
        <v>470.61</v>
      </c>
      <c r="X128" s="4">
        <v>925</v>
      </c>
      <c r="Y128" s="4">
        <v>454.4</v>
      </c>
      <c r="Z128" s="5">
        <f>5566 / 86400</f>
        <v>6.4421296296296296E-2</v>
      </c>
      <c r="AA128" s="4">
        <v>11.45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383.27</v>
      </c>
      <c r="D129" s="6">
        <v>188.28</v>
      </c>
      <c r="E129" s="6">
        <v>0</v>
      </c>
      <c r="F129" s="6">
        <v>0</v>
      </c>
      <c r="G129" s="6">
        <v>0</v>
      </c>
      <c r="H129" s="6">
        <v>203.57</v>
      </c>
      <c r="I129" s="7">
        <f>48607 / 86400</f>
        <v>0.56258101851851849</v>
      </c>
      <c r="J129" s="6">
        <v>0</v>
      </c>
      <c r="K129" s="6">
        <v>0</v>
      </c>
      <c r="L129" s="6">
        <v>15.08</v>
      </c>
      <c r="M129" s="6">
        <v>87</v>
      </c>
      <c r="N129" s="7">
        <f>47 / 86400</f>
        <v>5.4398148148148144E-4</v>
      </c>
      <c r="O129" s="6">
        <v>0.1</v>
      </c>
      <c r="P129" s="6" t="s">
        <v>28</v>
      </c>
      <c r="Q129" s="6" t="s">
        <v>28</v>
      </c>
      <c r="R129" s="6">
        <v>694</v>
      </c>
      <c r="S129" s="6">
        <v>340.92</v>
      </c>
      <c r="T129" s="6">
        <v>1513</v>
      </c>
      <c r="U129" s="6">
        <v>743.25</v>
      </c>
      <c r="V129" s="6">
        <v>958</v>
      </c>
      <c r="W129" s="6">
        <v>470.61</v>
      </c>
      <c r="X129" s="6">
        <v>925</v>
      </c>
      <c r="Y129" s="6">
        <v>454.4</v>
      </c>
      <c r="Z129" s="7">
        <f>5566 / 86400</f>
        <v>6.4421296296296296E-2</v>
      </c>
      <c r="AA129" s="6">
        <v>11.45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85.2</v>
      </c>
      <c r="D130" s="4">
        <v>48.56</v>
      </c>
      <c r="E130" s="4">
        <v>0</v>
      </c>
      <c r="F130" s="4">
        <v>0</v>
      </c>
      <c r="G130" s="4">
        <v>0</v>
      </c>
      <c r="H130" s="4">
        <v>175.45</v>
      </c>
      <c r="I130" s="5">
        <f>42786 / 86400</f>
        <v>0.49520833333333331</v>
      </c>
      <c r="J130" s="4">
        <v>0</v>
      </c>
      <c r="K130" s="4">
        <v>0</v>
      </c>
      <c r="L130" s="4">
        <v>14.76</v>
      </c>
      <c r="M130" s="4">
        <v>83</v>
      </c>
      <c r="N130" s="5">
        <f>7 / 86400</f>
        <v>8.1018518518518516E-5</v>
      </c>
      <c r="O130" s="4">
        <v>0.02</v>
      </c>
      <c r="P130" s="4" t="s">
        <v>28</v>
      </c>
      <c r="Q130" s="4" t="s">
        <v>28</v>
      </c>
      <c r="R130" s="4">
        <v>108</v>
      </c>
      <c r="S130" s="4">
        <v>61.55</v>
      </c>
      <c r="T130" s="4">
        <v>563</v>
      </c>
      <c r="U130" s="4">
        <v>320.88</v>
      </c>
      <c r="V130" s="4">
        <v>286</v>
      </c>
      <c r="W130" s="4">
        <v>163.01</v>
      </c>
      <c r="X130" s="4">
        <v>72</v>
      </c>
      <c r="Y130" s="4">
        <v>41.04</v>
      </c>
      <c r="Z130" s="5">
        <f>2867 / 86400</f>
        <v>3.318287037037037E-2</v>
      </c>
      <c r="AA130" s="4">
        <v>6.7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85.2</v>
      </c>
      <c r="D131" s="6">
        <v>48.56</v>
      </c>
      <c r="E131" s="6">
        <v>0</v>
      </c>
      <c r="F131" s="6">
        <v>0</v>
      </c>
      <c r="G131" s="6">
        <v>0</v>
      </c>
      <c r="H131" s="6">
        <v>175.45</v>
      </c>
      <c r="I131" s="7">
        <f>42786 / 86400</f>
        <v>0.49520833333333331</v>
      </c>
      <c r="J131" s="6">
        <v>0</v>
      </c>
      <c r="K131" s="6">
        <v>0</v>
      </c>
      <c r="L131" s="6">
        <v>14.76</v>
      </c>
      <c r="M131" s="6">
        <v>83</v>
      </c>
      <c r="N131" s="7">
        <f>7 / 86400</f>
        <v>8.1018518518518516E-5</v>
      </c>
      <c r="O131" s="6">
        <v>0.02</v>
      </c>
      <c r="P131" s="6" t="s">
        <v>28</v>
      </c>
      <c r="Q131" s="6" t="s">
        <v>28</v>
      </c>
      <c r="R131" s="6">
        <v>108</v>
      </c>
      <c r="S131" s="6">
        <v>61.55</v>
      </c>
      <c r="T131" s="6">
        <v>563</v>
      </c>
      <c r="U131" s="6">
        <v>320.88</v>
      </c>
      <c r="V131" s="6">
        <v>286</v>
      </c>
      <c r="W131" s="6">
        <v>163.01</v>
      </c>
      <c r="X131" s="6">
        <v>72</v>
      </c>
      <c r="Y131" s="6">
        <v>41.04</v>
      </c>
      <c r="Z131" s="7">
        <f>2867 / 86400</f>
        <v>3.318287037037037E-2</v>
      </c>
      <c r="AA131" s="6">
        <v>6.7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94.68</v>
      </c>
      <c r="D132" s="4">
        <v>51.07</v>
      </c>
      <c r="E132" s="4">
        <v>0</v>
      </c>
      <c r="F132" s="4">
        <v>0</v>
      </c>
      <c r="G132" s="4">
        <v>0</v>
      </c>
      <c r="H132" s="4">
        <v>185.38</v>
      </c>
      <c r="I132" s="5">
        <f>47751 / 86400</f>
        <v>0.55267361111111113</v>
      </c>
      <c r="J132" s="4">
        <v>0</v>
      </c>
      <c r="K132" s="4">
        <v>0</v>
      </c>
      <c r="L132" s="4">
        <v>13.98</v>
      </c>
      <c r="M132" s="4">
        <v>104</v>
      </c>
      <c r="N132" s="5">
        <f>124 / 86400</f>
        <v>1.4351851851851852E-3</v>
      </c>
      <c r="O132" s="4">
        <v>0.26</v>
      </c>
      <c r="P132" s="4" t="s">
        <v>28</v>
      </c>
      <c r="Q132" s="4" t="s">
        <v>28</v>
      </c>
      <c r="R132" s="4">
        <v>158</v>
      </c>
      <c r="S132" s="4">
        <v>85.23</v>
      </c>
      <c r="T132" s="4">
        <v>587</v>
      </c>
      <c r="U132" s="4">
        <v>316.64999999999998</v>
      </c>
      <c r="V132" s="4">
        <v>292</v>
      </c>
      <c r="W132" s="4">
        <v>157.52000000000001</v>
      </c>
      <c r="X132" s="4">
        <v>26</v>
      </c>
      <c r="Y132" s="4">
        <v>14.03</v>
      </c>
      <c r="Z132" s="5">
        <f>5568 / 86400</f>
        <v>6.4444444444444443E-2</v>
      </c>
      <c r="AA132" s="4">
        <v>11.66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94.68</v>
      </c>
      <c r="D133" s="6">
        <v>51.07</v>
      </c>
      <c r="E133" s="6">
        <v>0</v>
      </c>
      <c r="F133" s="6">
        <v>0</v>
      </c>
      <c r="G133" s="6">
        <v>0</v>
      </c>
      <c r="H133" s="6">
        <v>185.38</v>
      </c>
      <c r="I133" s="7">
        <f>47751 / 86400</f>
        <v>0.55267361111111113</v>
      </c>
      <c r="J133" s="6">
        <v>0</v>
      </c>
      <c r="K133" s="6">
        <v>0</v>
      </c>
      <c r="L133" s="6">
        <v>13.98</v>
      </c>
      <c r="M133" s="6">
        <v>104</v>
      </c>
      <c r="N133" s="7">
        <f>124 / 86400</f>
        <v>1.4351851851851852E-3</v>
      </c>
      <c r="O133" s="6">
        <v>0.26</v>
      </c>
      <c r="P133" s="6" t="s">
        <v>28</v>
      </c>
      <c r="Q133" s="6" t="s">
        <v>28</v>
      </c>
      <c r="R133" s="6">
        <v>158</v>
      </c>
      <c r="S133" s="6">
        <v>85.23</v>
      </c>
      <c r="T133" s="6">
        <v>587</v>
      </c>
      <c r="U133" s="6">
        <v>316.64999999999998</v>
      </c>
      <c r="V133" s="6">
        <v>292</v>
      </c>
      <c r="W133" s="6">
        <v>157.52000000000001</v>
      </c>
      <c r="X133" s="6">
        <v>26</v>
      </c>
      <c r="Y133" s="6">
        <v>14.03</v>
      </c>
      <c r="Z133" s="7">
        <f>5568 / 86400</f>
        <v>6.4444444444444443E-2</v>
      </c>
      <c r="AA133" s="6">
        <v>11.66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194.26</v>
      </c>
      <c r="D134" s="4">
        <v>61.77</v>
      </c>
      <c r="E134" s="4">
        <v>0</v>
      </c>
      <c r="F134" s="4">
        <v>0</v>
      </c>
      <c r="G134" s="4">
        <v>0</v>
      </c>
      <c r="H134" s="4">
        <v>314.5</v>
      </c>
      <c r="I134" s="5">
        <f>67308 / 86400</f>
        <v>0.77902777777777776</v>
      </c>
      <c r="J134" s="4">
        <v>0</v>
      </c>
      <c r="K134" s="4">
        <v>0</v>
      </c>
      <c r="L134" s="4">
        <v>16.82</v>
      </c>
      <c r="M134" s="4">
        <v>84</v>
      </c>
      <c r="N134" s="5">
        <f>27 / 86400</f>
        <v>3.1250000000000001E-4</v>
      </c>
      <c r="O134" s="4">
        <v>0.04</v>
      </c>
      <c r="P134" s="4" t="s">
        <v>28</v>
      </c>
      <c r="Q134" s="4" t="s">
        <v>28</v>
      </c>
      <c r="R134" s="4">
        <v>382</v>
      </c>
      <c r="S134" s="4">
        <v>121.46</v>
      </c>
      <c r="T134" s="4">
        <v>1127</v>
      </c>
      <c r="U134" s="4">
        <v>358.34</v>
      </c>
      <c r="V134" s="4">
        <v>751</v>
      </c>
      <c r="W134" s="4">
        <v>238.79</v>
      </c>
      <c r="X134" s="4">
        <v>48</v>
      </c>
      <c r="Y134" s="4">
        <v>15.26</v>
      </c>
      <c r="Z134" s="5">
        <f>2664 / 86400</f>
        <v>3.0833333333333334E-2</v>
      </c>
      <c r="AA134" s="4">
        <v>3.96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194.26</v>
      </c>
      <c r="D135" s="6">
        <v>61.77</v>
      </c>
      <c r="E135" s="6">
        <v>0</v>
      </c>
      <c r="F135" s="6">
        <v>0</v>
      </c>
      <c r="G135" s="6">
        <v>0</v>
      </c>
      <c r="H135" s="6">
        <v>314.5</v>
      </c>
      <c r="I135" s="7">
        <f>67308 / 86400</f>
        <v>0.77902777777777776</v>
      </c>
      <c r="J135" s="6">
        <v>0</v>
      </c>
      <c r="K135" s="6">
        <v>0</v>
      </c>
      <c r="L135" s="6">
        <v>16.82</v>
      </c>
      <c r="M135" s="6">
        <v>84</v>
      </c>
      <c r="N135" s="7">
        <f>27 / 86400</f>
        <v>3.1250000000000001E-4</v>
      </c>
      <c r="O135" s="6">
        <v>0.04</v>
      </c>
      <c r="P135" s="6" t="s">
        <v>28</v>
      </c>
      <c r="Q135" s="6" t="s">
        <v>28</v>
      </c>
      <c r="R135" s="6">
        <v>382</v>
      </c>
      <c r="S135" s="6">
        <v>121.46</v>
      </c>
      <c r="T135" s="6">
        <v>1127</v>
      </c>
      <c r="U135" s="6">
        <v>358.34</v>
      </c>
      <c r="V135" s="6">
        <v>751</v>
      </c>
      <c r="W135" s="6">
        <v>238.79</v>
      </c>
      <c r="X135" s="6">
        <v>48</v>
      </c>
      <c r="Y135" s="6">
        <v>15.26</v>
      </c>
      <c r="Z135" s="7">
        <f>2664 / 86400</f>
        <v>3.0833333333333334E-2</v>
      </c>
      <c r="AA135" s="6">
        <v>3.96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25.4</v>
      </c>
      <c r="D136" s="4">
        <v>51.79</v>
      </c>
      <c r="E136" s="4">
        <v>0</v>
      </c>
      <c r="F136" s="4">
        <v>0</v>
      </c>
      <c r="G136" s="4">
        <v>0</v>
      </c>
      <c r="H136" s="4">
        <v>49.04</v>
      </c>
      <c r="I136" s="5">
        <f>17131 / 86400</f>
        <v>0.19827546296296297</v>
      </c>
      <c r="J136" s="4">
        <v>0</v>
      </c>
      <c r="K136" s="4">
        <v>0</v>
      </c>
      <c r="L136" s="4">
        <v>10.31</v>
      </c>
      <c r="M136" s="4">
        <v>76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31</v>
      </c>
      <c r="S136" s="4">
        <v>63.21</v>
      </c>
      <c r="T136" s="4">
        <v>183</v>
      </c>
      <c r="U136" s="4">
        <v>373.16</v>
      </c>
      <c r="V136" s="4">
        <v>121</v>
      </c>
      <c r="W136" s="4">
        <v>246.74</v>
      </c>
      <c r="X136" s="4">
        <v>9</v>
      </c>
      <c r="Y136" s="4">
        <v>18.350000000000001</v>
      </c>
      <c r="Z136" s="5">
        <f>8271 / 86400</f>
        <v>9.5729166666666671E-2</v>
      </c>
      <c r="AA136" s="4">
        <v>48.28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25.4</v>
      </c>
      <c r="D137" s="6">
        <v>51.79</v>
      </c>
      <c r="E137" s="6">
        <v>0</v>
      </c>
      <c r="F137" s="6">
        <v>0</v>
      </c>
      <c r="G137" s="6">
        <v>0</v>
      </c>
      <c r="H137" s="6">
        <v>49.04</v>
      </c>
      <c r="I137" s="7">
        <f>17131 / 86400</f>
        <v>0.19827546296296297</v>
      </c>
      <c r="J137" s="6">
        <v>0</v>
      </c>
      <c r="K137" s="6">
        <v>0</v>
      </c>
      <c r="L137" s="6">
        <v>10.31</v>
      </c>
      <c r="M137" s="6">
        <v>76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31</v>
      </c>
      <c r="S137" s="6">
        <v>63.21</v>
      </c>
      <c r="T137" s="6">
        <v>183</v>
      </c>
      <c r="U137" s="6">
        <v>373.16</v>
      </c>
      <c r="V137" s="6">
        <v>121</v>
      </c>
      <c r="W137" s="6">
        <v>246.74</v>
      </c>
      <c r="X137" s="6">
        <v>9</v>
      </c>
      <c r="Y137" s="6">
        <v>18.350000000000001</v>
      </c>
      <c r="Z137" s="7">
        <f>8271 / 86400</f>
        <v>9.5729166666666671E-2</v>
      </c>
      <c r="AA137" s="6">
        <v>48.28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30.59</v>
      </c>
      <c r="D138" s="4">
        <v>17.309999999999999</v>
      </c>
      <c r="E138" s="4">
        <v>0</v>
      </c>
      <c r="F138" s="4">
        <v>0</v>
      </c>
      <c r="G138" s="4">
        <v>0</v>
      </c>
      <c r="H138" s="4">
        <v>176.72</v>
      </c>
      <c r="I138" s="5">
        <f>45247 / 86400</f>
        <v>0.52369212962962963</v>
      </c>
      <c r="J138" s="4">
        <v>0</v>
      </c>
      <c r="K138" s="4">
        <v>0</v>
      </c>
      <c r="L138" s="4">
        <v>14.06</v>
      </c>
      <c r="M138" s="4">
        <v>100</v>
      </c>
      <c r="N138" s="5">
        <f>65 / 86400</f>
        <v>7.5231481481481482E-4</v>
      </c>
      <c r="O138" s="4">
        <v>0.14000000000000001</v>
      </c>
      <c r="P138" s="4" t="s">
        <v>28</v>
      </c>
      <c r="Q138" s="4" t="s">
        <v>28</v>
      </c>
      <c r="R138" s="4">
        <v>5</v>
      </c>
      <c r="S138" s="4">
        <v>2.83</v>
      </c>
      <c r="T138" s="4">
        <v>283</v>
      </c>
      <c r="U138" s="4">
        <v>160.13999999999999</v>
      </c>
      <c r="V138" s="4">
        <v>818</v>
      </c>
      <c r="W138" s="4">
        <v>462.88</v>
      </c>
      <c r="X138" s="4">
        <v>1</v>
      </c>
      <c r="Y138" s="4">
        <v>0.56999999999999995</v>
      </c>
      <c r="Z138" s="5">
        <f>4340 / 86400</f>
        <v>5.0231481481481481E-2</v>
      </c>
      <c r="AA138" s="4">
        <v>9.59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30.59</v>
      </c>
      <c r="D139" s="6">
        <v>17.309999999999999</v>
      </c>
      <c r="E139" s="6">
        <v>0</v>
      </c>
      <c r="F139" s="6">
        <v>0</v>
      </c>
      <c r="G139" s="6">
        <v>0</v>
      </c>
      <c r="H139" s="6">
        <v>176.72</v>
      </c>
      <c r="I139" s="7">
        <f>45247 / 86400</f>
        <v>0.52369212962962963</v>
      </c>
      <c r="J139" s="6">
        <v>0</v>
      </c>
      <c r="K139" s="6">
        <v>0</v>
      </c>
      <c r="L139" s="6">
        <v>14.06</v>
      </c>
      <c r="M139" s="6">
        <v>100</v>
      </c>
      <c r="N139" s="7">
        <f>65 / 86400</f>
        <v>7.5231481481481482E-4</v>
      </c>
      <c r="O139" s="6">
        <v>0.14000000000000001</v>
      </c>
      <c r="P139" s="6" t="s">
        <v>28</v>
      </c>
      <c r="Q139" s="6" t="s">
        <v>28</v>
      </c>
      <c r="R139" s="6">
        <v>5</v>
      </c>
      <c r="S139" s="6">
        <v>2.83</v>
      </c>
      <c r="T139" s="6">
        <v>283</v>
      </c>
      <c r="U139" s="6">
        <v>160.13999999999999</v>
      </c>
      <c r="V139" s="6">
        <v>818</v>
      </c>
      <c r="W139" s="6">
        <v>462.88</v>
      </c>
      <c r="X139" s="6">
        <v>1</v>
      </c>
      <c r="Y139" s="6">
        <v>0.56999999999999995</v>
      </c>
      <c r="Z139" s="7">
        <f>4340 / 86400</f>
        <v>5.0231481481481481E-2</v>
      </c>
      <c r="AA139" s="6">
        <v>9.59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222.5</v>
      </c>
      <c r="D140" s="4">
        <v>72.53</v>
      </c>
      <c r="E140" s="4">
        <v>0</v>
      </c>
      <c r="F140" s="4">
        <v>0</v>
      </c>
      <c r="G140" s="4">
        <v>0</v>
      </c>
      <c r="H140" s="4">
        <v>306.79000000000002</v>
      </c>
      <c r="I140" s="5">
        <f>29848 / 86400</f>
        <v>0.34546296296296297</v>
      </c>
      <c r="J140" s="4">
        <v>0</v>
      </c>
      <c r="K140" s="4">
        <v>0</v>
      </c>
      <c r="L140" s="4">
        <v>37</v>
      </c>
      <c r="M140" s="4">
        <v>91</v>
      </c>
      <c r="N140" s="5">
        <f>87 / 86400</f>
        <v>1.0069444444444444E-3</v>
      </c>
      <c r="O140" s="4">
        <v>0.28999999999999998</v>
      </c>
      <c r="P140" s="4" t="s">
        <v>28</v>
      </c>
      <c r="Q140" s="4" t="s">
        <v>28</v>
      </c>
      <c r="R140" s="4">
        <v>331</v>
      </c>
      <c r="S140" s="4">
        <v>107.89</v>
      </c>
      <c r="T140" s="4">
        <v>1234</v>
      </c>
      <c r="U140" s="4">
        <v>402.23</v>
      </c>
      <c r="V140" s="4">
        <v>749</v>
      </c>
      <c r="W140" s="4">
        <v>244.14</v>
      </c>
      <c r="X140" s="4">
        <v>307</v>
      </c>
      <c r="Y140" s="4">
        <v>100.07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222.5</v>
      </c>
      <c r="D141" s="6">
        <v>72.53</v>
      </c>
      <c r="E141" s="6">
        <v>0</v>
      </c>
      <c r="F141" s="6">
        <v>0</v>
      </c>
      <c r="G141" s="6">
        <v>0</v>
      </c>
      <c r="H141" s="6">
        <v>306.79000000000002</v>
      </c>
      <c r="I141" s="7">
        <f>29848 / 86400</f>
        <v>0.34546296296296297</v>
      </c>
      <c r="J141" s="6">
        <v>0</v>
      </c>
      <c r="K141" s="6">
        <v>0</v>
      </c>
      <c r="L141" s="6">
        <v>37</v>
      </c>
      <c r="M141" s="6">
        <v>91</v>
      </c>
      <c r="N141" s="7">
        <f>87 / 86400</f>
        <v>1.0069444444444444E-3</v>
      </c>
      <c r="O141" s="6">
        <v>0.28999999999999998</v>
      </c>
      <c r="P141" s="6" t="s">
        <v>28</v>
      </c>
      <c r="Q141" s="6" t="s">
        <v>28</v>
      </c>
      <c r="R141" s="6">
        <v>331</v>
      </c>
      <c r="S141" s="6">
        <v>107.89</v>
      </c>
      <c r="T141" s="6">
        <v>1234</v>
      </c>
      <c r="U141" s="6">
        <v>402.23</v>
      </c>
      <c r="V141" s="6">
        <v>749</v>
      </c>
      <c r="W141" s="6">
        <v>244.14</v>
      </c>
      <c r="X141" s="6">
        <v>307</v>
      </c>
      <c r="Y141" s="6">
        <v>100.07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161.55000000000001</v>
      </c>
      <c r="D142" s="4">
        <v>63.96</v>
      </c>
      <c r="E142" s="4">
        <v>0</v>
      </c>
      <c r="F142" s="4">
        <v>0</v>
      </c>
      <c r="G142" s="4">
        <v>0</v>
      </c>
      <c r="H142" s="4">
        <v>252.58</v>
      </c>
      <c r="I142" s="5">
        <f>50745 / 86400</f>
        <v>0.58732638888888888</v>
      </c>
      <c r="J142" s="4">
        <v>0</v>
      </c>
      <c r="K142" s="4">
        <v>0</v>
      </c>
      <c r="L142" s="4">
        <v>17.920000000000002</v>
      </c>
      <c r="M142" s="4">
        <v>86</v>
      </c>
      <c r="N142" s="5">
        <f>38 / 86400</f>
        <v>4.3981481481481481E-4</v>
      </c>
      <c r="O142" s="4">
        <v>7.0000000000000007E-2</v>
      </c>
      <c r="P142" s="4" t="s">
        <v>28</v>
      </c>
      <c r="Q142" s="4" t="s">
        <v>28</v>
      </c>
      <c r="R142" s="4">
        <v>294</v>
      </c>
      <c r="S142" s="4">
        <v>116.4</v>
      </c>
      <c r="T142" s="4">
        <v>901</v>
      </c>
      <c r="U142" s="4">
        <v>356.71</v>
      </c>
      <c r="V142" s="4">
        <v>651</v>
      </c>
      <c r="W142" s="4">
        <v>257.74</v>
      </c>
      <c r="X142" s="4">
        <v>119</v>
      </c>
      <c r="Y142" s="4">
        <v>47.11</v>
      </c>
      <c r="Z142" s="5">
        <f>4376 / 86400</f>
        <v>5.064814814814815E-2</v>
      </c>
      <c r="AA142" s="4">
        <v>8.6199999999999992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161.55000000000001</v>
      </c>
      <c r="D143" s="6">
        <v>63.96</v>
      </c>
      <c r="E143" s="6">
        <v>0</v>
      </c>
      <c r="F143" s="6">
        <v>0</v>
      </c>
      <c r="G143" s="6">
        <v>0</v>
      </c>
      <c r="H143" s="6">
        <v>252.58</v>
      </c>
      <c r="I143" s="7">
        <f>50745 / 86400</f>
        <v>0.58732638888888888</v>
      </c>
      <c r="J143" s="6">
        <v>0</v>
      </c>
      <c r="K143" s="6">
        <v>0</v>
      </c>
      <c r="L143" s="6">
        <v>17.920000000000002</v>
      </c>
      <c r="M143" s="6">
        <v>86</v>
      </c>
      <c r="N143" s="7">
        <f>38 / 86400</f>
        <v>4.3981481481481481E-4</v>
      </c>
      <c r="O143" s="6">
        <v>7.0000000000000007E-2</v>
      </c>
      <c r="P143" s="6" t="s">
        <v>28</v>
      </c>
      <c r="Q143" s="6" t="s">
        <v>28</v>
      </c>
      <c r="R143" s="6">
        <v>294</v>
      </c>
      <c r="S143" s="6">
        <v>116.4</v>
      </c>
      <c r="T143" s="6">
        <v>901</v>
      </c>
      <c r="U143" s="6">
        <v>356.71</v>
      </c>
      <c r="V143" s="6">
        <v>651</v>
      </c>
      <c r="W143" s="6">
        <v>257.74</v>
      </c>
      <c r="X143" s="6">
        <v>119</v>
      </c>
      <c r="Y143" s="6">
        <v>47.11</v>
      </c>
      <c r="Z143" s="7">
        <f>4376 / 86400</f>
        <v>5.064814814814815E-2</v>
      </c>
      <c r="AA143" s="6">
        <v>8.6199999999999992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34.97</v>
      </c>
      <c r="D144" s="4">
        <v>17.149999999999999</v>
      </c>
      <c r="E144" s="4">
        <v>0</v>
      </c>
      <c r="F144" s="4">
        <v>0</v>
      </c>
      <c r="G144" s="4">
        <v>0</v>
      </c>
      <c r="H144" s="4">
        <v>203.89</v>
      </c>
      <c r="I144" s="5">
        <f>41977 / 86400</f>
        <v>0.48584490740740743</v>
      </c>
      <c r="J144" s="4">
        <v>0</v>
      </c>
      <c r="K144" s="4">
        <v>0</v>
      </c>
      <c r="L144" s="4">
        <v>17.489999999999998</v>
      </c>
      <c r="M144" s="4">
        <v>88</v>
      </c>
      <c r="N144" s="5">
        <f>5 / 86400</f>
        <v>5.7870370370370373E-5</v>
      </c>
      <c r="O144" s="4">
        <v>0.01</v>
      </c>
      <c r="P144" s="4" t="s">
        <v>28</v>
      </c>
      <c r="Q144" s="4" t="s">
        <v>28</v>
      </c>
      <c r="R144" s="4">
        <v>14</v>
      </c>
      <c r="S144" s="4">
        <v>6.87</v>
      </c>
      <c r="T144" s="4">
        <v>318</v>
      </c>
      <c r="U144" s="4">
        <v>155.97</v>
      </c>
      <c r="V144" s="4">
        <v>917</v>
      </c>
      <c r="W144" s="4">
        <v>449.76</v>
      </c>
      <c r="X144" s="4">
        <v>3</v>
      </c>
      <c r="Y144" s="4">
        <v>1.47</v>
      </c>
      <c r="Z144" s="5">
        <f>939 / 86400</f>
        <v>1.0868055555555556E-2</v>
      </c>
      <c r="AA144" s="4">
        <v>2.2400000000000002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34.97</v>
      </c>
      <c r="D145" s="6">
        <v>17.149999999999999</v>
      </c>
      <c r="E145" s="6">
        <v>0</v>
      </c>
      <c r="F145" s="6">
        <v>0</v>
      </c>
      <c r="G145" s="6">
        <v>0</v>
      </c>
      <c r="H145" s="6">
        <v>203.89</v>
      </c>
      <c r="I145" s="7">
        <f>41977 / 86400</f>
        <v>0.48584490740740743</v>
      </c>
      <c r="J145" s="6">
        <v>0</v>
      </c>
      <c r="K145" s="6">
        <v>0</v>
      </c>
      <c r="L145" s="6">
        <v>17.489999999999998</v>
      </c>
      <c r="M145" s="6">
        <v>88</v>
      </c>
      <c r="N145" s="7">
        <f>5 / 86400</f>
        <v>5.7870370370370373E-5</v>
      </c>
      <c r="O145" s="6">
        <v>0.01</v>
      </c>
      <c r="P145" s="6" t="s">
        <v>28</v>
      </c>
      <c r="Q145" s="6" t="s">
        <v>28</v>
      </c>
      <c r="R145" s="6">
        <v>14</v>
      </c>
      <c r="S145" s="6">
        <v>6.87</v>
      </c>
      <c r="T145" s="6">
        <v>318</v>
      </c>
      <c r="U145" s="6">
        <v>155.97</v>
      </c>
      <c r="V145" s="6">
        <v>917</v>
      </c>
      <c r="W145" s="6">
        <v>449.76</v>
      </c>
      <c r="X145" s="6">
        <v>3</v>
      </c>
      <c r="Y145" s="6">
        <v>1.47</v>
      </c>
      <c r="Z145" s="7">
        <f>939 / 86400</f>
        <v>1.0868055555555556E-2</v>
      </c>
      <c r="AA145" s="6">
        <v>2.2400000000000002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122.6</v>
      </c>
      <c r="D146" s="4">
        <v>101.3</v>
      </c>
      <c r="E146" s="4">
        <v>0</v>
      </c>
      <c r="F146" s="4">
        <v>0</v>
      </c>
      <c r="G146" s="4">
        <v>0</v>
      </c>
      <c r="H146" s="4">
        <v>121.03</v>
      </c>
      <c r="I146" s="5">
        <f>28809 / 86400</f>
        <v>0.3334375</v>
      </c>
      <c r="J146" s="4">
        <v>0</v>
      </c>
      <c r="K146" s="4">
        <v>0</v>
      </c>
      <c r="L146" s="4">
        <v>15.12</v>
      </c>
      <c r="M146" s="4">
        <v>74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203</v>
      </c>
      <c r="S146" s="4">
        <v>167.73</v>
      </c>
      <c r="T146" s="4">
        <v>685</v>
      </c>
      <c r="U146" s="4">
        <v>565.98</v>
      </c>
      <c r="V146" s="4">
        <v>288</v>
      </c>
      <c r="W146" s="4">
        <v>237.96</v>
      </c>
      <c r="X146" s="4">
        <v>135</v>
      </c>
      <c r="Y146" s="4">
        <v>111.54</v>
      </c>
      <c r="Z146" s="5">
        <f>2373 / 86400</f>
        <v>2.7465277777777779E-2</v>
      </c>
      <c r="AA146" s="4">
        <v>8.24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122.6</v>
      </c>
      <c r="D147" s="6">
        <v>101.3</v>
      </c>
      <c r="E147" s="6">
        <v>0</v>
      </c>
      <c r="F147" s="6">
        <v>0</v>
      </c>
      <c r="G147" s="6">
        <v>0</v>
      </c>
      <c r="H147" s="6">
        <v>121.03</v>
      </c>
      <c r="I147" s="7">
        <f>28809 / 86400</f>
        <v>0.3334375</v>
      </c>
      <c r="J147" s="6">
        <v>0</v>
      </c>
      <c r="K147" s="6">
        <v>0</v>
      </c>
      <c r="L147" s="6">
        <v>15.12</v>
      </c>
      <c r="M147" s="6">
        <v>74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203</v>
      </c>
      <c r="S147" s="6">
        <v>167.73</v>
      </c>
      <c r="T147" s="6">
        <v>685</v>
      </c>
      <c r="U147" s="6">
        <v>565.98</v>
      </c>
      <c r="V147" s="6">
        <v>288</v>
      </c>
      <c r="W147" s="6">
        <v>237.96</v>
      </c>
      <c r="X147" s="6">
        <v>135</v>
      </c>
      <c r="Y147" s="6">
        <v>111.54</v>
      </c>
      <c r="Z147" s="7">
        <f>2373 / 86400</f>
        <v>2.7465277777777779E-2</v>
      </c>
      <c r="AA147" s="6">
        <v>8.24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98.96</v>
      </c>
      <c r="D148" s="4">
        <v>52.48</v>
      </c>
      <c r="E148" s="4">
        <v>0</v>
      </c>
      <c r="F148" s="4">
        <v>0</v>
      </c>
      <c r="G148" s="4">
        <v>0</v>
      </c>
      <c r="H148" s="4">
        <v>188.57</v>
      </c>
      <c r="I148" s="5">
        <f>8647 / 86400</f>
        <v>0.10008101851851851</v>
      </c>
      <c r="J148" s="4">
        <v>0</v>
      </c>
      <c r="K148" s="4">
        <v>0</v>
      </c>
      <c r="L148" s="4">
        <v>78.510000000000005</v>
      </c>
      <c r="M148" s="4">
        <v>85</v>
      </c>
      <c r="N148" s="5">
        <f>6 / 86400</f>
        <v>6.9444444444444444E-5</v>
      </c>
      <c r="O148" s="4">
        <v>7.0000000000000007E-2</v>
      </c>
      <c r="P148" s="4" t="s">
        <v>28</v>
      </c>
      <c r="Q148" s="4" t="s">
        <v>28</v>
      </c>
      <c r="R148" s="4">
        <v>174</v>
      </c>
      <c r="S148" s="4">
        <v>92.27</v>
      </c>
      <c r="T148" s="4">
        <v>619</v>
      </c>
      <c r="U148" s="4">
        <v>328.26</v>
      </c>
      <c r="V148" s="4">
        <v>333</v>
      </c>
      <c r="W148" s="4">
        <v>176.59</v>
      </c>
      <c r="X148" s="4">
        <v>9</v>
      </c>
      <c r="Y148" s="4">
        <v>4.7699999999999996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98.96</v>
      </c>
      <c r="D149" s="6">
        <v>52.48</v>
      </c>
      <c r="E149" s="6">
        <v>0</v>
      </c>
      <c r="F149" s="6">
        <v>0</v>
      </c>
      <c r="G149" s="6">
        <v>0</v>
      </c>
      <c r="H149" s="6">
        <v>188.57</v>
      </c>
      <c r="I149" s="7">
        <f>8647 / 86400</f>
        <v>0.10008101851851851</v>
      </c>
      <c r="J149" s="6">
        <v>0</v>
      </c>
      <c r="K149" s="6">
        <v>0</v>
      </c>
      <c r="L149" s="6">
        <v>78.510000000000005</v>
      </c>
      <c r="M149" s="6">
        <v>85</v>
      </c>
      <c r="N149" s="7">
        <f>6 / 86400</f>
        <v>6.9444444444444444E-5</v>
      </c>
      <c r="O149" s="6">
        <v>7.0000000000000007E-2</v>
      </c>
      <c r="P149" s="6" t="s">
        <v>28</v>
      </c>
      <c r="Q149" s="6" t="s">
        <v>28</v>
      </c>
      <c r="R149" s="6">
        <v>174</v>
      </c>
      <c r="S149" s="6">
        <v>92.27</v>
      </c>
      <c r="T149" s="6">
        <v>619</v>
      </c>
      <c r="U149" s="6">
        <v>328.26</v>
      </c>
      <c r="V149" s="6">
        <v>333</v>
      </c>
      <c r="W149" s="6">
        <v>176.59</v>
      </c>
      <c r="X149" s="6">
        <v>9</v>
      </c>
      <c r="Y149" s="6">
        <v>4.7699999999999996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9.1199999999999992</v>
      </c>
      <c r="D150" s="4">
        <v>17.16</v>
      </c>
      <c r="E150" s="4">
        <v>0</v>
      </c>
      <c r="F150" s="4">
        <v>0</v>
      </c>
      <c r="G150" s="4">
        <v>0</v>
      </c>
      <c r="H150" s="4">
        <v>53.12</v>
      </c>
      <c r="I150" s="5">
        <f>9329 / 86400</f>
        <v>0.10797453703703704</v>
      </c>
      <c r="J150" s="4">
        <v>0</v>
      </c>
      <c r="K150" s="4">
        <v>0</v>
      </c>
      <c r="L150" s="4">
        <v>20.5</v>
      </c>
      <c r="M150" s="4">
        <v>87</v>
      </c>
      <c r="N150" s="5">
        <f>16 / 86400</f>
        <v>1.8518518518518518E-4</v>
      </c>
      <c r="O150" s="4">
        <v>0.17</v>
      </c>
      <c r="P150" s="4" t="s">
        <v>28</v>
      </c>
      <c r="Q150" s="4" t="s">
        <v>28</v>
      </c>
      <c r="R150" s="4">
        <v>7</v>
      </c>
      <c r="S150" s="4">
        <v>13.18</v>
      </c>
      <c r="T150" s="4">
        <v>73</v>
      </c>
      <c r="U150" s="4">
        <v>137.41999999999999</v>
      </c>
      <c r="V150" s="4">
        <v>168</v>
      </c>
      <c r="W150" s="4">
        <v>316.27</v>
      </c>
      <c r="X150" s="4">
        <v>0</v>
      </c>
      <c r="Y150" s="4">
        <v>0</v>
      </c>
      <c r="Z150" s="5">
        <f>0 / 86400</f>
        <v>0</v>
      </c>
      <c r="AA150" s="4">
        <v>0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9.1199999999999992</v>
      </c>
      <c r="D151" s="6">
        <v>17.16</v>
      </c>
      <c r="E151" s="6">
        <v>0</v>
      </c>
      <c r="F151" s="6">
        <v>0</v>
      </c>
      <c r="G151" s="6">
        <v>0</v>
      </c>
      <c r="H151" s="6">
        <v>53.12</v>
      </c>
      <c r="I151" s="7">
        <f>9329 / 86400</f>
        <v>0.10797453703703704</v>
      </c>
      <c r="J151" s="6">
        <v>0</v>
      </c>
      <c r="K151" s="6">
        <v>0</v>
      </c>
      <c r="L151" s="6">
        <v>20.5</v>
      </c>
      <c r="M151" s="6">
        <v>87</v>
      </c>
      <c r="N151" s="7">
        <f>16 / 86400</f>
        <v>1.8518518518518518E-4</v>
      </c>
      <c r="O151" s="6">
        <v>0.17</v>
      </c>
      <c r="P151" s="6" t="s">
        <v>28</v>
      </c>
      <c r="Q151" s="6" t="s">
        <v>28</v>
      </c>
      <c r="R151" s="6">
        <v>7</v>
      </c>
      <c r="S151" s="6">
        <v>13.18</v>
      </c>
      <c r="T151" s="6">
        <v>73</v>
      </c>
      <c r="U151" s="6">
        <v>137.41999999999999</v>
      </c>
      <c r="V151" s="6">
        <v>168</v>
      </c>
      <c r="W151" s="6">
        <v>316.27</v>
      </c>
      <c r="X151" s="6">
        <v>0</v>
      </c>
      <c r="Y151" s="6">
        <v>0</v>
      </c>
      <c r="Z151" s="7">
        <f>0 / 86400</f>
        <v>0</v>
      </c>
      <c r="AA151" s="6">
        <v>0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156.4</v>
      </c>
      <c r="D152" s="4">
        <v>87.24</v>
      </c>
      <c r="E152" s="4">
        <v>0</v>
      </c>
      <c r="F152" s="4">
        <v>0</v>
      </c>
      <c r="G152" s="4">
        <v>0</v>
      </c>
      <c r="H152" s="4">
        <v>179.28</v>
      </c>
      <c r="I152" s="5">
        <f>51849 / 86400</f>
        <v>0.60010416666666666</v>
      </c>
      <c r="J152" s="4">
        <v>0</v>
      </c>
      <c r="K152" s="4">
        <v>0</v>
      </c>
      <c r="L152" s="4">
        <v>12.45</v>
      </c>
      <c r="M152" s="4">
        <v>78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200</v>
      </c>
      <c r="S152" s="4">
        <v>111.56</v>
      </c>
      <c r="T152" s="4">
        <v>1136</v>
      </c>
      <c r="U152" s="4">
        <v>633.65</v>
      </c>
      <c r="V152" s="4">
        <v>556</v>
      </c>
      <c r="W152" s="4">
        <v>310.13</v>
      </c>
      <c r="X152" s="4">
        <v>28</v>
      </c>
      <c r="Y152" s="4">
        <v>15.62</v>
      </c>
      <c r="Z152" s="5">
        <f>8497 / 86400</f>
        <v>9.8344907407407409E-2</v>
      </c>
      <c r="AA152" s="4">
        <v>16.39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156.4</v>
      </c>
      <c r="D153" s="6">
        <v>87.24</v>
      </c>
      <c r="E153" s="6">
        <v>0</v>
      </c>
      <c r="F153" s="6">
        <v>0</v>
      </c>
      <c r="G153" s="6">
        <v>0</v>
      </c>
      <c r="H153" s="6">
        <v>179.28</v>
      </c>
      <c r="I153" s="7">
        <f>51849 / 86400</f>
        <v>0.60010416666666666</v>
      </c>
      <c r="J153" s="6">
        <v>0</v>
      </c>
      <c r="K153" s="6">
        <v>0</v>
      </c>
      <c r="L153" s="6">
        <v>12.45</v>
      </c>
      <c r="M153" s="6">
        <v>78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200</v>
      </c>
      <c r="S153" s="6">
        <v>111.56</v>
      </c>
      <c r="T153" s="6">
        <v>1136</v>
      </c>
      <c r="U153" s="6">
        <v>633.65</v>
      </c>
      <c r="V153" s="6">
        <v>556</v>
      </c>
      <c r="W153" s="6">
        <v>310.13</v>
      </c>
      <c r="X153" s="6">
        <v>28</v>
      </c>
      <c r="Y153" s="6">
        <v>15.62</v>
      </c>
      <c r="Z153" s="7">
        <f>8497 / 86400</f>
        <v>9.8344907407407409E-2</v>
      </c>
      <c r="AA153" s="6">
        <v>16.39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192.02</v>
      </c>
      <c r="D154" s="4">
        <v>96.05</v>
      </c>
      <c r="E154" s="4">
        <v>0</v>
      </c>
      <c r="F154" s="4">
        <v>0</v>
      </c>
      <c r="G154" s="4">
        <v>0</v>
      </c>
      <c r="H154" s="4">
        <v>199.92</v>
      </c>
      <c r="I154" s="5">
        <f>36214 / 86400</f>
        <v>0.4191435185185185</v>
      </c>
      <c r="J154" s="4">
        <v>0</v>
      </c>
      <c r="K154" s="4">
        <v>0</v>
      </c>
      <c r="L154" s="4">
        <v>19.87</v>
      </c>
      <c r="M154" s="4">
        <v>87</v>
      </c>
      <c r="N154" s="5">
        <f>42 / 86400</f>
        <v>4.861111111111111E-4</v>
      </c>
      <c r="O154" s="4">
        <v>0.12</v>
      </c>
      <c r="P154" s="4" t="s">
        <v>28</v>
      </c>
      <c r="Q154" s="4" t="s">
        <v>28</v>
      </c>
      <c r="R154" s="4">
        <v>354</v>
      </c>
      <c r="S154" s="4">
        <v>177.07</v>
      </c>
      <c r="T154" s="4">
        <v>981</v>
      </c>
      <c r="U154" s="4">
        <v>490.69</v>
      </c>
      <c r="V154" s="4">
        <v>615</v>
      </c>
      <c r="W154" s="4">
        <v>307.62</v>
      </c>
      <c r="X154" s="4">
        <v>223</v>
      </c>
      <c r="Y154" s="4">
        <v>111.54</v>
      </c>
      <c r="Z154" s="5">
        <f>387 / 86400</f>
        <v>4.4791666666666669E-3</v>
      </c>
      <c r="AA154" s="4">
        <v>1.07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192.02</v>
      </c>
      <c r="D155" s="6">
        <v>96.05</v>
      </c>
      <c r="E155" s="6">
        <v>0</v>
      </c>
      <c r="F155" s="6">
        <v>0</v>
      </c>
      <c r="G155" s="6">
        <v>0</v>
      </c>
      <c r="H155" s="6">
        <v>199.92</v>
      </c>
      <c r="I155" s="7">
        <f>36214 / 86400</f>
        <v>0.4191435185185185</v>
      </c>
      <c r="J155" s="6">
        <v>0</v>
      </c>
      <c r="K155" s="6">
        <v>0</v>
      </c>
      <c r="L155" s="6">
        <v>19.87</v>
      </c>
      <c r="M155" s="6">
        <v>87</v>
      </c>
      <c r="N155" s="7">
        <f>42 / 86400</f>
        <v>4.861111111111111E-4</v>
      </c>
      <c r="O155" s="6">
        <v>0.12</v>
      </c>
      <c r="P155" s="6" t="s">
        <v>28</v>
      </c>
      <c r="Q155" s="6" t="s">
        <v>28</v>
      </c>
      <c r="R155" s="6">
        <v>354</v>
      </c>
      <c r="S155" s="6">
        <v>177.07</v>
      </c>
      <c r="T155" s="6">
        <v>981</v>
      </c>
      <c r="U155" s="6">
        <v>490.69</v>
      </c>
      <c r="V155" s="6">
        <v>615</v>
      </c>
      <c r="W155" s="6">
        <v>307.62</v>
      </c>
      <c r="X155" s="6">
        <v>223</v>
      </c>
      <c r="Y155" s="6">
        <v>111.54</v>
      </c>
      <c r="Z155" s="7">
        <f>387 / 86400</f>
        <v>4.4791666666666669E-3</v>
      </c>
      <c r="AA155" s="6">
        <v>1.07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177.04</v>
      </c>
      <c r="D156" s="4">
        <v>80.11</v>
      </c>
      <c r="E156" s="4">
        <v>0</v>
      </c>
      <c r="F156" s="4">
        <v>0</v>
      </c>
      <c r="G156" s="4">
        <v>0</v>
      </c>
      <c r="H156" s="4">
        <v>221.01</v>
      </c>
      <c r="I156" s="5">
        <f>30444 / 86400</f>
        <v>0.35236111111111112</v>
      </c>
      <c r="J156" s="4">
        <v>0</v>
      </c>
      <c r="K156" s="4">
        <v>0</v>
      </c>
      <c r="L156" s="4">
        <v>26.13</v>
      </c>
      <c r="M156" s="4">
        <v>85</v>
      </c>
      <c r="N156" s="5">
        <f>11 / 86400</f>
        <v>1.273148148148148E-4</v>
      </c>
      <c r="O156" s="4">
        <v>0.04</v>
      </c>
      <c r="P156" s="4" t="s">
        <v>28</v>
      </c>
      <c r="Q156" s="4" t="s">
        <v>28</v>
      </c>
      <c r="R156" s="4">
        <v>289</v>
      </c>
      <c r="S156" s="4">
        <v>130.77000000000001</v>
      </c>
      <c r="T156" s="4">
        <v>1039</v>
      </c>
      <c r="U156" s="4">
        <v>470.12</v>
      </c>
      <c r="V156" s="4">
        <v>764</v>
      </c>
      <c r="W156" s="4">
        <v>345.69</v>
      </c>
      <c r="X156" s="4">
        <v>151</v>
      </c>
      <c r="Y156" s="4">
        <v>68.319999999999993</v>
      </c>
      <c r="Z156" s="5">
        <f>1655 / 86400</f>
        <v>1.9155092592592592E-2</v>
      </c>
      <c r="AA156" s="4">
        <v>5.44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177.04</v>
      </c>
      <c r="D157" s="6">
        <v>80.11</v>
      </c>
      <c r="E157" s="6">
        <v>0</v>
      </c>
      <c r="F157" s="6">
        <v>0</v>
      </c>
      <c r="G157" s="6">
        <v>0</v>
      </c>
      <c r="H157" s="6">
        <v>221.01</v>
      </c>
      <c r="I157" s="7">
        <f>30444 / 86400</f>
        <v>0.35236111111111112</v>
      </c>
      <c r="J157" s="6">
        <v>0</v>
      </c>
      <c r="K157" s="6">
        <v>0</v>
      </c>
      <c r="L157" s="6">
        <v>26.13</v>
      </c>
      <c r="M157" s="6">
        <v>85</v>
      </c>
      <c r="N157" s="7">
        <f>11 / 86400</f>
        <v>1.273148148148148E-4</v>
      </c>
      <c r="O157" s="6">
        <v>0.04</v>
      </c>
      <c r="P157" s="6" t="s">
        <v>28</v>
      </c>
      <c r="Q157" s="6" t="s">
        <v>28</v>
      </c>
      <c r="R157" s="6">
        <v>289</v>
      </c>
      <c r="S157" s="6">
        <v>130.77000000000001</v>
      </c>
      <c r="T157" s="6">
        <v>1039</v>
      </c>
      <c r="U157" s="6">
        <v>470.12</v>
      </c>
      <c r="V157" s="6">
        <v>764</v>
      </c>
      <c r="W157" s="6">
        <v>345.69</v>
      </c>
      <c r="X157" s="6">
        <v>151</v>
      </c>
      <c r="Y157" s="6">
        <v>68.319999999999993</v>
      </c>
      <c r="Z157" s="7">
        <f>1655 / 86400</f>
        <v>1.9155092592592592E-2</v>
      </c>
      <c r="AA157" s="6">
        <v>5.44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122.67</v>
      </c>
      <c r="D158" s="4">
        <v>43.86</v>
      </c>
      <c r="E158" s="4">
        <v>0</v>
      </c>
      <c r="F158" s="4">
        <v>0</v>
      </c>
      <c r="G158" s="4">
        <v>0</v>
      </c>
      <c r="H158" s="4">
        <v>279.68</v>
      </c>
      <c r="I158" s="5">
        <f>57776 / 86400</f>
        <v>0.66870370370370369</v>
      </c>
      <c r="J158" s="4">
        <v>0</v>
      </c>
      <c r="K158" s="4">
        <v>0</v>
      </c>
      <c r="L158" s="4">
        <v>17.43</v>
      </c>
      <c r="M158" s="4">
        <v>97</v>
      </c>
      <c r="N158" s="5">
        <f>34 / 86400</f>
        <v>3.9351851851851852E-4</v>
      </c>
      <c r="O158" s="4">
        <v>0.06</v>
      </c>
      <c r="P158" s="4" t="s">
        <v>28</v>
      </c>
      <c r="Q158" s="4" t="s">
        <v>28</v>
      </c>
      <c r="R158" s="4">
        <v>199</v>
      </c>
      <c r="S158" s="4">
        <v>71.150000000000006</v>
      </c>
      <c r="T158" s="4">
        <v>804</v>
      </c>
      <c r="U158" s="4">
        <v>287.47000000000003</v>
      </c>
      <c r="V158" s="4">
        <v>601</v>
      </c>
      <c r="W158" s="4">
        <v>214.89</v>
      </c>
      <c r="X158" s="4">
        <v>20</v>
      </c>
      <c r="Y158" s="4">
        <v>7.15</v>
      </c>
      <c r="Z158" s="5">
        <f>1975 / 86400</f>
        <v>2.2858796296296297E-2</v>
      </c>
      <c r="AA158" s="4">
        <v>3.42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122.67</v>
      </c>
      <c r="D159" s="6">
        <v>43.86</v>
      </c>
      <c r="E159" s="6">
        <v>0</v>
      </c>
      <c r="F159" s="6">
        <v>0</v>
      </c>
      <c r="G159" s="6">
        <v>0</v>
      </c>
      <c r="H159" s="6">
        <v>279.68</v>
      </c>
      <c r="I159" s="7">
        <f>57776 / 86400</f>
        <v>0.66870370370370369</v>
      </c>
      <c r="J159" s="6">
        <v>0</v>
      </c>
      <c r="K159" s="6">
        <v>0</v>
      </c>
      <c r="L159" s="6">
        <v>17.43</v>
      </c>
      <c r="M159" s="6">
        <v>97</v>
      </c>
      <c r="N159" s="7">
        <f>34 / 86400</f>
        <v>3.9351851851851852E-4</v>
      </c>
      <c r="O159" s="6">
        <v>0.06</v>
      </c>
      <c r="P159" s="6" t="s">
        <v>28</v>
      </c>
      <c r="Q159" s="6" t="s">
        <v>28</v>
      </c>
      <c r="R159" s="6">
        <v>199</v>
      </c>
      <c r="S159" s="6">
        <v>71.150000000000006</v>
      </c>
      <c r="T159" s="6">
        <v>804</v>
      </c>
      <c r="U159" s="6">
        <v>287.47000000000003</v>
      </c>
      <c r="V159" s="6">
        <v>601</v>
      </c>
      <c r="W159" s="6">
        <v>214.89</v>
      </c>
      <c r="X159" s="6">
        <v>20</v>
      </c>
      <c r="Y159" s="6">
        <v>7.15</v>
      </c>
      <c r="Z159" s="7">
        <f>1975 / 86400</f>
        <v>2.2858796296296297E-2</v>
      </c>
      <c r="AA159" s="6">
        <v>3.42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38</v>
      </c>
      <c r="D160" s="4">
        <v>14.68</v>
      </c>
      <c r="E160" s="4">
        <v>0</v>
      </c>
      <c r="F160" s="4">
        <v>0</v>
      </c>
      <c r="G160" s="4">
        <v>0</v>
      </c>
      <c r="H160" s="4">
        <v>258.92</v>
      </c>
      <c r="I160" s="5">
        <f>56206 / 86400</f>
        <v>0.65053240740740736</v>
      </c>
      <c r="J160" s="4">
        <v>0</v>
      </c>
      <c r="K160" s="4">
        <v>0</v>
      </c>
      <c r="L160" s="4">
        <v>16.579999999999998</v>
      </c>
      <c r="M160" s="4">
        <v>78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4</v>
      </c>
      <c r="S160" s="4">
        <v>1.54</v>
      </c>
      <c r="T160" s="4">
        <v>371</v>
      </c>
      <c r="U160" s="4">
        <v>143.29</v>
      </c>
      <c r="V160" s="4">
        <v>995</v>
      </c>
      <c r="W160" s="4">
        <v>384.29</v>
      </c>
      <c r="X160" s="4">
        <v>1</v>
      </c>
      <c r="Y160" s="4">
        <v>0.39</v>
      </c>
      <c r="Z160" s="5">
        <f>1739 / 86400</f>
        <v>2.0127314814814813E-2</v>
      </c>
      <c r="AA160" s="4">
        <v>3.09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38</v>
      </c>
      <c r="D161" s="6">
        <v>14.68</v>
      </c>
      <c r="E161" s="6">
        <v>0</v>
      </c>
      <c r="F161" s="6">
        <v>0</v>
      </c>
      <c r="G161" s="6">
        <v>0</v>
      </c>
      <c r="H161" s="6">
        <v>258.92</v>
      </c>
      <c r="I161" s="7">
        <f>56206 / 86400</f>
        <v>0.65053240740740736</v>
      </c>
      <c r="J161" s="6">
        <v>0</v>
      </c>
      <c r="K161" s="6">
        <v>0</v>
      </c>
      <c r="L161" s="6">
        <v>16.579999999999998</v>
      </c>
      <c r="M161" s="6">
        <v>78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4</v>
      </c>
      <c r="S161" s="6">
        <v>1.54</v>
      </c>
      <c r="T161" s="6">
        <v>371</v>
      </c>
      <c r="U161" s="6">
        <v>143.29</v>
      </c>
      <c r="V161" s="6">
        <v>995</v>
      </c>
      <c r="W161" s="6">
        <v>384.29</v>
      </c>
      <c r="X161" s="6">
        <v>1</v>
      </c>
      <c r="Y161" s="6">
        <v>0.39</v>
      </c>
      <c r="Z161" s="7">
        <f>1739 / 86400</f>
        <v>2.0127314814814813E-2</v>
      </c>
      <c r="AA161" s="6">
        <v>3.09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341.94</v>
      </c>
      <c r="D162" s="4">
        <v>179.85</v>
      </c>
      <c r="E162" s="4">
        <v>0</v>
      </c>
      <c r="F162" s="4">
        <v>0</v>
      </c>
      <c r="G162" s="4">
        <v>0</v>
      </c>
      <c r="H162" s="4">
        <v>190.13</v>
      </c>
      <c r="I162" s="5">
        <f>40586 / 86400</f>
        <v>0.4697453703703704</v>
      </c>
      <c r="J162" s="4">
        <v>0</v>
      </c>
      <c r="K162" s="4">
        <v>0</v>
      </c>
      <c r="L162" s="4">
        <v>16.86</v>
      </c>
      <c r="M162" s="4">
        <v>89</v>
      </c>
      <c r="N162" s="5">
        <f>32 / 86400</f>
        <v>3.7037037037037035E-4</v>
      </c>
      <c r="O162" s="4">
        <v>0.08</v>
      </c>
      <c r="P162" s="4" t="s">
        <v>28</v>
      </c>
      <c r="Q162" s="4" t="s">
        <v>28</v>
      </c>
      <c r="R162" s="4">
        <v>649</v>
      </c>
      <c r="S162" s="4">
        <v>341.35</v>
      </c>
      <c r="T162" s="4">
        <v>1294</v>
      </c>
      <c r="U162" s="4">
        <v>680.6</v>
      </c>
      <c r="V162" s="4">
        <v>921</v>
      </c>
      <c r="W162" s="4">
        <v>484.42</v>
      </c>
      <c r="X162" s="4">
        <v>823</v>
      </c>
      <c r="Y162" s="4">
        <v>432.87</v>
      </c>
      <c r="Z162" s="5">
        <f>2836 / 86400</f>
        <v>3.2824074074074075E-2</v>
      </c>
      <c r="AA162" s="4">
        <v>6.99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341.94</v>
      </c>
      <c r="D163" s="6">
        <v>179.85</v>
      </c>
      <c r="E163" s="6">
        <v>0</v>
      </c>
      <c r="F163" s="6">
        <v>0</v>
      </c>
      <c r="G163" s="6">
        <v>0</v>
      </c>
      <c r="H163" s="6">
        <v>190.13</v>
      </c>
      <c r="I163" s="7">
        <f>40586 / 86400</f>
        <v>0.4697453703703704</v>
      </c>
      <c r="J163" s="6">
        <v>0</v>
      </c>
      <c r="K163" s="6">
        <v>0</v>
      </c>
      <c r="L163" s="6">
        <v>16.86</v>
      </c>
      <c r="M163" s="6">
        <v>89</v>
      </c>
      <c r="N163" s="7">
        <f>32 / 86400</f>
        <v>3.7037037037037035E-4</v>
      </c>
      <c r="O163" s="6">
        <v>0.08</v>
      </c>
      <c r="P163" s="6" t="s">
        <v>28</v>
      </c>
      <c r="Q163" s="6" t="s">
        <v>28</v>
      </c>
      <c r="R163" s="6">
        <v>649</v>
      </c>
      <c r="S163" s="6">
        <v>341.35</v>
      </c>
      <c r="T163" s="6">
        <v>1294</v>
      </c>
      <c r="U163" s="6">
        <v>680.6</v>
      </c>
      <c r="V163" s="6">
        <v>921</v>
      </c>
      <c r="W163" s="6">
        <v>484.42</v>
      </c>
      <c r="X163" s="6">
        <v>823</v>
      </c>
      <c r="Y163" s="6">
        <v>432.87</v>
      </c>
      <c r="Z163" s="7">
        <f>2836 / 86400</f>
        <v>3.2824074074074075E-2</v>
      </c>
      <c r="AA163" s="6">
        <v>6.99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15</v>
      </c>
      <c r="D164" s="4">
        <v>7.39</v>
      </c>
      <c r="E164" s="4">
        <v>0</v>
      </c>
      <c r="F164" s="4">
        <v>0</v>
      </c>
      <c r="G164" s="4">
        <v>0</v>
      </c>
      <c r="H164" s="4">
        <v>203.01</v>
      </c>
      <c r="I164" s="5">
        <f>43843 / 86400</f>
        <v>0.50744212962962965</v>
      </c>
      <c r="J164" s="4">
        <v>0</v>
      </c>
      <c r="K164" s="4">
        <v>0</v>
      </c>
      <c r="L164" s="4">
        <v>16.670000000000002</v>
      </c>
      <c r="M164" s="4">
        <v>65</v>
      </c>
      <c r="N164" s="5">
        <f>0 / 86400</f>
        <v>0</v>
      </c>
      <c r="O164" s="4">
        <v>0</v>
      </c>
      <c r="P164" s="4" t="s">
        <v>28</v>
      </c>
      <c r="Q164" s="4" t="s">
        <v>28</v>
      </c>
      <c r="R164" s="4">
        <v>1</v>
      </c>
      <c r="S164" s="4">
        <v>0.49</v>
      </c>
      <c r="T164" s="4">
        <v>148</v>
      </c>
      <c r="U164" s="4">
        <v>72.900000000000006</v>
      </c>
      <c r="V164" s="4">
        <v>535</v>
      </c>
      <c r="W164" s="4">
        <v>263.54000000000002</v>
      </c>
      <c r="X164" s="4">
        <v>0</v>
      </c>
      <c r="Y164" s="4">
        <v>0</v>
      </c>
      <c r="Z164" s="5">
        <f>0 / 86400</f>
        <v>0</v>
      </c>
      <c r="AA164" s="4">
        <v>0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15</v>
      </c>
      <c r="D165" s="6">
        <v>7.39</v>
      </c>
      <c r="E165" s="6">
        <v>0</v>
      </c>
      <c r="F165" s="6">
        <v>0</v>
      </c>
      <c r="G165" s="6">
        <v>0</v>
      </c>
      <c r="H165" s="6">
        <v>203.01</v>
      </c>
      <c r="I165" s="7">
        <f>43843 / 86400</f>
        <v>0.50744212962962965</v>
      </c>
      <c r="J165" s="6">
        <v>0</v>
      </c>
      <c r="K165" s="6">
        <v>0</v>
      </c>
      <c r="L165" s="6">
        <v>16.670000000000002</v>
      </c>
      <c r="M165" s="6">
        <v>65</v>
      </c>
      <c r="N165" s="7">
        <f>0 / 86400</f>
        <v>0</v>
      </c>
      <c r="O165" s="6">
        <v>0</v>
      </c>
      <c r="P165" s="6" t="s">
        <v>28</v>
      </c>
      <c r="Q165" s="6" t="s">
        <v>28</v>
      </c>
      <c r="R165" s="6">
        <v>1</v>
      </c>
      <c r="S165" s="6">
        <v>0.49</v>
      </c>
      <c r="T165" s="6">
        <v>148</v>
      </c>
      <c r="U165" s="6">
        <v>72.900000000000006</v>
      </c>
      <c r="V165" s="6">
        <v>535</v>
      </c>
      <c r="W165" s="6">
        <v>263.54000000000002</v>
      </c>
      <c r="X165" s="6">
        <v>0</v>
      </c>
      <c r="Y165" s="6">
        <v>0</v>
      </c>
      <c r="Z165" s="7">
        <f>0 / 86400</f>
        <v>0</v>
      </c>
      <c r="AA165" s="6">
        <v>0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30.43</v>
      </c>
      <c r="D166" s="4">
        <v>37.53</v>
      </c>
      <c r="E166" s="4">
        <v>0</v>
      </c>
      <c r="F166" s="4">
        <v>0</v>
      </c>
      <c r="G166" s="4">
        <v>0</v>
      </c>
      <c r="H166" s="4">
        <v>81.099999999999994</v>
      </c>
      <c r="I166" s="5">
        <f>16219 / 86400</f>
        <v>0.1877199074074074</v>
      </c>
      <c r="J166" s="4">
        <v>0</v>
      </c>
      <c r="K166" s="4">
        <v>0</v>
      </c>
      <c r="L166" s="4">
        <v>18</v>
      </c>
      <c r="M166" s="4">
        <v>101</v>
      </c>
      <c r="N166" s="5">
        <f>138 / 86400</f>
        <v>1.5972222222222223E-3</v>
      </c>
      <c r="O166" s="4">
        <v>0.85</v>
      </c>
      <c r="P166" s="4" t="s">
        <v>28</v>
      </c>
      <c r="Q166" s="4" t="s">
        <v>28</v>
      </c>
      <c r="R166" s="4">
        <v>21</v>
      </c>
      <c r="S166" s="4">
        <v>25.89</v>
      </c>
      <c r="T166" s="4">
        <v>238</v>
      </c>
      <c r="U166" s="4">
        <v>293.45999999999998</v>
      </c>
      <c r="V166" s="4">
        <v>523</v>
      </c>
      <c r="W166" s="4">
        <v>644.88</v>
      </c>
      <c r="X166" s="4">
        <v>4</v>
      </c>
      <c r="Y166" s="4">
        <v>4.93</v>
      </c>
      <c r="Z166" s="5">
        <f>960 / 86400</f>
        <v>1.1111111111111112E-2</v>
      </c>
      <c r="AA166" s="4">
        <v>5.92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30.43</v>
      </c>
      <c r="D167" s="6">
        <v>37.53</v>
      </c>
      <c r="E167" s="6">
        <v>0</v>
      </c>
      <c r="F167" s="6">
        <v>0</v>
      </c>
      <c r="G167" s="6">
        <v>0</v>
      </c>
      <c r="H167" s="6">
        <v>81.099999999999994</v>
      </c>
      <c r="I167" s="7">
        <f>16219 / 86400</f>
        <v>0.1877199074074074</v>
      </c>
      <c r="J167" s="6">
        <v>0</v>
      </c>
      <c r="K167" s="6">
        <v>0</v>
      </c>
      <c r="L167" s="6">
        <v>18</v>
      </c>
      <c r="M167" s="6">
        <v>101</v>
      </c>
      <c r="N167" s="7">
        <f>138 / 86400</f>
        <v>1.5972222222222223E-3</v>
      </c>
      <c r="O167" s="6">
        <v>0.85</v>
      </c>
      <c r="P167" s="6" t="s">
        <v>28</v>
      </c>
      <c r="Q167" s="6" t="s">
        <v>28</v>
      </c>
      <c r="R167" s="6">
        <v>21</v>
      </c>
      <c r="S167" s="6">
        <v>25.89</v>
      </c>
      <c r="T167" s="6">
        <v>238</v>
      </c>
      <c r="U167" s="6">
        <v>293.45999999999998</v>
      </c>
      <c r="V167" s="6">
        <v>523</v>
      </c>
      <c r="W167" s="6">
        <v>644.88</v>
      </c>
      <c r="X167" s="6">
        <v>4</v>
      </c>
      <c r="Y167" s="6">
        <v>4.93</v>
      </c>
      <c r="Z167" s="7">
        <f>960 / 86400</f>
        <v>1.1111111111111112E-2</v>
      </c>
      <c r="AA167" s="6">
        <v>5.92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203.1</v>
      </c>
      <c r="D168" s="4">
        <v>85.46</v>
      </c>
      <c r="E168" s="4">
        <v>0</v>
      </c>
      <c r="F168" s="4">
        <v>0</v>
      </c>
      <c r="G168" s="4">
        <v>0</v>
      </c>
      <c r="H168" s="4">
        <v>237.67</v>
      </c>
      <c r="I168" s="5">
        <f>25033 / 86400</f>
        <v>0.28973379629629631</v>
      </c>
      <c r="J168" s="4">
        <v>0</v>
      </c>
      <c r="K168" s="4">
        <v>0</v>
      </c>
      <c r="L168" s="4">
        <v>34.18</v>
      </c>
      <c r="M168" s="4">
        <v>78</v>
      </c>
      <c r="N168" s="5">
        <f>0 / 86400</f>
        <v>0</v>
      </c>
      <c r="O168" s="4">
        <v>0</v>
      </c>
      <c r="P168" s="4" t="s">
        <v>28</v>
      </c>
      <c r="Q168" s="4" t="s">
        <v>28</v>
      </c>
      <c r="R168" s="4">
        <v>402</v>
      </c>
      <c r="S168" s="4">
        <v>169.14</v>
      </c>
      <c r="T168" s="4">
        <v>1208</v>
      </c>
      <c r="U168" s="4">
        <v>508.27</v>
      </c>
      <c r="V168" s="4">
        <v>758</v>
      </c>
      <c r="W168" s="4">
        <v>318.93</v>
      </c>
      <c r="X168" s="4">
        <v>19</v>
      </c>
      <c r="Y168" s="4">
        <v>7.99</v>
      </c>
      <c r="Z168" s="5">
        <f>0 / 86400</f>
        <v>0</v>
      </c>
      <c r="AA168" s="4">
        <v>0</v>
      </c>
      <c r="AB168" s="4" t="s">
        <v>28</v>
      </c>
    </row>
    <row r="169" spans="1:28" s="6" customFormat="1" ht="15.75" x14ac:dyDescent="0.25">
      <c r="A169" s="6" t="s">
        <v>28</v>
      </c>
      <c r="B169" s="6" t="s">
        <v>29</v>
      </c>
      <c r="C169" s="6">
        <v>203.1</v>
      </c>
      <c r="D169" s="6">
        <v>85.46</v>
      </c>
      <c r="E169" s="6">
        <v>0</v>
      </c>
      <c r="F169" s="6">
        <v>0</v>
      </c>
      <c r="G169" s="6">
        <v>0</v>
      </c>
      <c r="H169" s="6">
        <v>237.67</v>
      </c>
      <c r="I169" s="7">
        <f>25033 / 86400</f>
        <v>0.28973379629629631</v>
      </c>
      <c r="J169" s="6">
        <v>0</v>
      </c>
      <c r="K169" s="6">
        <v>0</v>
      </c>
      <c r="L169" s="6">
        <v>34.18</v>
      </c>
      <c r="M169" s="6">
        <v>78</v>
      </c>
      <c r="N169" s="7">
        <f>0 / 86400</f>
        <v>0</v>
      </c>
      <c r="O169" s="6">
        <v>0</v>
      </c>
      <c r="P169" s="6" t="s">
        <v>28</v>
      </c>
      <c r="Q169" s="6" t="s">
        <v>28</v>
      </c>
      <c r="R169" s="6">
        <v>402</v>
      </c>
      <c r="S169" s="6">
        <v>169.14</v>
      </c>
      <c r="T169" s="6">
        <v>1208</v>
      </c>
      <c r="U169" s="6">
        <v>508.27</v>
      </c>
      <c r="V169" s="6">
        <v>758</v>
      </c>
      <c r="W169" s="6">
        <v>318.93</v>
      </c>
      <c r="X169" s="6">
        <v>19</v>
      </c>
      <c r="Y169" s="6">
        <v>7.99</v>
      </c>
      <c r="Z169" s="7">
        <f>0 / 86400</f>
        <v>0</v>
      </c>
      <c r="AA169" s="6">
        <v>0</v>
      </c>
      <c r="AB169" s="6" t="s">
        <v>28</v>
      </c>
    </row>
    <row r="170" spans="1:28" s="3" customFormat="1" ht="15.75" x14ac:dyDescent="0.25">
      <c r="A170" s="4" t="s">
        <v>115</v>
      </c>
      <c r="B170" s="4" t="s">
        <v>28</v>
      </c>
      <c r="C170" s="4">
        <v>371.9</v>
      </c>
      <c r="D170" s="4">
        <v>113.41</v>
      </c>
      <c r="E170" s="4">
        <v>0</v>
      </c>
      <c r="F170" s="4">
        <v>0</v>
      </c>
      <c r="G170" s="4">
        <v>0</v>
      </c>
      <c r="H170" s="4">
        <v>327.92</v>
      </c>
      <c r="I170" s="5">
        <f>64346 / 86400</f>
        <v>0.74474537037037036</v>
      </c>
      <c r="J170" s="4">
        <v>0</v>
      </c>
      <c r="K170" s="4">
        <v>0</v>
      </c>
      <c r="L170" s="4">
        <v>18.350000000000001</v>
      </c>
      <c r="M170" s="4">
        <v>100</v>
      </c>
      <c r="N170" s="5">
        <f>201 / 86400</f>
        <v>2.3263888888888887E-3</v>
      </c>
      <c r="O170" s="4">
        <v>0.31</v>
      </c>
      <c r="P170" s="4" t="s">
        <v>28</v>
      </c>
      <c r="Q170" s="4" t="s">
        <v>28</v>
      </c>
      <c r="R170" s="4">
        <v>816</v>
      </c>
      <c r="S170" s="4">
        <v>248.84</v>
      </c>
      <c r="T170" s="4">
        <v>1822</v>
      </c>
      <c r="U170" s="4">
        <v>555.63</v>
      </c>
      <c r="V170" s="4">
        <v>1522</v>
      </c>
      <c r="W170" s="4">
        <v>464.14</v>
      </c>
      <c r="X170" s="4">
        <v>234</v>
      </c>
      <c r="Y170" s="4">
        <v>71.36</v>
      </c>
      <c r="Z170" s="5">
        <f>4912 / 86400</f>
        <v>5.6851851851851855E-2</v>
      </c>
      <c r="AA170" s="4">
        <v>7.63</v>
      </c>
      <c r="AB170" s="4" t="s">
        <v>28</v>
      </c>
    </row>
    <row r="171" spans="1:28" s="6" customFormat="1" ht="15.75" x14ac:dyDescent="0.25">
      <c r="B171" s="6" t="s">
        <v>29</v>
      </c>
      <c r="C171" s="6">
        <v>371.9</v>
      </c>
      <c r="D171" s="6">
        <v>113.41</v>
      </c>
      <c r="E171" s="6">
        <v>0</v>
      </c>
      <c r="F171" s="6">
        <v>0</v>
      </c>
      <c r="G171" s="6">
        <v>0</v>
      </c>
      <c r="H171" s="6">
        <v>327.92</v>
      </c>
      <c r="I171" s="7">
        <f>64346 / 86400</f>
        <v>0.74474537037037036</v>
      </c>
      <c r="J171" s="6">
        <v>0</v>
      </c>
      <c r="K171" s="6">
        <v>0</v>
      </c>
      <c r="L171" s="6">
        <v>18.350000000000001</v>
      </c>
      <c r="M171" s="6">
        <v>100</v>
      </c>
      <c r="N171" s="7">
        <f>201 / 86400</f>
        <v>2.3263888888888887E-3</v>
      </c>
      <c r="O171" s="6">
        <v>0.31</v>
      </c>
      <c r="P171" s="6" t="s">
        <v>28</v>
      </c>
      <c r="Q171" s="6" t="s">
        <v>28</v>
      </c>
      <c r="R171" s="6">
        <v>816</v>
      </c>
      <c r="S171" s="6">
        <v>248.84</v>
      </c>
      <c r="T171" s="6">
        <v>1822</v>
      </c>
      <c r="U171" s="6">
        <v>555.63</v>
      </c>
      <c r="V171" s="6">
        <v>1522</v>
      </c>
      <c r="W171" s="6">
        <v>464.14</v>
      </c>
      <c r="X171" s="6">
        <v>234</v>
      </c>
      <c r="Y171" s="6">
        <v>71.36</v>
      </c>
      <c r="Z171" s="7">
        <f>4912 / 86400</f>
        <v>5.6851851851851855E-2</v>
      </c>
      <c r="AA171" s="6">
        <v>7.63</v>
      </c>
      <c r="AB171" s="6" t="s">
        <v>28</v>
      </c>
    </row>
    <row r="172" spans="1:28" s="3" customFormat="1" ht="15.75" x14ac:dyDescent="0.25">
      <c r="A172" s="8" t="s">
        <v>30</v>
      </c>
      <c r="B172" s="9" t="s">
        <v>28</v>
      </c>
      <c r="C172" s="9">
        <v>14047.42</v>
      </c>
      <c r="D172" s="9">
        <v>86.3</v>
      </c>
      <c r="E172" s="9">
        <v>0</v>
      </c>
      <c r="F172" s="9">
        <v>0</v>
      </c>
      <c r="G172" s="9">
        <v>0</v>
      </c>
      <c r="H172" s="9">
        <v>16277.16</v>
      </c>
      <c r="I172" s="10">
        <f>3054852 / 86400</f>
        <v>35.357083333333335</v>
      </c>
      <c r="J172" s="9">
        <v>0</v>
      </c>
      <c r="K172" s="9">
        <v>0</v>
      </c>
      <c r="L172" s="9">
        <v>19.18</v>
      </c>
      <c r="M172" s="9">
        <v>111</v>
      </c>
      <c r="N172" s="10">
        <f>3838 / 86400</f>
        <v>4.4421296296296299E-2</v>
      </c>
      <c r="O172" s="9">
        <v>0.13</v>
      </c>
      <c r="P172" s="9" t="s">
        <v>28</v>
      </c>
      <c r="Q172" s="9" t="s">
        <v>28</v>
      </c>
      <c r="R172" s="9">
        <v>24669</v>
      </c>
      <c r="S172" s="9">
        <v>151.56</v>
      </c>
      <c r="T172" s="9">
        <v>73209</v>
      </c>
      <c r="U172" s="9">
        <v>449.77</v>
      </c>
      <c r="V172" s="9">
        <v>57493</v>
      </c>
      <c r="W172" s="9">
        <v>353.21</v>
      </c>
      <c r="X172" s="9">
        <v>17298</v>
      </c>
      <c r="Y172" s="9">
        <v>106.27</v>
      </c>
      <c r="Z172" s="10">
        <f>197464 / 86400</f>
        <v>2.285462962962963</v>
      </c>
      <c r="AA172" s="9">
        <v>6.46</v>
      </c>
      <c r="AB17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2025-02-11T17:58:54Z</dcterms:created>
  <dcterms:modified xsi:type="dcterms:W3CDTF">2025-09-22T20:08:58Z</dcterms:modified>
</cp:coreProperties>
</file>