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908D8545-1070-4869-BA1A-CFBA58C8E7E0}" xr6:coauthVersionLast="47" xr6:coauthVersionMax="47" xr10:uidLastSave="{00000000-0000-0000-0000-000000000000}"/>
  <bookViews>
    <workbookView xWindow="363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4" i="1" l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<sst xmlns="http://schemas.openxmlformats.org/spreadsheetml/2006/main" count="866" uniqueCount="112">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</sst>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topLeftCell="A147" workbookViewId="0">
      <selection activeCell="A2" sqref="A2:A16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146.9</v>
      </c>
      <c r="D2" s="4">
        <v>132.75</v>
      </c>
      <c r="E2" s="4">
        <v>0</v>
      </c>
      <c r="F2" s="4">
        <v>0</v>
      </c>
      <c r="G2" s="4">
        <v>0</v>
      </c>
      <c r="H2" s="4">
        <v>110.66</v>
      </c>
      <c r="I2" s="5">
        <f>24153 / 86400</f>
        <v>0.27954861111111112</v>
      </c>
      <c r="J2" s="4">
        <v>0</v>
      </c>
      <c r="K2" s="4">
        <v>0</v>
      </c>
      <c r="L2" s="4">
        <v>16.489999999999998</v>
      </c>
      <c r="M2" s="4">
        <v>75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205</v>
      </c>
      <c r="S2" s="4">
        <v>185.25</v>
      </c>
      <c r="T2" s="4">
        <v>602</v>
      </c>
      <c r="U2" s="4">
        <v>544.01</v>
      </c>
      <c r="V2" s="4">
        <v>375</v>
      </c>
      <c r="W2" s="4">
        <v>338.88</v>
      </c>
      <c r="X2" s="4">
        <v>457</v>
      </c>
      <c r="Y2" s="4">
        <v>412.98</v>
      </c>
      <c r="Z2" s="5">
        <f>1418 / 86400</f>
        <v>1.6412037037037037E-2</v>
      </c>
      <c r="AA2" s="4">
        <v>5.87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146.9</v>
      </c>
      <c r="D3" s="6">
        <v>132.75</v>
      </c>
      <c r="E3" s="6">
        <v>0</v>
      </c>
      <c r="F3" s="6">
        <v>0</v>
      </c>
      <c r="G3" s="6">
        <v>0</v>
      </c>
      <c r="H3" s="6">
        <v>110.66</v>
      </c>
      <c r="I3" s="7">
        <f>24153 / 86400</f>
        <v>0.27954861111111112</v>
      </c>
      <c r="J3" s="6">
        <v>0</v>
      </c>
      <c r="K3" s="6">
        <v>0</v>
      </c>
      <c r="L3" s="6">
        <v>16.489999999999998</v>
      </c>
      <c r="M3" s="6">
        <v>75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205</v>
      </c>
      <c r="S3" s="6">
        <v>185.25</v>
      </c>
      <c r="T3" s="6">
        <v>602</v>
      </c>
      <c r="U3" s="6">
        <v>544.01</v>
      </c>
      <c r="V3" s="6">
        <v>375</v>
      </c>
      <c r="W3" s="6">
        <v>338.88</v>
      </c>
      <c r="X3" s="6">
        <v>457</v>
      </c>
      <c r="Y3" s="6">
        <v>412.98</v>
      </c>
      <c r="Z3" s="7">
        <f>1418 / 86400</f>
        <v>1.6412037037037037E-2</v>
      </c>
      <c r="AA3" s="6">
        <v>5.87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338.36</v>
      </c>
      <c r="D4" s="4">
        <v>117.92</v>
      </c>
      <c r="E4" s="4">
        <v>0</v>
      </c>
      <c r="F4" s="4">
        <v>0</v>
      </c>
      <c r="G4" s="4">
        <v>0</v>
      </c>
      <c r="H4" s="4">
        <v>286.94</v>
      </c>
      <c r="I4" s="5">
        <f>44454 / 86400</f>
        <v>0.51451388888888894</v>
      </c>
      <c r="J4" s="4">
        <v>0</v>
      </c>
      <c r="K4" s="4">
        <v>0</v>
      </c>
      <c r="L4" s="4">
        <v>23.24</v>
      </c>
      <c r="M4" s="4">
        <v>92</v>
      </c>
      <c r="N4" s="5">
        <f>120 / 86400</f>
        <v>1.3888888888888889E-3</v>
      </c>
      <c r="O4" s="4">
        <v>0.27</v>
      </c>
      <c r="P4" s="4" t="s">
        <v>28</v>
      </c>
      <c r="Q4" s="4" t="s">
        <v>28</v>
      </c>
      <c r="R4" s="4">
        <v>639</v>
      </c>
      <c r="S4" s="4">
        <v>222.7</v>
      </c>
      <c r="T4" s="4">
        <v>1624</v>
      </c>
      <c r="U4" s="4">
        <v>565.98</v>
      </c>
      <c r="V4" s="4">
        <v>1224</v>
      </c>
      <c r="W4" s="4">
        <v>426.58</v>
      </c>
      <c r="X4" s="4">
        <v>454</v>
      </c>
      <c r="Y4" s="4">
        <v>158.22</v>
      </c>
      <c r="Z4" s="5">
        <f>960 / 86400</f>
        <v>1.1111111111111112E-2</v>
      </c>
      <c r="AA4" s="4">
        <v>2.16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338.36</v>
      </c>
      <c r="D5" s="6">
        <v>117.92</v>
      </c>
      <c r="E5" s="6">
        <v>0</v>
      </c>
      <c r="F5" s="6">
        <v>0</v>
      </c>
      <c r="G5" s="6">
        <v>0</v>
      </c>
      <c r="H5" s="6">
        <v>286.94</v>
      </c>
      <c r="I5" s="7">
        <f>44454 / 86400</f>
        <v>0.51451388888888894</v>
      </c>
      <c r="J5" s="6">
        <v>0</v>
      </c>
      <c r="K5" s="6">
        <v>0</v>
      </c>
      <c r="L5" s="6">
        <v>23.24</v>
      </c>
      <c r="M5" s="6">
        <v>92</v>
      </c>
      <c r="N5" s="7">
        <f>120 / 86400</f>
        <v>1.3888888888888889E-3</v>
      </c>
      <c r="O5" s="6">
        <v>0.27</v>
      </c>
      <c r="P5" s="6" t="s">
        <v>28</v>
      </c>
      <c r="Q5" s="6" t="s">
        <v>28</v>
      </c>
      <c r="R5" s="6">
        <v>639</v>
      </c>
      <c r="S5" s="6">
        <v>222.7</v>
      </c>
      <c r="T5" s="6">
        <v>1624</v>
      </c>
      <c r="U5" s="6">
        <v>565.98</v>
      </c>
      <c r="V5" s="6">
        <v>1224</v>
      </c>
      <c r="W5" s="6">
        <v>426.58</v>
      </c>
      <c r="X5" s="6">
        <v>454</v>
      </c>
      <c r="Y5" s="6">
        <v>158.22</v>
      </c>
      <c r="Z5" s="7">
        <f>960 / 86400</f>
        <v>1.1111111111111112E-2</v>
      </c>
      <c r="AA5" s="6">
        <v>2.16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14.6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13027 / 86400</f>
        <v>0.15077546296296296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6</v>
      </c>
      <c r="S6" s="4">
        <v>0</v>
      </c>
      <c r="T6" s="4">
        <v>83</v>
      </c>
      <c r="U6" s="4">
        <v>0</v>
      </c>
      <c r="V6" s="4">
        <v>25</v>
      </c>
      <c r="W6" s="4">
        <v>0</v>
      </c>
      <c r="X6" s="4">
        <v>51</v>
      </c>
      <c r="Y6" s="4">
        <v>0</v>
      </c>
      <c r="Z6" s="5">
        <f>11097 / 86400</f>
        <v>0.12843750000000001</v>
      </c>
      <c r="AA6" s="4">
        <v>85.18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14.6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13027 / 86400</f>
        <v>0.15077546296296296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6</v>
      </c>
      <c r="S7" s="6">
        <v>0</v>
      </c>
      <c r="T7" s="6">
        <v>83</v>
      </c>
      <c r="U7" s="6">
        <v>0</v>
      </c>
      <c r="V7" s="6">
        <v>25</v>
      </c>
      <c r="W7" s="6">
        <v>0</v>
      </c>
      <c r="X7" s="6">
        <v>51</v>
      </c>
      <c r="Y7" s="6">
        <v>0</v>
      </c>
      <c r="Z7" s="7">
        <f>11097 / 86400</f>
        <v>0.12843750000000001</v>
      </c>
      <c r="AA7" s="6">
        <v>85.18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127.3</v>
      </c>
      <c r="D8" s="4">
        <v>103.64</v>
      </c>
      <c r="E8" s="4">
        <v>0</v>
      </c>
      <c r="F8" s="4">
        <v>0</v>
      </c>
      <c r="G8" s="4">
        <v>0</v>
      </c>
      <c r="H8" s="4">
        <v>122.83</v>
      </c>
      <c r="I8" s="5">
        <f>25081 / 86400</f>
        <v>0.29028935185185184</v>
      </c>
      <c r="J8" s="4">
        <v>0</v>
      </c>
      <c r="K8" s="4">
        <v>0</v>
      </c>
      <c r="L8" s="4">
        <v>17.63</v>
      </c>
      <c r="M8" s="4">
        <v>76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196</v>
      </c>
      <c r="S8" s="4">
        <v>159.58000000000001</v>
      </c>
      <c r="T8" s="4">
        <v>760</v>
      </c>
      <c r="U8" s="4">
        <v>618.76</v>
      </c>
      <c r="V8" s="4">
        <v>382</v>
      </c>
      <c r="W8" s="4">
        <v>311.01</v>
      </c>
      <c r="X8" s="4">
        <v>121</v>
      </c>
      <c r="Y8" s="4">
        <v>98.51</v>
      </c>
      <c r="Z8" s="5">
        <f>0 / 86400</f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127.3</v>
      </c>
      <c r="D9" s="6">
        <v>103.64</v>
      </c>
      <c r="E9" s="6">
        <v>0</v>
      </c>
      <c r="F9" s="6">
        <v>0</v>
      </c>
      <c r="G9" s="6">
        <v>0</v>
      </c>
      <c r="H9" s="6">
        <v>122.83</v>
      </c>
      <c r="I9" s="7">
        <f>25081 / 86400</f>
        <v>0.29028935185185184</v>
      </c>
      <c r="J9" s="6">
        <v>0</v>
      </c>
      <c r="K9" s="6">
        <v>0</v>
      </c>
      <c r="L9" s="6">
        <v>17.63</v>
      </c>
      <c r="M9" s="6">
        <v>76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196</v>
      </c>
      <c r="S9" s="6">
        <v>159.58000000000001</v>
      </c>
      <c r="T9" s="6">
        <v>760</v>
      </c>
      <c r="U9" s="6">
        <v>618.76</v>
      </c>
      <c r="V9" s="6">
        <v>382</v>
      </c>
      <c r="W9" s="6">
        <v>311.01</v>
      </c>
      <c r="X9" s="6">
        <v>121</v>
      </c>
      <c r="Y9" s="6">
        <v>98.51</v>
      </c>
      <c r="Z9" s="7">
        <f>0 / 86400</f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305.24</v>
      </c>
      <c r="D10" s="4">
        <v>169.68</v>
      </c>
      <c r="E10" s="4">
        <v>0</v>
      </c>
      <c r="F10" s="4">
        <v>0</v>
      </c>
      <c r="G10" s="4">
        <v>0</v>
      </c>
      <c r="H10" s="4">
        <v>179.9</v>
      </c>
      <c r="I10" s="5">
        <f>25533 / 86400</f>
        <v>0.29552083333333334</v>
      </c>
      <c r="J10" s="4">
        <v>0</v>
      </c>
      <c r="K10" s="4">
        <v>0</v>
      </c>
      <c r="L10" s="4">
        <v>25.36</v>
      </c>
      <c r="M10" s="4">
        <v>99</v>
      </c>
      <c r="N10" s="5">
        <f>34 / 86400</f>
        <v>3.9351851851851852E-4</v>
      </c>
      <c r="O10" s="4">
        <v>0.13</v>
      </c>
      <c r="P10" s="4" t="s">
        <v>28</v>
      </c>
      <c r="Q10" s="4" t="s">
        <v>28</v>
      </c>
      <c r="R10" s="4">
        <v>573</v>
      </c>
      <c r="S10" s="4">
        <v>318.52</v>
      </c>
      <c r="T10" s="4">
        <v>1230</v>
      </c>
      <c r="U10" s="4">
        <v>683.72</v>
      </c>
      <c r="V10" s="4">
        <v>733</v>
      </c>
      <c r="W10" s="4">
        <v>407.46</v>
      </c>
      <c r="X10" s="4">
        <v>668</v>
      </c>
      <c r="Y10" s="4">
        <v>371.32</v>
      </c>
      <c r="Z10" s="5">
        <f>478 / 86400</f>
        <v>5.5324074074074078E-3</v>
      </c>
      <c r="AA10" s="4">
        <v>1.87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305.24</v>
      </c>
      <c r="D11" s="6">
        <v>169.68</v>
      </c>
      <c r="E11" s="6">
        <v>0</v>
      </c>
      <c r="F11" s="6">
        <v>0</v>
      </c>
      <c r="G11" s="6">
        <v>0</v>
      </c>
      <c r="H11" s="6">
        <v>179.9</v>
      </c>
      <c r="I11" s="7">
        <f>25533 / 86400</f>
        <v>0.29552083333333334</v>
      </c>
      <c r="J11" s="6">
        <v>0</v>
      </c>
      <c r="K11" s="6">
        <v>0</v>
      </c>
      <c r="L11" s="6">
        <v>25.36</v>
      </c>
      <c r="M11" s="6">
        <v>99</v>
      </c>
      <c r="N11" s="7">
        <f>34 / 86400</f>
        <v>3.9351851851851852E-4</v>
      </c>
      <c r="O11" s="6">
        <v>0.13</v>
      </c>
      <c r="P11" s="6" t="s">
        <v>28</v>
      </c>
      <c r="Q11" s="6" t="s">
        <v>28</v>
      </c>
      <c r="R11" s="6">
        <v>573</v>
      </c>
      <c r="S11" s="6">
        <v>318.52</v>
      </c>
      <c r="T11" s="6">
        <v>1230</v>
      </c>
      <c r="U11" s="6">
        <v>683.72</v>
      </c>
      <c r="V11" s="6">
        <v>733</v>
      </c>
      <c r="W11" s="6">
        <v>407.46</v>
      </c>
      <c r="X11" s="6">
        <v>668</v>
      </c>
      <c r="Y11" s="6">
        <v>371.32</v>
      </c>
      <c r="Z11" s="7">
        <f>478 / 86400</f>
        <v>5.5324074074074078E-3</v>
      </c>
      <c r="AA11" s="6">
        <v>1.87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113.9</v>
      </c>
      <c r="D12" s="4">
        <v>66.61</v>
      </c>
      <c r="E12" s="4">
        <v>0</v>
      </c>
      <c r="F12" s="4">
        <v>0</v>
      </c>
      <c r="G12" s="4">
        <v>0</v>
      </c>
      <c r="H12" s="4">
        <v>170.99</v>
      </c>
      <c r="I12" s="5">
        <f>7051 / 86400</f>
        <v>8.160879629629629E-2</v>
      </c>
      <c r="J12" s="4">
        <v>0</v>
      </c>
      <c r="K12" s="4">
        <v>0</v>
      </c>
      <c r="L12" s="4">
        <v>87.3</v>
      </c>
      <c r="M12" s="4">
        <v>74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154</v>
      </c>
      <c r="S12" s="4">
        <v>90.06</v>
      </c>
      <c r="T12" s="4">
        <v>718</v>
      </c>
      <c r="U12" s="4">
        <v>419.91</v>
      </c>
      <c r="V12" s="4">
        <v>392</v>
      </c>
      <c r="W12" s="4">
        <v>229.25</v>
      </c>
      <c r="X12" s="4">
        <v>113</v>
      </c>
      <c r="Y12" s="4">
        <v>66.09</v>
      </c>
      <c r="Z12" s="5">
        <f>440 / 86400</f>
        <v>5.092592592592593E-3</v>
      </c>
      <c r="AA12" s="4">
        <v>6.24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113.9</v>
      </c>
      <c r="D13" s="6">
        <v>66.61</v>
      </c>
      <c r="E13" s="6">
        <v>0</v>
      </c>
      <c r="F13" s="6">
        <v>0</v>
      </c>
      <c r="G13" s="6">
        <v>0</v>
      </c>
      <c r="H13" s="6">
        <v>170.99</v>
      </c>
      <c r="I13" s="7">
        <f>7051 / 86400</f>
        <v>8.160879629629629E-2</v>
      </c>
      <c r="J13" s="6">
        <v>0</v>
      </c>
      <c r="K13" s="6">
        <v>0</v>
      </c>
      <c r="L13" s="6">
        <v>87.3</v>
      </c>
      <c r="M13" s="6">
        <v>74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154</v>
      </c>
      <c r="S13" s="6">
        <v>90.06</v>
      </c>
      <c r="T13" s="6">
        <v>718</v>
      </c>
      <c r="U13" s="6">
        <v>419.91</v>
      </c>
      <c r="V13" s="6">
        <v>392</v>
      </c>
      <c r="W13" s="6">
        <v>229.25</v>
      </c>
      <c r="X13" s="6">
        <v>113</v>
      </c>
      <c r="Y13" s="6">
        <v>66.09</v>
      </c>
      <c r="Z13" s="7">
        <f>440 / 86400</f>
        <v>5.092592592592593E-3</v>
      </c>
      <c r="AA13" s="6">
        <v>6.24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592.57000000000005</v>
      </c>
      <c r="D14" s="4">
        <v>302.27</v>
      </c>
      <c r="E14" s="4">
        <v>0</v>
      </c>
      <c r="F14" s="4">
        <v>0</v>
      </c>
      <c r="G14" s="4">
        <v>0</v>
      </c>
      <c r="H14" s="4">
        <v>196.04</v>
      </c>
      <c r="I14" s="5">
        <f>40981 / 86400</f>
        <v>0.47431712962962963</v>
      </c>
      <c r="J14" s="4">
        <v>0</v>
      </c>
      <c r="K14" s="4">
        <v>0</v>
      </c>
      <c r="L14" s="4">
        <v>17.22</v>
      </c>
      <c r="M14" s="4">
        <v>87</v>
      </c>
      <c r="N14" s="5">
        <f>20 / 86400</f>
        <v>2.3148148148148149E-4</v>
      </c>
      <c r="O14" s="4">
        <v>0.05</v>
      </c>
      <c r="P14" s="4" t="s">
        <v>28</v>
      </c>
      <c r="Q14" s="4" t="s">
        <v>28</v>
      </c>
      <c r="R14" s="4">
        <v>1130</v>
      </c>
      <c r="S14" s="4">
        <v>576.41</v>
      </c>
      <c r="T14" s="4">
        <v>2532</v>
      </c>
      <c r="U14" s="4">
        <v>1291.56</v>
      </c>
      <c r="V14" s="4">
        <v>2162</v>
      </c>
      <c r="W14" s="4">
        <v>1102.82</v>
      </c>
      <c r="X14" s="4">
        <v>1129</v>
      </c>
      <c r="Y14" s="4">
        <v>575.9</v>
      </c>
      <c r="Z14" s="5">
        <f>1898 / 86400</f>
        <v>2.1967592592592594E-2</v>
      </c>
      <c r="AA14" s="4">
        <v>4.63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592.57000000000005</v>
      </c>
      <c r="D15" s="6">
        <v>302.27</v>
      </c>
      <c r="E15" s="6">
        <v>0</v>
      </c>
      <c r="F15" s="6">
        <v>0</v>
      </c>
      <c r="G15" s="6">
        <v>0</v>
      </c>
      <c r="H15" s="6">
        <v>196.04</v>
      </c>
      <c r="I15" s="7">
        <f>40981 / 86400</f>
        <v>0.47431712962962963</v>
      </c>
      <c r="J15" s="6">
        <v>0</v>
      </c>
      <c r="K15" s="6">
        <v>0</v>
      </c>
      <c r="L15" s="6">
        <v>17.22</v>
      </c>
      <c r="M15" s="6">
        <v>87</v>
      </c>
      <c r="N15" s="7">
        <f>20 / 86400</f>
        <v>2.3148148148148149E-4</v>
      </c>
      <c r="O15" s="6">
        <v>0.05</v>
      </c>
      <c r="P15" s="6" t="s">
        <v>28</v>
      </c>
      <c r="Q15" s="6" t="s">
        <v>28</v>
      </c>
      <c r="R15" s="6">
        <v>1130</v>
      </c>
      <c r="S15" s="6">
        <v>576.41</v>
      </c>
      <c r="T15" s="6">
        <v>2532</v>
      </c>
      <c r="U15" s="6">
        <v>1291.56</v>
      </c>
      <c r="V15" s="6">
        <v>2162</v>
      </c>
      <c r="W15" s="6">
        <v>1102.82</v>
      </c>
      <c r="X15" s="6">
        <v>1129</v>
      </c>
      <c r="Y15" s="6">
        <v>575.9</v>
      </c>
      <c r="Z15" s="7">
        <f>1898 / 86400</f>
        <v>2.1967592592592594E-2</v>
      </c>
      <c r="AA15" s="6">
        <v>4.63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193.1</v>
      </c>
      <c r="D16" s="4">
        <v>98.28</v>
      </c>
      <c r="E16" s="4">
        <v>0</v>
      </c>
      <c r="F16" s="4">
        <v>0</v>
      </c>
      <c r="G16" s="4">
        <v>0</v>
      </c>
      <c r="H16" s="4">
        <v>196.49</v>
      </c>
      <c r="I16" s="5">
        <f>3979 / 86400</f>
        <v>4.6053240740740742E-2</v>
      </c>
      <c r="J16" s="4">
        <v>0</v>
      </c>
      <c r="K16" s="4">
        <v>0</v>
      </c>
      <c r="L16" s="4">
        <v>177.77</v>
      </c>
      <c r="M16" s="4">
        <v>80</v>
      </c>
      <c r="N16" s="5">
        <f t="shared" ref="N16:N21" si="0">0 / 86400</f>
        <v>0</v>
      </c>
      <c r="O16" s="4">
        <v>0</v>
      </c>
      <c r="P16" s="4" t="s">
        <v>28</v>
      </c>
      <c r="Q16" s="4" t="s">
        <v>28</v>
      </c>
      <c r="R16" s="4">
        <v>247</v>
      </c>
      <c r="S16" s="4">
        <v>125.71</v>
      </c>
      <c r="T16" s="4">
        <v>1260</v>
      </c>
      <c r="U16" s="4">
        <v>641.26</v>
      </c>
      <c r="V16" s="4">
        <v>848</v>
      </c>
      <c r="W16" s="4">
        <v>431.58</v>
      </c>
      <c r="X16" s="4">
        <v>177</v>
      </c>
      <c r="Y16" s="4">
        <v>90.08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193.1</v>
      </c>
      <c r="D17" s="6">
        <v>98.28</v>
      </c>
      <c r="E17" s="6">
        <v>0</v>
      </c>
      <c r="F17" s="6">
        <v>0</v>
      </c>
      <c r="G17" s="6">
        <v>0</v>
      </c>
      <c r="H17" s="6">
        <v>196.49</v>
      </c>
      <c r="I17" s="7">
        <f>3979 / 86400</f>
        <v>4.6053240740740742E-2</v>
      </c>
      <c r="J17" s="6">
        <v>0</v>
      </c>
      <c r="K17" s="6">
        <v>0</v>
      </c>
      <c r="L17" s="6">
        <v>177.77</v>
      </c>
      <c r="M17" s="6">
        <v>80</v>
      </c>
      <c r="N17" s="7">
        <f t="shared" si="0"/>
        <v>0</v>
      </c>
      <c r="O17" s="6">
        <v>0</v>
      </c>
      <c r="P17" s="6" t="s">
        <v>28</v>
      </c>
      <c r="Q17" s="6" t="s">
        <v>28</v>
      </c>
      <c r="R17" s="6">
        <v>247</v>
      </c>
      <c r="S17" s="6">
        <v>125.71</v>
      </c>
      <c r="T17" s="6">
        <v>1260</v>
      </c>
      <c r="U17" s="6">
        <v>641.26</v>
      </c>
      <c r="V17" s="6">
        <v>848</v>
      </c>
      <c r="W17" s="6">
        <v>431.58</v>
      </c>
      <c r="X17" s="6">
        <v>177</v>
      </c>
      <c r="Y17" s="6">
        <v>90.08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39.4</v>
      </c>
      <c r="D18" s="4">
        <v>40.950000000000003</v>
      </c>
      <c r="E18" s="4">
        <v>0</v>
      </c>
      <c r="F18" s="4">
        <v>0</v>
      </c>
      <c r="G18" s="4">
        <v>0</v>
      </c>
      <c r="H18" s="4">
        <v>96.2</v>
      </c>
      <c r="I18" s="5">
        <f>15952 / 86400</f>
        <v>0.18462962962962962</v>
      </c>
      <c r="J18" s="4">
        <v>0</v>
      </c>
      <c r="K18" s="4">
        <v>0</v>
      </c>
      <c r="L18" s="4">
        <v>21.71</v>
      </c>
      <c r="M18" s="4">
        <v>64</v>
      </c>
      <c r="N18" s="5">
        <f t="shared" si="0"/>
        <v>0</v>
      </c>
      <c r="O18" s="4">
        <v>0</v>
      </c>
      <c r="P18" s="4" t="s">
        <v>28</v>
      </c>
      <c r="Q18" s="4" t="s">
        <v>28</v>
      </c>
      <c r="R18" s="4">
        <v>25</v>
      </c>
      <c r="S18" s="4">
        <v>25.99</v>
      </c>
      <c r="T18" s="4">
        <v>338</v>
      </c>
      <c r="U18" s="4">
        <v>351.34</v>
      </c>
      <c r="V18" s="4">
        <v>237</v>
      </c>
      <c r="W18" s="4">
        <v>246.35</v>
      </c>
      <c r="X18" s="4">
        <v>6</v>
      </c>
      <c r="Y18" s="4">
        <v>6.24</v>
      </c>
      <c r="Z18" s="5">
        <f>1471 / 86400</f>
        <v>1.7025462962962964E-2</v>
      </c>
      <c r="AA18" s="4">
        <v>9.2200000000000006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39.4</v>
      </c>
      <c r="D19" s="6">
        <v>40.950000000000003</v>
      </c>
      <c r="E19" s="6">
        <v>0</v>
      </c>
      <c r="F19" s="6">
        <v>0</v>
      </c>
      <c r="G19" s="6">
        <v>0</v>
      </c>
      <c r="H19" s="6">
        <v>96.2</v>
      </c>
      <c r="I19" s="7">
        <f>15952 / 86400</f>
        <v>0.18462962962962962</v>
      </c>
      <c r="J19" s="6">
        <v>0</v>
      </c>
      <c r="K19" s="6">
        <v>0</v>
      </c>
      <c r="L19" s="6">
        <v>21.71</v>
      </c>
      <c r="M19" s="6">
        <v>64</v>
      </c>
      <c r="N19" s="7">
        <f t="shared" si="0"/>
        <v>0</v>
      </c>
      <c r="O19" s="6">
        <v>0</v>
      </c>
      <c r="P19" s="6" t="s">
        <v>28</v>
      </c>
      <c r="Q19" s="6" t="s">
        <v>28</v>
      </c>
      <c r="R19" s="6">
        <v>25</v>
      </c>
      <c r="S19" s="6">
        <v>25.99</v>
      </c>
      <c r="T19" s="6">
        <v>338</v>
      </c>
      <c r="U19" s="6">
        <v>351.34</v>
      </c>
      <c r="V19" s="6">
        <v>237</v>
      </c>
      <c r="W19" s="6">
        <v>246.35</v>
      </c>
      <c r="X19" s="6">
        <v>6</v>
      </c>
      <c r="Y19" s="6">
        <v>6.24</v>
      </c>
      <c r="Z19" s="7">
        <f>1471 / 86400</f>
        <v>1.7025462962962964E-2</v>
      </c>
      <c r="AA19" s="6">
        <v>9.2200000000000006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12.9</v>
      </c>
      <c r="D20" s="4">
        <v>7.41</v>
      </c>
      <c r="E20" s="4">
        <v>0</v>
      </c>
      <c r="F20" s="4">
        <v>0</v>
      </c>
      <c r="G20" s="4">
        <v>0</v>
      </c>
      <c r="H20" s="4">
        <v>174.06</v>
      </c>
      <c r="I20" s="5">
        <f>35741 / 86400</f>
        <v>0.41366898148148146</v>
      </c>
      <c r="J20" s="4">
        <v>0</v>
      </c>
      <c r="K20" s="4">
        <v>0</v>
      </c>
      <c r="L20" s="4">
        <v>17.53</v>
      </c>
      <c r="M20" s="4">
        <v>68</v>
      </c>
      <c r="N20" s="5">
        <f t="shared" si="0"/>
        <v>0</v>
      </c>
      <c r="O20" s="4">
        <v>0</v>
      </c>
      <c r="P20" s="4" t="s">
        <v>28</v>
      </c>
      <c r="Q20" s="4" t="s">
        <v>28</v>
      </c>
      <c r="R20" s="4">
        <v>0</v>
      </c>
      <c r="S20" s="4">
        <v>0</v>
      </c>
      <c r="T20" s="4">
        <v>128</v>
      </c>
      <c r="U20" s="4">
        <v>73.540000000000006</v>
      </c>
      <c r="V20" s="4">
        <v>636</v>
      </c>
      <c r="W20" s="4">
        <v>365.38</v>
      </c>
      <c r="X20" s="4">
        <v>1</v>
      </c>
      <c r="Y20" s="4">
        <v>0.56999999999999995</v>
      </c>
      <c r="Z20" s="5">
        <f>459 / 86400</f>
        <v>5.3125000000000004E-3</v>
      </c>
      <c r="AA20" s="4">
        <v>1.28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12.9</v>
      </c>
      <c r="D21" s="6">
        <v>7.41</v>
      </c>
      <c r="E21" s="6">
        <v>0</v>
      </c>
      <c r="F21" s="6">
        <v>0</v>
      </c>
      <c r="G21" s="6">
        <v>0</v>
      </c>
      <c r="H21" s="6">
        <v>174.06</v>
      </c>
      <c r="I21" s="7">
        <f>35741 / 86400</f>
        <v>0.41366898148148146</v>
      </c>
      <c r="J21" s="6">
        <v>0</v>
      </c>
      <c r="K21" s="6">
        <v>0</v>
      </c>
      <c r="L21" s="6">
        <v>17.53</v>
      </c>
      <c r="M21" s="6">
        <v>68</v>
      </c>
      <c r="N21" s="7">
        <f t="shared" si="0"/>
        <v>0</v>
      </c>
      <c r="O21" s="6">
        <v>0</v>
      </c>
      <c r="P21" s="6" t="s">
        <v>28</v>
      </c>
      <c r="Q21" s="6" t="s">
        <v>28</v>
      </c>
      <c r="R21" s="6">
        <v>0</v>
      </c>
      <c r="S21" s="6">
        <v>0</v>
      </c>
      <c r="T21" s="6">
        <v>128</v>
      </c>
      <c r="U21" s="6">
        <v>73.540000000000006</v>
      </c>
      <c r="V21" s="6">
        <v>636</v>
      </c>
      <c r="W21" s="6">
        <v>365.38</v>
      </c>
      <c r="X21" s="6">
        <v>1</v>
      </c>
      <c r="Y21" s="6">
        <v>0.56999999999999995</v>
      </c>
      <c r="Z21" s="7">
        <f>459 / 86400</f>
        <v>5.3125000000000004E-3</v>
      </c>
      <c r="AA21" s="6">
        <v>1.28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40.74</v>
      </c>
      <c r="D22" s="4">
        <v>20.81</v>
      </c>
      <c r="E22" s="4">
        <v>0</v>
      </c>
      <c r="F22" s="4">
        <v>0</v>
      </c>
      <c r="G22" s="4">
        <v>0</v>
      </c>
      <c r="H22" s="4">
        <v>195.79</v>
      </c>
      <c r="I22" s="5">
        <f>39938 / 86400</f>
        <v>0.46224537037037039</v>
      </c>
      <c r="J22" s="4">
        <v>0</v>
      </c>
      <c r="K22" s="4">
        <v>0</v>
      </c>
      <c r="L22" s="4">
        <v>17.649999999999999</v>
      </c>
      <c r="M22" s="4">
        <v>87</v>
      </c>
      <c r="N22" s="5">
        <f>10 / 86400</f>
        <v>1.1574074074074075E-4</v>
      </c>
      <c r="O22" s="4">
        <v>0.03</v>
      </c>
      <c r="P22" s="4" t="s">
        <v>28</v>
      </c>
      <c r="Q22" s="4" t="s">
        <v>28</v>
      </c>
      <c r="R22" s="4">
        <v>22</v>
      </c>
      <c r="S22" s="4">
        <v>11.24</v>
      </c>
      <c r="T22" s="4">
        <v>362</v>
      </c>
      <c r="U22" s="4">
        <v>184.89</v>
      </c>
      <c r="V22" s="4">
        <v>899</v>
      </c>
      <c r="W22" s="4">
        <v>459.17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40.74</v>
      </c>
      <c r="D23" s="6">
        <v>20.81</v>
      </c>
      <c r="E23" s="6">
        <v>0</v>
      </c>
      <c r="F23" s="6">
        <v>0</v>
      </c>
      <c r="G23" s="6">
        <v>0</v>
      </c>
      <c r="H23" s="6">
        <v>195.79</v>
      </c>
      <c r="I23" s="7">
        <f>39938 / 86400</f>
        <v>0.46224537037037039</v>
      </c>
      <c r="J23" s="6">
        <v>0</v>
      </c>
      <c r="K23" s="6">
        <v>0</v>
      </c>
      <c r="L23" s="6">
        <v>17.649999999999999</v>
      </c>
      <c r="M23" s="6">
        <v>87</v>
      </c>
      <c r="N23" s="7">
        <f>10 / 86400</f>
        <v>1.1574074074074075E-4</v>
      </c>
      <c r="O23" s="6">
        <v>0.03</v>
      </c>
      <c r="P23" s="6" t="s">
        <v>28</v>
      </c>
      <c r="Q23" s="6" t="s">
        <v>28</v>
      </c>
      <c r="R23" s="6">
        <v>22</v>
      </c>
      <c r="S23" s="6">
        <v>11.24</v>
      </c>
      <c r="T23" s="6">
        <v>362</v>
      </c>
      <c r="U23" s="6">
        <v>184.89</v>
      </c>
      <c r="V23" s="6">
        <v>899</v>
      </c>
      <c r="W23" s="6">
        <v>459.17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555.4</v>
      </c>
      <c r="D24" s="4">
        <v>285.39</v>
      </c>
      <c r="E24" s="4">
        <v>0</v>
      </c>
      <c r="F24" s="4">
        <v>0</v>
      </c>
      <c r="G24" s="4">
        <v>0</v>
      </c>
      <c r="H24" s="4">
        <v>194.61</v>
      </c>
      <c r="I24" s="5">
        <f>47995 / 86400</f>
        <v>0.55549768518518516</v>
      </c>
      <c r="J24" s="4">
        <v>0</v>
      </c>
      <c r="K24" s="4">
        <v>0</v>
      </c>
      <c r="L24" s="4">
        <v>14.6</v>
      </c>
      <c r="M24" s="4">
        <v>77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1155</v>
      </c>
      <c r="S24" s="4">
        <v>593.49</v>
      </c>
      <c r="T24" s="4">
        <v>2150</v>
      </c>
      <c r="U24" s="4">
        <v>1104.77</v>
      </c>
      <c r="V24" s="4">
        <v>1575</v>
      </c>
      <c r="W24" s="4">
        <v>809.31</v>
      </c>
      <c r="X24" s="4">
        <v>1094</v>
      </c>
      <c r="Y24" s="4">
        <v>562.15</v>
      </c>
      <c r="Z24" s="5">
        <f>1715 / 86400</f>
        <v>1.9849537037037037E-2</v>
      </c>
      <c r="AA24" s="4">
        <v>3.57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555.4</v>
      </c>
      <c r="D25" s="6">
        <v>285.39</v>
      </c>
      <c r="E25" s="6">
        <v>0</v>
      </c>
      <c r="F25" s="6">
        <v>0</v>
      </c>
      <c r="G25" s="6">
        <v>0</v>
      </c>
      <c r="H25" s="6">
        <v>194.61</v>
      </c>
      <c r="I25" s="7">
        <f>47995 / 86400</f>
        <v>0.55549768518518516</v>
      </c>
      <c r="J25" s="6">
        <v>0</v>
      </c>
      <c r="K25" s="6">
        <v>0</v>
      </c>
      <c r="L25" s="6">
        <v>14.6</v>
      </c>
      <c r="M25" s="6">
        <v>77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1155</v>
      </c>
      <c r="S25" s="6">
        <v>593.49</v>
      </c>
      <c r="T25" s="6">
        <v>2150</v>
      </c>
      <c r="U25" s="6">
        <v>1104.77</v>
      </c>
      <c r="V25" s="6">
        <v>1575</v>
      </c>
      <c r="W25" s="6">
        <v>809.31</v>
      </c>
      <c r="X25" s="6">
        <v>1094</v>
      </c>
      <c r="Y25" s="6">
        <v>562.15</v>
      </c>
      <c r="Z25" s="7">
        <f>1715 / 86400</f>
        <v>1.9849537037037037E-2</v>
      </c>
      <c r="AA25" s="6">
        <v>3.57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45.14</v>
      </c>
      <c r="D26" s="4">
        <v>14.58</v>
      </c>
      <c r="E26" s="4">
        <v>0</v>
      </c>
      <c r="F26" s="4">
        <v>0</v>
      </c>
      <c r="G26" s="4">
        <v>0</v>
      </c>
      <c r="H26" s="4">
        <v>309.48</v>
      </c>
      <c r="I26" s="5">
        <f>58212 / 86400</f>
        <v>0.67374999999999996</v>
      </c>
      <c r="J26" s="4">
        <v>0</v>
      </c>
      <c r="K26" s="4">
        <v>0</v>
      </c>
      <c r="L26" s="4">
        <v>19.14</v>
      </c>
      <c r="M26" s="4">
        <v>97</v>
      </c>
      <c r="N26" s="5">
        <f>63 / 86400</f>
        <v>7.291666666666667E-4</v>
      </c>
      <c r="O26" s="4">
        <v>0.11</v>
      </c>
      <c r="P26" s="4" t="s">
        <v>28</v>
      </c>
      <c r="Q26" s="4" t="s">
        <v>28</v>
      </c>
      <c r="R26" s="4">
        <v>17</v>
      </c>
      <c r="S26" s="4">
        <v>5.49</v>
      </c>
      <c r="T26" s="4">
        <v>408</v>
      </c>
      <c r="U26" s="4">
        <v>131.84</v>
      </c>
      <c r="V26" s="4">
        <v>1255</v>
      </c>
      <c r="W26" s="4">
        <v>405.52</v>
      </c>
      <c r="X26" s="4">
        <v>0</v>
      </c>
      <c r="Y26" s="4">
        <v>0</v>
      </c>
      <c r="Z26" s="5">
        <f>490 / 86400</f>
        <v>5.6712962962962967E-3</v>
      </c>
      <c r="AA26" s="4">
        <v>0.84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45.14</v>
      </c>
      <c r="D27" s="6">
        <v>14.58</v>
      </c>
      <c r="E27" s="6">
        <v>0</v>
      </c>
      <c r="F27" s="6">
        <v>0</v>
      </c>
      <c r="G27" s="6">
        <v>0</v>
      </c>
      <c r="H27" s="6">
        <v>309.48</v>
      </c>
      <c r="I27" s="7">
        <f>58212 / 86400</f>
        <v>0.67374999999999996</v>
      </c>
      <c r="J27" s="6">
        <v>0</v>
      </c>
      <c r="K27" s="6">
        <v>0</v>
      </c>
      <c r="L27" s="6">
        <v>19.14</v>
      </c>
      <c r="M27" s="6">
        <v>97</v>
      </c>
      <c r="N27" s="7">
        <f>63 / 86400</f>
        <v>7.291666666666667E-4</v>
      </c>
      <c r="O27" s="6">
        <v>0.11</v>
      </c>
      <c r="P27" s="6" t="s">
        <v>28</v>
      </c>
      <c r="Q27" s="6" t="s">
        <v>28</v>
      </c>
      <c r="R27" s="6">
        <v>17</v>
      </c>
      <c r="S27" s="6">
        <v>5.49</v>
      </c>
      <c r="T27" s="6">
        <v>408</v>
      </c>
      <c r="U27" s="6">
        <v>131.84</v>
      </c>
      <c r="V27" s="6">
        <v>1255</v>
      </c>
      <c r="W27" s="6">
        <v>405.52</v>
      </c>
      <c r="X27" s="6">
        <v>0</v>
      </c>
      <c r="Y27" s="6">
        <v>0</v>
      </c>
      <c r="Z27" s="7">
        <f>490 / 86400</f>
        <v>5.6712962962962967E-3</v>
      </c>
      <c r="AA27" s="6">
        <v>0.84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49.42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50203 / 86400</f>
        <v>0.58105324074074072</v>
      </c>
      <c r="J28" s="4" t="s">
        <v>28</v>
      </c>
      <c r="K28" s="4" t="s">
        <v>28</v>
      </c>
      <c r="L28" s="4" t="s">
        <v>28</v>
      </c>
      <c r="M28" s="4">
        <v>96</v>
      </c>
      <c r="N28" s="5">
        <f>66 / 86400</f>
        <v>7.6388888888888893E-4</v>
      </c>
      <c r="O28" s="4">
        <v>0.13</v>
      </c>
      <c r="P28" s="4" t="s">
        <v>28</v>
      </c>
      <c r="Q28" s="4" t="s">
        <v>28</v>
      </c>
      <c r="R28" s="4">
        <v>30</v>
      </c>
      <c r="S28" s="4" t="s">
        <v>28</v>
      </c>
      <c r="T28" s="4">
        <v>425</v>
      </c>
      <c r="U28" s="4" t="s">
        <v>28</v>
      </c>
      <c r="V28" s="4">
        <v>1106</v>
      </c>
      <c r="W28" s="4" t="s">
        <v>28</v>
      </c>
      <c r="X28" s="4">
        <v>0</v>
      </c>
      <c r="Y28" s="4" t="s">
        <v>28</v>
      </c>
      <c r="Z28" s="5">
        <f>3081 / 86400</f>
        <v>3.5659722222222225E-2</v>
      </c>
      <c r="AA28" s="4">
        <v>6.14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49.42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50203 / 86400</f>
        <v>0.58105324074074072</v>
      </c>
      <c r="J29" s="6" t="s">
        <v>28</v>
      </c>
      <c r="K29" s="6" t="s">
        <v>28</v>
      </c>
      <c r="L29" s="6" t="s">
        <v>28</v>
      </c>
      <c r="M29" s="6">
        <v>96</v>
      </c>
      <c r="N29" s="7">
        <f>66 / 86400</f>
        <v>7.6388888888888893E-4</v>
      </c>
      <c r="O29" s="6">
        <v>0.13</v>
      </c>
      <c r="P29" s="6" t="s">
        <v>28</v>
      </c>
      <c r="Q29" s="6" t="s">
        <v>28</v>
      </c>
      <c r="R29" s="6">
        <v>30</v>
      </c>
      <c r="S29" s="6" t="s">
        <v>28</v>
      </c>
      <c r="T29" s="6">
        <v>425</v>
      </c>
      <c r="U29" s="6" t="s">
        <v>28</v>
      </c>
      <c r="V29" s="6">
        <v>1106</v>
      </c>
      <c r="W29" s="6" t="s">
        <v>28</v>
      </c>
      <c r="X29" s="6">
        <v>0</v>
      </c>
      <c r="Y29" s="6" t="s">
        <v>28</v>
      </c>
      <c r="Z29" s="7">
        <f>3081 / 86400</f>
        <v>3.5659722222222225E-2</v>
      </c>
      <c r="AA29" s="6">
        <v>6.14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29.36</v>
      </c>
      <c r="D30" s="4">
        <v>15.87</v>
      </c>
      <c r="E30" s="4">
        <v>0</v>
      </c>
      <c r="F30" s="4">
        <v>0</v>
      </c>
      <c r="G30" s="4">
        <v>0</v>
      </c>
      <c r="H30" s="4">
        <v>184.98</v>
      </c>
      <c r="I30" s="5">
        <f>41065 / 86400</f>
        <v>0.47528935185185184</v>
      </c>
      <c r="J30" s="4">
        <v>0</v>
      </c>
      <c r="K30" s="4">
        <v>0</v>
      </c>
      <c r="L30" s="4">
        <v>16.22</v>
      </c>
      <c r="M30" s="4">
        <v>100</v>
      </c>
      <c r="N30" s="5">
        <f>213 / 86400</f>
        <v>2.4652777777777776E-3</v>
      </c>
      <c r="O30" s="4">
        <v>0.52</v>
      </c>
      <c r="P30" s="4" t="s">
        <v>28</v>
      </c>
      <c r="Q30" s="4" t="s">
        <v>28</v>
      </c>
      <c r="R30" s="4">
        <v>7</v>
      </c>
      <c r="S30" s="4">
        <v>3.78</v>
      </c>
      <c r="T30" s="4">
        <v>250</v>
      </c>
      <c r="U30" s="4">
        <v>135.15</v>
      </c>
      <c r="V30" s="4">
        <v>767</v>
      </c>
      <c r="W30" s="4">
        <v>414.64</v>
      </c>
      <c r="X30" s="4">
        <v>0</v>
      </c>
      <c r="Y30" s="4">
        <v>0</v>
      </c>
      <c r="Z30" s="5">
        <f>1251 / 86400</f>
        <v>1.4479166666666666E-2</v>
      </c>
      <c r="AA30" s="4">
        <v>3.05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29.36</v>
      </c>
      <c r="D31" s="6">
        <v>15.87</v>
      </c>
      <c r="E31" s="6">
        <v>0</v>
      </c>
      <c r="F31" s="6">
        <v>0</v>
      </c>
      <c r="G31" s="6">
        <v>0</v>
      </c>
      <c r="H31" s="6">
        <v>184.98</v>
      </c>
      <c r="I31" s="7">
        <f>41065 / 86400</f>
        <v>0.47528935185185184</v>
      </c>
      <c r="J31" s="6">
        <v>0</v>
      </c>
      <c r="K31" s="6">
        <v>0</v>
      </c>
      <c r="L31" s="6">
        <v>16.22</v>
      </c>
      <c r="M31" s="6">
        <v>100</v>
      </c>
      <c r="N31" s="7">
        <f>213 / 86400</f>
        <v>2.4652777777777776E-3</v>
      </c>
      <c r="O31" s="6">
        <v>0.52</v>
      </c>
      <c r="P31" s="6" t="s">
        <v>28</v>
      </c>
      <c r="Q31" s="6" t="s">
        <v>28</v>
      </c>
      <c r="R31" s="6">
        <v>7</v>
      </c>
      <c r="S31" s="6">
        <v>3.78</v>
      </c>
      <c r="T31" s="6">
        <v>250</v>
      </c>
      <c r="U31" s="6">
        <v>135.15</v>
      </c>
      <c r="V31" s="6">
        <v>767</v>
      </c>
      <c r="W31" s="6">
        <v>414.64</v>
      </c>
      <c r="X31" s="6">
        <v>0</v>
      </c>
      <c r="Y31" s="6">
        <v>0</v>
      </c>
      <c r="Z31" s="7">
        <f>1251 / 86400</f>
        <v>1.4479166666666666E-2</v>
      </c>
      <c r="AA31" s="6">
        <v>3.05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251.24</v>
      </c>
      <c r="D32" s="4">
        <v>116.97</v>
      </c>
      <c r="E32" s="4">
        <v>0</v>
      </c>
      <c r="F32" s="4">
        <v>0</v>
      </c>
      <c r="G32" s="4">
        <v>0</v>
      </c>
      <c r="H32" s="4">
        <v>214.79</v>
      </c>
      <c r="I32" s="5">
        <f>37705 / 86400</f>
        <v>0.43640046296296298</v>
      </c>
      <c r="J32" s="4">
        <v>0</v>
      </c>
      <c r="K32" s="4">
        <v>0</v>
      </c>
      <c r="L32" s="4">
        <v>20.51</v>
      </c>
      <c r="M32" s="4">
        <v>86</v>
      </c>
      <c r="N32" s="5">
        <f>9 / 86400</f>
        <v>1.0416666666666667E-4</v>
      </c>
      <c r="O32" s="4">
        <v>0.02</v>
      </c>
      <c r="P32" s="4" t="s">
        <v>28</v>
      </c>
      <c r="Q32" s="4" t="s">
        <v>28</v>
      </c>
      <c r="R32" s="4">
        <v>410</v>
      </c>
      <c r="S32" s="4">
        <v>190.89</v>
      </c>
      <c r="T32" s="4">
        <v>1223</v>
      </c>
      <c r="U32" s="4">
        <v>569.4</v>
      </c>
      <c r="V32" s="4">
        <v>750</v>
      </c>
      <c r="W32" s="4">
        <v>349.18</v>
      </c>
      <c r="X32" s="4">
        <v>468</v>
      </c>
      <c r="Y32" s="4">
        <v>217.89</v>
      </c>
      <c r="Z32" s="5">
        <f>1545 / 86400</f>
        <v>1.7881944444444443E-2</v>
      </c>
      <c r="AA32" s="4">
        <v>4.0999999999999996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251.24</v>
      </c>
      <c r="D33" s="6">
        <v>116.97</v>
      </c>
      <c r="E33" s="6">
        <v>0</v>
      </c>
      <c r="F33" s="6">
        <v>0</v>
      </c>
      <c r="G33" s="6">
        <v>0</v>
      </c>
      <c r="H33" s="6">
        <v>214.79</v>
      </c>
      <c r="I33" s="7">
        <f>37705 / 86400</f>
        <v>0.43640046296296298</v>
      </c>
      <c r="J33" s="6">
        <v>0</v>
      </c>
      <c r="K33" s="6">
        <v>0</v>
      </c>
      <c r="L33" s="6">
        <v>20.51</v>
      </c>
      <c r="M33" s="6">
        <v>86</v>
      </c>
      <c r="N33" s="7">
        <f>9 / 86400</f>
        <v>1.0416666666666667E-4</v>
      </c>
      <c r="O33" s="6">
        <v>0.02</v>
      </c>
      <c r="P33" s="6" t="s">
        <v>28</v>
      </c>
      <c r="Q33" s="6" t="s">
        <v>28</v>
      </c>
      <c r="R33" s="6">
        <v>410</v>
      </c>
      <c r="S33" s="6">
        <v>190.89</v>
      </c>
      <c r="T33" s="6">
        <v>1223</v>
      </c>
      <c r="U33" s="6">
        <v>569.4</v>
      </c>
      <c r="V33" s="6">
        <v>750</v>
      </c>
      <c r="W33" s="6">
        <v>349.18</v>
      </c>
      <c r="X33" s="6">
        <v>468</v>
      </c>
      <c r="Y33" s="6">
        <v>217.89</v>
      </c>
      <c r="Z33" s="7">
        <f>1545 / 86400</f>
        <v>1.7881944444444443E-2</v>
      </c>
      <c r="AA33" s="6">
        <v>4.0999999999999996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206.8</v>
      </c>
      <c r="D34" s="4">
        <v>282.98</v>
      </c>
      <c r="E34" s="4">
        <v>0</v>
      </c>
      <c r="F34" s="4">
        <v>0</v>
      </c>
      <c r="G34" s="4">
        <v>0</v>
      </c>
      <c r="H34" s="4">
        <v>73.08</v>
      </c>
      <c r="I34" s="5">
        <f>14329 / 86400</f>
        <v>0.1658449074074074</v>
      </c>
      <c r="J34" s="4">
        <v>0</v>
      </c>
      <c r="K34" s="4">
        <v>0</v>
      </c>
      <c r="L34" s="4">
        <v>18.36</v>
      </c>
      <c r="M34" s="4">
        <v>73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291</v>
      </c>
      <c r="S34" s="4">
        <v>398.19</v>
      </c>
      <c r="T34" s="4">
        <v>1201</v>
      </c>
      <c r="U34" s="4">
        <v>1643.4</v>
      </c>
      <c r="V34" s="4">
        <v>432</v>
      </c>
      <c r="W34" s="4">
        <v>591.13</v>
      </c>
      <c r="X34" s="4">
        <v>285</v>
      </c>
      <c r="Y34" s="4">
        <v>389.98</v>
      </c>
      <c r="Z34" s="5">
        <f>365 / 86400</f>
        <v>4.2245370370370371E-3</v>
      </c>
      <c r="AA34" s="4">
        <v>2.5499999999999998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206.8</v>
      </c>
      <c r="D35" s="6">
        <v>282.98</v>
      </c>
      <c r="E35" s="6">
        <v>0</v>
      </c>
      <c r="F35" s="6">
        <v>0</v>
      </c>
      <c r="G35" s="6">
        <v>0</v>
      </c>
      <c r="H35" s="6">
        <v>73.08</v>
      </c>
      <c r="I35" s="7">
        <f>14329 / 86400</f>
        <v>0.1658449074074074</v>
      </c>
      <c r="J35" s="6">
        <v>0</v>
      </c>
      <c r="K35" s="6">
        <v>0</v>
      </c>
      <c r="L35" s="6">
        <v>18.36</v>
      </c>
      <c r="M35" s="6">
        <v>73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291</v>
      </c>
      <c r="S35" s="6">
        <v>398.19</v>
      </c>
      <c r="T35" s="6">
        <v>1201</v>
      </c>
      <c r="U35" s="6">
        <v>1643.4</v>
      </c>
      <c r="V35" s="6">
        <v>432</v>
      </c>
      <c r="W35" s="6">
        <v>591.13</v>
      </c>
      <c r="X35" s="6">
        <v>285</v>
      </c>
      <c r="Y35" s="6">
        <v>389.98</v>
      </c>
      <c r="Z35" s="7">
        <f>365 / 86400</f>
        <v>4.2245370370370371E-3</v>
      </c>
      <c r="AA35" s="6">
        <v>2.5499999999999998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285.93</v>
      </c>
      <c r="D36" s="4">
        <v>153.75</v>
      </c>
      <c r="E36" s="4">
        <v>0</v>
      </c>
      <c r="F36" s="4">
        <v>0</v>
      </c>
      <c r="G36" s="4">
        <v>0</v>
      </c>
      <c r="H36" s="4">
        <v>185.98</v>
      </c>
      <c r="I36" s="5">
        <f>43062 / 86400</f>
        <v>0.49840277777777775</v>
      </c>
      <c r="J36" s="4">
        <v>0</v>
      </c>
      <c r="K36" s="4">
        <v>0</v>
      </c>
      <c r="L36" s="4">
        <v>15.55</v>
      </c>
      <c r="M36" s="4">
        <v>81</v>
      </c>
      <c r="N36" s="5">
        <f>2 / 86400</f>
        <v>2.3148148148148147E-5</v>
      </c>
      <c r="O36" s="4">
        <v>0</v>
      </c>
      <c r="P36" s="4" t="s">
        <v>28</v>
      </c>
      <c r="Q36" s="4" t="s">
        <v>28</v>
      </c>
      <c r="R36" s="4">
        <v>654</v>
      </c>
      <c r="S36" s="4">
        <v>351.66</v>
      </c>
      <c r="T36" s="4">
        <v>1467</v>
      </c>
      <c r="U36" s="4">
        <v>788.82</v>
      </c>
      <c r="V36" s="4">
        <v>1435</v>
      </c>
      <c r="W36" s="4">
        <v>771.61</v>
      </c>
      <c r="X36" s="4">
        <v>84</v>
      </c>
      <c r="Y36" s="4">
        <v>45.17</v>
      </c>
      <c r="Z36" s="5">
        <f>3591 / 86400</f>
        <v>4.1562500000000002E-2</v>
      </c>
      <c r="AA36" s="4">
        <v>8.34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285.93</v>
      </c>
      <c r="D37" s="6">
        <v>153.75</v>
      </c>
      <c r="E37" s="6">
        <v>0</v>
      </c>
      <c r="F37" s="6">
        <v>0</v>
      </c>
      <c r="G37" s="6">
        <v>0</v>
      </c>
      <c r="H37" s="6">
        <v>185.98</v>
      </c>
      <c r="I37" s="7">
        <f>43062 / 86400</f>
        <v>0.49840277777777775</v>
      </c>
      <c r="J37" s="6">
        <v>0</v>
      </c>
      <c r="K37" s="6">
        <v>0</v>
      </c>
      <c r="L37" s="6">
        <v>15.55</v>
      </c>
      <c r="M37" s="6">
        <v>81</v>
      </c>
      <c r="N37" s="7">
        <f>2 / 86400</f>
        <v>2.3148148148148147E-5</v>
      </c>
      <c r="O37" s="6">
        <v>0</v>
      </c>
      <c r="P37" s="6" t="s">
        <v>28</v>
      </c>
      <c r="Q37" s="6" t="s">
        <v>28</v>
      </c>
      <c r="R37" s="6">
        <v>654</v>
      </c>
      <c r="S37" s="6">
        <v>351.66</v>
      </c>
      <c r="T37" s="6">
        <v>1467</v>
      </c>
      <c r="U37" s="6">
        <v>788.82</v>
      </c>
      <c r="V37" s="6">
        <v>1435</v>
      </c>
      <c r="W37" s="6">
        <v>771.61</v>
      </c>
      <c r="X37" s="6">
        <v>84</v>
      </c>
      <c r="Y37" s="6">
        <v>45.17</v>
      </c>
      <c r="Z37" s="7">
        <f>3591 / 86400</f>
        <v>4.1562500000000002E-2</v>
      </c>
      <c r="AA37" s="6">
        <v>8.34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221.4</v>
      </c>
      <c r="D38" s="4">
        <v>107.49</v>
      </c>
      <c r="E38" s="4">
        <v>0</v>
      </c>
      <c r="F38" s="4">
        <v>0</v>
      </c>
      <c r="G38" s="4">
        <v>0</v>
      </c>
      <c r="H38" s="4">
        <v>205.98</v>
      </c>
      <c r="I38" s="5">
        <f>40225 / 86400</f>
        <v>0.46556712962962965</v>
      </c>
      <c r="J38" s="4">
        <v>0</v>
      </c>
      <c r="K38" s="4">
        <v>0</v>
      </c>
      <c r="L38" s="4">
        <v>18.43</v>
      </c>
      <c r="M38" s="4">
        <v>77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406</v>
      </c>
      <c r="S38" s="4">
        <v>197.11</v>
      </c>
      <c r="T38" s="4">
        <v>1187</v>
      </c>
      <c r="U38" s="4">
        <v>576.28</v>
      </c>
      <c r="V38" s="4">
        <v>530</v>
      </c>
      <c r="W38" s="4">
        <v>257.31</v>
      </c>
      <c r="X38" s="4">
        <v>215</v>
      </c>
      <c r="Y38" s="4">
        <v>104.38</v>
      </c>
      <c r="Z38" s="5">
        <f>2011 / 86400</f>
        <v>2.3275462962962963E-2</v>
      </c>
      <c r="AA38" s="4">
        <v>5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221.4</v>
      </c>
      <c r="D39" s="6">
        <v>107.49</v>
      </c>
      <c r="E39" s="6">
        <v>0</v>
      </c>
      <c r="F39" s="6">
        <v>0</v>
      </c>
      <c r="G39" s="6">
        <v>0</v>
      </c>
      <c r="H39" s="6">
        <v>205.98</v>
      </c>
      <c r="I39" s="7">
        <f>40225 / 86400</f>
        <v>0.46556712962962965</v>
      </c>
      <c r="J39" s="6">
        <v>0</v>
      </c>
      <c r="K39" s="6">
        <v>0</v>
      </c>
      <c r="L39" s="6">
        <v>18.43</v>
      </c>
      <c r="M39" s="6">
        <v>77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406</v>
      </c>
      <c r="S39" s="6">
        <v>197.11</v>
      </c>
      <c r="T39" s="6">
        <v>1187</v>
      </c>
      <c r="U39" s="6">
        <v>576.28</v>
      </c>
      <c r="V39" s="6">
        <v>530</v>
      </c>
      <c r="W39" s="6">
        <v>257.31</v>
      </c>
      <c r="X39" s="6">
        <v>215</v>
      </c>
      <c r="Y39" s="6">
        <v>104.38</v>
      </c>
      <c r="Z39" s="7">
        <f>2011 / 86400</f>
        <v>2.3275462962962963E-2</v>
      </c>
      <c r="AA39" s="6">
        <v>5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585.41</v>
      </c>
      <c r="D40" s="4">
        <v>192.76</v>
      </c>
      <c r="E40" s="4">
        <v>0</v>
      </c>
      <c r="F40" s="4">
        <v>0</v>
      </c>
      <c r="G40" s="4">
        <v>0</v>
      </c>
      <c r="H40" s="4">
        <v>303.70999999999998</v>
      </c>
      <c r="I40" s="5">
        <f>39748 / 86400</f>
        <v>0.46004629629629629</v>
      </c>
      <c r="J40" s="4">
        <v>0</v>
      </c>
      <c r="K40" s="4">
        <v>0</v>
      </c>
      <c r="L40" s="4">
        <v>27.51</v>
      </c>
      <c r="M40" s="4">
        <v>100</v>
      </c>
      <c r="N40" s="5">
        <f>67 / 86400</f>
        <v>7.7546296296296293E-4</v>
      </c>
      <c r="O40" s="4">
        <v>0.17</v>
      </c>
      <c r="P40" s="4" t="s">
        <v>28</v>
      </c>
      <c r="Q40" s="4" t="s">
        <v>28</v>
      </c>
      <c r="R40" s="4">
        <v>1255</v>
      </c>
      <c r="S40" s="4">
        <v>413.23</v>
      </c>
      <c r="T40" s="4">
        <v>2596</v>
      </c>
      <c r="U40" s="4">
        <v>854.77</v>
      </c>
      <c r="V40" s="4">
        <v>1938</v>
      </c>
      <c r="W40" s="4">
        <v>638.12</v>
      </c>
      <c r="X40" s="4">
        <v>734</v>
      </c>
      <c r="Y40" s="4">
        <v>241.68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585.41</v>
      </c>
      <c r="D41" s="6">
        <v>192.76</v>
      </c>
      <c r="E41" s="6">
        <v>0</v>
      </c>
      <c r="F41" s="6">
        <v>0</v>
      </c>
      <c r="G41" s="6">
        <v>0</v>
      </c>
      <c r="H41" s="6">
        <v>303.70999999999998</v>
      </c>
      <c r="I41" s="7">
        <f>39748 / 86400</f>
        <v>0.46004629629629629</v>
      </c>
      <c r="J41" s="6">
        <v>0</v>
      </c>
      <c r="K41" s="6">
        <v>0</v>
      </c>
      <c r="L41" s="6">
        <v>27.51</v>
      </c>
      <c r="M41" s="6">
        <v>100</v>
      </c>
      <c r="N41" s="7">
        <f>67 / 86400</f>
        <v>7.7546296296296293E-4</v>
      </c>
      <c r="O41" s="6">
        <v>0.17</v>
      </c>
      <c r="P41" s="6" t="s">
        <v>28</v>
      </c>
      <c r="Q41" s="6" t="s">
        <v>28</v>
      </c>
      <c r="R41" s="6">
        <v>1255</v>
      </c>
      <c r="S41" s="6">
        <v>413.23</v>
      </c>
      <c r="T41" s="6">
        <v>2596</v>
      </c>
      <c r="U41" s="6">
        <v>854.77</v>
      </c>
      <c r="V41" s="6">
        <v>1938</v>
      </c>
      <c r="W41" s="6">
        <v>638.12</v>
      </c>
      <c r="X41" s="6">
        <v>734</v>
      </c>
      <c r="Y41" s="6">
        <v>241.68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132.4</v>
      </c>
      <c r="D42" s="4">
        <v>66.209999999999994</v>
      </c>
      <c r="E42" s="4">
        <v>0</v>
      </c>
      <c r="F42" s="4">
        <v>0</v>
      </c>
      <c r="G42" s="4">
        <v>0</v>
      </c>
      <c r="H42" s="4">
        <v>199.97</v>
      </c>
      <c r="I42" s="5">
        <f>37323 / 86400</f>
        <v>0.43197916666666669</v>
      </c>
      <c r="J42" s="4">
        <v>0</v>
      </c>
      <c r="K42" s="4">
        <v>0</v>
      </c>
      <c r="L42" s="4">
        <v>19.29</v>
      </c>
      <c r="M42" s="4">
        <v>76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155</v>
      </c>
      <c r="S42" s="4">
        <v>77.510000000000005</v>
      </c>
      <c r="T42" s="4">
        <v>941</v>
      </c>
      <c r="U42" s="4">
        <v>470.56</v>
      </c>
      <c r="V42" s="4">
        <v>632</v>
      </c>
      <c r="W42" s="4">
        <v>316.04000000000002</v>
      </c>
      <c r="X42" s="4">
        <v>73</v>
      </c>
      <c r="Y42" s="4">
        <v>36.5</v>
      </c>
      <c r="Z42" s="5">
        <f>937 / 86400</f>
        <v>1.0844907407407407E-2</v>
      </c>
      <c r="AA42" s="4">
        <v>2.5099999999999998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132.4</v>
      </c>
      <c r="D43" s="6">
        <v>66.209999999999994</v>
      </c>
      <c r="E43" s="6">
        <v>0</v>
      </c>
      <c r="F43" s="6">
        <v>0</v>
      </c>
      <c r="G43" s="6">
        <v>0</v>
      </c>
      <c r="H43" s="6">
        <v>199.97</v>
      </c>
      <c r="I43" s="7">
        <f>37323 / 86400</f>
        <v>0.43197916666666669</v>
      </c>
      <c r="J43" s="6">
        <v>0</v>
      </c>
      <c r="K43" s="6">
        <v>0</v>
      </c>
      <c r="L43" s="6">
        <v>19.29</v>
      </c>
      <c r="M43" s="6">
        <v>76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155</v>
      </c>
      <c r="S43" s="6">
        <v>77.510000000000005</v>
      </c>
      <c r="T43" s="6">
        <v>941</v>
      </c>
      <c r="U43" s="6">
        <v>470.56</v>
      </c>
      <c r="V43" s="6">
        <v>632</v>
      </c>
      <c r="W43" s="6">
        <v>316.04000000000002</v>
      </c>
      <c r="X43" s="6">
        <v>73</v>
      </c>
      <c r="Y43" s="6">
        <v>36.5</v>
      </c>
      <c r="Z43" s="7">
        <f>937 / 86400</f>
        <v>1.0844907407407407E-2</v>
      </c>
      <c r="AA43" s="6">
        <v>2.5099999999999998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169.47</v>
      </c>
      <c r="D44" s="4">
        <v>86.02</v>
      </c>
      <c r="E44" s="4">
        <v>0</v>
      </c>
      <c r="F44" s="4">
        <v>0</v>
      </c>
      <c r="G44" s="4">
        <v>0</v>
      </c>
      <c r="H44" s="4">
        <v>197.02</v>
      </c>
      <c r="I44" s="5">
        <f>41355 / 86400</f>
        <v>0.47864583333333333</v>
      </c>
      <c r="J44" s="4">
        <v>0</v>
      </c>
      <c r="K44" s="4">
        <v>0</v>
      </c>
      <c r="L44" s="4">
        <v>17.149999999999999</v>
      </c>
      <c r="M44" s="4">
        <v>81</v>
      </c>
      <c r="N44" s="5">
        <f>5 / 86400</f>
        <v>5.7870370370370373E-5</v>
      </c>
      <c r="O44" s="4">
        <v>0.01</v>
      </c>
      <c r="P44" s="4" t="s">
        <v>28</v>
      </c>
      <c r="Q44" s="4" t="s">
        <v>28</v>
      </c>
      <c r="R44" s="4">
        <v>227</v>
      </c>
      <c r="S44" s="4">
        <v>115.22</v>
      </c>
      <c r="T44" s="4">
        <v>1079</v>
      </c>
      <c r="U44" s="4">
        <v>547.65</v>
      </c>
      <c r="V44" s="4">
        <v>874</v>
      </c>
      <c r="W44" s="4">
        <v>443.61</v>
      </c>
      <c r="X44" s="4">
        <v>161</v>
      </c>
      <c r="Y44" s="4">
        <v>81.72</v>
      </c>
      <c r="Z44" s="5">
        <f>1145 / 86400</f>
        <v>1.3252314814814814E-2</v>
      </c>
      <c r="AA44" s="4">
        <v>2.77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169.47</v>
      </c>
      <c r="D45" s="6">
        <v>86.02</v>
      </c>
      <c r="E45" s="6">
        <v>0</v>
      </c>
      <c r="F45" s="6">
        <v>0</v>
      </c>
      <c r="G45" s="6">
        <v>0</v>
      </c>
      <c r="H45" s="6">
        <v>197.02</v>
      </c>
      <c r="I45" s="7">
        <f>41355 / 86400</f>
        <v>0.47864583333333333</v>
      </c>
      <c r="J45" s="6">
        <v>0</v>
      </c>
      <c r="K45" s="6">
        <v>0</v>
      </c>
      <c r="L45" s="6">
        <v>17.149999999999999</v>
      </c>
      <c r="M45" s="6">
        <v>81</v>
      </c>
      <c r="N45" s="7">
        <f>5 / 86400</f>
        <v>5.7870370370370373E-5</v>
      </c>
      <c r="O45" s="6">
        <v>0.01</v>
      </c>
      <c r="P45" s="6" t="s">
        <v>28</v>
      </c>
      <c r="Q45" s="6" t="s">
        <v>28</v>
      </c>
      <c r="R45" s="6">
        <v>227</v>
      </c>
      <c r="S45" s="6">
        <v>115.22</v>
      </c>
      <c r="T45" s="6">
        <v>1079</v>
      </c>
      <c r="U45" s="6">
        <v>547.65</v>
      </c>
      <c r="V45" s="6">
        <v>874</v>
      </c>
      <c r="W45" s="6">
        <v>443.61</v>
      </c>
      <c r="X45" s="6">
        <v>161</v>
      </c>
      <c r="Y45" s="6">
        <v>81.72</v>
      </c>
      <c r="Z45" s="7">
        <f>1145 / 86400</f>
        <v>1.3252314814814814E-2</v>
      </c>
      <c r="AA45" s="6">
        <v>2.77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103.1</v>
      </c>
      <c r="D46" s="4">
        <v>88.35</v>
      </c>
      <c r="E46" s="4">
        <v>0</v>
      </c>
      <c r="F46" s="4">
        <v>0</v>
      </c>
      <c r="G46" s="4">
        <v>0</v>
      </c>
      <c r="H46" s="4">
        <v>116.7</v>
      </c>
      <c r="I46" s="5">
        <f>40614 / 86400</f>
        <v>0.47006944444444443</v>
      </c>
      <c r="J46" s="4">
        <v>0</v>
      </c>
      <c r="K46" s="4">
        <v>0</v>
      </c>
      <c r="L46" s="4">
        <v>10.34</v>
      </c>
      <c r="M46" s="4">
        <v>81</v>
      </c>
      <c r="N46" s="5">
        <f>0 / 86400</f>
        <v>0</v>
      </c>
      <c r="O46" s="4">
        <v>0</v>
      </c>
      <c r="P46" s="4" t="s">
        <v>28</v>
      </c>
      <c r="Q46" s="4" t="s">
        <v>28</v>
      </c>
      <c r="R46" s="4">
        <v>142</v>
      </c>
      <c r="S46" s="4">
        <v>121.68</v>
      </c>
      <c r="T46" s="4">
        <v>662</v>
      </c>
      <c r="U46" s="4">
        <v>567.29</v>
      </c>
      <c r="V46" s="4">
        <v>700</v>
      </c>
      <c r="W46" s="4">
        <v>599.85</v>
      </c>
      <c r="X46" s="4">
        <v>85</v>
      </c>
      <c r="Y46" s="4">
        <v>72.84</v>
      </c>
      <c r="Z46" s="5">
        <f>8637 / 86400</f>
        <v>9.9965277777777778E-2</v>
      </c>
      <c r="AA46" s="4">
        <v>21.27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103.1</v>
      </c>
      <c r="D47" s="6">
        <v>88.35</v>
      </c>
      <c r="E47" s="6">
        <v>0</v>
      </c>
      <c r="F47" s="6">
        <v>0</v>
      </c>
      <c r="G47" s="6">
        <v>0</v>
      </c>
      <c r="H47" s="6">
        <v>116.7</v>
      </c>
      <c r="I47" s="7">
        <f>40614 / 86400</f>
        <v>0.47006944444444443</v>
      </c>
      <c r="J47" s="6">
        <v>0</v>
      </c>
      <c r="K47" s="6">
        <v>0</v>
      </c>
      <c r="L47" s="6">
        <v>10.34</v>
      </c>
      <c r="M47" s="6">
        <v>81</v>
      </c>
      <c r="N47" s="7">
        <f>0 / 86400</f>
        <v>0</v>
      </c>
      <c r="O47" s="6">
        <v>0</v>
      </c>
      <c r="P47" s="6" t="s">
        <v>28</v>
      </c>
      <c r="Q47" s="6" t="s">
        <v>28</v>
      </c>
      <c r="R47" s="6">
        <v>142</v>
      </c>
      <c r="S47" s="6">
        <v>121.68</v>
      </c>
      <c r="T47" s="6">
        <v>662</v>
      </c>
      <c r="U47" s="6">
        <v>567.29</v>
      </c>
      <c r="V47" s="6">
        <v>700</v>
      </c>
      <c r="W47" s="6">
        <v>599.85</v>
      </c>
      <c r="X47" s="6">
        <v>85</v>
      </c>
      <c r="Y47" s="6">
        <v>72.84</v>
      </c>
      <c r="Z47" s="7">
        <f>8637 / 86400</f>
        <v>9.9965277777777778E-2</v>
      </c>
      <c r="AA47" s="6">
        <v>21.27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93.5</v>
      </c>
      <c r="D48" s="4">
        <v>66.91</v>
      </c>
      <c r="E48" s="4">
        <v>0</v>
      </c>
      <c r="F48" s="4">
        <v>0</v>
      </c>
      <c r="G48" s="4">
        <v>0</v>
      </c>
      <c r="H48" s="4">
        <v>139.72999999999999</v>
      </c>
      <c r="I48" s="5">
        <f>24755 / 86400</f>
        <v>0.28651620370370373</v>
      </c>
      <c r="J48" s="4">
        <v>0</v>
      </c>
      <c r="K48" s="4">
        <v>0</v>
      </c>
      <c r="L48" s="4">
        <v>20.32</v>
      </c>
      <c r="M48" s="4">
        <v>76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142</v>
      </c>
      <c r="S48" s="4">
        <v>101.62</v>
      </c>
      <c r="T48" s="4">
        <v>599</v>
      </c>
      <c r="U48" s="4">
        <v>428.68</v>
      </c>
      <c r="V48" s="4">
        <v>305</v>
      </c>
      <c r="W48" s="4">
        <v>218.27</v>
      </c>
      <c r="X48" s="4">
        <v>52</v>
      </c>
      <c r="Y48" s="4">
        <v>37.21</v>
      </c>
      <c r="Z48" s="5">
        <f>1116 / 86400</f>
        <v>1.2916666666666667E-2</v>
      </c>
      <c r="AA48" s="4">
        <v>4.51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93.5</v>
      </c>
      <c r="D49" s="6">
        <v>66.91</v>
      </c>
      <c r="E49" s="6">
        <v>0</v>
      </c>
      <c r="F49" s="6">
        <v>0</v>
      </c>
      <c r="G49" s="6">
        <v>0</v>
      </c>
      <c r="H49" s="6">
        <v>139.72999999999999</v>
      </c>
      <c r="I49" s="7">
        <f>24755 / 86400</f>
        <v>0.28651620370370373</v>
      </c>
      <c r="J49" s="6">
        <v>0</v>
      </c>
      <c r="K49" s="6">
        <v>0</v>
      </c>
      <c r="L49" s="6">
        <v>20.32</v>
      </c>
      <c r="M49" s="6">
        <v>76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142</v>
      </c>
      <c r="S49" s="6">
        <v>101.62</v>
      </c>
      <c r="T49" s="6">
        <v>599</v>
      </c>
      <c r="U49" s="6">
        <v>428.68</v>
      </c>
      <c r="V49" s="6">
        <v>305</v>
      </c>
      <c r="W49" s="6">
        <v>218.27</v>
      </c>
      <c r="X49" s="6">
        <v>52</v>
      </c>
      <c r="Y49" s="6">
        <v>37.21</v>
      </c>
      <c r="Z49" s="7">
        <f>1116 / 86400</f>
        <v>1.2916666666666667E-2</v>
      </c>
      <c r="AA49" s="6">
        <v>4.51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497.41</v>
      </c>
      <c r="D50" s="4">
        <v>192.76</v>
      </c>
      <c r="E50" s="4">
        <v>0</v>
      </c>
      <c r="F50" s="4">
        <v>0</v>
      </c>
      <c r="G50" s="4">
        <v>0</v>
      </c>
      <c r="H50" s="4">
        <v>258.05</v>
      </c>
      <c r="I50" s="5">
        <f>59674 / 86400</f>
        <v>0.69067129629629631</v>
      </c>
      <c r="J50" s="4">
        <v>0</v>
      </c>
      <c r="K50" s="4">
        <v>0</v>
      </c>
      <c r="L50" s="4">
        <v>15.57</v>
      </c>
      <c r="M50" s="4">
        <v>81</v>
      </c>
      <c r="N50" s="5">
        <f>1 / 86400</f>
        <v>1.1574074074074073E-5</v>
      </c>
      <c r="O50" s="4">
        <v>0</v>
      </c>
      <c r="P50" s="4" t="s">
        <v>28</v>
      </c>
      <c r="Q50" s="4" t="s">
        <v>28</v>
      </c>
      <c r="R50" s="4">
        <v>704</v>
      </c>
      <c r="S50" s="4">
        <v>272.81</v>
      </c>
      <c r="T50" s="4">
        <v>2731</v>
      </c>
      <c r="U50" s="4">
        <v>1058.31</v>
      </c>
      <c r="V50" s="4">
        <v>1502</v>
      </c>
      <c r="W50" s="4">
        <v>582.04999999999995</v>
      </c>
      <c r="X50" s="4">
        <v>835</v>
      </c>
      <c r="Y50" s="4">
        <v>323.58</v>
      </c>
      <c r="Z50" s="5">
        <f>1713 / 86400</f>
        <v>1.982638888888889E-2</v>
      </c>
      <c r="AA50" s="4">
        <v>2.87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497.41</v>
      </c>
      <c r="D51" s="6">
        <v>192.76</v>
      </c>
      <c r="E51" s="6">
        <v>0</v>
      </c>
      <c r="F51" s="6">
        <v>0</v>
      </c>
      <c r="G51" s="6">
        <v>0</v>
      </c>
      <c r="H51" s="6">
        <v>258.05</v>
      </c>
      <c r="I51" s="7">
        <f>59674 / 86400</f>
        <v>0.69067129629629631</v>
      </c>
      <c r="J51" s="6">
        <v>0</v>
      </c>
      <c r="K51" s="6">
        <v>0</v>
      </c>
      <c r="L51" s="6">
        <v>15.57</v>
      </c>
      <c r="M51" s="6">
        <v>81</v>
      </c>
      <c r="N51" s="7">
        <f>1 / 86400</f>
        <v>1.1574074074074073E-5</v>
      </c>
      <c r="O51" s="6">
        <v>0</v>
      </c>
      <c r="P51" s="6" t="s">
        <v>28</v>
      </c>
      <c r="Q51" s="6" t="s">
        <v>28</v>
      </c>
      <c r="R51" s="6">
        <v>704</v>
      </c>
      <c r="S51" s="6">
        <v>272.81</v>
      </c>
      <c r="T51" s="6">
        <v>2731</v>
      </c>
      <c r="U51" s="6">
        <v>1058.31</v>
      </c>
      <c r="V51" s="6">
        <v>1502</v>
      </c>
      <c r="W51" s="6">
        <v>582.04999999999995</v>
      </c>
      <c r="X51" s="6">
        <v>835</v>
      </c>
      <c r="Y51" s="6">
        <v>323.58</v>
      </c>
      <c r="Z51" s="7">
        <f>1713 / 86400</f>
        <v>1.982638888888889E-2</v>
      </c>
      <c r="AA51" s="6">
        <v>2.87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178.1</v>
      </c>
      <c r="D52" s="4">
        <v>170.62</v>
      </c>
      <c r="E52" s="4">
        <v>0</v>
      </c>
      <c r="F52" s="4">
        <v>0</v>
      </c>
      <c r="G52" s="4">
        <v>0</v>
      </c>
      <c r="H52" s="4">
        <v>104.38</v>
      </c>
      <c r="I52" s="5">
        <f>27441 / 86400</f>
        <v>0.31760416666666669</v>
      </c>
      <c r="J52" s="4">
        <v>0</v>
      </c>
      <c r="K52" s="4">
        <v>0</v>
      </c>
      <c r="L52" s="4">
        <v>13.69</v>
      </c>
      <c r="M52" s="4">
        <v>72</v>
      </c>
      <c r="N52" s="5">
        <f t="shared" ref="N52:N67" si="1">0 / 86400</f>
        <v>0</v>
      </c>
      <c r="O52" s="4">
        <v>0</v>
      </c>
      <c r="P52" s="4" t="s">
        <v>28</v>
      </c>
      <c r="Q52" s="4" t="s">
        <v>28</v>
      </c>
      <c r="R52" s="4">
        <v>365</v>
      </c>
      <c r="S52" s="4">
        <v>349.67</v>
      </c>
      <c r="T52" s="4">
        <v>1017</v>
      </c>
      <c r="U52" s="4">
        <v>974.29</v>
      </c>
      <c r="V52" s="4">
        <v>1012</v>
      </c>
      <c r="W52" s="4">
        <v>969.5</v>
      </c>
      <c r="X52" s="4">
        <v>34</v>
      </c>
      <c r="Y52" s="4">
        <v>32.57</v>
      </c>
      <c r="Z52" s="5">
        <f>735 / 86400</f>
        <v>8.5069444444444437E-3</v>
      </c>
      <c r="AA52" s="4">
        <v>2.68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178.1</v>
      </c>
      <c r="D53" s="6">
        <v>170.62</v>
      </c>
      <c r="E53" s="6">
        <v>0</v>
      </c>
      <c r="F53" s="6">
        <v>0</v>
      </c>
      <c r="G53" s="6">
        <v>0</v>
      </c>
      <c r="H53" s="6">
        <v>104.38</v>
      </c>
      <c r="I53" s="7">
        <f>27441 / 86400</f>
        <v>0.31760416666666669</v>
      </c>
      <c r="J53" s="6">
        <v>0</v>
      </c>
      <c r="K53" s="6">
        <v>0</v>
      </c>
      <c r="L53" s="6">
        <v>13.69</v>
      </c>
      <c r="M53" s="6">
        <v>72</v>
      </c>
      <c r="N53" s="7">
        <f t="shared" si="1"/>
        <v>0</v>
      </c>
      <c r="O53" s="6">
        <v>0</v>
      </c>
      <c r="P53" s="6" t="s">
        <v>28</v>
      </c>
      <c r="Q53" s="6" t="s">
        <v>28</v>
      </c>
      <c r="R53" s="6">
        <v>365</v>
      </c>
      <c r="S53" s="6">
        <v>349.67</v>
      </c>
      <c r="T53" s="6">
        <v>1017</v>
      </c>
      <c r="U53" s="6">
        <v>974.29</v>
      </c>
      <c r="V53" s="6">
        <v>1012</v>
      </c>
      <c r="W53" s="6">
        <v>969.5</v>
      </c>
      <c r="X53" s="6">
        <v>34</v>
      </c>
      <c r="Y53" s="6">
        <v>32.57</v>
      </c>
      <c r="Z53" s="7">
        <f>735 / 86400</f>
        <v>8.5069444444444437E-3</v>
      </c>
      <c r="AA53" s="6">
        <v>2.68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66.099999999999994</v>
      </c>
      <c r="D54" s="4">
        <v>33.53</v>
      </c>
      <c r="E54" s="4">
        <v>0</v>
      </c>
      <c r="F54" s="4">
        <v>0</v>
      </c>
      <c r="G54" s="4">
        <v>0</v>
      </c>
      <c r="H54" s="4">
        <v>197.12</v>
      </c>
      <c r="I54" s="5">
        <f>28120 / 86400</f>
        <v>0.32546296296296295</v>
      </c>
      <c r="J54" s="4">
        <v>0</v>
      </c>
      <c r="K54" s="4">
        <v>0</v>
      </c>
      <c r="L54" s="4">
        <v>25.24</v>
      </c>
      <c r="M54" s="4">
        <v>80</v>
      </c>
      <c r="N54" s="5">
        <f t="shared" si="1"/>
        <v>0</v>
      </c>
      <c r="O54" s="4">
        <v>0</v>
      </c>
      <c r="P54" s="4" t="s">
        <v>28</v>
      </c>
      <c r="Q54" s="4" t="s">
        <v>28</v>
      </c>
      <c r="R54" s="4">
        <v>58</v>
      </c>
      <c r="S54" s="4">
        <v>29.42</v>
      </c>
      <c r="T54" s="4">
        <v>528</v>
      </c>
      <c r="U54" s="4">
        <v>267.86</v>
      </c>
      <c r="V54" s="4">
        <v>265</v>
      </c>
      <c r="W54" s="4">
        <v>134.44</v>
      </c>
      <c r="X54" s="4">
        <v>17</v>
      </c>
      <c r="Y54" s="4">
        <v>8.6199999999999992</v>
      </c>
      <c r="Z54" s="5">
        <f>642 / 86400</f>
        <v>7.4305555555555557E-3</v>
      </c>
      <c r="AA54" s="4">
        <v>2.2799999999999998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66.099999999999994</v>
      </c>
      <c r="D55" s="6">
        <v>33.53</v>
      </c>
      <c r="E55" s="6">
        <v>0</v>
      </c>
      <c r="F55" s="6">
        <v>0</v>
      </c>
      <c r="G55" s="6">
        <v>0</v>
      </c>
      <c r="H55" s="6">
        <v>197.12</v>
      </c>
      <c r="I55" s="7">
        <f>28120 / 86400</f>
        <v>0.32546296296296295</v>
      </c>
      <c r="J55" s="6">
        <v>0</v>
      </c>
      <c r="K55" s="6">
        <v>0</v>
      </c>
      <c r="L55" s="6">
        <v>25.24</v>
      </c>
      <c r="M55" s="6">
        <v>80</v>
      </c>
      <c r="N55" s="7">
        <f t="shared" si="1"/>
        <v>0</v>
      </c>
      <c r="O55" s="6">
        <v>0</v>
      </c>
      <c r="P55" s="6" t="s">
        <v>28</v>
      </c>
      <c r="Q55" s="6" t="s">
        <v>28</v>
      </c>
      <c r="R55" s="6">
        <v>58</v>
      </c>
      <c r="S55" s="6">
        <v>29.42</v>
      </c>
      <c r="T55" s="6">
        <v>528</v>
      </c>
      <c r="U55" s="6">
        <v>267.86</v>
      </c>
      <c r="V55" s="6">
        <v>265</v>
      </c>
      <c r="W55" s="6">
        <v>134.44</v>
      </c>
      <c r="X55" s="6">
        <v>17</v>
      </c>
      <c r="Y55" s="6">
        <v>8.6199999999999992</v>
      </c>
      <c r="Z55" s="7">
        <f>642 / 86400</f>
        <v>7.4305555555555557E-3</v>
      </c>
      <c r="AA55" s="6">
        <v>2.2799999999999998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124.1</v>
      </c>
      <c r="D56" s="4">
        <v>74.650000000000006</v>
      </c>
      <c r="E56" s="4">
        <v>0</v>
      </c>
      <c r="F56" s="4">
        <v>0</v>
      </c>
      <c r="G56" s="4">
        <v>0</v>
      </c>
      <c r="H56" s="4">
        <v>166.24</v>
      </c>
      <c r="I56" s="5">
        <f>29981 / 86400</f>
        <v>0.34700231481481481</v>
      </c>
      <c r="J56" s="4">
        <v>0</v>
      </c>
      <c r="K56" s="4">
        <v>0</v>
      </c>
      <c r="L56" s="4">
        <v>19.96</v>
      </c>
      <c r="M56" s="4">
        <v>73</v>
      </c>
      <c r="N56" s="5">
        <f t="shared" si="1"/>
        <v>0</v>
      </c>
      <c r="O56" s="4">
        <v>0</v>
      </c>
      <c r="P56" s="4" t="s">
        <v>28</v>
      </c>
      <c r="Q56" s="4" t="s">
        <v>28</v>
      </c>
      <c r="R56" s="4">
        <v>188</v>
      </c>
      <c r="S56" s="4">
        <v>113.09</v>
      </c>
      <c r="T56" s="4">
        <v>806</v>
      </c>
      <c r="U56" s="4">
        <v>484.85</v>
      </c>
      <c r="V56" s="4">
        <v>493</v>
      </c>
      <c r="W56" s="4">
        <v>296.56</v>
      </c>
      <c r="X56" s="4">
        <v>59</v>
      </c>
      <c r="Y56" s="4">
        <v>35.49</v>
      </c>
      <c r="Z56" s="5">
        <f>414 / 86400</f>
        <v>4.7916666666666663E-3</v>
      </c>
      <c r="AA56" s="4">
        <v>1.38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124.1</v>
      </c>
      <c r="D57" s="6">
        <v>74.650000000000006</v>
      </c>
      <c r="E57" s="6">
        <v>0</v>
      </c>
      <c r="F57" s="6">
        <v>0</v>
      </c>
      <c r="G57" s="6">
        <v>0</v>
      </c>
      <c r="H57" s="6">
        <v>166.24</v>
      </c>
      <c r="I57" s="7">
        <f>29981 / 86400</f>
        <v>0.34700231481481481</v>
      </c>
      <c r="J57" s="6">
        <v>0</v>
      </c>
      <c r="K57" s="6">
        <v>0</v>
      </c>
      <c r="L57" s="6">
        <v>19.96</v>
      </c>
      <c r="M57" s="6">
        <v>73</v>
      </c>
      <c r="N57" s="7">
        <f t="shared" si="1"/>
        <v>0</v>
      </c>
      <c r="O57" s="6">
        <v>0</v>
      </c>
      <c r="P57" s="6" t="s">
        <v>28</v>
      </c>
      <c r="Q57" s="6" t="s">
        <v>28</v>
      </c>
      <c r="R57" s="6">
        <v>188</v>
      </c>
      <c r="S57" s="6">
        <v>113.09</v>
      </c>
      <c r="T57" s="6">
        <v>806</v>
      </c>
      <c r="U57" s="6">
        <v>484.85</v>
      </c>
      <c r="V57" s="6">
        <v>493</v>
      </c>
      <c r="W57" s="6">
        <v>296.56</v>
      </c>
      <c r="X57" s="6">
        <v>59</v>
      </c>
      <c r="Y57" s="6">
        <v>35.49</v>
      </c>
      <c r="Z57" s="7">
        <f>414 / 86400</f>
        <v>4.7916666666666663E-3</v>
      </c>
      <c r="AA57" s="6">
        <v>1.38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f>0 / 86400</f>
        <v>0</v>
      </c>
      <c r="J58" s="4">
        <v>0</v>
      </c>
      <c r="K58" s="4">
        <v>0</v>
      </c>
      <c r="L58" s="4">
        <v>0</v>
      </c>
      <c r="M58" s="4">
        <v>0</v>
      </c>
      <c r="N58" s="5">
        <f t="shared" si="1"/>
        <v>0</v>
      </c>
      <c r="O58" s="4">
        <v>0</v>
      </c>
      <c r="P58" s="4" t="s">
        <v>28</v>
      </c>
      <c r="Q58" s="4" t="s">
        <v>28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5">
        <f>0 / 86400</f>
        <v>0</v>
      </c>
      <c r="AA58" s="4">
        <v>0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7">
        <f>0 / 86400</f>
        <v>0</v>
      </c>
      <c r="J59" s="6">
        <v>0</v>
      </c>
      <c r="K59" s="6">
        <v>0</v>
      </c>
      <c r="L59" s="6">
        <v>0</v>
      </c>
      <c r="M59" s="6">
        <v>0</v>
      </c>
      <c r="N59" s="7">
        <f t="shared" si="1"/>
        <v>0</v>
      </c>
      <c r="O59" s="6">
        <v>0</v>
      </c>
      <c r="P59" s="6" t="s">
        <v>28</v>
      </c>
      <c r="Q59" s="6" t="s">
        <v>28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7">
        <f>0 / 86400</f>
        <v>0</v>
      </c>
      <c r="AA59" s="6">
        <v>0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23</v>
      </c>
      <c r="D60" s="4">
        <v>79.290000000000006</v>
      </c>
      <c r="E60" s="4">
        <v>0</v>
      </c>
      <c r="F60" s="4">
        <v>0</v>
      </c>
      <c r="G60" s="4">
        <v>0</v>
      </c>
      <c r="H60" s="4">
        <v>29.01</v>
      </c>
      <c r="I60" s="5">
        <f>4587 / 86400</f>
        <v>5.3090277777777778E-2</v>
      </c>
      <c r="J60" s="4">
        <v>0</v>
      </c>
      <c r="K60" s="4">
        <v>0</v>
      </c>
      <c r="L60" s="4">
        <v>22.77</v>
      </c>
      <c r="M60" s="4">
        <v>81</v>
      </c>
      <c r="N60" s="5">
        <f t="shared" si="1"/>
        <v>0</v>
      </c>
      <c r="O60" s="4">
        <v>0</v>
      </c>
      <c r="P60" s="4" t="s">
        <v>28</v>
      </c>
      <c r="Q60" s="4" t="s">
        <v>28</v>
      </c>
      <c r="R60" s="4">
        <v>32</v>
      </c>
      <c r="S60" s="4">
        <v>110.32</v>
      </c>
      <c r="T60" s="4">
        <v>108</v>
      </c>
      <c r="U60" s="4">
        <v>372.32</v>
      </c>
      <c r="V60" s="4">
        <v>64</v>
      </c>
      <c r="W60" s="4">
        <v>220.64</v>
      </c>
      <c r="X60" s="4">
        <v>58</v>
      </c>
      <c r="Y60" s="4">
        <v>199.95</v>
      </c>
      <c r="Z60" s="5">
        <f>1180 / 86400</f>
        <v>1.3657407407407408E-2</v>
      </c>
      <c r="AA60" s="4">
        <v>25.72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23</v>
      </c>
      <c r="D61" s="6">
        <v>79.290000000000006</v>
      </c>
      <c r="E61" s="6">
        <v>0</v>
      </c>
      <c r="F61" s="6">
        <v>0</v>
      </c>
      <c r="G61" s="6">
        <v>0</v>
      </c>
      <c r="H61" s="6">
        <v>29.01</v>
      </c>
      <c r="I61" s="7">
        <f>4587 / 86400</f>
        <v>5.3090277777777778E-2</v>
      </c>
      <c r="J61" s="6">
        <v>0</v>
      </c>
      <c r="K61" s="6">
        <v>0</v>
      </c>
      <c r="L61" s="6">
        <v>22.77</v>
      </c>
      <c r="M61" s="6">
        <v>81</v>
      </c>
      <c r="N61" s="7">
        <f t="shared" si="1"/>
        <v>0</v>
      </c>
      <c r="O61" s="6">
        <v>0</v>
      </c>
      <c r="P61" s="6" t="s">
        <v>28</v>
      </c>
      <c r="Q61" s="6" t="s">
        <v>28</v>
      </c>
      <c r="R61" s="6">
        <v>32</v>
      </c>
      <c r="S61" s="6">
        <v>110.32</v>
      </c>
      <c r="T61" s="6">
        <v>108</v>
      </c>
      <c r="U61" s="6">
        <v>372.32</v>
      </c>
      <c r="V61" s="6">
        <v>64</v>
      </c>
      <c r="W61" s="6">
        <v>220.64</v>
      </c>
      <c r="X61" s="6">
        <v>58</v>
      </c>
      <c r="Y61" s="6">
        <v>199.95</v>
      </c>
      <c r="Z61" s="7">
        <f>1180 / 86400</f>
        <v>1.3657407407407408E-2</v>
      </c>
      <c r="AA61" s="6">
        <v>25.72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f>0 / 86400</f>
        <v>0</v>
      </c>
      <c r="J62" s="4">
        <v>0</v>
      </c>
      <c r="K62" s="4">
        <v>0</v>
      </c>
      <c r="L62" s="4">
        <v>0</v>
      </c>
      <c r="M62" s="4">
        <v>0</v>
      </c>
      <c r="N62" s="5">
        <f t="shared" si="1"/>
        <v>0</v>
      </c>
      <c r="O62" s="4">
        <v>0</v>
      </c>
      <c r="P62" s="4" t="s">
        <v>28</v>
      </c>
      <c r="Q62" s="4" t="s">
        <v>28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7">
        <f>0 / 86400</f>
        <v>0</v>
      </c>
      <c r="J63" s="6">
        <v>0</v>
      </c>
      <c r="K63" s="6">
        <v>0</v>
      </c>
      <c r="L63" s="6">
        <v>0</v>
      </c>
      <c r="M63" s="6">
        <v>0</v>
      </c>
      <c r="N63" s="7">
        <f t="shared" si="1"/>
        <v>0</v>
      </c>
      <c r="O63" s="6">
        <v>0</v>
      </c>
      <c r="P63" s="6" t="s">
        <v>28</v>
      </c>
      <c r="Q63" s="6" t="s">
        <v>28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133.80000000000001</v>
      </c>
      <c r="D64" s="4">
        <v>65.31</v>
      </c>
      <c r="E64" s="4">
        <v>0</v>
      </c>
      <c r="F64" s="4">
        <v>0</v>
      </c>
      <c r="G64" s="4">
        <v>0</v>
      </c>
      <c r="H64" s="4">
        <v>204.87</v>
      </c>
      <c r="I64" s="5">
        <f>42667 / 86400</f>
        <v>0.49383101851851852</v>
      </c>
      <c r="J64" s="4">
        <v>0</v>
      </c>
      <c r="K64" s="4">
        <v>0</v>
      </c>
      <c r="L64" s="4">
        <v>17.29</v>
      </c>
      <c r="M64" s="4">
        <v>75</v>
      </c>
      <c r="N64" s="5">
        <f t="shared" si="1"/>
        <v>0</v>
      </c>
      <c r="O64" s="4">
        <v>0</v>
      </c>
      <c r="P64" s="4" t="s">
        <v>28</v>
      </c>
      <c r="Q64" s="4" t="s">
        <v>28</v>
      </c>
      <c r="R64" s="4">
        <v>211</v>
      </c>
      <c r="S64" s="4">
        <v>102.99</v>
      </c>
      <c r="T64" s="4">
        <v>858</v>
      </c>
      <c r="U64" s="4">
        <v>418.81</v>
      </c>
      <c r="V64" s="4">
        <v>438</v>
      </c>
      <c r="W64" s="4">
        <v>213.8</v>
      </c>
      <c r="X64" s="4">
        <v>58</v>
      </c>
      <c r="Y64" s="4">
        <v>28.31</v>
      </c>
      <c r="Z64" s="5">
        <f>1589 / 86400</f>
        <v>1.8391203703703705E-2</v>
      </c>
      <c r="AA64" s="4">
        <v>3.72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133.80000000000001</v>
      </c>
      <c r="D65" s="6">
        <v>65.31</v>
      </c>
      <c r="E65" s="6">
        <v>0</v>
      </c>
      <c r="F65" s="6">
        <v>0</v>
      </c>
      <c r="G65" s="6">
        <v>0</v>
      </c>
      <c r="H65" s="6">
        <v>204.87</v>
      </c>
      <c r="I65" s="7">
        <f>42667 / 86400</f>
        <v>0.49383101851851852</v>
      </c>
      <c r="J65" s="6">
        <v>0</v>
      </c>
      <c r="K65" s="6">
        <v>0</v>
      </c>
      <c r="L65" s="6">
        <v>17.29</v>
      </c>
      <c r="M65" s="6">
        <v>75</v>
      </c>
      <c r="N65" s="7">
        <f t="shared" si="1"/>
        <v>0</v>
      </c>
      <c r="O65" s="6">
        <v>0</v>
      </c>
      <c r="P65" s="6" t="s">
        <v>28</v>
      </c>
      <c r="Q65" s="6" t="s">
        <v>28</v>
      </c>
      <c r="R65" s="6">
        <v>211</v>
      </c>
      <c r="S65" s="6">
        <v>102.99</v>
      </c>
      <c r="T65" s="6">
        <v>858</v>
      </c>
      <c r="U65" s="6">
        <v>418.81</v>
      </c>
      <c r="V65" s="6">
        <v>438</v>
      </c>
      <c r="W65" s="6">
        <v>213.8</v>
      </c>
      <c r="X65" s="6">
        <v>58</v>
      </c>
      <c r="Y65" s="6">
        <v>28.31</v>
      </c>
      <c r="Z65" s="7">
        <f>1589 / 86400</f>
        <v>1.8391203703703705E-2</v>
      </c>
      <c r="AA65" s="6">
        <v>3.72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314.89999999999998</v>
      </c>
      <c r="D66" s="4">
        <v>85</v>
      </c>
      <c r="E66" s="4">
        <v>0</v>
      </c>
      <c r="F66" s="4">
        <v>0</v>
      </c>
      <c r="G66" s="4">
        <v>0</v>
      </c>
      <c r="H66" s="4">
        <v>370.49</v>
      </c>
      <c r="I66" s="5">
        <f>66612 / 86400</f>
        <v>0.77097222222222217</v>
      </c>
      <c r="J66" s="4">
        <v>0</v>
      </c>
      <c r="K66" s="4">
        <v>0</v>
      </c>
      <c r="L66" s="4">
        <v>20.02</v>
      </c>
      <c r="M66" s="4">
        <v>78</v>
      </c>
      <c r="N66" s="5">
        <f t="shared" si="1"/>
        <v>0</v>
      </c>
      <c r="O66" s="4">
        <v>0</v>
      </c>
      <c r="P66" s="4" t="s">
        <v>28</v>
      </c>
      <c r="Q66" s="4" t="s">
        <v>28</v>
      </c>
      <c r="R66" s="4">
        <v>504</v>
      </c>
      <c r="S66" s="4">
        <v>136.04</v>
      </c>
      <c r="T66" s="4">
        <v>1740</v>
      </c>
      <c r="U66" s="4">
        <v>469.65</v>
      </c>
      <c r="V66" s="4">
        <v>834</v>
      </c>
      <c r="W66" s="4">
        <v>225.11</v>
      </c>
      <c r="X66" s="4">
        <v>401</v>
      </c>
      <c r="Y66" s="4">
        <v>108.24</v>
      </c>
      <c r="Z66" s="5">
        <f>1948 / 86400</f>
        <v>2.2546296296296297E-2</v>
      </c>
      <c r="AA66" s="4">
        <v>2.92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314.89999999999998</v>
      </c>
      <c r="D67" s="6">
        <v>85</v>
      </c>
      <c r="E67" s="6">
        <v>0</v>
      </c>
      <c r="F67" s="6">
        <v>0</v>
      </c>
      <c r="G67" s="6">
        <v>0</v>
      </c>
      <c r="H67" s="6">
        <v>370.49</v>
      </c>
      <c r="I67" s="7">
        <f>66612 / 86400</f>
        <v>0.77097222222222217</v>
      </c>
      <c r="J67" s="6">
        <v>0</v>
      </c>
      <c r="K67" s="6">
        <v>0</v>
      </c>
      <c r="L67" s="6">
        <v>20.02</v>
      </c>
      <c r="M67" s="6">
        <v>78</v>
      </c>
      <c r="N67" s="7">
        <f t="shared" si="1"/>
        <v>0</v>
      </c>
      <c r="O67" s="6">
        <v>0</v>
      </c>
      <c r="P67" s="6" t="s">
        <v>28</v>
      </c>
      <c r="Q67" s="6" t="s">
        <v>28</v>
      </c>
      <c r="R67" s="6">
        <v>504</v>
      </c>
      <c r="S67" s="6">
        <v>136.04</v>
      </c>
      <c r="T67" s="6">
        <v>1740</v>
      </c>
      <c r="U67" s="6">
        <v>469.65</v>
      </c>
      <c r="V67" s="6">
        <v>834</v>
      </c>
      <c r="W67" s="6">
        <v>225.11</v>
      </c>
      <c r="X67" s="6">
        <v>401</v>
      </c>
      <c r="Y67" s="6">
        <v>108.24</v>
      </c>
      <c r="Z67" s="7">
        <f>1948 / 86400</f>
        <v>2.2546296296296297E-2</v>
      </c>
      <c r="AA67" s="6">
        <v>2.92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204.63</v>
      </c>
      <c r="D68" s="4">
        <v>107.36</v>
      </c>
      <c r="E68" s="4">
        <v>0</v>
      </c>
      <c r="F68" s="4">
        <v>0</v>
      </c>
      <c r="G68" s="4">
        <v>0</v>
      </c>
      <c r="H68" s="4">
        <v>190.6</v>
      </c>
      <c r="I68" s="5">
        <f>25061 / 86400</f>
        <v>0.2900578703703704</v>
      </c>
      <c r="J68" s="4">
        <v>0</v>
      </c>
      <c r="K68" s="4">
        <v>0</v>
      </c>
      <c r="L68" s="4">
        <v>27.38</v>
      </c>
      <c r="M68" s="4">
        <v>93</v>
      </c>
      <c r="N68" s="5">
        <f>123 / 86400</f>
        <v>1.4236111111111112E-3</v>
      </c>
      <c r="O68" s="4">
        <v>0.49</v>
      </c>
      <c r="P68" s="4" t="s">
        <v>28</v>
      </c>
      <c r="Q68" s="4" t="s">
        <v>28</v>
      </c>
      <c r="R68" s="4">
        <v>368</v>
      </c>
      <c r="S68" s="4">
        <v>193.07</v>
      </c>
      <c r="T68" s="4">
        <v>1025</v>
      </c>
      <c r="U68" s="4">
        <v>537.76</v>
      </c>
      <c r="V68" s="4">
        <v>565</v>
      </c>
      <c r="W68" s="4">
        <v>296.43</v>
      </c>
      <c r="X68" s="4">
        <v>258</v>
      </c>
      <c r="Y68" s="4">
        <v>135.36000000000001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204.63</v>
      </c>
      <c r="D69" s="6">
        <v>107.36</v>
      </c>
      <c r="E69" s="6">
        <v>0</v>
      </c>
      <c r="F69" s="6">
        <v>0</v>
      </c>
      <c r="G69" s="6">
        <v>0</v>
      </c>
      <c r="H69" s="6">
        <v>190.6</v>
      </c>
      <c r="I69" s="7">
        <f>25061 / 86400</f>
        <v>0.2900578703703704</v>
      </c>
      <c r="J69" s="6">
        <v>0</v>
      </c>
      <c r="K69" s="6">
        <v>0</v>
      </c>
      <c r="L69" s="6">
        <v>27.38</v>
      </c>
      <c r="M69" s="6">
        <v>93</v>
      </c>
      <c r="N69" s="7">
        <f>123 / 86400</f>
        <v>1.4236111111111112E-3</v>
      </c>
      <c r="O69" s="6">
        <v>0.49</v>
      </c>
      <c r="P69" s="6" t="s">
        <v>28</v>
      </c>
      <c r="Q69" s="6" t="s">
        <v>28</v>
      </c>
      <c r="R69" s="6">
        <v>368</v>
      </c>
      <c r="S69" s="6">
        <v>193.07</v>
      </c>
      <c r="T69" s="6">
        <v>1025</v>
      </c>
      <c r="U69" s="6">
        <v>537.76</v>
      </c>
      <c r="V69" s="6">
        <v>565</v>
      </c>
      <c r="W69" s="6">
        <v>296.43</v>
      </c>
      <c r="X69" s="6">
        <v>258</v>
      </c>
      <c r="Y69" s="6">
        <v>135.36000000000001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124.1</v>
      </c>
      <c r="D70" s="4">
        <v>50.14</v>
      </c>
      <c r="E70" s="4">
        <v>0</v>
      </c>
      <c r="F70" s="4">
        <v>0</v>
      </c>
      <c r="G70" s="4">
        <v>0</v>
      </c>
      <c r="H70" s="4">
        <v>247.52</v>
      </c>
      <c r="I70" s="5">
        <f>50266 / 86400</f>
        <v>0.58178240740740739</v>
      </c>
      <c r="J70" s="4">
        <v>0</v>
      </c>
      <c r="K70" s="4">
        <v>0</v>
      </c>
      <c r="L70" s="4">
        <v>17.73</v>
      </c>
      <c r="M70" s="4">
        <v>75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189</v>
      </c>
      <c r="S70" s="4">
        <v>76.36</v>
      </c>
      <c r="T70" s="4">
        <v>734</v>
      </c>
      <c r="U70" s="4">
        <v>296.55</v>
      </c>
      <c r="V70" s="4">
        <v>440</v>
      </c>
      <c r="W70" s="4">
        <v>177.77</v>
      </c>
      <c r="X70" s="4">
        <v>129</v>
      </c>
      <c r="Y70" s="4">
        <v>52.12</v>
      </c>
      <c r="Z70" s="5">
        <f>4138 / 86400</f>
        <v>4.7893518518518516E-2</v>
      </c>
      <c r="AA70" s="4">
        <v>8.23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124.1</v>
      </c>
      <c r="D71" s="6">
        <v>50.14</v>
      </c>
      <c r="E71" s="6">
        <v>0</v>
      </c>
      <c r="F71" s="6">
        <v>0</v>
      </c>
      <c r="G71" s="6">
        <v>0</v>
      </c>
      <c r="H71" s="6">
        <v>247.52</v>
      </c>
      <c r="I71" s="7">
        <f>50266 / 86400</f>
        <v>0.58178240740740739</v>
      </c>
      <c r="J71" s="6">
        <v>0</v>
      </c>
      <c r="K71" s="6">
        <v>0</v>
      </c>
      <c r="L71" s="6">
        <v>17.73</v>
      </c>
      <c r="M71" s="6">
        <v>75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189</v>
      </c>
      <c r="S71" s="6">
        <v>76.36</v>
      </c>
      <c r="T71" s="6">
        <v>734</v>
      </c>
      <c r="U71" s="6">
        <v>296.55</v>
      </c>
      <c r="V71" s="6">
        <v>440</v>
      </c>
      <c r="W71" s="6">
        <v>177.77</v>
      </c>
      <c r="X71" s="6">
        <v>129</v>
      </c>
      <c r="Y71" s="6">
        <v>52.12</v>
      </c>
      <c r="Z71" s="7">
        <f>4138 / 86400</f>
        <v>4.7893518518518516E-2</v>
      </c>
      <c r="AA71" s="6">
        <v>8.23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234.02</v>
      </c>
      <c r="D72" s="4">
        <v>14.1</v>
      </c>
      <c r="E72" s="4">
        <v>0</v>
      </c>
      <c r="F72" s="4">
        <v>0</v>
      </c>
      <c r="G72" s="4">
        <v>0</v>
      </c>
      <c r="H72" s="4">
        <v>1659.97</v>
      </c>
      <c r="I72" s="5">
        <f>77256 / 86400</f>
        <v>0.89416666666666667</v>
      </c>
      <c r="J72" s="4">
        <v>0</v>
      </c>
      <c r="K72" s="4">
        <v>0</v>
      </c>
      <c r="L72" s="4">
        <v>77.349999999999994</v>
      </c>
      <c r="M72" s="4">
        <v>100</v>
      </c>
      <c r="N72" s="5">
        <f>56 / 86400</f>
        <v>6.4814814814814813E-4</v>
      </c>
      <c r="O72" s="4">
        <v>7.0000000000000007E-2</v>
      </c>
      <c r="P72" s="4" t="s">
        <v>28</v>
      </c>
      <c r="Q72" s="4" t="s">
        <v>28</v>
      </c>
      <c r="R72" s="4">
        <v>297</v>
      </c>
      <c r="S72" s="4">
        <v>17.89</v>
      </c>
      <c r="T72" s="4">
        <v>1448</v>
      </c>
      <c r="U72" s="4">
        <v>87.23</v>
      </c>
      <c r="V72" s="4">
        <v>897</v>
      </c>
      <c r="W72" s="4">
        <v>54.04</v>
      </c>
      <c r="X72" s="4">
        <v>291</v>
      </c>
      <c r="Y72" s="4">
        <v>17.53</v>
      </c>
      <c r="Z72" s="5">
        <f>10581 / 86400</f>
        <v>0.12246527777777778</v>
      </c>
      <c r="AA72" s="4">
        <v>13.7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234.02</v>
      </c>
      <c r="D73" s="6">
        <v>14.1</v>
      </c>
      <c r="E73" s="6">
        <v>0</v>
      </c>
      <c r="F73" s="6">
        <v>0</v>
      </c>
      <c r="G73" s="6">
        <v>0</v>
      </c>
      <c r="H73" s="6">
        <v>1659.97</v>
      </c>
      <c r="I73" s="7">
        <f>77256 / 86400</f>
        <v>0.89416666666666667</v>
      </c>
      <c r="J73" s="6">
        <v>0</v>
      </c>
      <c r="K73" s="6">
        <v>0</v>
      </c>
      <c r="L73" s="6">
        <v>77.349999999999994</v>
      </c>
      <c r="M73" s="6">
        <v>100</v>
      </c>
      <c r="N73" s="7">
        <f>56 / 86400</f>
        <v>6.4814814814814813E-4</v>
      </c>
      <c r="O73" s="6">
        <v>7.0000000000000007E-2</v>
      </c>
      <c r="P73" s="6" t="s">
        <v>28</v>
      </c>
      <c r="Q73" s="6" t="s">
        <v>28</v>
      </c>
      <c r="R73" s="6">
        <v>297</v>
      </c>
      <c r="S73" s="6">
        <v>17.89</v>
      </c>
      <c r="T73" s="6">
        <v>1448</v>
      </c>
      <c r="U73" s="6">
        <v>87.23</v>
      </c>
      <c r="V73" s="6">
        <v>897</v>
      </c>
      <c r="W73" s="6">
        <v>54.04</v>
      </c>
      <c r="X73" s="6">
        <v>291</v>
      </c>
      <c r="Y73" s="6">
        <v>17.53</v>
      </c>
      <c r="Z73" s="7">
        <f>10581 / 86400</f>
        <v>0.12246527777777778</v>
      </c>
      <c r="AA73" s="6">
        <v>13.7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15.1</v>
      </c>
      <c r="D74" s="4">
        <v>110.05</v>
      </c>
      <c r="E74" s="4">
        <v>0</v>
      </c>
      <c r="F74" s="4">
        <v>0</v>
      </c>
      <c r="G74" s="4">
        <v>0</v>
      </c>
      <c r="H74" s="4">
        <v>13.72</v>
      </c>
      <c r="I74" s="5">
        <f>7364 / 86400</f>
        <v>8.5231481481481478E-2</v>
      </c>
      <c r="J74" s="4">
        <v>0</v>
      </c>
      <c r="K74" s="4">
        <v>0</v>
      </c>
      <c r="L74" s="4">
        <v>6.71</v>
      </c>
      <c r="M74" s="4">
        <v>45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15</v>
      </c>
      <c r="S74" s="4">
        <v>109.32</v>
      </c>
      <c r="T74" s="4">
        <v>109</v>
      </c>
      <c r="U74" s="4">
        <v>794.4</v>
      </c>
      <c r="V74" s="4">
        <v>40</v>
      </c>
      <c r="W74" s="4">
        <v>291.52</v>
      </c>
      <c r="X74" s="4">
        <v>12</v>
      </c>
      <c r="Y74" s="4">
        <v>87.46</v>
      </c>
      <c r="Z74" s="5">
        <f>1602 / 86400</f>
        <v>1.8541666666666668E-2</v>
      </c>
      <c r="AA74" s="4">
        <v>21.75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15.1</v>
      </c>
      <c r="D75" s="6">
        <v>110.05</v>
      </c>
      <c r="E75" s="6">
        <v>0</v>
      </c>
      <c r="F75" s="6">
        <v>0</v>
      </c>
      <c r="G75" s="6">
        <v>0</v>
      </c>
      <c r="H75" s="6">
        <v>13.72</v>
      </c>
      <c r="I75" s="7">
        <f>7364 / 86400</f>
        <v>8.5231481481481478E-2</v>
      </c>
      <c r="J75" s="6">
        <v>0</v>
      </c>
      <c r="K75" s="6">
        <v>0</v>
      </c>
      <c r="L75" s="6">
        <v>6.71</v>
      </c>
      <c r="M75" s="6">
        <v>45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15</v>
      </c>
      <c r="S75" s="6">
        <v>109.32</v>
      </c>
      <c r="T75" s="6">
        <v>109</v>
      </c>
      <c r="U75" s="6">
        <v>794.4</v>
      </c>
      <c r="V75" s="6">
        <v>40</v>
      </c>
      <c r="W75" s="6">
        <v>291.52</v>
      </c>
      <c r="X75" s="6">
        <v>12</v>
      </c>
      <c r="Y75" s="6">
        <v>87.46</v>
      </c>
      <c r="Z75" s="7">
        <f>1602 / 86400</f>
        <v>1.8541666666666668E-2</v>
      </c>
      <c r="AA75" s="6">
        <v>21.75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5">
        <f>0 / 86400</f>
        <v>0</v>
      </c>
      <c r="J76" s="4">
        <v>0</v>
      </c>
      <c r="K76" s="4">
        <v>0</v>
      </c>
      <c r="L76" s="4">
        <v>0</v>
      </c>
      <c r="M76" s="4">
        <v>0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5">
        <f>0 / 86400</f>
        <v>0</v>
      </c>
      <c r="AA76" s="4">
        <v>0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7">
        <f>0 / 86400</f>
        <v>0</v>
      </c>
      <c r="J77" s="6">
        <v>0</v>
      </c>
      <c r="K77" s="6">
        <v>0</v>
      </c>
      <c r="L77" s="6">
        <v>0</v>
      </c>
      <c r="M77" s="6">
        <v>0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7">
        <f>0 / 86400</f>
        <v>0</v>
      </c>
      <c r="AA77" s="6">
        <v>0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163.16999999999999</v>
      </c>
      <c r="D78" s="4">
        <v>55.63</v>
      </c>
      <c r="E78" s="4">
        <v>0</v>
      </c>
      <c r="F78" s="4">
        <v>0</v>
      </c>
      <c r="G78" s="4">
        <v>0</v>
      </c>
      <c r="H78" s="4">
        <v>293.32</v>
      </c>
      <c r="I78" s="5">
        <f>55492 / 86400</f>
        <v>0.64226851851851852</v>
      </c>
      <c r="J78" s="4">
        <v>0</v>
      </c>
      <c r="K78" s="4">
        <v>0</v>
      </c>
      <c r="L78" s="4">
        <v>19.03</v>
      </c>
      <c r="M78" s="4">
        <v>96</v>
      </c>
      <c r="N78" s="5">
        <f>106 / 86400</f>
        <v>1.2268518518518518E-3</v>
      </c>
      <c r="O78" s="4">
        <v>0.19</v>
      </c>
      <c r="P78" s="4" t="s">
        <v>28</v>
      </c>
      <c r="Q78" s="4" t="s">
        <v>28</v>
      </c>
      <c r="R78" s="4">
        <v>290</v>
      </c>
      <c r="S78" s="4">
        <v>98.87</v>
      </c>
      <c r="T78" s="4">
        <v>948</v>
      </c>
      <c r="U78" s="4">
        <v>323.19</v>
      </c>
      <c r="V78" s="4">
        <v>491</v>
      </c>
      <c r="W78" s="4">
        <v>167.39</v>
      </c>
      <c r="X78" s="4">
        <v>89</v>
      </c>
      <c r="Y78" s="4">
        <v>30.34</v>
      </c>
      <c r="Z78" s="5">
        <f>3912 / 86400</f>
        <v>4.5277777777777778E-2</v>
      </c>
      <c r="AA78" s="4">
        <v>7.05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163.16999999999999</v>
      </c>
      <c r="D79" s="6">
        <v>55.63</v>
      </c>
      <c r="E79" s="6">
        <v>0</v>
      </c>
      <c r="F79" s="6">
        <v>0</v>
      </c>
      <c r="G79" s="6">
        <v>0</v>
      </c>
      <c r="H79" s="6">
        <v>293.32</v>
      </c>
      <c r="I79" s="7">
        <f>55492 / 86400</f>
        <v>0.64226851851851852</v>
      </c>
      <c r="J79" s="6">
        <v>0</v>
      </c>
      <c r="K79" s="6">
        <v>0</v>
      </c>
      <c r="L79" s="6">
        <v>19.03</v>
      </c>
      <c r="M79" s="6">
        <v>96</v>
      </c>
      <c r="N79" s="7">
        <f>106 / 86400</f>
        <v>1.2268518518518518E-3</v>
      </c>
      <c r="O79" s="6">
        <v>0.19</v>
      </c>
      <c r="P79" s="6" t="s">
        <v>28</v>
      </c>
      <c r="Q79" s="6" t="s">
        <v>28</v>
      </c>
      <c r="R79" s="6">
        <v>290</v>
      </c>
      <c r="S79" s="6">
        <v>98.87</v>
      </c>
      <c r="T79" s="6">
        <v>948</v>
      </c>
      <c r="U79" s="6">
        <v>323.19</v>
      </c>
      <c r="V79" s="6">
        <v>491</v>
      </c>
      <c r="W79" s="6">
        <v>167.39</v>
      </c>
      <c r="X79" s="6">
        <v>89</v>
      </c>
      <c r="Y79" s="6">
        <v>30.34</v>
      </c>
      <c r="Z79" s="7">
        <f>3912 / 86400</f>
        <v>4.5277777777777778E-2</v>
      </c>
      <c r="AA79" s="6">
        <v>7.05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232.7</v>
      </c>
      <c r="D80" s="4">
        <v>134.5</v>
      </c>
      <c r="E80" s="4">
        <v>0</v>
      </c>
      <c r="F80" s="4">
        <v>0</v>
      </c>
      <c r="G80" s="4">
        <v>0</v>
      </c>
      <c r="H80" s="4">
        <v>173.02</v>
      </c>
      <c r="I80" s="5">
        <f>36360 / 86400</f>
        <v>0.42083333333333334</v>
      </c>
      <c r="J80" s="4">
        <v>0</v>
      </c>
      <c r="K80" s="4">
        <v>0</v>
      </c>
      <c r="L80" s="4">
        <v>17.13</v>
      </c>
      <c r="M80" s="4">
        <v>74</v>
      </c>
      <c r="N80" s="5">
        <f t="shared" ref="N80:N89" si="2">0 / 86400</f>
        <v>0</v>
      </c>
      <c r="O80" s="4">
        <v>0</v>
      </c>
      <c r="P80" s="4" t="s">
        <v>28</v>
      </c>
      <c r="Q80" s="4" t="s">
        <v>28</v>
      </c>
      <c r="R80" s="4">
        <v>424</v>
      </c>
      <c r="S80" s="4">
        <v>245.06</v>
      </c>
      <c r="T80" s="4">
        <v>986</v>
      </c>
      <c r="U80" s="4">
        <v>569.89</v>
      </c>
      <c r="V80" s="4">
        <v>515</v>
      </c>
      <c r="W80" s="4">
        <v>297.66000000000003</v>
      </c>
      <c r="X80" s="4">
        <v>493</v>
      </c>
      <c r="Y80" s="4">
        <v>284.94</v>
      </c>
      <c r="Z80" s="5">
        <f>1011 / 86400</f>
        <v>1.170138888888889E-2</v>
      </c>
      <c r="AA80" s="4">
        <v>2.78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232.7</v>
      </c>
      <c r="D81" s="6">
        <v>134.5</v>
      </c>
      <c r="E81" s="6">
        <v>0</v>
      </c>
      <c r="F81" s="6">
        <v>0</v>
      </c>
      <c r="G81" s="6">
        <v>0</v>
      </c>
      <c r="H81" s="6">
        <v>173.02</v>
      </c>
      <c r="I81" s="7">
        <f>36360 / 86400</f>
        <v>0.42083333333333334</v>
      </c>
      <c r="J81" s="6">
        <v>0</v>
      </c>
      <c r="K81" s="6">
        <v>0</v>
      </c>
      <c r="L81" s="6">
        <v>17.13</v>
      </c>
      <c r="M81" s="6">
        <v>74</v>
      </c>
      <c r="N81" s="7">
        <f t="shared" si="2"/>
        <v>0</v>
      </c>
      <c r="O81" s="6">
        <v>0</v>
      </c>
      <c r="P81" s="6" t="s">
        <v>28</v>
      </c>
      <c r="Q81" s="6" t="s">
        <v>28</v>
      </c>
      <c r="R81" s="6">
        <v>424</v>
      </c>
      <c r="S81" s="6">
        <v>245.06</v>
      </c>
      <c r="T81" s="6">
        <v>986</v>
      </c>
      <c r="U81" s="6">
        <v>569.89</v>
      </c>
      <c r="V81" s="6">
        <v>515</v>
      </c>
      <c r="W81" s="6">
        <v>297.66000000000003</v>
      </c>
      <c r="X81" s="6">
        <v>493</v>
      </c>
      <c r="Y81" s="6">
        <v>284.94</v>
      </c>
      <c r="Z81" s="7">
        <f>1011 / 86400</f>
        <v>1.170138888888889E-2</v>
      </c>
      <c r="AA81" s="6">
        <v>2.78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198.2</v>
      </c>
      <c r="D82" s="4">
        <v>80.28</v>
      </c>
      <c r="E82" s="4">
        <v>0</v>
      </c>
      <c r="F82" s="4">
        <v>0</v>
      </c>
      <c r="G82" s="4">
        <v>0</v>
      </c>
      <c r="H82" s="4">
        <v>246.88</v>
      </c>
      <c r="I82" s="5">
        <f>52882 / 86400</f>
        <v>0.61206018518518523</v>
      </c>
      <c r="J82" s="4">
        <v>0</v>
      </c>
      <c r="K82" s="4">
        <v>0</v>
      </c>
      <c r="L82" s="4">
        <v>16.809999999999999</v>
      </c>
      <c r="M82" s="4">
        <v>82</v>
      </c>
      <c r="N82" s="5">
        <f t="shared" si="2"/>
        <v>0</v>
      </c>
      <c r="O82" s="4">
        <v>0</v>
      </c>
      <c r="P82" s="4" t="s">
        <v>28</v>
      </c>
      <c r="Q82" s="4" t="s">
        <v>28</v>
      </c>
      <c r="R82" s="4">
        <v>210</v>
      </c>
      <c r="S82" s="4">
        <v>85.06</v>
      </c>
      <c r="T82" s="4">
        <v>1203</v>
      </c>
      <c r="U82" s="4">
        <v>487.29</v>
      </c>
      <c r="V82" s="4">
        <v>689</v>
      </c>
      <c r="W82" s="4">
        <v>279.08999999999997</v>
      </c>
      <c r="X82" s="4">
        <v>359</v>
      </c>
      <c r="Y82" s="4">
        <v>145.41999999999999</v>
      </c>
      <c r="Z82" s="5">
        <f>381 / 86400</f>
        <v>4.409722222222222E-3</v>
      </c>
      <c r="AA82" s="4">
        <v>0.72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198.2</v>
      </c>
      <c r="D83" s="6">
        <v>80.28</v>
      </c>
      <c r="E83" s="6">
        <v>0</v>
      </c>
      <c r="F83" s="6">
        <v>0</v>
      </c>
      <c r="G83" s="6">
        <v>0</v>
      </c>
      <c r="H83" s="6">
        <v>246.88</v>
      </c>
      <c r="I83" s="7">
        <f>52882 / 86400</f>
        <v>0.61206018518518523</v>
      </c>
      <c r="J83" s="6">
        <v>0</v>
      </c>
      <c r="K83" s="6">
        <v>0</v>
      </c>
      <c r="L83" s="6">
        <v>16.809999999999999</v>
      </c>
      <c r="M83" s="6">
        <v>82</v>
      </c>
      <c r="N83" s="7">
        <f t="shared" si="2"/>
        <v>0</v>
      </c>
      <c r="O83" s="6">
        <v>0</v>
      </c>
      <c r="P83" s="6" t="s">
        <v>28</v>
      </c>
      <c r="Q83" s="6" t="s">
        <v>28</v>
      </c>
      <c r="R83" s="6">
        <v>210</v>
      </c>
      <c r="S83" s="6">
        <v>85.06</v>
      </c>
      <c r="T83" s="6">
        <v>1203</v>
      </c>
      <c r="U83" s="6">
        <v>487.29</v>
      </c>
      <c r="V83" s="6">
        <v>689</v>
      </c>
      <c r="W83" s="6">
        <v>279.08999999999997</v>
      </c>
      <c r="X83" s="6">
        <v>359</v>
      </c>
      <c r="Y83" s="6">
        <v>145.41999999999999</v>
      </c>
      <c r="Z83" s="7">
        <f>381 / 86400</f>
        <v>4.409722222222222E-3</v>
      </c>
      <c r="AA83" s="6">
        <v>0.72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125.4</v>
      </c>
      <c r="D84" s="4">
        <v>66.75</v>
      </c>
      <c r="E84" s="4">
        <v>0</v>
      </c>
      <c r="F84" s="4">
        <v>0</v>
      </c>
      <c r="G84" s="4">
        <v>0</v>
      </c>
      <c r="H84" s="4">
        <v>187.88</v>
      </c>
      <c r="I84" s="5">
        <f>39748 / 86400</f>
        <v>0.46004629629629629</v>
      </c>
      <c r="J84" s="4">
        <v>0</v>
      </c>
      <c r="K84" s="4">
        <v>0</v>
      </c>
      <c r="L84" s="4">
        <v>17.02</v>
      </c>
      <c r="M84" s="4">
        <v>76</v>
      </c>
      <c r="N84" s="5">
        <f t="shared" si="2"/>
        <v>0</v>
      </c>
      <c r="O84" s="4">
        <v>0</v>
      </c>
      <c r="P84" s="4" t="s">
        <v>28</v>
      </c>
      <c r="Q84" s="4" t="s">
        <v>28</v>
      </c>
      <c r="R84" s="4">
        <v>198</v>
      </c>
      <c r="S84" s="4">
        <v>105.39</v>
      </c>
      <c r="T84" s="4">
        <v>786</v>
      </c>
      <c r="U84" s="4">
        <v>418.36</v>
      </c>
      <c r="V84" s="4">
        <v>405</v>
      </c>
      <c r="W84" s="4">
        <v>215.57</v>
      </c>
      <c r="X84" s="4">
        <v>72</v>
      </c>
      <c r="Y84" s="4">
        <v>38.32</v>
      </c>
      <c r="Z84" s="5">
        <f>771 / 86400</f>
        <v>8.9236111111111113E-3</v>
      </c>
      <c r="AA84" s="4">
        <v>1.94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125.4</v>
      </c>
      <c r="D85" s="6">
        <v>66.75</v>
      </c>
      <c r="E85" s="6">
        <v>0</v>
      </c>
      <c r="F85" s="6">
        <v>0</v>
      </c>
      <c r="G85" s="6">
        <v>0</v>
      </c>
      <c r="H85" s="6">
        <v>187.88</v>
      </c>
      <c r="I85" s="7">
        <f>39748 / 86400</f>
        <v>0.46004629629629629</v>
      </c>
      <c r="J85" s="6">
        <v>0</v>
      </c>
      <c r="K85" s="6">
        <v>0</v>
      </c>
      <c r="L85" s="6">
        <v>17.02</v>
      </c>
      <c r="M85" s="6">
        <v>76</v>
      </c>
      <c r="N85" s="7">
        <f t="shared" si="2"/>
        <v>0</v>
      </c>
      <c r="O85" s="6">
        <v>0</v>
      </c>
      <c r="P85" s="6" t="s">
        <v>28</v>
      </c>
      <c r="Q85" s="6" t="s">
        <v>28</v>
      </c>
      <c r="R85" s="6">
        <v>198</v>
      </c>
      <c r="S85" s="6">
        <v>105.39</v>
      </c>
      <c r="T85" s="6">
        <v>786</v>
      </c>
      <c r="U85" s="6">
        <v>418.36</v>
      </c>
      <c r="V85" s="6">
        <v>405</v>
      </c>
      <c r="W85" s="6">
        <v>215.57</v>
      </c>
      <c r="X85" s="6">
        <v>72</v>
      </c>
      <c r="Y85" s="6">
        <v>38.32</v>
      </c>
      <c r="Z85" s="7">
        <f>771 / 86400</f>
        <v>8.9236111111111113E-3</v>
      </c>
      <c r="AA85" s="6">
        <v>1.94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123.2</v>
      </c>
      <c r="D86" s="4">
        <v>58.88</v>
      </c>
      <c r="E86" s="4">
        <v>0</v>
      </c>
      <c r="F86" s="4">
        <v>0</v>
      </c>
      <c r="G86" s="4">
        <v>0</v>
      </c>
      <c r="H86" s="4">
        <v>209.23</v>
      </c>
      <c r="I86" s="5">
        <f>51419 / 86400</f>
        <v>0.59512731481481485</v>
      </c>
      <c r="J86" s="4">
        <v>0</v>
      </c>
      <c r="K86" s="4">
        <v>0</v>
      </c>
      <c r="L86" s="4">
        <v>14.65</v>
      </c>
      <c r="M86" s="4">
        <v>74</v>
      </c>
      <c r="N86" s="5">
        <f t="shared" si="2"/>
        <v>0</v>
      </c>
      <c r="O86" s="4">
        <v>0</v>
      </c>
      <c r="P86" s="4" t="s">
        <v>28</v>
      </c>
      <c r="Q86" s="4" t="s">
        <v>28</v>
      </c>
      <c r="R86" s="4">
        <v>80</v>
      </c>
      <c r="S86" s="4">
        <v>38.24</v>
      </c>
      <c r="T86" s="4">
        <v>817</v>
      </c>
      <c r="U86" s="4">
        <v>390.48</v>
      </c>
      <c r="V86" s="4">
        <v>512</v>
      </c>
      <c r="W86" s="4">
        <v>244.71</v>
      </c>
      <c r="X86" s="4">
        <v>255</v>
      </c>
      <c r="Y86" s="4">
        <v>121.88</v>
      </c>
      <c r="Z86" s="5">
        <f>2868 / 86400</f>
        <v>3.3194444444444443E-2</v>
      </c>
      <c r="AA86" s="4">
        <v>5.58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123.2</v>
      </c>
      <c r="D87" s="6">
        <v>58.88</v>
      </c>
      <c r="E87" s="6">
        <v>0</v>
      </c>
      <c r="F87" s="6">
        <v>0</v>
      </c>
      <c r="G87" s="6">
        <v>0</v>
      </c>
      <c r="H87" s="6">
        <v>209.23</v>
      </c>
      <c r="I87" s="7">
        <f>51419 / 86400</f>
        <v>0.59512731481481485</v>
      </c>
      <c r="J87" s="6">
        <v>0</v>
      </c>
      <c r="K87" s="6">
        <v>0</v>
      </c>
      <c r="L87" s="6">
        <v>14.65</v>
      </c>
      <c r="M87" s="6">
        <v>74</v>
      </c>
      <c r="N87" s="7">
        <f t="shared" si="2"/>
        <v>0</v>
      </c>
      <c r="O87" s="6">
        <v>0</v>
      </c>
      <c r="P87" s="6" t="s">
        <v>28</v>
      </c>
      <c r="Q87" s="6" t="s">
        <v>28</v>
      </c>
      <c r="R87" s="6">
        <v>80</v>
      </c>
      <c r="S87" s="6">
        <v>38.24</v>
      </c>
      <c r="T87" s="6">
        <v>817</v>
      </c>
      <c r="U87" s="6">
        <v>390.48</v>
      </c>
      <c r="V87" s="6">
        <v>512</v>
      </c>
      <c r="W87" s="6">
        <v>244.71</v>
      </c>
      <c r="X87" s="6">
        <v>255</v>
      </c>
      <c r="Y87" s="6">
        <v>121.88</v>
      </c>
      <c r="Z87" s="7">
        <f>2868 / 86400</f>
        <v>3.3194444444444443E-2</v>
      </c>
      <c r="AA87" s="6">
        <v>5.58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249</v>
      </c>
      <c r="D88" s="4">
        <v>123.61</v>
      </c>
      <c r="E88" s="4">
        <v>0</v>
      </c>
      <c r="F88" s="4">
        <v>0</v>
      </c>
      <c r="G88" s="4">
        <v>0</v>
      </c>
      <c r="H88" s="4">
        <v>201.44</v>
      </c>
      <c r="I88" s="5">
        <f>37274 / 86400</f>
        <v>0.43141203703703701</v>
      </c>
      <c r="J88" s="4">
        <v>0</v>
      </c>
      <c r="K88" s="4">
        <v>0</v>
      </c>
      <c r="L88" s="4">
        <v>19.46</v>
      </c>
      <c r="M88" s="4">
        <v>81</v>
      </c>
      <c r="N88" s="5">
        <f t="shared" si="2"/>
        <v>0</v>
      </c>
      <c r="O88" s="4">
        <v>0</v>
      </c>
      <c r="P88" s="4" t="s">
        <v>28</v>
      </c>
      <c r="Q88" s="4" t="s">
        <v>28</v>
      </c>
      <c r="R88" s="4">
        <v>513</v>
      </c>
      <c r="S88" s="4">
        <v>254.67</v>
      </c>
      <c r="T88" s="4">
        <v>1119</v>
      </c>
      <c r="U88" s="4">
        <v>555.51</v>
      </c>
      <c r="V88" s="4">
        <v>745</v>
      </c>
      <c r="W88" s="4">
        <v>369.84</v>
      </c>
      <c r="X88" s="4">
        <v>345</v>
      </c>
      <c r="Y88" s="4">
        <v>171.27</v>
      </c>
      <c r="Z88" s="5">
        <f>814 / 86400</f>
        <v>9.4212962962962957E-3</v>
      </c>
      <c r="AA88" s="4">
        <v>2.1800000000000002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249</v>
      </c>
      <c r="D89" s="6">
        <v>123.61</v>
      </c>
      <c r="E89" s="6">
        <v>0</v>
      </c>
      <c r="F89" s="6">
        <v>0</v>
      </c>
      <c r="G89" s="6">
        <v>0</v>
      </c>
      <c r="H89" s="6">
        <v>201.44</v>
      </c>
      <c r="I89" s="7">
        <f>37274 / 86400</f>
        <v>0.43141203703703701</v>
      </c>
      <c r="J89" s="6">
        <v>0</v>
      </c>
      <c r="K89" s="6">
        <v>0</v>
      </c>
      <c r="L89" s="6">
        <v>19.46</v>
      </c>
      <c r="M89" s="6">
        <v>81</v>
      </c>
      <c r="N89" s="7">
        <f t="shared" si="2"/>
        <v>0</v>
      </c>
      <c r="O89" s="6">
        <v>0</v>
      </c>
      <c r="P89" s="6" t="s">
        <v>28</v>
      </c>
      <c r="Q89" s="6" t="s">
        <v>28</v>
      </c>
      <c r="R89" s="6">
        <v>513</v>
      </c>
      <c r="S89" s="6">
        <v>254.67</v>
      </c>
      <c r="T89" s="6">
        <v>1119</v>
      </c>
      <c r="U89" s="6">
        <v>555.51</v>
      </c>
      <c r="V89" s="6">
        <v>745</v>
      </c>
      <c r="W89" s="6">
        <v>369.84</v>
      </c>
      <c r="X89" s="6">
        <v>345</v>
      </c>
      <c r="Y89" s="6">
        <v>171.27</v>
      </c>
      <c r="Z89" s="7">
        <f>814 / 86400</f>
        <v>9.4212962962962957E-3</v>
      </c>
      <c r="AA89" s="6">
        <v>2.1800000000000002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148.18</v>
      </c>
      <c r="D90" s="4">
        <v>66.13</v>
      </c>
      <c r="E90" s="4">
        <v>0</v>
      </c>
      <c r="F90" s="4">
        <v>0</v>
      </c>
      <c r="G90" s="4">
        <v>0</v>
      </c>
      <c r="H90" s="4">
        <v>224.08</v>
      </c>
      <c r="I90" s="5">
        <f>48062 / 86400</f>
        <v>0.5562731481481481</v>
      </c>
      <c r="J90" s="4">
        <v>0</v>
      </c>
      <c r="K90" s="4">
        <v>0</v>
      </c>
      <c r="L90" s="4">
        <v>16.78</v>
      </c>
      <c r="M90" s="4">
        <v>88</v>
      </c>
      <c r="N90" s="5">
        <f>20 / 86400</f>
        <v>2.3148148148148149E-4</v>
      </c>
      <c r="O90" s="4">
        <v>0.04</v>
      </c>
      <c r="P90" s="4" t="s">
        <v>28</v>
      </c>
      <c r="Q90" s="4" t="s">
        <v>28</v>
      </c>
      <c r="R90" s="4">
        <v>262</v>
      </c>
      <c r="S90" s="4">
        <v>116.92</v>
      </c>
      <c r="T90" s="4">
        <v>853</v>
      </c>
      <c r="U90" s="4">
        <v>380.67</v>
      </c>
      <c r="V90" s="4">
        <v>422</v>
      </c>
      <c r="W90" s="4">
        <v>188.33</v>
      </c>
      <c r="X90" s="4">
        <v>102</v>
      </c>
      <c r="Y90" s="4">
        <v>45.52</v>
      </c>
      <c r="Z90" s="5">
        <f>365 / 86400</f>
        <v>4.2245370370370371E-3</v>
      </c>
      <c r="AA90" s="4">
        <v>0.76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148.18</v>
      </c>
      <c r="D91" s="6">
        <v>66.13</v>
      </c>
      <c r="E91" s="6">
        <v>0</v>
      </c>
      <c r="F91" s="6">
        <v>0</v>
      </c>
      <c r="G91" s="6">
        <v>0</v>
      </c>
      <c r="H91" s="6">
        <v>224.08</v>
      </c>
      <c r="I91" s="7">
        <f>48062 / 86400</f>
        <v>0.5562731481481481</v>
      </c>
      <c r="J91" s="6">
        <v>0</v>
      </c>
      <c r="K91" s="6">
        <v>0</v>
      </c>
      <c r="L91" s="6">
        <v>16.78</v>
      </c>
      <c r="M91" s="6">
        <v>88</v>
      </c>
      <c r="N91" s="7">
        <f>20 / 86400</f>
        <v>2.3148148148148149E-4</v>
      </c>
      <c r="O91" s="6">
        <v>0.04</v>
      </c>
      <c r="P91" s="6" t="s">
        <v>28</v>
      </c>
      <c r="Q91" s="6" t="s">
        <v>28</v>
      </c>
      <c r="R91" s="6">
        <v>262</v>
      </c>
      <c r="S91" s="6">
        <v>116.92</v>
      </c>
      <c r="T91" s="6">
        <v>853</v>
      </c>
      <c r="U91" s="6">
        <v>380.67</v>
      </c>
      <c r="V91" s="6">
        <v>422</v>
      </c>
      <c r="W91" s="6">
        <v>188.33</v>
      </c>
      <c r="X91" s="6">
        <v>102</v>
      </c>
      <c r="Y91" s="6">
        <v>45.52</v>
      </c>
      <c r="Z91" s="7">
        <f>365 / 86400</f>
        <v>4.2245370370370371E-3</v>
      </c>
      <c r="AA91" s="6">
        <v>0.76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22.3</v>
      </c>
      <c r="D92" s="4">
        <v>11.84</v>
      </c>
      <c r="E92" s="4">
        <v>0</v>
      </c>
      <c r="F92" s="4">
        <v>0</v>
      </c>
      <c r="G92" s="4">
        <v>0</v>
      </c>
      <c r="H92" s="4">
        <v>188.32</v>
      </c>
      <c r="I92" s="5">
        <f>37541 / 86400</f>
        <v>0.43450231481481483</v>
      </c>
      <c r="J92" s="4">
        <v>0</v>
      </c>
      <c r="K92" s="4">
        <v>0</v>
      </c>
      <c r="L92" s="4">
        <v>18.059999999999999</v>
      </c>
      <c r="M92" s="4">
        <v>83</v>
      </c>
      <c r="N92" s="5">
        <f>10 / 86400</f>
        <v>1.1574074074074075E-4</v>
      </c>
      <c r="O92" s="4">
        <v>0.03</v>
      </c>
      <c r="P92" s="4" t="s">
        <v>28</v>
      </c>
      <c r="Q92" s="4" t="s">
        <v>28</v>
      </c>
      <c r="R92" s="4">
        <v>7</v>
      </c>
      <c r="S92" s="4">
        <v>3.72</v>
      </c>
      <c r="T92" s="4">
        <v>205</v>
      </c>
      <c r="U92" s="4">
        <v>108.86</v>
      </c>
      <c r="V92" s="4">
        <v>736</v>
      </c>
      <c r="W92" s="4">
        <v>390.83</v>
      </c>
      <c r="X92" s="4">
        <v>1</v>
      </c>
      <c r="Y92" s="4">
        <v>0.53</v>
      </c>
      <c r="Z92" s="5">
        <f>451 / 86400</f>
        <v>5.2199074074074075E-3</v>
      </c>
      <c r="AA92" s="4">
        <v>1.2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22.3</v>
      </c>
      <c r="D93" s="6">
        <v>11.84</v>
      </c>
      <c r="E93" s="6">
        <v>0</v>
      </c>
      <c r="F93" s="6">
        <v>0</v>
      </c>
      <c r="G93" s="6">
        <v>0</v>
      </c>
      <c r="H93" s="6">
        <v>188.32</v>
      </c>
      <c r="I93" s="7">
        <f>37541 / 86400</f>
        <v>0.43450231481481483</v>
      </c>
      <c r="J93" s="6">
        <v>0</v>
      </c>
      <c r="K93" s="6">
        <v>0</v>
      </c>
      <c r="L93" s="6">
        <v>18.059999999999999</v>
      </c>
      <c r="M93" s="6">
        <v>83</v>
      </c>
      <c r="N93" s="7">
        <f>10 / 86400</f>
        <v>1.1574074074074075E-4</v>
      </c>
      <c r="O93" s="6">
        <v>0.03</v>
      </c>
      <c r="P93" s="6" t="s">
        <v>28</v>
      </c>
      <c r="Q93" s="6" t="s">
        <v>28</v>
      </c>
      <c r="R93" s="6">
        <v>7</v>
      </c>
      <c r="S93" s="6">
        <v>3.72</v>
      </c>
      <c r="T93" s="6">
        <v>205</v>
      </c>
      <c r="U93" s="6">
        <v>108.86</v>
      </c>
      <c r="V93" s="6">
        <v>736</v>
      </c>
      <c r="W93" s="6">
        <v>390.83</v>
      </c>
      <c r="X93" s="6">
        <v>1</v>
      </c>
      <c r="Y93" s="6">
        <v>0.53</v>
      </c>
      <c r="Z93" s="7">
        <f>451 / 86400</f>
        <v>5.2199074074074075E-3</v>
      </c>
      <c r="AA93" s="6">
        <v>1.2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0.02</v>
      </c>
      <c r="I94" s="5">
        <f>476 / 86400</f>
        <v>5.5092592592592589E-3</v>
      </c>
      <c r="J94" s="4">
        <v>0</v>
      </c>
      <c r="K94" s="4">
        <v>0</v>
      </c>
      <c r="L94" s="4">
        <v>0.17</v>
      </c>
      <c r="M94" s="4">
        <v>0</v>
      </c>
      <c r="N94" s="5">
        <f>0 / 86400</f>
        <v>0</v>
      </c>
      <c r="O94" s="4">
        <v>0</v>
      </c>
      <c r="P94" s="4" t="s">
        <v>28</v>
      </c>
      <c r="Q94" s="4" t="s">
        <v>28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5">
        <f>415 / 86400</f>
        <v>4.8032407407407407E-3</v>
      </c>
      <c r="AA94" s="4">
        <v>87.18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0.02</v>
      </c>
      <c r="I95" s="7">
        <f>476 / 86400</f>
        <v>5.5092592592592589E-3</v>
      </c>
      <c r="J95" s="6">
        <v>0</v>
      </c>
      <c r="K95" s="6">
        <v>0</v>
      </c>
      <c r="L95" s="6">
        <v>0.17</v>
      </c>
      <c r="M95" s="6">
        <v>0</v>
      </c>
      <c r="N95" s="7">
        <f>0 / 86400</f>
        <v>0</v>
      </c>
      <c r="O95" s="6">
        <v>0</v>
      </c>
      <c r="P95" s="6" t="s">
        <v>28</v>
      </c>
      <c r="Q95" s="6" t="s">
        <v>28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7">
        <f>415 / 86400</f>
        <v>4.8032407407407407E-3</v>
      </c>
      <c r="AA95" s="6">
        <v>87.18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235.04</v>
      </c>
      <c r="D96" s="4">
        <v>96.27</v>
      </c>
      <c r="E96" s="4">
        <v>0</v>
      </c>
      <c r="F96" s="4">
        <v>0</v>
      </c>
      <c r="G96" s="4">
        <v>0</v>
      </c>
      <c r="H96" s="4">
        <v>244.13</v>
      </c>
      <c r="I96" s="5">
        <f>48381 / 86400</f>
        <v>0.55996527777777783</v>
      </c>
      <c r="J96" s="4">
        <v>0</v>
      </c>
      <c r="K96" s="4">
        <v>0</v>
      </c>
      <c r="L96" s="4">
        <v>18.170000000000002</v>
      </c>
      <c r="M96" s="4">
        <v>86</v>
      </c>
      <c r="N96" s="5">
        <f>17 / 86400</f>
        <v>1.9675925925925926E-4</v>
      </c>
      <c r="O96" s="4">
        <v>0.04</v>
      </c>
      <c r="P96" s="4" t="s">
        <v>28</v>
      </c>
      <c r="Q96" s="4" t="s">
        <v>28</v>
      </c>
      <c r="R96" s="4">
        <v>458</v>
      </c>
      <c r="S96" s="4">
        <v>187.6</v>
      </c>
      <c r="T96" s="4">
        <v>1290</v>
      </c>
      <c r="U96" s="4">
        <v>528.4</v>
      </c>
      <c r="V96" s="4">
        <v>606</v>
      </c>
      <c r="W96" s="4">
        <v>248.22</v>
      </c>
      <c r="X96" s="4">
        <v>142</v>
      </c>
      <c r="Y96" s="4">
        <v>58.16</v>
      </c>
      <c r="Z96" s="5">
        <f>1479 / 86400</f>
        <v>1.7118055555555556E-2</v>
      </c>
      <c r="AA96" s="4">
        <v>3.06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235.04</v>
      </c>
      <c r="D97" s="6">
        <v>96.27</v>
      </c>
      <c r="E97" s="6">
        <v>0</v>
      </c>
      <c r="F97" s="6">
        <v>0</v>
      </c>
      <c r="G97" s="6">
        <v>0</v>
      </c>
      <c r="H97" s="6">
        <v>244.13</v>
      </c>
      <c r="I97" s="7">
        <f>48381 / 86400</f>
        <v>0.55996527777777783</v>
      </c>
      <c r="J97" s="6">
        <v>0</v>
      </c>
      <c r="K97" s="6">
        <v>0</v>
      </c>
      <c r="L97" s="6">
        <v>18.170000000000002</v>
      </c>
      <c r="M97" s="6">
        <v>86</v>
      </c>
      <c r="N97" s="7">
        <f>17 / 86400</f>
        <v>1.9675925925925926E-4</v>
      </c>
      <c r="O97" s="6">
        <v>0.04</v>
      </c>
      <c r="P97" s="6" t="s">
        <v>28</v>
      </c>
      <c r="Q97" s="6" t="s">
        <v>28</v>
      </c>
      <c r="R97" s="6">
        <v>458</v>
      </c>
      <c r="S97" s="6">
        <v>187.6</v>
      </c>
      <c r="T97" s="6">
        <v>1290</v>
      </c>
      <c r="U97" s="6">
        <v>528.4</v>
      </c>
      <c r="V97" s="6">
        <v>606</v>
      </c>
      <c r="W97" s="6">
        <v>248.22</v>
      </c>
      <c r="X97" s="6">
        <v>142</v>
      </c>
      <c r="Y97" s="6">
        <v>58.16</v>
      </c>
      <c r="Z97" s="7">
        <f>1479 / 86400</f>
        <v>1.7118055555555556E-2</v>
      </c>
      <c r="AA97" s="6">
        <v>3.06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51.7</v>
      </c>
      <c r="D98" s="4">
        <v>31.43</v>
      </c>
      <c r="E98" s="4">
        <v>0</v>
      </c>
      <c r="F98" s="4">
        <v>0</v>
      </c>
      <c r="G98" s="4">
        <v>0</v>
      </c>
      <c r="H98" s="4">
        <v>164.47</v>
      </c>
      <c r="I98" s="5">
        <f>0 / 86400</f>
        <v>0</v>
      </c>
      <c r="J98" s="4">
        <v>0</v>
      </c>
      <c r="K98" s="4">
        <v>0</v>
      </c>
      <c r="L98" s="4">
        <v>0</v>
      </c>
      <c r="M98" s="4">
        <v>86</v>
      </c>
      <c r="N98" s="5">
        <f>44 / 86400</f>
        <v>5.0925925925925921E-4</v>
      </c>
      <c r="O98" s="4">
        <v>0</v>
      </c>
      <c r="P98" s="4" t="s">
        <v>28</v>
      </c>
      <c r="Q98" s="4" t="s">
        <v>28</v>
      </c>
      <c r="R98" s="4">
        <v>28</v>
      </c>
      <c r="S98" s="4">
        <v>17.02</v>
      </c>
      <c r="T98" s="4">
        <v>325</v>
      </c>
      <c r="U98" s="4">
        <v>197.61</v>
      </c>
      <c r="V98" s="4">
        <v>189</v>
      </c>
      <c r="W98" s="4">
        <v>114.92</v>
      </c>
      <c r="X98" s="4">
        <v>136</v>
      </c>
      <c r="Y98" s="4">
        <v>82.69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51.7</v>
      </c>
      <c r="D99" s="6">
        <v>31.43</v>
      </c>
      <c r="E99" s="6">
        <v>0</v>
      </c>
      <c r="F99" s="6">
        <v>0</v>
      </c>
      <c r="G99" s="6">
        <v>0</v>
      </c>
      <c r="H99" s="6">
        <v>164.47</v>
      </c>
      <c r="I99" s="7">
        <f>0 / 86400</f>
        <v>0</v>
      </c>
      <c r="J99" s="6">
        <v>0</v>
      </c>
      <c r="K99" s="6">
        <v>0</v>
      </c>
      <c r="L99" s="6">
        <v>0</v>
      </c>
      <c r="M99" s="6">
        <v>86</v>
      </c>
      <c r="N99" s="7">
        <f>44 / 86400</f>
        <v>5.0925925925925921E-4</v>
      </c>
      <c r="O99" s="6">
        <v>0</v>
      </c>
      <c r="P99" s="6" t="s">
        <v>28</v>
      </c>
      <c r="Q99" s="6" t="s">
        <v>28</v>
      </c>
      <c r="R99" s="6">
        <v>28</v>
      </c>
      <c r="S99" s="6">
        <v>17.02</v>
      </c>
      <c r="T99" s="6">
        <v>325</v>
      </c>
      <c r="U99" s="6">
        <v>197.61</v>
      </c>
      <c r="V99" s="6">
        <v>189</v>
      </c>
      <c r="W99" s="6">
        <v>114.92</v>
      </c>
      <c r="X99" s="6">
        <v>136</v>
      </c>
      <c r="Y99" s="6">
        <v>82.69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184.1</v>
      </c>
      <c r="D100" s="4">
        <v>90.69</v>
      </c>
      <c r="E100" s="4">
        <v>0</v>
      </c>
      <c r="F100" s="4">
        <v>0</v>
      </c>
      <c r="G100" s="4">
        <v>0</v>
      </c>
      <c r="H100" s="4">
        <v>203</v>
      </c>
      <c r="I100" s="5">
        <f>40222 / 86400</f>
        <v>0.46553240740740742</v>
      </c>
      <c r="J100" s="4">
        <v>0</v>
      </c>
      <c r="K100" s="4">
        <v>0</v>
      </c>
      <c r="L100" s="4">
        <v>18.170000000000002</v>
      </c>
      <c r="M100" s="4">
        <v>83</v>
      </c>
      <c r="N100" s="5">
        <f>7 / 86400</f>
        <v>8.1018518518518516E-5</v>
      </c>
      <c r="O100" s="4">
        <v>0.02</v>
      </c>
      <c r="P100" s="4" t="s">
        <v>28</v>
      </c>
      <c r="Q100" s="4" t="s">
        <v>28</v>
      </c>
      <c r="R100" s="4">
        <v>318</v>
      </c>
      <c r="S100" s="4">
        <v>156.65</v>
      </c>
      <c r="T100" s="4">
        <v>927</v>
      </c>
      <c r="U100" s="4">
        <v>456.66</v>
      </c>
      <c r="V100" s="4">
        <v>621</v>
      </c>
      <c r="W100" s="4">
        <v>305.92</v>
      </c>
      <c r="X100" s="4">
        <v>277</v>
      </c>
      <c r="Y100" s="4">
        <v>136.46</v>
      </c>
      <c r="Z100" s="5">
        <f>1948 / 86400</f>
        <v>2.2546296296296297E-2</v>
      </c>
      <c r="AA100" s="4">
        <v>4.84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184.1</v>
      </c>
      <c r="D101" s="6">
        <v>90.69</v>
      </c>
      <c r="E101" s="6">
        <v>0</v>
      </c>
      <c r="F101" s="6">
        <v>0</v>
      </c>
      <c r="G101" s="6">
        <v>0</v>
      </c>
      <c r="H101" s="6">
        <v>203</v>
      </c>
      <c r="I101" s="7">
        <f>40222 / 86400</f>
        <v>0.46553240740740742</v>
      </c>
      <c r="J101" s="6">
        <v>0</v>
      </c>
      <c r="K101" s="6">
        <v>0</v>
      </c>
      <c r="L101" s="6">
        <v>18.170000000000002</v>
      </c>
      <c r="M101" s="6">
        <v>83</v>
      </c>
      <c r="N101" s="7">
        <f>7 / 86400</f>
        <v>8.1018518518518516E-5</v>
      </c>
      <c r="O101" s="6">
        <v>0.02</v>
      </c>
      <c r="P101" s="6" t="s">
        <v>28</v>
      </c>
      <c r="Q101" s="6" t="s">
        <v>28</v>
      </c>
      <c r="R101" s="6">
        <v>318</v>
      </c>
      <c r="S101" s="6">
        <v>156.65</v>
      </c>
      <c r="T101" s="6">
        <v>927</v>
      </c>
      <c r="U101" s="6">
        <v>456.66</v>
      </c>
      <c r="V101" s="6">
        <v>621</v>
      </c>
      <c r="W101" s="6">
        <v>305.92</v>
      </c>
      <c r="X101" s="6">
        <v>277</v>
      </c>
      <c r="Y101" s="6">
        <v>136.46</v>
      </c>
      <c r="Z101" s="7">
        <f>1948 / 86400</f>
        <v>2.2546296296296297E-2</v>
      </c>
      <c r="AA101" s="6">
        <v>4.84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156.88</v>
      </c>
      <c r="D102" s="4">
        <v>103.28</v>
      </c>
      <c r="E102" s="4">
        <v>0</v>
      </c>
      <c r="F102" s="4">
        <v>0</v>
      </c>
      <c r="G102" s="4">
        <v>0</v>
      </c>
      <c r="H102" s="4">
        <v>151.9</v>
      </c>
      <c r="I102" s="5">
        <f>38042 / 86400</f>
        <v>0.4403009259259259</v>
      </c>
      <c r="J102" s="4">
        <v>0</v>
      </c>
      <c r="K102" s="4">
        <v>0</v>
      </c>
      <c r="L102" s="4">
        <v>14.37</v>
      </c>
      <c r="M102" s="4">
        <v>84</v>
      </c>
      <c r="N102" s="5">
        <f>14 / 86400</f>
        <v>1.6203703703703703E-4</v>
      </c>
      <c r="O102" s="4">
        <v>0.04</v>
      </c>
      <c r="P102" s="4" t="s">
        <v>28</v>
      </c>
      <c r="Q102" s="4" t="s">
        <v>28</v>
      </c>
      <c r="R102" s="4">
        <v>254</v>
      </c>
      <c r="S102" s="4">
        <v>167.22</v>
      </c>
      <c r="T102" s="4">
        <v>872</v>
      </c>
      <c r="U102" s="4">
        <v>574.08000000000004</v>
      </c>
      <c r="V102" s="4">
        <v>526</v>
      </c>
      <c r="W102" s="4">
        <v>346.29</v>
      </c>
      <c r="X102" s="4">
        <v>186</v>
      </c>
      <c r="Y102" s="4">
        <v>122.45</v>
      </c>
      <c r="Z102" s="5">
        <f>3545 / 86400</f>
        <v>4.103009259259259E-2</v>
      </c>
      <c r="AA102" s="4">
        <v>9.32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156.88</v>
      </c>
      <c r="D103" s="6">
        <v>103.28</v>
      </c>
      <c r="E103" s="6">
        <v>0</v>
      </c>
      <c r="F103" s="6">
        <v>0</v>
      </c>
      <c r="G103" s="6">
        <v>0</v>
      </c>
      <c r="H103" s="6">
        <v>151.9</v>
      </c>
      <c r="I103" s="7">
        <f>38042 / 86400</f>
        <v>0.4403009259259259</v>
      </c>
      <c r="J103" s="6">
        <v>0</v>
      </c>
      <c r="K103" s="6">
        <v>0</v>
      </c>
      <c r="L103" s="6">
        <v>14.37</v>
      </c>
      <c r="M103" s="6">
        <v>84</v>
      </c>
      <c r="N103" s="7">
        <f>14 / 86400</f>
        <v>1.6203703703703703E-4</v>
      </c>
      <c r="O103" s="6">
        <v>0.04</v>
      </c>
      <c r="P103" s="6" t="s">
        <v>28</v>
      </c>
      <c r="Q103" s="6" t="s">
        <v>28</v>
      </c>
      <c r="R103" s="6">
        <v>254</v>
      </c>
      <c r="S103" s="6">
        <v>167.22</v>
      </c>
      <c r="T103" s="6">
        <v>872</v>
      </c>
      <c r="U103" s="6">
        <v>574.08000000000004</v>
      </c>
      <c r="V103" s="6">
        <v>526</v>
      </c>
      <c r="W103" s="6">
        <v>346.29</v>
      </c>
      <c r="X103" s="6">
        <v>186</v>
      </c>
      <c r="Y103" s="6">
        <v>122.45</v>
      </c>
      <c r="Z103" s="7">
        <f>3545 / 86400</f>
        <v>4.103009259259259E-2</v>
      </c>
      <c r="AA103" s="6">
        <v>9.32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29.5</v>
      </c>
      <c r="D104" s="4">
        <v>14.82</v>
      </c>
      <c r="E104" s="4">
        <v>0</v>
      </c>
      <c r="F104" s="4">
        <v>0</v>
      </c>
      <c r="G104" s="4">
        <v>0</v>
      </c>
      <c r="H104" s="4">
        <v>199.03</v>
      </c>
      <c r="I104" s="5">
        <f>43864 / 86400</f>
        <v>0.50768518518518524</v>
      </c>
      <c r="J104" s="4">
        <v>0</v>
      </c>
      <c r="K104" s="4">
        <v>0</v>
      </c>
      <c r="L104" s="4">
        <v>16.329999999999998</v>
      </c>
      <c r="M104" s="4">
        <v>78</v>
      </c>
      <c r="N104" s="5">
        <f>0 / 86400</f>
        <v>0</v>
      </c>
      <c r="O104" s="4">
        <v>0</v>
      </c>
      <c r="P104" s="4" t="s">
        <v>28</v>
      </c>
      <c r="Q104" s="4" t="s">
        <v>28</v>
      </c>
      <c r="R104" s="4">
        <v>6</v>
      </c>
      <c r="S104" s="4">
        <v>3.01</v>
      </c>
      <c r="T104" s="4">
        <v>283</v>
      </c>
      <c r="U104" s="4">
        <v>142.19</v>
      </c>
      <c r="V104" s="4">
        <v>872</v>
      </c>
      <c r="W104" s="4">
        <v>438.12</v>
      </c>
      <c r="X104" s="4">
        <v>0</v>
      </c>
      <c r="Y104" s="4">
        <v>0</v>
      </c>
      <c r="Z104" s="5">
        <f>1551 / 86400</f>
        <v>1.7951388888888888E-2</v>
      </c>
      <c r="AA104" s="4">
        <v>3.54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29.5</v>
      </c>
      <c r="D105" s="6">
        <v>14.82</v>
      </c>
      <c r="E105" s="6">
        <v>0</v>
      </c>
      <c r="F105" s="6">
        <v>0</v>
      </c>
      <c r="G105" s="6">
        <v>0</v>
      </c>
      <c r="H105" s="6">
        <v>199.03</v>
      </c>
      <c r="I105" s="7">
        <f>43864 / 86400</f>
        <v>0.50768518518518524</v>
      </c>
      <c r="J105" s="6">
        <v>0</v>
      </c>
      <c r="K105" s="6">
        <v>0</v>
      </c>
      <c r="L105" s="6">
        <v>16.329999999999998</v>
      </c>
      <c r="M105" s="6">
        <v>78</v>
      </c>
      <c r="N105" s="7">
        <f>0 / 86400</f>
        <v>0</v>
      </c>
      <c r="O105" s="6">
        <v>0</v>
      </c>
      <c r="P105" s="6" t="s">
        <v>28</v>
      </c>
      <c r="Q105" s="6" t="s">
        <v>28</v>
      </c>
      <c r="R105" s="6">
        <v>6</v>
      </c>
      <c r="S105" s="6">
        <v>3.01</v>
      </c>
      <c r="T105" s="6">
        <v>283</v>
      </c>
      <c r="U105" s="6">
        <v>142.19</v>
      </c>
      <c r="V105" s="6">
        <v>872</v>
      </c>
      <c r="W105" s="6">
        <v>438.12</v>
      </c>
      <c r="X105" s="6">
        <v>0</v>
      </c>
      <c r="Y105" s="6">
        <v>0</v>
      </c>
      <c r="Z105" s="7">
        <f>1551 / 86400</f>
        <v>1.7951388888888888E-2</v>
      </c>
      <c r="AA105" s="6">
        <v>3.54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181.8</v>
      </c>
      <c r="D106" s="4">
        <v>63.95</v>
      </c>
      <c r="E106" s="4">
        <v>0</v>
      </c>
      <c r="F106" s="4">
        <v>0</v>
      </c>
      <c r="G106" s="4">
        <v>0</v>
      </c>
      <c r="H106" s="4">
        <v>284.3</v>
      </c>
      <c r="I106" s="5">
        <f>66418 / 86400</f>
        <v>0.76872685185185186</v>
      </c>
      <c r="J106" s="4">
        <v>0</v>
      </c>
      <c r="K106" s="4">
        <v>0</v>
      </c>
      <c r="L106" s="4">
        <v>15.41</v>
      </c>
      <c r="M106" s="4">
        <v>78</v>
      </c>
      <c r="N106" s="5">
        <f>0 / 86400</f>
        <v>0</v>
      </c>
      <c r="O106" s="4">
        <v>0</v>
      </c>
      <c r="P106" s="4" t="s">
        <v>28</v>
      </c>
      <c r="Q106" s="4" t="s">
        <v>28</v>
      </c>
      <c r="R106" s="4">
        <v>233</v>
      </c>
      <c r="S106" s="4">
        <v>81.96</v>
      </c>
      <c r="T106" s="4">
        <v>1205</v>
      </c>
      <c r="U106" s="4">
        <v>423.86</v>
      </c>
      <c r="V106" s="4">
        <v>561</v>
      </c>
      <c r="W106" s="4">
        <v>197.33</v>
      </c>
      <c r="X106" s="4">
        <v>147</v>
      </c>
      <c r="Y106" s="4">
        <v>51.71</v>
      </c>
      <c r="Z106" s="5">
        <f>4520 / 86400</f>
        <v>5.2314814814814814E-2</v>
      </c>
      <c r="AA106" s="4">
        <v>6.81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181.8</v>
      </c>
      <c r="D107" s="6">
        <v>63.95</v>
      </c>
      <c r="E107" s="6">
        <v>0</v>
      </c>
      <c r="F107" s="6">
        <v>0</v>
      </c>
      <c r="G107" s="6">
        <v>0</v>
      </c>
      <c r="H107" s="6">
        <v>284.3</v>
      </c>
      <c r="I107" s="7">
        <f>66418 / 86400</f>
        <v>0.76872685185185186</v>
      </c>
      <c r="J107" s="6">
        <v>0</v>
      </c>
      <c r="K107" s="6">
        <v>0</v>
      </c>
      <c r="L107" s="6">
        <v>15.41</v>
      </c>
      <c r="M107" s="6">
        <v>78</v>
      </c>
      <c r="N107" s="7">
        <f>0 / 86400</f>
        <v>0</v>
      </c>
      <c r="O107" s="6">
        <v>0</v>
      </c>
      <c r="P107" s="6" t="s">
        <v>28</v>
      </c>
      <c r="Q107" s="6" t="s">
        <v>28</v>
      </c>
      <c r="R107" s="6">
        <v>233</v>
      </c>
      <c r="S107" s="6">
        <v>81.96</v>
      </c>
      <c r="T107" s="6">
        <v>1205</v>
      </c>
      <c r="U107" s="6">
        <v>423.86</v>
      </c>
      <c r="V107" s="6">
        <v>561</v>
      </c>
      <c r="W107" s="6">
        <v>197.33</v>
      </c>
      <c r="X107" s="6">
        <v>147</v>
      </c>
      <c r="Y107" s="6">
        <v>51.71</v>
      </c>
      <c r="Z107" s="7">
        <f>4520 / 86400</f>
        <v>5.2314814814814814E-2</v>
      </c>
      <c r="AA107" s="6">
        <v>6.81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55.28</v>
      </c>
      <c r="D108" s="4">
        <v>22.1</v>
      </c>
      <c r="E108" s="4">
        <v>0</v>
      </c>
      <c r="F108" s="4">
        <v>0</v>
      </c>
      <c r="G108" s="4">
        <v>0</v>
      </c>
      <c r="H108" s="4">
        <v>250.16</v>
      </c>
      <c r="I108" s="5">
        <f>58824 / 86400</f>
        <v>0.68083333333333329</v>
      </c>
      <c r="J108" s="4">
        <v>0</v>
      </c>
      <c r="K108" s="4">
        <v>0</v>
      </c>
      <c r="L108" s="4">
        <v>15.31</v>
      </c>
      <c r="M108" s="4">
        <v>86</v>
      </c>
      <c r="N108" s="5">
        <f>20 / 86400</f>
        <v>2.3148148148148149E-4</v>
      </c>
      <c r="O108" s="4">
        <v>0.03</v>
      </c>
      <c r="P108" s="4" t="s">
        <v>28</v>
      </c>
      <c r="Q108" s="4" t="s">
        <v>28</v>
      </c>
      <c r="R108" s="4">
        <v>35</v>
      </c>
      <c r="S108" s="4">
        <v>13.99</v>
      </c>
      <c r="T108" s="4">
        <v>480</v>
      </c>
      <c r="U108" s="4">
        <v>191.88</v>
      </c>
      <c r="V108" s="4">
        <v>1256</v>
      </c>
      <c r="W108" s="4">
        <v>502.09</v>
      </c>
      <c r="X108" s="4">
        <v>0</v>
      </c>
      <c r="Y108" s="4">
        <v>0</v>
      </c>
      <c r="Z108" s="5">
        <f>3038 / 86400</f>
        <v>3.516203703703704E-2</v>
      </c>
      <c r="AA108" s="4">
        <v>5.16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55.28</v>
      </c>
      <c r="D109" s="6">
        <v>22.1</v>
      </c>
      <c r="E109" s="6">
        <v>0</v>
      </c>
      <c r="F109" s="6">
        <v>0</v>
      </c>
      <c r="G109" s="6">
        <v>0</v>
      </c>
      <c r="H109" s="6">
        <v>250.16</v>
      </c>
      <c r="I109" s="7">
        <f>58824 / 86400</f>
        <v>0.68083333333333329</v>
      </c>
      <c r="J109" s="6">
        <v>0</v>
      </c>
      <c r="K109" s="6">
        <v>0</v>
      </c>
      <c r="L109" s="6">
        <v>15.31</v>
      </c>
      <c r="M109" s="6">
        <v>86</v>
      </c>
      <c r="N109" s="7">
        <f>20 / 86400</f>
        <v>2.3148148148148149E-4</v>
      </c>
      <c r="O109" s="6">
        <v>0.03</v>
      </c>
      <c r="P109" s="6" t="s">
        <v>28</v>
      </c>
      <c r="Q109" s="6" t="s">
        <v>28</v>
      </c>
      <c r="R109" s="6">
        <v>35</v>
      </c>
      <c r="S109" s="6">
        <v>13.99</v>
      </c>
      <c r="T109" s="6">
        <v>480</v>
      </c>
      <c r="U109" s="6">
        <v>191.88</v>
      </c>
      <c r="V109" s="6">
        <v>1256</v>
      </c>
      <c r="W109" s="6">
        <v>502.09</v>
      </c>
      <c r="X109" s="6">
        <v>0</v>
      </c>
      <c r="Y109" s="6">
        <v>0</v>
      </c>
      <c r="Z109" s="7">
        <f>3038 / 86400</f>
        <v>3.516203703703704E-2</v>
      </c>
      <c r="AA109" s="6">
        <v>5.16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35.590000000000003</v>
      </c>
      <c r="D110" s="4">
        <v>20.2</v>
      </c>
      <c r="E110" s="4">
        <v>0</v>
      </c>
      <c r="F110" s="4">
        <v>0</v>
      </c>
      <c r="G110" s="4">
        <v>0</v>
      </c>
      <c r="H110" s="4">
        <v>176.23</v>
      </c>
      <c r="I110" s="5">
        <f>48932 / 86400</f>
        <v>0.56634259259259256</v>
      </c>
      <c r="J110" s="4">
        <v>0</v>
      </c>
      <c r="K110" s="4">
        <v>0</v>
      </c>
      <c r="L110" s="4">
        <v>12.97</v>
      </c>
      <c r="M110" s="4">
        <v>149</v>
      </c>
      <c r="N110" s="5">
        <f>12 / 86400</f>
        <v>1.3888888888888889E-4</v>
      </c>
      <c r="O110" s="4">
        <v>0.02</v>
      </c>
      <c r="P110" s="4" t="s">
        <v>28</v>
      </c>
      <c r="Q110" s="4" t="s">
        <v>28</v>
      </c>
      <c r="R110" s="4">
        <v>28</v>
      </c>
      <c r="S110" s="4">
        <v>15.89</v>
      </c>
      <c r="T110" s="4">
        <v>231</v>
      </c>
      <c r="U110" s="4">
        <v>131.08000000000001</v>
      </c>
      <c r="V110" s="4">
        <v>784</v>
      </c>
      <c r="W110" s="4">
        <v>444.87</v>
      </c>
      <c r="X110" s="4">
        <v>67</v>
      </c>
      <c r="Y110" s="4">
        <v>38.020000000000003</v>
      </c>
      <c r="Z110" s="5">
        <f>366 / 86400</f>
        <v>4.2361111111111115E-3</v>
      </c>
      <c r="AA110" s="4">
        <v>0.75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35.590000000000003</v>
      </c>
      <c r="D111" s="6">
        <v>20.2</v>
      </c>
      <c r="E111" s="6">
        <v>0</v>
      </c>
      <c r="F111" s="6">
        <v>0</v>
      </c>
      <c r="G111" s="6">
        <v>0</v>
      </c>
      <c r="H111" s="6">
        <v>176.23</v>
      </c>
      <c r="I111" s="7">
        <f>48932 / 86400</f>
        <v>0.56634259259259256</v>
      </c>
      <c r="J111" s="6">
        <v>0</v>
      </c>
      <c r="K111" s="6">
        <v>0</v>
      </c>
      <c r="L111" s="6">
        <v>12.97</v>
      </c>
      <c r="M111" s="6">
        <v>149</v>
      </c>
      <c r="N111" s="7">
        <f>12 / 86400</f>
        <v>1.3888888888888889E-4</v>
      </c>
      <c r="O111" s="6">
        <v>0.02</v>
      </c>
      <c r="P111" s="6" t="s">
        <v>28</v>
      </c>
      <c r="Q111" s="6" t="s">
        <v>28</v>
      </c>
      <c r="R111" s="6">
        <v>28</v>
      </c>
      <c r="S111" s="6">
        <v>15.89</v>
      </c>
      <c r="T111" s="6">
        <v>231</v>
      </c>
      <c r="U111" s="6">
        <v>131.08000000000001</v>
      </c>
      <c r="V111" s="6">
        <v>784</v>
      </c>
      <c r="W111" s="6">
        <v>444.87</v>
      </c>
      <c r="X111" s="6">
        <v>67</v>
      </c>
      <c r="Y111" s="6">
        <v>38.020000000000003</v>
      </c>
      <c r="Z111" s="7">
        <f>366 / 86400</f>
        <v>4.2361111111111115E-3</v>
      </c>
      <c r="AA111" s="6">
        <v>0.75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149.05000000000001</v>
      </c>
      <c r="D112" s="4">
        <v>71.64</v>
      </c>
      <c r="E112" s="4">
        <v>0</v>
      </c>
      <c r="F112" s="4">
        <v>0</v>
      </c>
      <c r="G112" s="4">
        <v>0</v>
      </c>
      <c r="H112" s="4">
        <v>208.06</v>
      </c>
      <c r="I112" s="5">
        <f>39798 / 86400</f>
        <v>0.46062500000000001</v>
      </c>
      <c r="J112" s="4">
        <v>0</v>
      </c>
      <c r="K112" s="4">
        <v>0</v>
      </c>
      <c r="L112" s="4">
        <v>18.82</v>
      </c>
      <c r="M112" s="4">
        <v>101</v>
      </c>
      <c r="N112" s="5">
        <f>220 / 86400</f>
        <v>2.5462962962962965E-3</v>
      </c>
      <c r="O112" s="4">
        <v>0.55000000000000004</v>
      </c>
      <c r="P112" s="4" t="s">
        <v>28</v>
      </c>
      <c r="Q112" s="4" t="s">
        <v>28</v>
      </c>
      <c r="R112" s="4">
        <v>234</v>
      </c>
      <c r="S112" s="4">
        <v>112.47</v>
      </c>
      <c r="T112" s="4">
        <v>864</v>
      </c>
      <c r="U112" s="4">
        <v>415.26</v>
      </c>
      <c r="V112" s="4">
        <v>563</v>
      </c>
      <c r="W112" s="4">
        <v>270.58999999999997</v>
      </c>
      <c r="X112" s="4">
        <v>126</v>
      </c>
      <c r="Y112" s="4">
        <v>60.56</v>
      </c>
      <c r="Z112" s="5">
        <f>4080 / 86400</f>
        <v>4.7222222222222221E-2</v>
      </c>
      <c r="AA112" s="4">
        <v>10.25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149.05000000000001</v>
      </c>
      <c r="D113" s="6">
        <v>71.64</v>
      </c>
      <c r="E113" s="6">
        <v>0</v>
      </c>
      <c r="F113" s="6">
        <v>0</v>
      </c>
      <c r="G113" s="6">
        <v>0</v>
      </c>
      <c r="H113" s="6">
        <v>208.06</v>
      </c>
      <c r="I113" s="7">
        <f>39798 / 86400</f>
        <v>0.46062500000000001</v>
      </c>
      <c r="J113" s="6">
        <v>0</v>
      </c>
      <c r="K113" s="6">
        <v>0</v>
      </c>
      <c r="L113" s="6">
        <v>18.82</v>
      </c>
      <c r="M113" s="6">
        <v>101</v>
      </c>
      <c r="N113" s="7">
        <f>220 / 86400</f>
        <v>2.5462962962962965E-3</v>
      </c>
      <c r="O113" s="6">
        <v>0.55000000000000004</v>
      </c>
      <c r="P113" s="6" t="s">
        <v>28</v>
      </c>
      <c r="Q113" s="6" t="s">
        <v>28</v>
      </c>
      <c r="R113" s="6">
        <v>234</v>
      </c>
      <c r="S113" s="6">
        <v>112.47</v>
      </c>
      <c r="T113" s="6">
        <v>864</v>
      </c>
      <c r="U113" s="6">
        <v>415.26</v>
      </c>
      <c r="V113" s="6">
        <v>563</v>
      </c>
      <c r="W113" s="6">
        <v>270.58999999999997</v>
      </c>
      <c r="X113" s="6">
        <v>126</v>
      </c>
      <c r="Y113" s="6">
        <v>60.56</v>
      </c>
      <c r="Z113" s="7">
        <f>4080 / 86400</f>
        <v>4.7222222222222221E-2</v>
      </c>
      <c r="AA113" s="6">
        <v>10.25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116.12</v>
      </c>
      <c r="D114" s="4">
        <v>59.06</v>
      </c>
      <c r="E114" s="4">
        <v>0</v>
      </c>
      <c r="F114" s="4">
        <v>0</v>
      </c>
      <c r="G114" s="4">
        <v>0</v>
      </c>
      <c r="H114" s="4">
        <v>196.6</v>
      </c>
      <c r="I114" s="5">
        <f>46135 / 86400</f>
        <v>0.53396990740740746</v>
      </c>
      <c r="J114" s="4">
        <v>0</v>
      </c>
      <c r="K114" s="4">
        <v>0</v>
      </c>
      <c r="L114" s="4">
        <v>15.34</v>
      </c>
      <c r="M114" s="4">
        <v>85</v>
      </c>
      <c r="N114" s="5">
        <f>30 / 86400</f>
        <v>3.4722222222222224E-4</v>
      </c>
      <c r="O114" s="4">
        <v>7.0000000000000007E-2</v>
      </c>
      <c r="P114" s="4" t="s">
        <v>28</v>
      </c>
      <c r="Q114" s="4" t="s">
        <v>28</v>
      </c>
      <c r="R114" s="4">
        <v>159</v>
      </c>
      <c r="S114" s="4">
        <v>80.87</v>
      </c>
      <c r="T114" s="4">
        <v>798</v>
      </c>
      <c r="U114" s="4">
        <v>405.9</v>
      </c>
      <c r="V114" s="4">
        <v>533</v>
      </c>
      <c r="W114" s="4">
        <v>271.11</v>
      </c>
      <c r="X114" s="4">
        <v>41</v>
      </c>
      <c r="Y114" s="4">
        <v>20.85</v>
      </c>
      <c r="Z114" s="5">
        <f>638 / 86400</f>
        <v>7.3842592592592597E-3</v>
      </c>
      <c r="AA114" s="4">
        <v>1.38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116.12</v>
      </c>
      <c r="D115" s="6">
        <v>59.06</v>
      </c>
      <c r="E115" s="6">
        <v>0</v>
      </c>
      <c r="F115" s="6">
        <v>0</v>
      </c>
      <c r="G115" s="6">
        <v>0</v>
      </c>
      <c r="H115" s="6">
        <v>196.6</v>
      </c>
      <c r="I115" s="7">
        <f>46135 / 86400</f>
        <v>0.53396990740740746</v>
      </c>
      <c r="J115" s="6">
        <v>0</v>
      </c>
      <c r="K115" s="6">
        <v>0</v>
      </c>
      <c r="L115" s="6">
        <v>15.34</v>
      </c>
      <c r="M115" s="6">
        <v>85</v>
      </c>
      <c r="N115" s="7">
        <f>30 / 86400</f>
        <v>3.4722222222222224E-4</v>
      </c>
      <c r="O115" s="6">
        <v>7.0000000000000007E-2</v>
      </c>
      <c r="P115" s="6" t="s">
        <v>28</v>
      </c>
      <c r="Q115" s="6" t="s">
        <v>28</v>
      </c>
      <c r="R115" s="6">
        <v>159</v>
      </c>
      <c r="S115" s="6">
        <v>80.87</v>
      </c>
      <c r="T115" s="6">
        <v>798</v>
      </c>
      <c r="U115" s="6">
        <v>405.9</v>
      </c>
      <c r="V115" s="6">
        <v>533</v>
      </c>
      <c r="W115" s="6">
        <v>271.11</v>
      </c>
      <c r="X115" s="6">
        <v>41</v>
      </c>
      <c r="Y115" s="6">
        <v>20.85</v>
      </c>
      <c r="Z115" s="7">
        <f>638 / 86400</f>
        <v>7.3842592592592597E-3</v>
      </c>
      <c r="AA115" s="6">
        <v>1.38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62.3</v>
      </c>
      <c r="D116" s="4">
        <v>40.94</v>
      </c>
      <c r="E116" s="4">
        <v>0</v>
      </c>
      <c r="F116" s="4">
        <v>0</v>
      </c>
      <c r="G116" s="4">
        <v>0</v>
      </c>
      <c r="H116" s="4">
        <v>152.16</v>
      </c>
      <c r="I116" s="5">
        <f>33308 / 86400</f>
        <v>0.38550925925925927</v>
      </c>
      <c r="J116" s="4">
        <v>0</v>
      </c>
      <c r="K116" s="4">
        <v>0</v>
      </c>
      <c r="L116" s="4">
        <v>16.45</v>
      </c>
      <c r="M116" s="4">
        <v>78</v>
      </c>
      <c r="N116" s="5">
        <f>0 / 86400</f>
        <v>0</v>
      </c>
      <c r="O116" s="4">
        <v>0</v>
      </c>
      <c r="P116" s="4" t="s">
        <v>28</v>
      </c>
      <c r="Q116" s="4" t="s">
        <v>28</v>
      </c>
      <c r="R116" s="4">
        <v>75</v>
      </c>
      <c r="S116" s="4">
        <v>49.29</v>
      </c>
      <c r="T116" s="4">
        <v>418</v>
      </c>
      <c r="U116" s="4">
        <v>274.70999999999998</v>
      </c>
      <c r="V116" s="4">
        <v>171</v>
      </c>
      <c r="W116" s="4">
        <v>112.38</v>
      </c>
      <c r="X116" s="4">
        <v>55</v>
      </c>
      <c r="Y116" s="4">
        <v>36.15</v>
      </c>
      <c r="Z116" s="5">
        <f>2688 / 86400</f>
        <v>3.111111111111111E-2</v>
      </c>
      <c r="AA116" s="4">
        <v>8.07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62.3</v>
      </c>
      <c r="D117" s="6">
        <v>40.94</v>
      </c>
      <c r="E117" s="6">
        <v>0</v>
      </c>
      <c r="F117" s="6">
        <v>0</v>
      </c>
      <c r="G117" s="6">
        <v>0</v>
      </c>
      <c r="H117" s="6">
        <v>152.16</v>
      </c>
      <c r="I117" s="7">
        <f>33308 / 86400</f>
        <v>0.38550925925925927</v>
      </c>
      <c r="J117" s="6">
        <v>0</v>
      </c>
      <c r="K117" s="6">
        <v>0</v>
      </c>
      <c r="L117" s="6">
        <v>16.45</v>
      </c>
      <c r="M117" s="6">
        <v>78</v>
      </c>
      <c r="N117" s="7">
        <f>0 / 86400</f>
        <v>0</v>
      </c>
      <c r="O117" s="6">
        <v>0</v>
      </c>
      <c r="P117" s="6" t="s">
        <v>28</v>
      </c>
      <c r="Q117" s="6" t="s">
        <v>28</v>
      </c>
      <c r="R117" s="6">
        <v>75</v>
      </c>
      <c r="S117" s="6">
        <v>49.29</v>
      </c>
      <c r="T117" s="6">
        <v>418</v>
      </c>
      <c r="U117" s="6">
        <v>274.70999999999998</v>
      </c>
      <c r="V117" s="6">
        <v>171</v>
      </c>
      <c r="W117" s="6">
        <v>112.38</v>
      </c>
      <c r="X117" s="6">
        <v>55</v>
      </c>
      <c r="Y117" s="6">
        <v>36.15</v>
      </c>
      <c r="Z117" s="7">
        <f>2688 / 86400</f>
        <v>3.111111111111111E-2</v>
      </c>
      <c r="AA117" s="6">
        <v>8.07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152.94</v>
      </c>
      <c r="D118" s="4">
        <v>78.31</v>
      </c>
      <c r="E118" s="4">
        <v>0</v>
      </c>
      <c r="F118" s="4">
        <v>0</v>
      </c>
      <c r="G118" s="4">
        <v>0</v>
      </c>
      <c r="H118" s="4">
        <v>195.3</v>
      </c>
      <c r="I118" s="5">
        <f>50469 / 86400</f>
        <v>0.5841319444444445</v>
      </c>
      <c r="J118" s="4">
        <v>0</v>
      </c>
      <c r="K118" s="4">
        <v>0</v>
      </c>
      <c r="L118" s="4">
        <v>13.93</v>
      </c>
      <c r="M118" s="4">
        <v>104</v>
      </c>
      <c r="N118" s="5">
        <f>53 / 86400</f>
        <v>6.134259259259259E-4</v>
      </c>
      <c r="O118" s="4">
        <v>0.11</v>
      </c>
      <c r="P118" s="4" t="s">
        <v>28</v>
      </c>
      <c r="Q118" s="4" t="s">
        <v>28</v>
      </c>
      <c r="R118" s="4">
        <v>254</v>
      </c>
      <c r="S118" s="4">
        <v>130.05000000000001</v>
      </c>
      <c r="T118" s="4">
        <v>914</v>
      </c>
      <c r="U118" s="4">
        <v>467.99</v>
      </c>
      <c r="V118" s="4">
        <v>556</v>
      </c>
      <c r="W118" s="4">
        <v>284.69</v>
      </c>
      <c r="X118" s="4">
        <v>100</v>
      </c>
      <c r="Y118" s="4">
        <v>51.2</v>
      </c>
      <c r="Z118" s="5">
        <f>5901 / 86400</f>
        <v>6.8298611111111115E-2</v>
      </c>
      <c r="AA118" s="4">
        <v>11.69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152.94</v>
      </c>
      <c r="D119" s="6">
        <v>78.31</v>
      </c>
      <c r="E119" s="6">
        <v>0</v>
      </c>
      <c r="F119" s="6">
        <v>0</v>
      </c>
      <c r="G119" s="6">
        <v>0</v>
      </c>
      <c r="H119" s="6">
        <v>195.3</v>
      </c>
      <c r="I119" s="7">
        <f>50469 / 86400</f>
        <v>0.5841319444444445</v>
      </c>
      <c r="J119" s="6">
        <v>0</v>
      </c>
      <c r="K119" s="6">
        <v>0</v>
      </c>
      <c r="L119" s="6">
        <v>13.93</v>
      </c>
      <c r="M119" s="6">
        <v>104</v>
      </c>
      <c r="N119" s="7">
        <f>53 / 86400</f>
        <v>6.134259259259259E-4</v>
      </c>
      <c r="O119" s="6">
        <v>0.11</v>
      </c>
      <c r="P119" s="6" t="s">
        <v>28</v>
      </c>
      <c r="Q119" s="6" t="s">
        <v>28</v>
      </c>
      <c r="R119" s="6">
        <v>254</v>
      </c>
      <c r="S119" s="6">
        <v>130.05000000000001</v>
      </c>
      <c r="T119" s="6">
        <v>914</v>
      </c>
      <c r="U119" s="6">
        <v>467.99</v>
      </c>
      <c r="V119" s="6">
        <v>556</v>
      </c>
      <c r="W119" s="6">
        <v>284.69</v>
      </c>
      <c r="X119" s="6">
        <v>100</v>
      </c>
      <c r="Y119" s="6">
        <v>51.2</v>
      </c>
      <c r="Z119" s="7">
        <f>5901 / 86400</f>
        <v>6.8298611111111115E-2</v>
      </c>
      <c r="AA119" s="6">
        <v>11.69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32.299999999999997</v>
      </c>
      <c r="D120" s="4">
        <v>15.34</v>
      </c>
      <c r="E120" s="4">
        <v>0</v>
      </c>
      <c r="F120" s="4">
        <v>0</v>
      </c>
      <c r="G120" s="4">
        <v>0</v>
      </c>
      <c r="H120" s="4">
        <v>210.58</v>
      </c>
      <c r="I120" s="5">
        <f>46138 / 86400</f>
        <v>0.53400462962962958</v>
      </c>
      <c r="J120" s="4">
        <v>0</v>
      </c>
      <c r="K120" s="4">
        <v>0</v>
      </c>
      <c r="L120" s="4">
        <v>16.43</v>
      </c>
      <c r="M120" s="4">
        <v>79</v>
      </c>
      <c r="N120" s="5">
        <f t="shared" ref="N120:N127" si="3">0 / 86400</f>
        <v>0</v>
      </c>
      <c r="O120" s="4">
        <v>0</v>
      </c>
      <c r="P120" s="4" t="s">
        <v>28</v>
      </c>
      <c r="Q120" s="4" t="s">
        <v>28</v>
      </c>
      <c r="R120" s="4">
        <v>13</v>
      </c>
      <c r="S120" s="4">
        <v>6.17</v>
      </c>
      <c r="T120" s="4">
        <v>297</v>
      </c>
      <c r="U120" s="4">
        <v>141.04</v>
      </c>
      <c r="V120" s="4">
        <v>858</v>
      </c>
      <c r="W120" s="4">
        <v>407.44</v>
      </c>
      <c r="X120" s="4">
        <v>0</v>
      </c>
      <c r="Y120" s="4">
        <v>0</v>
      </c>
      <c r="Z120" s="5">
        <f>0 / 86400</f>
        <v>0</v>
      </c>
      <c r="AA120" s="4">
        <v>0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32.299999999999997</v>
      </c>
      <c r="D121" s="6">
        <v>15.34</v>
      </c>
      <c r="E121" s="6">
        <v>0</v>
      </c>
      <c r="F121" s="6">
        <v>0</v>
      </c>
      <c r="G121" s="6">
        <v>0</v>
      </c>
      <c r="H121" s="6">
        <v>210.58</v>
      </c>
      <c r="I121" s="7">
        <f>46138 / 86400</f>
        <v>0.53400462962962958</v>
      </c>
      <c r="J121" s="6">
        <v>0</v>
      </c>
      <c r="K121" s="6">
        <v>0</v>
      </c>
      <c r="L121" s="6">
        <v>16.43</v>
      </c>
      <c r="M121" s="6">
        <v>79</v>
      </c>
      <c r="N121" s="7">
        <f t="shared" si="3"/>
        <v>0</v>
      </c>
      <c r="O121" s="6">
        <v>0</v>
      </c>
      <c r="P121" s="6" t="s">
        <v>28</v>
      </c>
      <c r="Q121" s="6" t="s">
        <v>28</v>
      </c>
      <c r="R121" s="6">
        <v>13</v>
      </c>
      <c r="S121" s="6">
        <v>6.17</v>
      </c>
      <c r="T121" s="6">
        <v>297</v>
      </c>
      <c r="U121" s="6">
        <v>141.04</v>
      </c>
      <c r="V121" s="6">
        <v>858</v>
      </c>
      <c r="W121" s="6">
        <v>407.44</v>
      </c>
      <c r="X121" s="6">
        <v>0</v>
      </c>
      <c r="Y121" s="6">
        <v>0</v>
      </c>
      <c r="Z121" s="7">
        <f>0 / 86400</f>
        <v>0</v>
      </c>
      <c r="AA121" s="6">
        <v>0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181.4</v>
      </c>
      <c r="D122" s="4">
        <v>165.59</v>
      </c>
      <c r="E122" s="4">
        <v>0</v>
      </c>
      <c r="F122" s="4">
        <v>0</v>
      </c>
      <c r="G122" s="4">
        <v>0</v>
      </c>
      <c r="H122" s="4">
        <v>109.55</v>
      </c>
      <c r="I122" s="5">
        <f>34161 / 86400</f>
        <v>0.39538194444444447</v>
      </c>
      <c r="J122" s="4">
        <v>0</v>
      </c>
      <c r="K122" s="4">
        <v>0</v>
      </c>
      <c r="L122" s="4">
        <v>11.54</v>
      </c>
      <c r="M122" s="4">
        <v>74</v>
      </c>
      <c r="N122" s="5">
        <f t="shared" si="3"/>
        <v>0</v>
      </c>
      <c r="O122" s="4">
        <v>0</v>
      </c>
      <c r="P122" s="4" t="s">
        <v>28</v>
      </c>
      <c r="Q122" s="4" t="s">
        <v>28</v>
      </c>
      <c r="R122" s="4">
        <v>332</v>
      </c>
      <c r="S122" s="4">
        <v>303.07</v>
      </c>
      <c r="T122" s="4">
        <v>855</v>
      </c>
      <c r="U122" s="4">
        <v>780.49</v>
      </c>
      <c r="V122" s="4">
        <v>489</v>
      </c>
      <c r="W122" s="4">
        <v>446.38</v>
      </c>
      <c r="X122" s="4">
        <v>295</v>
      </c>
      <c r="Y122" s="4">
        <v>269.29000000000002</v>
      </c>
      <c r="Z122" s="5">
        <f>7278 / 86400</f>
        <v>8.4236111111111109E-2</v>
      </c>
      <c r="AA122" s="4">
        <v>21.3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181.4</v>
      </c>
      <c r="D123" s="6">
        <v>165.59</v>
      </c>
      <c r="E123" s="6">
        <v>0</v>
      </c>
      <c r="F123" s="6">
        <v>0</v>
      </c>
      <c r="G123" s="6">
        <v>0</v>
      </c>
      <c r="H123" s="6">
        <v>109.55</v>
      </c>
      <c r="I123" s="7">
        <f>34161 / 86400</f>
        <v>0.39538194444444447</v>
      </c>
      <c r="J123" s="6">
        <v>0</v>
      </c>
      <c r="K123" s="6">
        <v>0</v>
      </c>
      <c r="L123" s="6">
        <v>11.54</v>
      </c>
      <c r="M123" s="6">
        <v>74</v>
      </c>
      <c r="N123" s="7">
        <f t="shared" si="3"/>
        <v>0</v>
      </c>
      <c r="O123" s="6">
        <v>0</v>
      </c>
      <c r="P123" s="6" t="s">
        <v>28</v>
      </c>
      <c r="Q123" s="6" t="s">
        <v>28</v>
      </c>
      <c r="R123" s="6">
        <v>332</v>
      </c>
      <c r="S123" s="6">
        <v>303.07</v>
      </c>
      <c r="T123" s="6">
        <v>855</v>
      </c>
      <c r="U123" s="6">
        <v>780.49</v>
      </c>
      <c r="V123" s="6">
        <v>489</v>
      </c>
      <c r="W123" s="6">
        <v>446.38</v>
      </c>
      <c r="X123" s="6">
        <v>295</v>
      </c>
      <c r="Y123" s="6">
        <v>269.29000000000002</v>
      </c>
      <c r="Z123" s="7">
        <f>7278 / 86400</f>
        <v>8.4236111111111109E-2</v>
      </c>
      <c r="AA123" s="6">
        <v>21.3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f>0 / 86400</f>
        <v>0</v>
      </c>
      <c r="J124" s="4">
        <v>0</v>
      </c>
      <c r="K124" s="4">
        <v>0</v>
      </c>
      <c r="L124" s="4">
        <v>0</v>
      </c>
      <c r="M124" s="4">
        <v>0</v>
      </c>
      <c r="N124" s="5">
        <f t="shared" si="3"/>
        <v>0</v>
      </c>
      <c r="O124" s="4">
        <v>0</v>
      </c>
      <c r="P124" s="4" t="s">
        <v>28</v>
      </c>
      <c r="Q124" s="4" t="s">
        <v>28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5">
        <f>0 / 86400</f>
        <v>0</v>
      </c>
      <c r="AA124" s="4">
        <v>0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7">
        <f>0 / 86400</f>
        <v>0</v>
      </c>
      <c r="J125" s="6">
        <v>0</v>
      </c>
      <c r="K125" s="6">
        <v>0</v>
      </c>
      <c r="L125" s="6">
        <v>0</v>
      </c>
      <c r="M125" s="6">
        <v>0</v>
      </c>
      <c r="N125" s="7">
        <f t="shared" si="3"/>
        <v>0</v>
      </c>
      <c r="O125" s="6">
        <v>0</v>
      </c>
      <c r="P125" s="6" t="s">
        <v>28</v>
      </c>
      <c r="Q125" s="6" t="s">
        <v>28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7">
        <f>0 / 86400</f>
        <v>0</v>
      </c>
      <c r="AA125" s="6">
        <v>0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0.1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5">
        <f>0 / 86400</f>
        <v>0</v>
      </c>
      <c r="J126" s="4">
        <v>0</v>
      </c>
      <c r="K126" s="4">
        <v>0</v>
      </c>
      <c r="L126" s="4">
        <v>0</v>
      </c>
      <c r="M126" s="4">
        <v>0</v>
      </c>
      <c r="N126" s="5">
        <f t="shared" si="3"/>
        <v>0</v>
      </c>
      <c r="O126" s="4">
        <v>0</v>
      </c>
      <c r="P126" s="4" t="s">
        <v>28</v>
      </c>
      <c r="Q126" s="4" t="s">
        <v>28</v>
      </c>
      <c r="R126" s="4">
        <v>0</v>
      </c>
      <c r="S126" s="4">
        <v>0</v>
      </c>
      <c r="T126" s="4">
        <v>1</v>
      </c>
      <c r="U126" s="4">
        <v>0</v>
      </c>
      <c r="V126" s="4">
        <v>1</v>
      </c>
      <c r="W126" s="4">
        <v>0</v>
      </c>
      <c r="X126" s="4">
        <v>0</v>
      </c>
      <c r="Y126" s="4">
        <v>0</v>
      </c>
      <c r="Z126" s="5">
        <f>0 / 86400</f>
        <v>0</v>
      </c>
      <c r="AA126" s="4">
        <v>0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0.1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7">
        <f>0 / 86400</f>
        <v>0</v>
      </c>
      <c r="J127" s="6">
        <v>0</v>
      </c>
      <c r="K127" s="6">
        <v>0</v>
      </c>
      <c r="L127" s="6">
        <v>0</v>
      </c>
      <c r="M127" s="6">
        <v>0</v>
      </c>
      <c r="N127" s="7">
        <f t="shared" si="3"/>
        <v>0</v>
      </c>
      <c r="O127" s="6">
        <v>0</v>
      </c>
      <c r="P127" s="6" t="s">
        <v>28</v>
      </c>
      <c r="Q127" s="6" t="s">
        <v>28</v>
      </c>
      <c r="R127" s="6">
        <v>0</v>
      </c>
      <c r="S127" s="6">
        <v>0</v>
      </c>
      <c r="T127" s="6">
        <v>1</v>
      </c>
      <c r="U127" s="6">
        <v>0</v>
      </c>
      <c r="V127" s="6">
        <v>1</v>
      </c>
      <c r="W127" s="6">
        <v>0</v>
      </c>
      <c r="X127" s="6">
        <v>0</v>
      </c>
      <c r="Y127" s="6">
        <v>0</v>
      </c>
      <c r="Z127" s="7">
        <f>0 / 86400</f>
        <v>0</v>
      </c>
      <c r="AA127" s="6">
        <v>0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402.82</v>
      </c>
      <c r="D128" s="4">
        <v>124.42</v>
      </c>
      <c r="E128" s="4">
        <v>0</v>
      </c>
      <c r="F128" s="4">
        <v>0</v>
      </c>
      <c r="G128" s="4">
        <v>0</v>
      </c>
      <c r="H128" s="4">
        <v>323.75</v>
      </c>
      <c r="I128" s="5">
        <f>70820 / 86400</f>
        <v>0.81967592592592597</v>
      </c>
      <c r="J128" s="4">
        <v>0</v>
      </c>
      <c r="K128" s="4">
        <v>0</v>
      </c>
      <c r="L128" s="4">
        <v>16.46</v>
      </c>
      <c r="M128" s="4">
        <v>88</v>
      </c>
      <c r="N128" s="5">
        <f>16 / 86400</f>
        <v>1.8518518518518518E-4</v>
      </c>
      <c r="O128" s="4">
        <v>0.02</v>
      </c>
      <c r="P128" s="4" t="s">
        <v>28</v>
      </c>
      <c r="Q128" s="4" t="s">
        <v>28</v>
      </c>
      <c r="R128" s="4">
        <v>599</v>
      </c>
      <c r="S128" s="4">
        <v>185.02</v>
      </c>
      <c r="T128" s="4">
        <v>2404</v>
      </c>
      <c r="U128" s="4">
        <v>742.54</v>
      </c>
      <c r="V128" s="4">
        <v>1139</v>
      </c>
      <c r="W128" s="4">
        <v>351.81</v>
      </c>
      <c r="X128" s="4">
        <v>424</v>
      </c>
      <c r="Y128" s="4">
        <v>130.96</v>
      </c>
      <c r="Z128" s="5">
        <f>5428 / 86400</f>
        <v>6.2824074074074074E-2</v>
      </c>
      <c r="AA128" s="4">
        <v>7.66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402.82</v>
      </c>
      <c r="D129" s="6">
        <v>124.42</v>
      </c>
      <c r="E129" s="6">
        <v>0</v>
      </c>
      <c r="F129" s="6">
        <v>0</v>
      </c>
      <c r="G129" s="6">
        <v>0</v>
      </c>
      <c r="H129" s="6">
        <v>323.75</v>
      </c>
      <c r="I129" s="7">
        <f>70820 / 86400</f>
        <v>0.81967592592592597</v>
      </c>
      <c r="J129" s="6">
        <v>0</v>
      </c>
      <c r="K129" s="6">
        <v>0</v>
      </c>
      <c r="L129" s="6">
        <v>16.46</v>
      </c>
      <c r="M129" s="6">
        <v>88</v>
      </c>
      <c r="N129" s="7">
        <f>16 / 86400</f>
        <v>1.8518518518518518E-4</v>
      </c>
      <c r="O129" s="6">
        <v>0.02</v>
      </c>
      <c r="P129" s="6" t="s">
        <v>28</v>
      </c>
      <c r="Q129" s="6" t="s">
        <v>28</v>
      </c>
      <c r="R129" s="6">
        <v>599</v>
      </c>
      <c r="S129" s="6">
        <v>185.02</v>
      </c>
      <c r="T129" s="6">
        <v>2404</v>
      </c>
      <c r="U129" s="6">
        <v>742.54</v>
      </c>
      <c r="V129" s="6">
        <v>1139</v>
      </c>
      <c r="W129" s="6">
        <v>351.81</v>
      </c>
      <c r="X129" s="6">
        <v>424</v>
      </c>
      <c r="Y129" s="6">
        <v>130.96</v>
      </c>
      <c r="Z129" s="7">
        <f>5428 / 86400</f>
        <v>6.2824074074074074E-2</v>
      </c>
      <c r="AA129" s="6">
        <v>7.66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241.5</v>
      </c>
      <c r="D130" s="4">
        <v>91.75</v>
      </c>
      <c r="E130" s="4">
        <v>0</v>
      </c>
      <c r="F130" s="4">
        <v>0</v>
      </c>
      <c r="G130" s="4">
        <v>0</v>
      </c>
      <c r="H130" s="4">
        <v>263.22000000000003</v>
      </c>
      <c r="I130" s="5">
        <f>60799 / 86400</f>
        <v>0.70369212962962968</v>
      </c>
      <c r="J130" s="4">
        <v>0</v>
      </c>
      <c r="K130" s="4">
        <v>0</v>
      </c>
      <c r="L130" s="4">
        <v>15.59</v>
      </c>
      <c r="M130" s="4">
        <v>88</v>
      </c>
      <c r="N130" s="5">
        <f>66 / 86400</f>
        <v>7.6388888888888893E-4</v>
      </c>
      <c r="O130" s="4">
        <v>0.11</v>
      </c>
      <c r="P130" s="4" t="s">
        <v>28</v>
      </c>
      <c r="Q130" s="4" t="s">
        <v>28</v>
      </c>
      <c r="R130" s="4">
        <v>381</v>
      </c>
      <c r="S130" s="4">
        <v>144.75</v>
      </c>
      <c r="T130" s="4">
        <v>1516</v>
      </c>
      <c r="U130" s="4">
        <v>575.95000000000005</v>
      </c>
      <c r="V130" s="4">
        <v>1000</v>
      </c>
      <c r="W130" s="4">
        <v>379.91</v>
      </c>
      <c r="X130" s="4">
        <v>127</v>
      </c>
      <c r="Y130" s="4">
        <v>48.25</v>
      </c>
      <c r="Z130" s="5">
        <f>7013 / 86400</f>
        <v>8.1168981481481481E-2</v>
      </c>
      <c r="AA130" s="4">
        <v>11.53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241.5</v>
      </c>
      <c r="D131" s="6">
        <v>91.75</v>
      </c>
      <c r="E131" s="6">
        <v>0</v>
      </c>
      <c r="F131" s="6">
        <v>0</v>
      </c>
      <c r="G131" s="6">
        <v>0</v>
      </c>
      <c r="H131" s="6">
        <v>263.22000000000003</v>
      </c>
      <c r="I131" s="7">
        <f>60799 / 86400</f>
        <v>0.70369212962962968</v>
      </c>
      <c r="J131" s="6">
        <v>0</v>
      </c>
      <c r="K131" s="6">
        <v>0</v>
      </c>
      <c r="L131" s="6">
        <v>15.59</v>
      </c>
      <c r="M131" s="6">
        <v>88</v>
      </c>
      <c r="N131" s="7">
        <f>66 / 86400</f>
        <v>7.6388888888888893E-4</v>
      </c>
      <c r="O131" s="6">
        <v>0.11</v>
      </c>
      <c r="P131" s="6" t="s">
        <v>28</v>
      </c>
      <c r="Q131" s="6" t="s">
        <v>28</v>
      </c>
      <c r="R131" s="6">
        <v>381</v>
      </c>
      <c r="S131" s="6">
        <v>144.75</v>
      </c>
      <c r="T131" s="6">
        <v>1516</v>
      </c>
      <c r="U131" s="6">
        <v>575.95000000000005</v>
      </c>
      <c r="V131" s="6">
        <v>1000</v>
      </c>
      <c r="W131" s="6">
        <v>379.91</v>
      </c>
      <c r="X131" s="6">
        <v>127</v>
      </c>
      <c r="Y131" s="6">
        <v>48.25</v>
      </c>
      <c r="Z131" s="7">
        <f>7013 / 86400</f>
        <v>8.1168981481481481E-2</v>
      </c>
      <c r="AA131" s="6">
        <v>11.53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31.72</v>
      </c>
      <c r="D132" s="4">
        <v>13.29</v>
      </c>
      <c r="E132" s="4">
        <v>0</v>
      </c>
      <c r="F132" s="4">
        <v>0</v>
      </c>
      <c r="G132" s="4">
        <v>0</v>
      </c>
      <c r="H132" s="4">
        <v>238.71</v>
      </c>
      <c r="I132" s="5">
        <f>56274 / 86400</f>
        <v>0.65131944444444445</v>
      </c>
      <c r="J132" s="4">
        <v>0</v>
      </c>
      <c r="K132" s="4">
        <v>0</v>
      </c>
      <c r="L132" s="4">
        <v>15.27</v>
      </c>
      <c r="M132" s="4">
        <v>91</v>
      </c>
      <c r="N132" s="5">
        <f>30 / 86400</f>
        <v>3.4722222222222224E-4</v>
      </c>
      <c r="O132" s="4">
        <v>0.05</v>
      </c>
      <c r="P132" s="4" t="s">
        <v>28</v>
      </c>
      <c r="Q132" s="4" t="s">
        <v>28</v>
      </c>
      <c r="R132" s="4">
        <v>10</v>
      </c>
      <c r="S132" s="4">
        <v>4.1900000000000004</v>
      </c>
      <c r="T132" s="4">
        <v>292</v>
      </c>
      <c r="U132" s="4">
        <v>122.33</v>
      </c>
      <c r="V132" s="4">
        <v>952</v>
      </c>
      <c r="W132" s="4">
        <v>398.82</v>
      </c>
      <c r="X132" s="4">
        <v>1</v>
      </c>
      <c r="Y132" s="4">
        <v>0.42</v>
      </c>
      <c r="Z132" s="5">
        <f>1193 / 86400</f>
        <v>1.380787037037037E-2</v>
      </c>
      <c r="AA132" s="4">
        <v>2.12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31.72</v>
      </c>
      <c r="D133" s="6">
        <v>13.29</v>
      </c>
      <c r="E133" s="6">
        <v>0</v>
      </c>
      <c r="F133" s="6">
        <v>0</v>
      </c>
      <c r="G133" s="6">
        <v>0</v>
      </c>
      <c r="H133" s="6">
        <v>238.71</v>
      </c>
      <c r="I133" s="7">
        <f>56274 / 86400</f>
        <v>0.65131944444444445</v>
      </c>
      <c r="J133" s="6">
        <v>0</v>
      </c>
      <c r="K133" s="6">
        <v>0</v>
      </c>
      <c r="L133" s="6">
        <v>15.27</v>
      </c>
      <c r="M133" s="6">
        <v>91</v>
      </c>
      <c r="N133" s="7">
        <f>30 / 86400</f>
        <v>3.4722222222222224E-4</v>
      </c>
      <c r="O133" s="6">
        <v>0.05</v>
      </c>
      <c r="P133" s="6" t="s">
        <v>28</v>
      </c>
      <c r="Q133" s="6" t="s">
        <v>28</v>
      </c>
      <c r="R133" s="6">
        <v>10</v>
      </c>
      <c r="S133" s="6">
        <v>4.1900000000000004</v>
      </c>
      <c r="T133" s="6">
        <v>292</v>
      </c>
      <c r="U133" s="6">
        <v>122.33</v>
      </c>
      <c r="V133" s="6">
        <v>952</v>
      </c>
      <c r="W133" s="6">
        <v>398.82</v>
      </c>
      <c r="X133" s="6">
        <v>1</v>
      </c>
      <c r="Y133" s="6">
        <v>0.42</v>
      </c>
      <c r="Z133" s="7">
        <f>1193 / 86400</f>
        <v>1.380787037037037E-2</v>
      </c>
      <c r="AA133" s="6">
        <v>2.12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0.02</v>
      </c>
      <c r="I134" s="5">
        <f>0 / 86400</f>
        <v>0</v>
      </c>
      <c r="J134" s="4">
        <v>0</v>
      </c>
      <c r="K134" s="4">
        <v>0</v>
      </c>
      <c r="L134" s="4">
        <v>0</v>
      </c>
      <c r="M134" s="4">
        <v>0</v>
      </c>
      <c r="N134" s="5">
        <f t="shared" ref="N134:N141" si="4">0 / 86400</f>
        <v>0</v>
      </c>
      <c r="O134" s="4">
        <v>0</v>
      </c>
      <c r="P134" s="4" t="s">
        <v>28</v>
      </c>
      <c r="Q134" s="4" t="s">
        <v>28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5">
        <f>0 / 86400</f>
        <v>0</v>
      </c>
      <c r="AA134" s="4">
        <v>0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0.02</v>
      </c>
      <c r="I135" s="7">
        <f>0 / 86400</f>
        <v>0</v>
      </c>
      <c r="J135" s="6">
        <v>0</v>
      </c>
      <c r="K135" s="6">
        <v>0</v>
      </c>
      <c r="L135" s="6">
        <v>0</v>
      </c>
      <c r="M135" s="6">
        <v>0</v>
      </c>
      <c r="N135" s="7">
        <f t="shared" si="4"/>
        <v>0</v>
      </c>
      <c r="O135" s="6">
        <v>0</v>
      </c>
      <c r="P135" s="6" t="s">
        <v>28</v>
      </c>
      <c r="Q135" s="6" t="s">
        <v>28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7">
        <f>0 / 86400</f>
        <v>0</v>
      </c>
      <c r="AA135" s="6">
        <v>0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25.9</v>
      </c>
      <c r="D136" s="4">
        <v>12.58</v>
      </c>
      <c r="E136" s="4">
        <v>0</v>
      </c>
      <c r="F136" s="4">
        <v>0</v>
      </c>
      <c r="G136" s="4">
        <v>0</v>
      </c>
      <c r="H136" s="4">
        <v>205.85</v>
      </c>
      <c r="I136" s="5">
        <f>46182 / 86400</f>
        <v>0.53451388888888884</v>
      </c>
      <c r="J136" s="4">
        <v>0</v>
      </c>
      <c r="K136" s="4">
        <v>0</v>
      </c>
      <c r="L136" s="4">
        <v>16.05</v>
      </c>
      <c r="M136" s="4">
        <v>75</v>
      </c>
      <c r="N136" s="5">
        <f t="shared" si="4"/>
        <v>0</v>
      </c>
      <c r="O136" s="4">
        <v>0</v>
      </c>
      <c r="P136" s="4" t="s">
        <v>28</v>
      </c>
      <c r="Q136" s="4" t="s">
        <v>28</v>
      </c>
      <c r="R136" s="4">
        <v>10</v>
      </c>
      <c r="S136" s="4">
        <v>4.8600000000000003</v>
      </c>
      <c r="T136" s="4">
        <v>235</v>
      </c>
      <c r="U136" s="4">
        <v>114.16</v>
      </c>
      <c r="V136" s="4">
        <v>876</v>
      </c>
      <c r="W136" s="4">
        <v>425.56</v>
      </c>
      <c r="X136" s="4">
        <v>4</v>
      </c>
      <c r="Y136" s="4">
        <v>1.94</v>
      </c>
      <c r="Z136" s="5">
        <f>1672 / 86400</f>
        <v>1.9351851851851853E-2</v>
      </c>
      <c r="AA136" s="4">
        <v>3.62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25.9</v>
      </c>
      <c r="D137" s="6">
        <v>12.58</v>
      </c>
      <c r="E137" s="6">
        <v>0</v>
      </c>
      <c r="F137" s="6">
        <v>0</v>
      </c>
      <c r="G137" s="6">
        <v>0</v>
      </c>
      <c r="H137" s="6">
        <v>205.85</v>
      </c>
      <c r="I137" s="7">
        <f>46182 / 86400</f>
        <v>0.53451388888888884</v>
      </c>
      <c r="J137" s="6">
        <v>0</v>
      </c>
      <c r="K137" s="6">
        <v>0</v>
      </c>
      <c r="L137" s="6">
        <v>16.05</v>
      </c>
      <c r="M137" s="6">
        <v>75</v>
      </c>
      <c r="N137" s="7">
        <f t="shared" si="4"/>
        <v>0</v>
      </c>
      <c r="O137" s="6">
        <v>0</v>
      </c>
      <c r="P137" s="6" t="s">
        <v>28</v>
      </c>
      <c r="Q137" s="6" t="s">
        <v>28</v>
      </c>
      <c r="R137" s="6">
        <v>10</v>
      </c>
      <c r="S137" s="6">
        <v>4.8600000000000003</v>
      </c>
      <c r="T137" s="6">
        <v>235</v>
      </c>
      <c r="U137" s="6">
        <v>114.16</v>
      </c>
      <c r="V137" s="6">
        <v>876</v>
      </c>
      <c r="W137" s="6">
        <v>425.56</v>
      </c>
      <c r="X137" s="6">
        <v>4</v>
      </c>
      <c r="Y137" s="6">
        <v>1.94</v>
      </c>
      <c r="Z137" s="7">
        <f>1672 / 86400</f>
        <v>1.9351851851851853E-2</v>
      </c>
      <c r="AA137" s="6">
        <v>3.62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125.4</v>
      </c>
      <c r="D138" s="4">
        <v>104.63</v>
      </c>
      <c r="E138" s="4">
        <v>0</v>
      </c>
      <c r="F138" s="4">
        <v>0</v>
      </c>
      <c r="G138" s="4">
        <v>0</v>
      </c>
      <c r="H138" s="4">
        <v>119.85</v>
      </c>
      <c r="I138" s="5">
        <f>27996 / 86400</f>
        <v>0.3240277777777778</v>
      </c>
      <c r="J138" s="4">
        <v>0</v>
      </c>
      <c r="K138" s="4">
        <v>0</v>
      </c>
      <c r="L138" s="4">
        <v>15.41</v>
      </c>
      <c r="M138" s="4">
        <v>72</v>
      </c>
      <c r="N138" s="5">
        <f t="shared" si="4"/>
        <v>0</v>
      </c>
      <c r="O138" s="4">
        <v>0</v>
      </c>
      <c r="P138" s="4" t="s">
        <v>28</v>
      </c>
      <c r="Q138" s="4" t="s">
        <v>28</v>
      </c>
      <c r="R138" s="4">
        <v>215</v>
      </c>
      <c r="S138" s="4">
        <v>179.39</v>
      </c>
      <c r="T138" s="4">
        <v>697</v>
      </c>
      <c r="U138" s="4">
        <v>581.54999999999995</v>
      </c>
      <c r="V138" s="4">
        <v>304</v>
      </c>
      <c r="W138" s="4">
        <v>253.65</v>
      </c>
      <c r="X138" s="4">
        <v>127</v>
      </c>
      <c r="Y138" s="4">
        <v>105.96</v>
      </c>
      <c r="Z138" s="5">
        <f>2294 / 86400</f>
        <v>2.6550925925925926E-2</v>
      </c>
      <c r="AA138" s="4">
        <v>8.19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125.4</v>
      </c>
      <c r="D139" s="6">
        <v>104.63</v>
      </c>
      <c r="E139" s="6">
        <v>0</v>
      </c>
      <c r="F139" s="6">
        <v>0</v>
      </c>
      <c r="G139" s="6">
        <v>0</v>
      </c>
      <c r="H139" s="6">
        <v>119.85</v>
      </c>
      <c r="I139" s="7">
        <f>27996 / 86400</f>
        <v>0.3240277777777778</v>
      </c>
      <c r="J139" s="6">
        <v>0</v>
      </c>
      <c r="K139" s="6">
        <v>0</v>
      </c>
      <c r="L139" s="6">
        <v>15.41</v>
      </c>
      <c r="M139" s="6">
        <v>72</v>
      </c>
      <c r="N139" s="7">
        <f t="shared" si="4"/>
        <v>0</v>
      </c>
      <c r="O139" s="6">
        <v>0</v>
      </c>
      <c r="P139" s="6" t="s">
        <v>28</v>
      </c>
      <c r="Q139" s="6" t="s">
        <v>28</v>
      </c>
      <c r="R139" s="6">
        <v>215</v>
      </c>
      <c r="S139" s="6">
        <v>179.39</v>
      </c>
      <c r="T139" s="6">
        <v>697</v>
      </c>
      <c r="U139" s="6">
        <v>581.54999999999995</v>
      </c>
      <c r="V139" s="6">
        <v>304</v>
      </c>
      <c r="W139" s="6">
        <v>253.65</v>
      </c>
      <c r="X139" s="6">
        <v>127</v>
      </c>
      <c r="Y139" s="6">
        <v>105.96</v>
      </c>
      <c r="Z139" s="7">
        <f>2294 / 86400</f>
        <v>2.6550925925925926E-2</v>
      </c>
      <c r="AA139" s="6">
        <v>8.19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79.400000000000006</v>
      </c>
      <c r="D140" s="4">
        <v>47.64</v>
      </c>
      <c r="E140" s="4">
        <v>0</v>
      </c>
      <c r="F140" s="4">
        <v>0</v>
      </c>
      <c r="G140" s="4">
        <v>0</v>
      </c>
      <c r="H140" s="4">
        <v>166.68</v>
      </c>
      <c r="I140" s="5">
        <f>4249 / 86400</f>
        <v>4.9178240740740738E-2</v>
      </c>
      <c r="J140" s="4">
        <v>0</v>
      </c>
      <c r="K140" s="4">
        <v>0</v>
      </c>
      <c r="L140" s="4">
        <v>141.22</v>
      </c>
      <c r="M140" s="4">
        <v>80</v>
      </c>
      <c r="N140" s="5">
        <f t="shared" si="4"/>
        <v>0</v>
      </c>
      <c r="O140" s="4">
        <v>0</v>
      </c>
      <c r="P140" s="4" t="s">
        <v>28</v>
      </c>
      <c r="Q140" s="4" t="s">
        <v>28</v>
      </c>
      <c r="R140" s="4">
        <v>112</v>
      </c>
      <c r="S140" s="4">
        <v>67.19</v>
      </c>
      <c r="T140" s="4">
        <v>541</v>
      </c>
      <c r="U140" s="4">
        <v>324.57</v>
      </c>
      <c r="V140" s="4">
        <v>329</v>
      </c>
      <c r="W140" s="4">
        <v>197.38</v>
      </c>
      <c r="X140" s="4">
        <v>29</v>
      </c>
      <c r="Y140" s="4">
        <v>17.399999999999999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79.400000000000006</v>
      </c>
      <c r="D141" s="6">
        <v>47.64</v>
      </c>
      <c r="E141" s="6">
        <v>0</v>
      </c>
      <c r="F141" s="6">
        <v>0</v>
      </c>
      <c r="G141" s="6">
        <v>0</v>
      </c>
      <c r="H141" s="6">
        <v>166.68</v>
      </c>
      <c r="I141" s="7">
        <f>4249 / 86400</f>
        <v>4.9178240740740738E-2</v>
      </c>
      <c r="J141" s="6">
        <v>0</v>
      </c>
      <c r="K141" s="6">
        <v>0</v>
      </c>
      <c r="L141" s="6">
        <v>141.22</v>
      </c>
      <c r="M141" s="6">
        <v>80</v>
      </c>
      <c r="N141" s="7">
        <f t="shared" si="4"/>
        <v>0</v>
      </c>
      <c r="O141" s="6">
        <v>0</v>
      </c>
      <c r="P141" s="6" t="s">
        <v>28</v>
      </c>
      <c r="Q141" s="6" t="s">
        <v>28</v>
      </c>
      <c r="R141" s="6">
        <v>112</v>
      </c>
      <c r="S141" s="6">
        <v>67.19</v>
      </c>
      <c r="T141" s="6">
        <v>541</v>
      </c>
      <c r="U141" s="6">
        <v>324.57</v>
      </c>
      <c r="V141" s="6">
        <v>329</v>
      </c>
      <c r="W141" s="6">
        <v>197.38</v>
      </c>
      <c r="X141" s="6">
        <v>29</v>
      </c>
      <c r="Y141" s="6">
        <v>17.399999999999999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26.62</v>
      </c>
      <c r="D142" s="4">
        <v>14.18</v>
      </c>
      <c r="E142" s="4">
        <v>0</v>
      </c>
      <c r="F142" s="4">
        <v>0</v>
      </c>
      <c r="G142" s="4">
        <v>0</v>
      </c>
      <c r="H142" s="4">
        <v>187.68</v>
      </c>
      <c r="I142" s="5">
        <f>30264 / 86400</f>
        <v>0.3502777777777778</v>
      </c>
      <c r="J142" s="4">
        <v>0</v>
      </c>
      <c r="K142" s="4">
        <v>0</v>
      </c>
      <c r="L142" s="4">
        <v>22.33</v>
      </c>
      <c r="M142" s="4">
        <v>86</v>
      </c>
      <c r="N142" s="5">
        <f>22 / 86400</f>
        <v>2.5462962962962961E-4</v>
      </c>
      <c r="O142" s="4">
        <v>7.0000000000000007E-2</v>
      </c>
      <c r="P142" s="4" t="s">
        <v>28</v>
      </c>
      <c r="Q142" s="4" t="s">
        <v>28</v>
      </c>
      <c r="R142" s="4">
        <v>8</v>
      </c>
      <c r="S142" s="4">
        <v>4.26</v>
      </c>
      <c r="T142" s="4">
        <v>245</v>
      </c>
      <c r="U142" s="4">
        <v>130.54</v>
      </c>
      <c r="V142" s="4">
        <v>765</v>
      </c>
      <c r="W142" s="4">
        <v>407.61</v>
      </c>
      <c r="X142" s="4">
        <v>0</v>
      </c>
      <c r="Y142" s="4">
        <v>0</v>
      </c>
      <c r="Z142" s="5">
        <f>875 / 86400</f>
        <v>1.0127314814814815E-2</v>
      </c>
      <c r="AA142" s="4">
        <v>2.89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26.62</v>
      </c>
      <c r="D143" s="6">
        <v>14.18</v>
      </c>
      <c r="E143" s="6">
        <v>0</v>
      </c>
      <c r="F143" s="6">
        <v>0</v>
      </c>
      <c r="G143" s="6">
        <v>0</v>
      </c>
      <c r="H143" s="6">
        <v>187.68</v>
      </c>
      <c r="I143" s="7">
        <f>30264 / 86400</f>
        <v>0.3502777777777778</v>
      </c>
      <c r="J143" s="6">
        <v>0</v>
      </c>
      <c r="K143" s="6">
        <v>0</v>
      </c>
      <c r="L143" s="6">
        <v>22.33</v>
      </c>
      <c r="M143" s="6">
        <v>86</v>
      </c>
      <c r="N143" s="7">
        <f>22 / 86400</f>
        <v>2.5462962962962961E-4</v>
      </c>
      <c r="O143" s="6">
        <v>7.0000000000000007E-2</v>
      </c>
      <c r="P143" s="6" t="s">
        <v>28</v>
      </c>
      <c r="Q143" s="6" t="s">
        <v>28</v>
      </c>
      <c r="R143" s="6">
        <v>8</v>
      </c>
      <c r="S143" s="6">
        <v>4.26</v>
      </c>
      <c r="T143" s="6">
        <v>245</v>
      </c>
      <c r="U143" s="6">
        <v>130.54</v>
      </c>
      <c r="V143" s="6">
        <v>765</v>
      </c>
      <c r="W143" s="6">
        <v>407.61</v>
      </c>
      <c r="X143" s="6">
        <v>0</v>
      </c>
      <c r="Y143" s="6">
        <v>0</v>
      </c>
      <c r="Z143" s="7">
        <f>875 / 86400</f>
        <v>1.0127314814814815E-2</v>
      </c>
      <c r="AA143" s="6">
        <v>2.89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155.30000000000001</v>
      </c>
      <c r="D144" s="4">
        <v>85.88</v>
      </c>
      <c r="E144" s="4">
        <v>0</v>
      </c>
      <c r="F144" s="4">
        <v>0</v>
      </c>
      <c r="G144" s="4">
        <v>0</v>
      </c>
      <c r="H144" s="4">
        <v>180.84</v>
      </c>
      <c r="I144" s="5">
        <f>52448 / 86400</f>
        <v>0.60703703703703704</v>
      </c>
      <c r="J144" s="4">
        <v>0</v>
      </c>
      <c r="K144" s="4">
        <v>0</v>
      </c>
      <c r="L144" s="4">
        <v>12.41</v>
      </c>
      <c r="M144" s="4">
        <v>77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188</v>
      </c>
      <c r="S144" s="4">
        <v>103.96</v>
      </c>
      <c r="T144" s="4">
        <v>1156</v>
      </c>
      <c r="U144" s="4">
        <v>639.26</v>
      </c>
      <c r="V144" s="4">
        <v>540</v>
      </c>
      <c r="W144" s="4">
        <v>298.61</v>
      </c>
      <c r="X144" s="4">
        <v>21</v>
      </c>
      <c r="Y144" s="4">
        <v>11.61</v>
      </c>
      <c r="Z144" s="5">
        <f>8185 / 86400</f>
        <v>9.4733796296296302E-2</v>
      </c>
      <c r="AA144" s="4">
        <v>15.61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155.30000000000001</v>
      </c>
      <c r="D145" s="6">
        <v>85.88</v>
      </c>
      <c r="E145" s="6">
        <v>0</v>
      </c>
      <c r="F145" s="6">
        <v>0</v>
      </c>
      <c r="G145" s="6">
        <v>0</v>
      </c>
      <c r="H145" s="6">
        <v>180.84</v>
      </c>
      <c r="I145" s="7">
        <f>52448 / 86400</f>
        <v>0.60703703703703704</v>
      </c>
      <c r="J145" s="6">
        <v>0</v>
      </c>
      <c r="K145" s="6">
        <v>0</v>
      </c>
      <c r="L145" s="6">
        <v>12.41</v>
      </c>
      <c r="M145" s="6">
        <v>77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188</v>
      </c>
      <c r="S145" s="6">
        <v>103.96</v>
      </c>
      <c r="T145" s="6">
        <v>1156</v>
      </c>
      <c r="U145" s="6">
        <v>639.26</v>
      </c>
      <c r="V145" s="6">
        <v>540</v>
      </c>
      <c r="W145" s="6">
        <v>298.61</v>
      </c>
      <c r="X145" s="6">
        <v>21</v>
      </c>
      <c r="Y145" s="6">
        <v>11.61</v>
      </c>
      <c r="Z145" s="7">
        <f>8185 / 86400</f>
        <v>9.4733796296296302E-2</v>
      </c>
      <c r="AA145" s="6">
        <v>15.61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134.1</v>
      </c>
      <c r="D146" s="4">
        <v>65.62</v>
      </c>
      <c r="E146" s="4">
        <v>0</v>
      </c>
      <c r="F146" s="4">
        <v>0</v>
      </c>
      <c r="G146" s="4">
        <v>0</v>
      </c>
      <c r="H146" s="4">
        <v>204.34</v>
      </c>
      <c r="I146" s="5">
        <f>45340 / 86400</f>
        <v>0.52476851851851847</v>
      </c>
      <c r="J146" s="4">
        <v>0</v>
      </c>
      <c r="K146" s="4">
        <v>0</v>
      </c>
      <c r="L146" s="4">
        <v>16.22</v>
      </c>
      <c r="M146" s="4">
        <v>85</v>
      </c>
      <c r="N146" s="5">
        <f>14 / 86400</f>
        <v>1.6203703703703703E-4</v>
      </c>
      <c r="O146" s="4">
        <v>0.03</v>
      </c>
      <c r="P146" s="4" t="s">
        <v>28</v>
      </c>
      <c r="Q146" s="4" t="s">
        <v>28</v>
      </c>
      <c r="R146" s="4">
        <v>204</v>
      </c>
      <c r="S146" s="4">
        <v>99.83</v>
      </c>
      <c r="T146" s="4">
        <v>849</v>
      </c>
      <c r="U146" s="4">
        <v>415.48</v>
      </c>
      <c r="V146" s="4">
        <v>428</v>
      </c>
      <c r="W146" s="4">
        <v>209.45</v>
      </c>
      <c r="X146" s="4">
        <v>82</v>
      </c>
      <c r="Y146" s="4">
        <v>40.130000000000003</v>
      </c>
      <c r="Z146" s="5">
        <f>2297 / 86400</f>
        <v>2.6585648148148146E-2</v>
      </c>
      <c r="AA146" s="4">
        <v>5.07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134.1</v>
      </c>
      <c r="D147" s="6">
        <v>65.62</v>
      </c>
      <c r="E147" s="6">
        <v>0</v>
      </c>
      <c r="F147" s="6">
        <v>0</v>
      </c>
      <c r="G147" s="6">
        <v>0</v>
      </c>
      <c r="H147" s="6">
        <v>204.34</v>
      </c>
      <c r="I147" s="7">
        <f>45340 / 86400</f>
        <v>0.52476851851851847</v>
      </c>
      <c r="J147" s="6">
        <v>0</v>
      </c>
      <c r="K147" s="6">
        <v>0</v>
      </c>
      <c r="L147" s="6">
        <v>16.22</v>
      </c>
      <c r="M147" s="6">
        <v>85</v>
      </c>
      <c r="N147" s="7">
        <f>14 / 86400</f>
        <v>1.6203703703703703E-4</v>
      </c>
      <c r="O147" s="6">
        <v>0.03</v>
      </c>
      <c r="P147" s="6" t="s">
        <v>28</v>
      </c>
      <c r="Q147" s="6" t="s">
        <v>28</v>
      </c>
      <c r="R147" s="6">
        <v>204</v>
      </c>
      <c r="S147" s="6">
        <v>99.83</v>
      </c>
      <c r="T147" s="6">
        <v>849</v>
      </c>
      <c r="U147" s="6">
        <v>415.48</v>
      </c>
      <c r="V147" s="6">
        <v>428</v>
      </c>
      <c r="W147" s="6">
        <v>209.45</v>
      </c>
      <c r="X147" s="6">
        <v>82</v>
      </c>
      <c r="Y147" s="6">
        <v>40.130000000000003</v>
      </c>
      <c r="Z147" s="7">
        <f>2297 / 86400</f>
        <v>2.6585648148148146E-2</v>
      </c>
      <c r="AA147" s="6">
        <v>5.07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185.87</v>
      </c>
      <c r="D148" s="4">
        <v>105.91</v>
      </c>
      <c r="E148" s="4">
        <v>0</v>
      </c>
      <c r="F148" s="4">
        <v>0</v>
      </c>
      <c r="G148" s="4">
        <v>0</v>
      </c>
      <c r="H148" s="4">
        <v>175.49</v>
      </c>
      <c r="I148" s="5">
        <f>23477 / 86400</f>
        <v>0.27172453703703703</v>
      </c>
      <c r="J148" s="4">
        <v>0</v>
      </c>
      <c r="K148" s="4">
        <v>0</v>
      </c>
      <c r="L148" s="4">
        <v>26.91</v>
      </c>
      <c r="M148" s="4">
        <v>85</v>
      </c>
      <c r="N148" s="5">
        <f>8 / 86400</f>
        <v>9.2592592592592588E-5</v>
      </c>
      <c r="O148" s="4">
        <v>0.03</v>
      </c>
      <c r="P148" s="4" t="s">
        <v>28</v>
      </c>
      <c r="Q148" s="4" t="s">
        <v>28</v>
      </c>
      <c r="R148" s="4">
        <v>312</v>
      </c>
      <c r="S148" s="4">
        <v>177.79</v>
      </c>
      <c r="T148" s="4">
        <v>1143</v>
      </c>
      <c r="U148" s="4">
        <v>651.32000000000005</v>
      </c>
      <c r="V148" s="4">
        <v>866</v>
      </c>
      <c r="W148" s="4">
        <v>493.48</v>
      </c>
      <c r="X148" s="4">
        <v>90</v>
      </c>
      <c r="Y148" s="4">
        <v>51.28</v>
      </c>
      <c r="Z148" s="5">
        <f>441 / 86400</f>
        <v>5.1041666666666666E-3</v>
      </c>
      <c r="AA148" s="4">
        <v>1.88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185.87</v>
      </c>
      <c r="D149" s="6">
        <v>105.91</v>
      </c>
      <c r="E149" s="6">
        <v>0</v>
      </c>
      <c r="F149" s="6">
        <v>0</v>
      </c>
      <c r="G149" s="6">
        <v>0</v>
      </c>
      <c r="H149" s="6">
        <v>175.49</v>
      </c>
      <c r="I149" s="7">
        <f>23477 / 86400</f>
        <v>0.27172453703703703</v>
      </c>
      <c r="J149" s="6">
        <v>0</v>
      </c>
      <c r="K149" s="6">
        <v>0</v>
      </c>
      <c r="L149" s="6">
        <v>26.91</v>
      </c>
      <c r="M149" s="6">
        <v>85</v>
      </c>
      <c r="N149" s="7">
        <f>8 / 86400</f>
        <v>9.2592592592592588E-5</v>
      </c>
      <c r="O149" s="6">
        <v>0.03</v>
      </c>
      <c r="P149" s="6" t="s">
        <v>28</v>
      </c>
      <c r="Q149" s="6" t="s">
        <v>28</v>
      </c>
      <c r="R149" s="6">
        <v>312</v>
      </c>
      <c r="S149" s="6">
        <v>177.79</v>
      </c>
      <c r="T149" s="6">
        <v>1143</v>
      </c>
      <c r="U149" s="6">
        <v>651.32000000000005</v>
      </c>
      <c r="V149" s="6">
        <v>866</v>
      </c>
      <c r="W149" s="6">
        <v>493.48</v>
      </c>
      <c r="X149" s="6">
        <v>90</v>
      </c>
      <c r="Y149" s="6">
        <v>51.28</v>
      </c>
      <c r="Z149" s="7">
        <f>441 / 86400</f>
        <v>5.1041666666666666E-3</v>
      </c>
      <c r="AA149" s="6">
        <v>1.88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21</v>
      </c>
      <c r="D150" s="4">
        <v>48.65</v>
      </c>
      <c r="E150" s="4">
        <v>0</v>
      </c>
      <c r="F150" s="4">
        <v>0</v>
      </c>
      <c r="G150" s="4">
        <v>0</v>
      </c>
      <c r="H150" s="4">
        <v>43.16</v>
      </c>
      <c r="I150" s="5">
        <f>12022 / 86400</f>
        <v>0.13914351851851853</v>
      </c>
      <c r="J150" s="4">
        <v>0</v>
      </c>
      <c r="K150" s="4">
        <v>0</v>
      </c>
      <c r="L150" s="4">
        <v>12.92</v>
      </c>
      <c r="M150" s="4">
        <v>75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40</v>
      </c>
      <c r="S150" s="4">
        <v>92.67</v>
      </c>
      <c r="T150" s="4">
        <v>129</v>
      </c>
      <c r="U150" s="4">
        <v>298.87</v>
      </c>
      <c r="V150" s="4">
        <v>99</v>
      </c>
      <c r="W150" s="4">
        <v>229.37</v>
      </c>
      <c r="X150" s="4">
        <v>1</v>
      </c>
      <c r="Y150" s="4">
        <v>2.3199999999999998</v>
      </c>
      <c r="Z150" s="5">
        <f>1942 / 86400</f>
        <v>2.2476851851851852E-2</v>
      </c>
      <c r="AA150" s="4">
        <v>16.149999999999999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21</v>
      </c>
      <c r="D151" s="6">
        <v>48.65</v>
      </c>
      <c r="E151" s="6">
        <v>0</v>
      </c>
      <c r="F151" s="6">
        <v>0</v>
      </c>
      <c r="G151" s="6">
        <v>0</v>
      </c>
      <c r="H151" s="6">
        <v>43.16</v>
      </c>
      <c r="I151" s="7">
        <f>12022 / 86400</f>
        <v>0.13914351851851853</v>
      </c>
      <c r="J151" s="6">
        <v>0</v>
      </c>
      <c r="K151" s="6">
        <v>0</v>
      </c>
      <c r="L151" s="6">
        <v>12.92</v>
      </c>
      <c r="M151" s="6">
        <v>75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40</v>
      </c>
      <c r="S151" s="6">
        <v>92.67</v>
      </c>
      <c r="T151" s="6">
        <v>129</v>
      </c>
      <c r="U151" s="6">
        <v>298.87</v>
      </c>
      <c r="V151" s="6">
        <v>99</v>
      </c>
      <c r="W151" s="6">
        <v>229.37</v>
      </c>
      <c r="X151" s="6">
        <v>1</v>
      </c>
      <c r="Y151" s="6">
        <v>2.3199999999999998</v>
      </c>
      <c r="Z151" s="7">
        <f>1942 / 86400</f>
        <v>2.2476851851851852E-2</v>
      </c>
      <c r="AA151" s="6">
        <v>16.149999999999999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25.2</v>
      </c>
      <c r="D152" s="4">
        <v>15.54</v>
      </c>
      <c r="E152" s="4">
        <v>0</v>
      </c>
      <c r="F152" s="4">
        <v>0</v>
      </c>
      <c r="G152" s="4">
        <v>0</v>
      </c>
      <c r="H152" s="4">
        <v>162.13999999999999</v>
      </c>
      <c r="I152" s="5">
        <f>32981 / 86400</f>
        <v>0.38172453703703701</v>
      </c>
      <c r="J152" s="4">
        <v>0</v>
      </c>
      <c r="K152" s="4">
        <v>0</v>
      </c>
      <c r="L152" s="4">
        <v>17.7</v>
      </c>
      <c r="M152" s="4">
        <v>73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1</v>
      </c>
      <c r="S152" s="4">
        <v>0.62</v>
      </c>
      <c r="T152" s="4">
        <v>249</v>
      </c>
      <c r="U152" s="4">
        <v>153.57</v>
      </c>
      <c r="V152" s="4">
        <v>713</v>
      </c>
      <c r="W152" s="4">
        <v>439.75</v>
      </c>
      <c r="X152" s="4">
        <v>1</v>
      </c>
      <c r="Y152" s="4">
        <v>0.62</v>
      </c>
      <c r="Z152" s="5">
        <f>1501 / 86400</f>
        <v>1.7372685185185185E-2</v>
      </c>
      <c r="AA152" s="4">
        <v>4.55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25.2</v>
      </c>
      <c r="D153" s="6">
        <v>15.54</v>
      </c>
      <c r="E153" s="6">
        <v>0</v>
      </c>
      <c r="F153" s="6">
        <v>0</v>
      </c>
      <c r="G153" s="6">
        <v>0</v>
      </c>
      <c r="H153" s="6">
        <v>162.13999999999999</v>
      </c>
      <c r="I153" s="7">
        <f>32981 / 86400</f>
        <v>0.38172453703703701</v>
      </c>
      <c r="J153" s="6">
        <v>0</v>
      </c>
      <c r="K153" s="6">
        <v>0</v>
      </c>
      <c r="L153" s="6">
        <v>17.7</v>
      </c>
      <c r="M153" s="6">
        <v>73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1</v>
      </c>
      <c r="S153" s="6">
        <v>0.62</v>
      </c>
      <c r="T153" s="6">
        <v>249</v>
      </c>
      <c r="U153" s="6">
        <v>153.57</v>
      </c>
      <c r="V153" s="6">
        <v>713</v>
      </c>
      <c r="W153" s="6">
        <v>439.75</v>
      </c>
      <c r="X153" s="6">
        <v>1</v>
      </c>
      <c r="Y153" s="6">
        <v>0.62</v>
      </c>
      <c r="Z153" s="7">
        <f>1501 / 86400</f>
        <v>1.7372685185185185E-2</v>
      </c>
      <c r="AA153" s="6">
        <v>4.55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469.39</v>
      </c>
      <c r="D154" s="4">
        <v>156.13999999999999</v>
      </c>
      <c r="E154" s="4">
        <v>0</v>
      </c>
      <c r="F154" s="4">
        <v>0</v>
      </c>
      <c r="G154" s="4">
        <v>0</v>
      </c>
      <c r="H154" s="4">
        <v>300.62</v>
      </c>
      <c r="I154" s="5">
        <f>58352 / 86400</f>
        <v>0.6753703703703704</v>
      </c>
      <c r="J154" s="4">
        <v>0</v>
      </c>
      <c r="K154" s="4">
        <v>0</v>
      </c>
      <c r="L154" s="4">
        <v>18.55</v>
      </c>
      <c r="M154" s="4">
        <v>84</v>
      </c>
      <c r="N154" s="5">
        <f>14 / 86400</f>
        <v>1.6203703703703703E-4</v>
      </c>
      <c r="O154" s="4">
        <v>0.02</v>
      </c>
      <c r="P154" s="4" t="s">
        <v>28</v>
      </c>
      <c r="Q154" s="4" t="s">
        <v>28</v>
      </c>
      <c r="R154" s="4">
        <v>785</v>
      </c>
      <c r="S154" s="4">
        <v>261.13</v>
      </c>
      <c r="T154" s="4">
        <v>1955</v>
      </c>
      <c r="U154" s="4">
        <v>650.32000000000005</v>
      </c>
      <c r="V154" s="4">
        <v>1232</v>
      </c>
      <c r="W154" s="4">
        <v>409.82</v>
      </c>
      <c r="X154" s="4">
        <v>1167</v>
      </c>
      <c r="Y154" s="4">
        <v>388.2</v>
      </c>
      <c r="Z154" s="5">
        <f>885 / 86400</f>
        <v>1.0243055555555556E-2</v>
      </c>
      <c r="AA154" s="4">
        <v>1.52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469.39</v>
      </c>
      <c r="D155" s="6">
        <v>156.13999999999999</v>
      </c>
      <c r="E155" s="6">
        <v>0</v>
      </c>
      <c r="F155" s="6">
        <v>0</v>
      </c>
      <c r="G155" s="6">
        <v>0</v>
      </c>
      <c r="H155" s="6">
        <v>300.62</v>
      </c>
      <c r="I155" s="7">
        <f>58352 / 86400</f>
        <v>0.6753703703703704</v>
      </c>
      <c r="J155" s="6">
        <v>0</v>
      </c>
      <c r="K155" s="6">
        <v>0</v>
      </c>
      <c r="L155" s="6">
        <v>18.55</v>
      </c>
      <c r="M155" s="6">
        <v>84</v>
      </c>
      <c r="N155" s="7">
        <f>14 / 86400</f>
        <v>1.6203703703703703E-4</v>
      </c>
      <c r="O155" s="6">
        <v>0.02</v>
      </c>
      <c r="P155" s="6" t="s">
        <v>28</v>
      </c>
      <c r="Q155" s="6" t="s">
        <v>28</v>
      </c>
      <c r="R155" s="6">
        <v>785</v>
      </c>
      <c r="S155" s="6">
        <v>261.13</v>
      </c>
      <c r="T155" s="6">
        <v>1955</v>
      </c>
      <c r="U155" s="6">
        <v>650.32000000000005</v>
      </c>
      <c r="V155" s="6">
        <v>1232</v>
      </c>
      <c r="W155" s="6">
        <v>409.82</v>
      </c>
      <c r="X155" s="6">
        <v>1167</v>
      </c>
      <c r="Y155" s="6">
        <v>388.2</v>
      </c>
      <c r="Z155" s="7">
        <f>885 / 86400</f>
        <v>1.0243055555555556E-2</v>
      </c>
      <c r="AA155" s="6">
        <v>1.52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13.1</v>
      </c>
      <c r="D156" s="4">
        <v>6.85</v>
      </c>
      <c r="E156" s="4">
        <v>0</v>
      </c>
      <c r="F156" s="4">
        <v>0</v>
      </c>
      <c r="G156" s="4">
        <v>0</v>
      </c>
      <c r="H156" s="4">
        <v>191.16</v>
      </c>
      <c r="I156" s="5">
        <f>42134 / 86400</f>
        <v>0.48766203703703703</v>
      </c>
      <c r="J156" s="4">
        <v>0</v>
      </c>
      <c r="K156" s="4">
        <v>0</v>
      </c>
      <c r="L156" s="4">
        <v>16.329999999999998</v>
      </c>
      <c r="M156" s="4">
        <v>75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0</v>
      </c>
      <c r="S156" s="4">
        <v>0</v>
      </c>
      <c r="T156" s="4">
        <v>131</v>
      </c>
      <c r="U156" s="4">
        <v>68.53</v>
      </c>
      <c r="V156" s="4">
        <v>558</v>
      </c>
      <c r="W156" s="4">
        <v>291.89999999999998</v>
      </c>
      <c r="X156" s="4">
        <v>0</v>
      </c>
      <c r="Y156" s="4">
        <v>0</v>
      </c>
      <c r="Z156" s="5">
        <f>0 / 86400</f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13.1</v>
      </c>
      <c r="D157" s="6">
        <v>6.85</v>
      </c>
      <c r="E157" s="6">
        <v>0</v>
      </c>
      <c r="F157" s="6">
        <v>0</v>
      </c>
      <c r="G157" s="6">
        <v>0</v>
      </c>
      <c r="H157" s="6">
        <v>191.16</v>
      </c>
      <c r="I157" s="7">
        <f>42134 / 86400</f>
        <v>0.48766203703703703</v>
      </c>
      <c r="J157" s="6">
        <v>0</v>
      </c>
      <c r="K157" s="6">
        <v>0</v>
      </c>
      <c r="L157" s="6">
        <v>16.329999999999998</v>
      </c>
      <c r="M157" s="6">
        <v>75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0</v>
      </c>
      <c r="S157" s="6">
        <v>0</v>
      </c>
      <c r="T157" s="6">
        <v>131</v>
      </c>
      <c r="U157" s="6">
        <v>68.53</v>
      </c>
      <c r="V157" s="6">
        <v>558</v>
      </c>
      <c r="W157" s="6">
        <v>291.89999999999998</v>
      </c>
      <c r="X157" s="6">
        <v>0</v>
      </c>
      <c r="Y157" s="6">
        <v>0</v>
      </c>
      <c r="Z157" s="7">
        <f>0 / 86400</f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40.380000000000003</v>
      </c>
      <c r="D158" s="4">
        <v>41.56</v>
      </c>
      <c r="E158" s="4">
        <v>0</v>
      </c>
      <c r="F158" s="4">
        <v>0</v>
      </c>
      <c r="G158" s="4">
        <v>0</v>
      </c>
      <c r="H158" s="4">
        <v>97.16</v>
      </c>
      <c r="I158" s="5">
        <f>20375 / 86400</f>
        <v>0.23582175925925927</v>
      </c>
      <c r="J158" s="4">
        <v>0</v>
      </c>
      <c r="K158" s="4">
        <v>0</v>
      </c>
      <c r="L158" s="4">
        <v>17.170000000000002</v>
      </c>
      <c r="M158" s="4">
        <v>106</v>
      </c>
      <c r="N158" s="5">
        <f>114 / 86400</f>
        <v>1.3194444444444445E-3</v>
      </c>
      <c r="O158" s="4">
        <v>0.56000000000000005</v>
      </c>
      <c r="P158" s="4" t="s">
        <v>28</v>
      </c>
      <c r="Q158" s="4" t="s">
        <v>28</v>
      </c>
      <c r="R158" s="4">
        <v>24</v>
      </c>
      <c r="S158" s="4">
        <v>24.7</v>
      </c>
      <c r="T158" s="4">
        <v>316</v>
      </c>
      <c r="U158" s="4">
        <v>325.23</v>
      </c>
      <c r="V158" s="4">
        <v>655</v>
      </c>
      <c r="W158" s="4">
        <v>674.12</v>
      </c>
      <c r="X158" s="4">
        <v>24</v>
      </c>
      <c r="Y158" s="4">
        <v>24.7</v>
      </c>
      <c r="Z158" s="5">
        <f>1518 / 86400</f>
        <v>1.7569444444444443E-2</v>
      </c>
      <c r="AA158" s="4">
        <v>7.45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40.380000000000003</v>
      </c>
      <c r="D159" s="6">
        <v>41.56</v>
      </c>
      <c r="E159" s="6">
        <v>0</v>
      </c>
      <c r="F159" s="6">
        <v>0</v>
      </c>
      <c r="G159" s="6">
        <v>0</v>
      </c>
      <c r="H159" s="6">
        <v>97.16</v>
      </c>
      <c r="I159" s="7">
        <f>20375 / 86400</f>
        <v>0.23582175925925927</v>
      </c>
      <c r="J159" s="6">
        <v>0</v>
      </c>
      <c r="K159" s="6">
        <v>0</v>
      </c>
      <c r="L159" s="6">
        <v>17.170000000000002</v>
      </c>
      <c r="M159" s="6">
        <v>106</v>
      </c>
      <c r="N159" s="7">
        <f>114 / 86400</f>
        <v>1.3194444444444445E-3</v>
      </c>
      <c r="O159" s="6">
        <v>0.56000000000000005</v>
      </c>
      <c r="P159" s="6" t="s">
        <v>28</v>
      </c>
      <c r="Q159" s="6" t="s">
        <v>28</v>
      </c>
      <c r="R159" s="6">
        <v>24</v>
      </c>
      <c r="S159" s="6">
        <v>24.7</v>
      </c>
      <c r="T159" s="6">
        <v>316</v>
      </c>
      <c r="U159" s="6">
        <v>325.23</v>
      </c>
      <c r="V159" s="6">
        <v>655</v>
      </c>
      <c r="W159" s="6">
        <v>674.12</v>
      </c>
      <c r="X159" s="6">
        <v>24</v>
      </c>
      <c r="Y159" s="6">
        <v>24.7</v>
      </c>
      <c r="Z159" s="7">
        <f>1518 / 86400</f>
        <v>1.7569444444444443E-2</v>
      </c>
      <c r="AA159" s="6">
        <v>7.45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224.7</v>
      </c>
      <c r="D160" s="4">
        <v>118.34</v>
      </c>
      <c r="E160" s="4">
        <v>0</v>
      </c>
      <c r="F160" s="4">
        <v>0</v>
      </c>
      <c r="G160" s="4">
        <v>0</v>
      </c>
      <c r="H160" s="4">
        <v>189.88</v>
      </c>
      <c r="I160" s="5">
        <f>6126 / 86400</f>
        <v>7.0902777777777773E-2</v>
      </c>
      <c r="J160" s="4">
        <v>0</v>
      </c>
      <c r="K160" s="4">
        <v>0</v>
      </c>
      <c r="L160" s="4">
        <v>111.58</v>
      </c>
      <c r="M160" s="4">
        <v>76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431</v>
      </c>
      <c r="S160" s="4">
        <v>226.99</v>
      </c>
      <c r="T160" s="4">
        <v>1362</v>
      </c>
      <c r="U160" s="4">
        <v>717.3</v>
      </c>
      <c r="V160" s="4">
        <v>863</v>
      </c>
      <c r="W160" s="4">
        <v>454.5</v>
      </c>
      <c r="X160" s="4">
        <v>23</v>
      </c>
      <c r="Y160" s="4">
        <v>12.11</v>
      </c>
      <c r="Z160" s="5">
        <f>0 / 86400</f>
        <v>0</v>
      </c>
      <c r="AA160" s="4">
        <v>0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224.7</v>
      </c>
      <c r="D161" s="6">
        <v>118.34</v>
      </c>
      <c r="E161" s="6">
        <v>0</v>
      </c>
      <c r="F161" s="6">
        <v>0</v>
      </c>
      <c r="G161" s="6">
        <v>0</v>
      </c>
      <c r="H161" s="6">
        <v>189.88</v>
      </c>
      <c r="I161" s="7">
        <f>6126 / 86400</f>
        <v>7.0902777777777773E-2</v>
      </c>
      <c r="J161" s="6">
        <v>0</v>
      </c>
      <c r="K161" s="6">
        <v>0</v>
      </c>
      <c r="L161" s="6">
        <v>111.58</v>
      </c>
      <c r="M161" s="6">
        <v>76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431</v>
      </c>
      <c r="S161" s="6">
        <v>226.99</v>
      </c>
      <c r="T161" s="6">
        <v>1362</v>
      </c>
      <c r="U161" s="6">
        <v>717.3</v>
      </c>
      <c r="V161" s="6">
        <v>863</v>
      </c>
      <c r="W161" s="6">
        <v>454.5</v>
      </c>
      <c r="X161" s="6">
        <v>23</v>
      </c>
      <c r="Y161" s="6">
        <v>12.11</v>
      </c>
      <c r="Z161" s="7">
        <f>0 / 86400</f>
        <v>0</v>
      </c>
      <c r="AA161" s="6">
        <v>0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438.31</v>
      </c>
      <c r="D162" s="4">
        <v>119.94</v>
      </c>
      <c r="E162" s="4">
        <v>0</v>
      </c>
      <c r="F162" s="4">
        <v>0</v>
      </c>
      <c r="G162" s="4">
        <v>0</v>
      </c>
      <c r="H162" s="4">
        <v>365.44</v>
      </c>
      <c r="I162" s="5">
        <f>72760 / 86400</f>
        <v>0.84212962962962967</v>
      </c>
      <c r="J162" s="4">
        <v>0</v>
      </c>
      <c r="K162" s="4">
        <v>0</v>
      </c>
      <c r="L162" s="4">
        <v>18.079999999999998</v>
      </c>
      <c r="M162" s="4">
        <v>92</v>
      </c>
      <c r="N162" s="5">
        <f>85 / 86400</f>
        <v>9.837962962962962E-4</v>
      </c>
      <c r="O162" s="4">
        <v>0.12</v>
      </c>
      <c r="P162" s="4" t="s">
        <v>28</v>
      </c>
      <c r="Q162" s="4" t="s">
        <v>28</v>
      </c>
      <c r="R162" s="4">
        <v>890</v>
      </c>
      <c r="S162" s="4">
        <v>243.54</v>
      </c>
      <c r="T162" s="4">
        <v>2297</v>
      </c>
      <c r="U162" s="4">
        <v>628.54999999999995</v>
      </c>
      <c r="V162" s="4">
        <v>1730</v>
      </c>
      <c r="W162" s="4">
        <v>473.4</v>
      </c>
      <c r="X162" s="4">
        <v>291</v>
      </c>
      <c r="Y162" s="4">
        <v>79.63</v>
      </c>
      <c r="Z162" s="5">
        <f>6821 / 86400</f>
        <v>7.8946759259259258E-2</v>
      </c>
      <c r="AA162" s="4">
        <v>9.3699999999999992</v>
      </c>
      <c r="AB162" s="4" t="s">
        <v>28</v>
      </c>
    </row>
    <row r="163" spans="1:28" s="6" customFormat="1" ht="15.75" x14ac:dyDescent="0.25">
      <c r="B163" s="6" t="s">
        <v>29</v>
      </c>
      <c r="C163" s="6">
        <v>438.31</v>
      </c>
      <c r="D163" s="6">
        <v>119.94</v>
      </c>
      <c r="E163" s="6">
        <v>0</v>
      </c>
      <c r="F163" s="6">
        <v>0</v>
      </c>
      <c r="G163" s="6">
        <v>0</v>
      </c>
      <c r="H163" s="6">
        <v>365.44</v>
      </c>
      <c r="I163" s="7">
        <f>72760 / 86400</f>
        <v>0.84212962962962967</v>
      </c>
      <c r="J163" s="6">
        <v>0</v>
      </c>
      <c r="K163" s="6">
        <v>0</v>
      </c>
      <c r="L163" s="6">
        <v>18.079999999999998</v>
      </c>
      <c r="M163" s="6">
        <v>92</v>
      </c>
      <c r="N163" s="7">
        <f>85 / 86400</f>
        <v>9.837962962962962E-4</v>
      </c>
      <c r="O163" s="6">
        <v>0.12</v>
      </c>
      <c r="P163" s="6" t="s">
        <v>28</v>
      </c>
      <c r="Q163" s="6" t="s">
        <v>28</v>
      </c>
      <c r="R163" s="6">
        <v>890</v>
      </c>
      <c r="S163" s="6">
        <v>243.54</v>
      </c>
      <c r="T163" s="6">
        <v>2297</v>
      </c>
      <c r="U163" s="6">
        <v>628.54999999999995</v>
      </c>
      <c r="V163" s="6">
        <v>1730</v>
      </c>
      <c r="W163" s="6">
        <v>473.4</v>
      </c>
      <c r="X163" s="6">
        <v>291</v>
      </c>
      <c r="Y163" s="6">
        <v>79.63</v>
      </c>
      <c r="Z163" s="7">
        <f>6821 / 86400</f>
        <v>7.8946759259259258E-2</v>
      </c>
      <c r="AA163" s="6">
        <v>9.3699999999999992</v>
      </c>
      <c r="AB163" s="6" t="s">
        <v>28</v>
      </c>
    </row>
    <row r="164" spans="1:28" s="3" customFormat="1" ht="15.75" x14ac:dyDescent="0.25">
      <c r="A164" s="8" t="s">
        <v>30</v>
      </c>
      <c r="B164" s="9" t="s">
        <v>28</v>
      </c>
      <c r="C164" s="9">
        <v>12095.76</v>
      </c>
      <c r="D164" s="9">
        <v>78.63</v>
      </c>
      <c r="E164" s="9">
        <v>0</v>
      </c>
      <c r="F164" s="9">
        <v>0</v>
      </c>
      <c r="G164" s="9">
        <v>0</v>
      </c>
      <c r="H164" s="9">
        <v>15383.5</v>
      </c>
      <c r="I164" s="10">
        <f>2828055 / 86400</f>
        <v>32.732118055555553</v>
      </c>
      <c r="J164" s="9">
        <v>0</v>
      </c>
      <c r="K164" s="9">
        <v>0</v>
      </c>
      <c r="L164" s="9">
        <v>19.579999999999998</v>
      </c>
      <c r="M164" s="9">
        <v>149</v>
      </c>
      <c r="N164" s="10">
        <f>1711 / 86400</f>
        <v>1.9803240740740739E-2</v>
      </c>
      <c r="O164" s="9">
        <v>0.06</v>
      </c>
      <c r="P164" s="9" t="s">
        <v>28</v>
      </c>
      <c r="Q164" s="9" t="s">
        <v>28</v>
      </c>
      <c r="R164" s="9">
        <v>19640</v>
      </c>
      <c r="S164" s="9">
        <v>127.67</v>
      </c>
      <c r="T164" s="9">
        <v>67123</v>
      </c>
      <c r="U164" s="9">
        <v>436.33</v>
      </c>
      <c r="V164" s="9">
        <v>52912</v>
      </c>
      <c r="W164" s="9">
        <v>343.95</v>
      </c>
      <c r="X164" s="9">
        <v>14280</v>
      </c>
      <c r="Y164" s="9">
        <v>92.83</v>
      </c>
      <c r="Z164" s="10">
        <f>158732 / 86400</f>
        <v>1.8371759259259259</v>
      </c>
      <c r="AA164" s="9">
        <v>5.61</v>
      </c>
      <c r="AB16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2025-03-13T23:18:09Z</dcterms:created>
  <dcterms:modified xsi:type="dcterms:W3CDTF">2025-09-22T20:21:17Z</dcterms:modified>
</cp:coreProperties>
</file>