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3021FA25-5DBF-4322-B0CD-5693F1DF7E62}" xr6:coauthVersionLast="47" xr6:coauthVersionMax="47" xr10:uidLastSave="{00000000-0000-0000-0000-000000000000}"/>
  <bookViews>
    <workbookView xWindow="535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54" i="1" l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<sst xmlns="http://schemas.openxmlformats.org/spreadsheetml/2006/main" count="816" uniqueCount="107">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</sst>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4"/>
  <sheetViews>
    <sheetView tabSelected="1" topLeftCell="A128" workbookViewId="0">
      <selection activeCell="A2" sqref="A2:A15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318.18</v>
      </c>
      <c r="D2" s="4">
        <v>154.32</v>
      </c>
      <c r="E2" s="4">
        <v>0</v>
      </c>
      <c r="F2" s="4">
        <v>0</v>
      </c>
      <c r="G2" s="4">
        <v>0</v>
      </c>
      <c r="H2" s="4">
        <v>206.18</v>
      </c>
      <c r="I2" s="5">
        <f>37624 / 86400</f>
        <v>0.43546296296296294</v>
      </c>
      <c r="J2" s="4">
        <v>0</v>
      </c>
      <c r="K2" s="4">
        <v>0</v>
      </c>
      <c r="L2" s="4">
        <v>19.73</v>
      </c>
      <c r="M2" s="4">
        <v>83</v>
      </c>
      <c r="N2" s="5">
        <f>6 / 86400</f>
        <v>6.9444444444444444E-5</v>
      </c>
      <c r="O2" s="4">
        <v>0.02</v>
      </c>
      <c r="P2" s="4" t="s">
        <v>28</v>
      </c>
      <c r="Q2" s="4" t="s">
        <v>28</v>
      </c>
      <c r="R2" s="4">
        <v>608</v>
      </c>
      <c r="S2" s="4">
        <v>294.89</v>
      </c>
      <c r="T2" s="4">
        <v>1306</v>
      </c>
      <c r="U2" s="4">
        <v>633.42999999999995</v>
      </c>
      <c r="V2" s="4">
        <v>996</v>
      </c>
      <c r="W2" s="4">
        <v>483.08</v>
      </c>
      <c r="X2" s="4">
        <v>659</v>
      </c>
      <c r="Y2" s="4">
        <v>319.63</v>
      </c>
      <c r="Z2" s="5">
        <f>750 / 86400</f>
        <v>8.6805555555555559E-3</v>
      </c>
      <c r="AA2" s="4">
        <v>1.99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318.18</v>
      </c>
      <c r="D3" s="6">
        <v>154.32</v>
      </c>
      <c r="E3" s="6">
        <v>0</v>
      </c>
      <c r="F3" s="6">
        <v>0</v>
      </c>
      <c r="G3" s="6">
        <v>0</v>
      </c>
      <c r="H3" s="6">
        <v>206.18</v>
      </c>
      <c r="I3" s="7">
        <f>37624 / 86400</f>
        <v>0.43546296296296294</v>
      </c>
      <c r="J3" s="6">
        <v>0</v>
      </c>
      <c r="K3" s="6">
        <v>0</v>
      </c>
      <c r="L3" s="6">
        <v>19.73</v>
      </c>
      <c r="M3" s="6">
        <v>83</v>
      </c>
      <c r="N3" s="7">
        <f>6 / 86400</f>
        <v>6.9444444444444444E-5</v>
      </c>
      <c r="O3" s="6">
        <v>0.02</v>
      </c>
      <c r="P3" s="6" t="s">
        <v>28</v>
      </c>
      <c r="Q3" s="6" t="s">
        <v>28</v>
      </c>
      <c r="R3" s="6">
        <v>608</v>
      </c>
      <c r="S3" s="6">
        <v>294.89</v>
      </c>
      <c r="T3" s="6">
        <v>1306</v>
      </c>
      <c r="U3" s="6">
        <v>633.42999999999995</v>
      </c>
      <c r="V3" s="6">
        <v>996</v>
      </c>
      <c r="W3" s="6">
        <v>483.08</v>
      </c>
      <c r="X3" s="6">
        <v>659</v>
      </c>
      <c r="Y3" s="6">
        <v>319.63</v>
      </c>
      <c r="Z3" s="7">
        <f>750 / 86400</f>
        <v>8.6805555555555559E-3</v>
      </c>
      <c r="AA3" s="6">
        <v>1.99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228.03</v>
      </c>
      <c r="D4" s="4">
        <v>120.13</v>
      </c>
      <c r="E4" s="4">
        <v>0</v>
      </c>
      <c r="F4" s="4">
        <v>0</v>
      </c>
      <c r="G4" s="4">
        <v>0</v>
      </c>
      <c r="H4" s="4">
        <v>189.81</v>
      </c>
      <c r="I4" s="5">
        <f>14858 / 86400</f>
        <v>0.17196759259259259</v>
      </c>
      <c r="J4" s="4">
        <v>0</v>
      </c>
      <c r="K4" s="4">
        <v>0</v>
      </c>
      <c r="L4" s="4">
        <v>45.99</v>
      </c>
      <c r="M4" s="4">
        <v>95</v>
      </c>
      <c r="N4" s="5">
        <f>96 / 86400</f>
        <v>1.1111111111111111E-3</v>
      </c>
      <c r="O4" s="4">
        <v>0.65</v>
      </c>
      <c r="P4" s="4" t="s">
        <v>28</v>
      </c>
      <c r="Q4" s="4" t="s">
        <v>28</v>
      </c>
      <c r="R4" s="4">
        <v>445</v>
      </c>
      <c r="S4" s="4">
        <v>234.44</v>
      </c>
      <c r="T4" s="4">
        <v>1025</v>
      </c>
      <c r="U4" s="4">
        <v>540.01</v>
      </c>
      <c r="V4" s="4">
        <v>781</v>
      </c>
      <c r="W4" s="4">
        <v>411.46</v>
      </c>
      <c r="X4" s="4">
        <v>325</v>
      </c>
      <c r="Y4" s="4">
        <v>171.22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228.03</v>
      </c>
      <c r="D5" s="6">
        <v>120.13</v>
      </c>
      <c r="E5" s="6">
        <v>0</v>
      </c>
      <c r="F5" s="6">
        <v>0</v>
      </c>
      <c r="G5" s="6">
        <v>0</v>
      </c>
      <c r="H5" s="6">
        <v>189.81</v>
      </c>
      <c r="I5" s="7">
        <f>14858 / 86400</f>
        <v>0.17196759259259259</v>
      </c>
      <c r="J5" s="6">
        <v>0</v>
      </c>
      <c r="K5" s="6">
        <v>0</v>
      </c>
      <c r="L5" s="6">
        <v>45.99</v>
      </c>
      <c r="M5" s="6">
        <v>95</v>
      </c>
      <c r="N5" s="7">
        <f>96 / 86400</f>
        <v>1.1111111111111111E-3</v>
      </c>
      <c r="O5" s="6">
        <v>0.65</v>
      </c>
      <c r="P5" s="6" t="s">
        <v>28</v>
      </c>
      <c r="Q5" s="6" t="s">
        <v>28</v>
      </c>
      <c r="R5" s="6">
        <v>445</v>
      </c>
      <c r="S5" s="6">
        <v>234.44</v>
      </c>
      <c r="T5" s="6">
        <v>1025</v>
      </c>
      <c r="U5" s="6">
        <v>540.01</v>
      </c>
      <c r="V5" s="6">
        <v>781</v>
      </c>
      <c r="W5" s="6">
        <v>411.46</v>
      </c>
      <c r="X5" s="6">
        <v>325</v>
      </c>
      <c r="Y5" s="6">
        <v>171.22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152.4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36836 / 86400</f>
        <v>0.42634259259259261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93</v>
      </c>
      <c r="S6" s="4">
        <v>0</v>
      </c>
      <c r="T6" s="4">
        <v>484</v>
      </c>
      <c r="U6" s="4">
        <v>0</v>
      </c>
      <c r="V6" s="4">
        <v>229</v>
      </c>
      <c r="W6" s="4">
        <v>0</v>
      </c>
      <c r="X6" s="4">
        <v>854</v>
      </c>
      <c r="Y6" s="4">
        <v>0</v>
      </c>
      <c r="Z6" s="5">
        <f>29703 / 86400</f>
        <v>0.34378472222222223</v>
      </c>
      <c r="AA6" s="4">
        <v>80.64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152.4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36836 / 86400</f>
        <v>0.42634259259259261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93</v>
      </c>
      <c r="S7" s="6">
        <v>0</v>
      </c>
      <c r="T7" s="6">
        <v>484</v>
      </c>
      <c r="U7" s="6">
        <v>0</v>
      </c>
      <c r="V7" s="6">
        <v>229</v>
      </c>
      <c r="W7" s="6">
        <v>0</v>
      </c>
      <c r="X7" s="6">
        <v>854</v>
      </c>
      <c r="Y7" s="6">
        <v>0</v>
      </c>
      <c r="Z7" s="7">
        <f>29703 / 86400</f>
        <v>0.34378472222222223</v>
      </c>
      <c r="AA7" s="6">
        <v>80.64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174.8</v>
      </c>
      <c r="D8" s="4">
        <v>86.73</v>
      </c>
      <c r="E8" s="4">
        <v>0</v>
      </c>
      <c r="F8" s="4">
        <v>0</v>
      </c>
      <c r="G8" s="4">
        <v>0</v>
      </c>
      <c r="H8" s="4">
        <v>201.55</v>
      </c>
      <c r="I8" s="5">
        <f>36677 / 86400</f>
        <v>0.42450231481481482</v>
      </c>
      <c r="J8" s="4">
        <v>0</v>
      </c>
      <c r="K8" s="4">
        <v>0</v>
      </c>
      <c r="L8" s="4">
        <v>19.78</v>
      </c>
      <c r="M8" s="4">
        <v>75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282</v>
      </c>
      <c r="S8" s="4">
        <v>139.91</v>
      </c>
      <c r="T8" s="4">
        <v>1021</v>
      </c>
      <c r="U8" s="4">
        <v>506.57</v>
      </c>
      <c r="V8" s="4">
        <v>507</v>
      </c>
      <c r="W8" s="4">
        <v>251.55</v>
      </c>
      <c r="X8" s="4">
        <v>163</v>
      </c>
      <c r="Y8" s="4">
        <v>80.87</v>
      </c>
      <c r="Z8" s="5">
        <f>946 / 86400</f>
        <v>1.0949074074074075E-2</v>
      </c>
      <c r="AA8" s="4">
        <v>2.58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174.8</v>
      </c>
      <c r="D9" s="6">
        <v>86.73</v>
      </c>
      <c r="E9" s="6">
        <v>0</v>
      </c>
      <c r="F9" s="6">
        <v>0</v>
      </c>
      <c r="G9" s="6">
        <v>0</v>
      </c>
      <c r="H9" s="6">
        <v>201.55</v>
      </c>
      <c r="I9" s="7">
        <f>36677 / 86400</f>
        <v>0.42450231481481482</v>
      </c>
      <c r="J9" s="6">
        <v>0</v>
      </c>
      <c r="K9" s="6">
        <v>0</v>
      </c>
      <c r="L9" s="6">
        <v>19.78</v>
      </c>
      <c r="M9" s="6">
        <v>75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282</v>
      </c>
      <c r="S9" s="6">
        <v>139.91</v>
      </c>
      <c r="T9" s="6">
        <v>1021</v>
      </c>
      <c r="U9" s="6">
        <v>506.57</v>
      </c>
      <c r="V9" s="6">
        <v>507</v>
      </c>
      <c r="W9" s="6">
        <v>251.55</v>
      </c>
      <c r="X9" s="6">
        <v>163</v>
      </c>
      <c r="Y9" s="6">
        <v>80.87</v>
      </c>
      <c r="Z9" s="7">
        <f>946 / 86400</f>
        <v>1.0949074074074075E-2</v>
      </c>
      <c r="AA9" s="6">
        <v>2.58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389.07</v>
      </c>
      <c r="D10" s="4">
        <v>176.58</v>
      </c>
      <c r="E10" s="4">
        <v>0</v>
      </c>
      <c r="F10" s="4">
        <v>0</v>
      </c>
      <c r="G10" s="4">
        <v>0</v>
      </c>
      <c r="H10" s="4">
        <v>220.33</v>
      </c>
      <c r="I10" s="5">
        <f>25236 / 86400</f>
        <v>0.29208333333333331</v>
      </c>
      <c r="J10" s="4">
        <v>0</v>
      </c>
      <c r="K10" s="4">
        <v>0</v>
      </c>
      <c r="L10" s="4">
        <v>31.43</v>
      </c>
      <c r="M10" s="4">
        <v>98</v>
      </c>
      <c r="N10" s="5">
        <f>203 / 86400</f>
        <v>2.3495370370370371E-3</v>
      </c>
      <c r="O10" s="4">
        <v>0.8</v>
      </c>
      <c r="P10" s="4" t="s">
        <v>28</v>
      </c>
      <c r="Q10" s="4" t="s">
        <v>28</v>
      </c>
      <c r="R10" s="4">
        <v>776</v>
      </c>
      <c r="S10" s="4">
        <v>352.19</v>
      </c>
      <c r="T10" s="4">
        <v>1345</v>
      </c>
      <c r="U10" s="4">
        <v>610.44000000000005</v>
      </c>
      <c r="V10" s="4">
        <v>1000</v>
      </c>
      <c r="W10" s="4">
        <v>453.86</v>
      </c>
      <c r="X10" s="4">
        <v>946</v>
      </c>
      <c r="Y10" s="4">
        <v>429.35</v>
      </c>
      <c r="Z10" s="5">
        <f>402 / 86400</f>
        <v>4.6527777777777774E-3</v>
      </c>
      <c r="AA10" s="4">
        <v>1.59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389.07</v>
      </c>
      <c r="D11" s="6">
        <v>176.58</v>
      </c>
      <c r="E11" s="6">
        <v>0</v>
      </c>
      <c r="F11" s="6">
        <v>0</v>
      </c>
      <c r="G11" s="6">
        <v>0</v>
      </c>
      <c r="H11" s="6">
        <v>220.33</v>
      </c>
      <c r="I11" s="7">
        <f>25236 / 86400</f>
        <v>0.29208333333333331</v>
      </c>
      <c r="J11" s="6">
        <v>0</v>
      </c>
      <c r="K11" s="6">
        <v>0</v>
      </c>
      <c r="L11" s="6">
        <v>31.43</v>
      </c>
      <c r="M11" s="6">
        <v>98</v>
      </c>
      <c r="N11" s="7">
        <f>203 / 86400</f>
        <v>2.3495370370370371E-3</v>
      </c>
      <c r="O11" s="6">
        <v>0.8</v>
      </c>
      <c r="P11" s="6" t="s">
        <v>28</v>
      </c>
      <c r="Q11" s="6" t="s">
        <v>28</v>
      </c>
      <c r="R11" s="6">
        <v>776</v>
      </c>
      <c r="S11" s="6">
        <v>352.19</v>
      </c>
      <c r="T11" s="6">
        <v>1345</v>
      </c>
      <c r="U11" s="6">
        <v>610.44000000000005</v>
      </c>
      <c r="V11" s="6">
        <v>1000</v>
      </c>
      <c r="W11" s="6">
        <v>453.86</v>
      </c>
      <c r="X11" s="6">
        <v>946</v>
      </c>
      <c r="Y11" s="6">
        <v>429.35</v>
      </c>
      <c r="Z11" s="7">
        <f>402 / 86400</f>
        <v>4.6527777777777774E-3</v>
      </c>
      <c r="AA11" s="6">
        <v>1.59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153.16999999999999</v>
      </c>
      <c r="D12" s="4">
        <v>88.34</v>
      </c>
      <c r="E12" s="4">
        <v>0</v>
      </c>
      <c r="F12" s="4">
        <v>0</v>
      </c>
      <c r="G12" s="4">
        <v>0</v>
      </c>
      <c r="H12" s="4">
        <v>173.37</v>
      </c>
      <c r="I12" s="5">
        <f>5035 / 86400</f>
        <v>5.8275462962962966E-2</v>
      </c>
      <c r="J12" s="4">
        <v>0</v>
      </c>
      <c r="K12" s="4">
        <v>0</v>
      </c>
      <c r="L12" s="4">
        <v>123.96</v>
      </c>
      <c r="M12" s="4">
        <v>83</v>
      </c>
      <c r="N12" s="5">
        <f>10 / 86400</f>
        <v>1.1574074074074075E-4</v>
      </c>
      <c r="O12" s="4">
        <v>0.2</v>
      </c>
      <c r="P12" s="4" t="s">
        <v>28</v>
      </c>
      <c r="Q12" s="4" t="s">
        <v>28</v>
      </c>
      <c r="R12" s="4">
        <v>251</v>
      </c>
      <c r="S12" s="4">
        <v>144.77000000000001</v>
      </c>
      <c r="T12" s="4">
        <v>820</v>
      </c>
      <c r="U12" s="4">
        <v>472.97</v>
      </c>
      <c r="V12" s="4">
        <v>522</v>
      </c>
      <c r="W12" s="4">
        <v>301.08</v>
      </c>
      <c r="X12" s="4">
        <v>191</v>
      </c>
      <c r="Y12" s="4">
        <v>110.17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153.16999999999999</v>
      </c>
      <c r="D13" s="6">
        <v>88.34</v>
      </c>
      <c r="E13" s="6">
        <v>0</v>
      </c>
      <c r="F13" s="6">
        <v>0</v>
      </c>
      <c r="G13" s="6">
        <v>0</v>
      </c>
      <c r="H13" s="6">
        <v>173.37</v>
      </c>
      <c r="I13" s="7">
        <f>5035 / 86400</f>
        <v>5.8275462962962966E-2</v>
      </c>
      <c r="J13" s="6">
        <v>0</v>
      </c>
      <c r="K13" s="6">
        <v>0</v>
      </c>
      <c r="L13" s="6">
        <v>123.96</v>
      </c>
      <c r="M13" s="6">
        <v>83</v>
      </c>
      <c r="N13" s="7">
        <f>10 / 86400</f>
        <v>1.1574074074074075E-4</v>
      </c>
      <c r="O13" s="6">
        <v>0.2</v>
      </c>
      <c r="P13" s="6" t="s">
        <v>28</v>
      </c>
      <c r="Q13" s="6" t="s">
        <v>28</v>
      </c>
      <c r="R13" s="6">
        <v>251</v>
      </c>
      <c r="S13" s="6">
        <v>144.77000000000001</v>
      </c>
      <c r="T13" s="6">
        <v>820</v>
      </c>
      <c r="U13" s="6">
        <v>472.97</v>
      </c>
      <c r="V13" s="6">
        <v>522</v>
      </c>
      <c r="W13" s="6">
        <v>301.08</v>
      </c>
      <c r="X13" s="6">
        <v>191</v>
      </c>
      <c r="Y13" s="6">
        <v>110.17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528.9</v>
      </c>
      <c r="D14" s="4">
        <v>315.98</v>
      </c>
      <c r="E14" s="4">
        <v>0</v>
      </c>
      <c r="F14" s="4">
        <v>0</v>
      </c>
      <c r="G14" s="4">
        <v>0</v>
      </c>
      <c r="H14" s="4">
        <v>167.39</v>
      </c>
      <c r="I14" s="5">
        <f>20709 / 86400</f>
        <v>0.2396875</v>
      </c>
      <c r="J14" s="4">
        <v>0</v>
      </c>
      <c r="K14" s="4">
        <v>0</v>
      </c>
      <c r="L14" s="4">
        <v>29.1</v>
      </c>
      <c r="M14" s="4">
        <v>84</v>
      </c>
      <c r="N14" s="5">
        <f>5 / 86400</f>
        <v>5.7870370370370373E-5</v>
      </c>
      <c r="O14" s="4">
        <v>0.02</v>
      </c>
      <c r="P14" s="4" t="s">
        <v>28</v>
      </c>
      <c r="Q14" s="4" t="s">
        <v>28</v>
      </c>
      <c r="R14" s="4">
        <v>1186</v>
      </c>
      <c r="S14" s="4">
        <v>708.55</v>
      </c>
      <c r="T14" s="4">
        <v>1476</v>
      </c>
      <c r="U14" s="4">
        <v>881.8</v>
      </c>
      <c r="V14" s="4">
        <v>1811</v>
      </c>
      <c r="W14" s="4">
        <v>1081.94</v>
      </c>
      <c r="X14" s="4">
        <v>1440</v>
      </c>
      <c r="Y14" s="4">
        <v>860.29</v>
      </c>
      <c r="Z14" s="5">
        <f>366 / 86400</f>
        <v>4.2361111111111115E-3</v>
      </c>
      <c r="AA14" s="4">
        <v>1.77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528.9</v>
      </c>
      <c r="D15" s="6">
        <v>315.98</v>
      </c>
      <c r="E15" s="6">
        <v>0</v>
      </c>
      <c r="F15" s="6">
        <v>0</v>
      </c>
      <c r="G15" s="6">
        <v>0</v>
      </c>
      <c r="H15" s="6">
        <v>167.39</v>
      </c>
      <c r="I15" s="7">
        <f>20709 / 86400</f>
        <v>0.2396875</v>
      </c>
      <c r="J15" s="6">
        <v>0</v>
      </c>
      <c r="K15" s="6">
        <v>0</v>
      </c>
      <c r="L15" s="6">
        <v>29.1</v>
      </c>
      <c r="M15" s="6">
        <v>84</v>
      </c>
      <c r="N15" s="7">
        <f>5 / 86400</f>
        <v>5.7870370370370373E-5</v>
      </c>
      <c r="O15" s="6">
        <v>0.02</v>
      </c>
      <c r="P15" s="6" t="s">
        <v>28</v>
      </c>
      <c r="Q15" s="6" t="s">
        <v>28</v>
      </c>
      <c r="R15" s="6">
        <v>1186</v>
      </c>
      <c r="S15" s="6">
        <v>708.55</v>
      </c>
      <c r="T15" s="6">
        <v>1476</v>
      </c>
      <c r="U15" s="6">
        <v>881.8</v>
      </c>
      <c r="V15" s="6">
        <v>1811</v>
      </c>
      <c r="W15" s="6">
        <v>1081.94</v>
      </c>
      <c r="X15" s="6">
        <v>1440</v>
      </c>
      <c r="Y15" s="6">
        <v>860.29</v>
      </c>
      <c r="Z15" s="7">
        <f>366 / 86400</f>
        <v>4.2361111111111115E-3</v>
      </c>
      <c r="AA15" s="6">
        <v>1.77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182</v>
      </c>
      <c r="D16" s="4">
        <v>114.11</v>
      </c>
      <c r="E16" s="4">
        <v>0</v>
      </c>
      <c r="F16" s="4">
        <v>0</v>
      </c>
      <c r="G16" s="4">
        <v>0</v>
      </c>
      <c r="H16" s="4">
        <v>159.49</v>
      </c>
      <c r="I16" s="5">
        <f>17118 / 86400</f>
        <v>0.198125</v>
      </c>
      <c r="J16" s="4">
        <v>0</v>
      </c>
      <c r="K16" s="4">
        <v>0</v>
      </c>
      <c r="L16" s="4">
        <v>33.54</v>
      </c>
      <c r="M16" s="4">
        <v>81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286</v>
      </c>
      <c r="S16" s="4">
        <v>179.32</v>
      </c>
      <c r="T16" s="4">
        <v>1030</v>
      </c>
      <c r="U16" s="4">
        <v>645.79999999999995</v>
      </c>
      <c r="V16" s="4">
        <v>754</v>
      </c>
      <c r="W16" s="4">
        <v>472.75</v>
      </c>
      <c r="X16" s="4">
        <v>218</v>
      </c>
      <c r="Y16" s="4">
        <v>136.68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182</v>
      </c>
      <c r="D17" s="6">
        <v>114.11</v>
      </c>
      <c r="E17" s="6">
        <v>0</v>
      </c>
      <c r="F17" s="6">
        <v>0</v>
      </c>
      <c r="G17" s="6">
        <v>0</v>
      </c>
      <c r="H17" s="6">
        <v>159.49</v>
      </c>
      <c r="I17" s="7">
        <f>17118 / 86400</f>
        <v>0.198125</v>
      </c>
      <c r="J17" s="6">
        <v>0</v>
      </c>
      <c r="K17" s="6">
        <v>0</v>
      </c>
      <c r="L17" s="6">
        <v>33.54</v>
      </c>
      <c r="M17" s="6">
        <v>81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286</v>
      </c>
      <c r="S17" s="6">
        <v>179.32</v>
      </c>
      <c r="T17" s="6">
        <v>1030</v>
      </c>
      <c r="U17" s="6">
        <v>645.79999999999995</v>
      </c>
      <c r="V17" s="6">
        <v>754</v>
      </c>
      <c r="W17" s="6">
        <v>472.75</v>
      </c>
      <c r="X17" s="6">
        <v>218</v>
      </c>
      <c r="Y17" s="6">
        <v>136.68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94.8</v>
      </c>
      <c r="D18" s="4">
        <v>97.6</v>
      </c>
      <c r="E18" s="4">
        <v>0</v>
      </c>
      <c r="F18" s="4">
        <v>0</v>
      </c>
      <c r="G18" s="4">
        <v>0</v>
      </c>
      <c r="H18" s="4">
        <v>97.14</v>
      </c>
      <c r="I18" s="5">
        <f>12977 / 86400</f>
        <v>0.15019675925925927</v>
      </c>
      <c r="J18" s="4">
        <v>0</v>
      </c>
      <c r="K18" s="4">
        <v>0</v>
      </c>
      <c r="L18" s="4">
        <v>26.95</v>
      </c>
      <c r="M18" s="4">
        <v>64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109</v>
      </c>
      <c r="S18" s="4">
        <v>112.21</v>
      </c>
      <c r="T18" s="4">
        <v>656</v>
      </c>
      <c r="U18" s="4">
        <v>675.35</v>
      </c>
      <c r="V18" s="4">
        <v>378</v>
      </c>
      <c r="W18" s="4">
        <v>389.15</v>
      </c>
      <c r="X18" s="4">
        <v>74</v>
      </c>
      <c r="Y18" s="4">
        <v>76.180000000000007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94.8</v>
      </c>
      <c r="D19" s="6">
        <v>97.6</v>
      </c>
      <c r="E19" s="6">
        <v>0</v>
      </c>
      <c r="F19" s="6">
        <v>0</v>
      </c>
      <c r="G19" s="6">
        <v>0</v>
      </c>
      <c r="H19" s="6">
        <v>97.14</v>
      </c>
      <c r="I19" s="7">
        <f>12977 / 86400</f>
        <v>0.15019675925925927</v>
      </c>
      <c r="J19" s="6">
        <v>0</v>
      </c>
      <c r="K19" s="6">
        <v>0</v>
      </c>
      <c r="L19" s="6">
        <v>26.95</v>
      </c>
      <c r="M19" s="6">
        <v>64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109</v>
      </c>
      <c r="S19" s="6">
        <v>112.21</v>
      </c>
      <c r="T19" s="6">
        <v>656</v>
      </c>
      <c r="U19" s="6">
        <v>675.35</v>
      </c>
      <c r="V19" s="6">
        <v>378</v>
      </c>
      <c r="W19" s="6">
        <v>389.15</v>
      </c>
      <c r="X19" s="6">
        <v>74</v>
      </c>
      <c r="Y19" s="6">
        <v>76.180000000000007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75.58</v>
      </c>
      <c r="D20" s="4">
        <v>20.6</v>
      </c>
      <c r="E20" s="4">
        <v>0</v>
      </c>
      <c r="F20" s="4">
        <v>0</v>
      </c>
      <c r="G20" s="4">
        <v>0</v>
      </c>
      <c r="H20" s="4">
        <v>366.84</v>
      </c>
      <c r="I20" s="5">
        <f>60888 / 86400</f>
        <v>0.70472222222222225</v>
      </c>
      <c r="J20" s="4">
        <v>0</v>
      </c>
      <c r="K20" s="4">
        <v>0</v>
      </c>
      <c r="L20" s="4">
        <v>21.69</v>
      </c>
      <c r="M20" s="4">
        <v>90</v>
      </c>
      <c r="N20" s="5">
        <f>13 / 86400</f>
        <v>1.5046296296296297E-4</v>
      </c>
      <c r="O20" s="4">
        <v>0.02</v>
      </c>
      <c r="P20" s="4" t="s">
        <v>28</v>
      </c>
      <c r="Q20" s="4" t="s">
        <v>28</v>
      </c>
      <c r="R20" s="4">
        <v>41</v>
      </c>
      <c r="S20" s="4">
        <v>11.18</v>
      </c>
      <c r="T20" s="4">
        <v>671</v>
      </c>
      <c r="U20" s="4">
        <v>182.92</v>
      </c>
      <c r="V20" s="4">
        <v>1546</v>
      </c>
      <c r="W20" s="4">
        <v>421.44</v>
      </c>
      <c r="X20" s="4">
        <v>1</v>
      </c>
      <c r="Y20" s="4">
        <v>0.27</v>
      </c>
      <c r="Z20" s="5">
        <f>2071 / 86400</f>
        <v>2.3969907407407409E-2</v>
      </c>
      <c r="AA20" s="4">
        <v>3.4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75.58</v>
      </c>
      <c r="D21" s="6">
        <v>20.6</v>
      </c>
      <c r="E21" s="6">
        <v>0</v>
      </c>
      <c r="F21" s="6">
        <v>0</v>
      </c>
      <c r="G21" s="6">
        <v>0</v>
      </c>
      <c r="H21" s="6">
        <v>366.84</v>
      </c>
      <c r="I21" s="7">
        <f>60888 / 86400</f>
        <v>0.70472222222222225</v>
      </c>
      <c r="J21" s="6">
        <v>0</v>
      </c>
      <c r="K21" s="6">
        <v>0</v>
      </c>
      <c r="L21" s="6">
        <v>21.69</v>
      </c>
      <c r="M21" s="6">
        <v>90</v>
      </c>
      <c r="N21" s="7">
        <f>13 / 86400</f>
        <v>1.5046296296296297E-4</v>
      </c>
      <c r="O21" s="6">
        <v>0.02</v>
      </c>
      <c r="P21" s="6" t="s">
        <v>28</v>
      </c>
      <c r="Q21" s="6" t="s">
        <v>28</v>
      </c>
      <c r="R21" s="6">
        <v>41</v>
      </c>
      <c r="S21" s="6">
        <v>11.18</v>
      </c>
      <c r="T21" s="6">
        <v>671</v>
      </c>
      <c r="U21" s="6">
        <v>182.92</v>
      </c>
      <c r="V21" s="6">
        <v>1546</v>
      </c>
      <c r="W21" s="6">
        <v>421.44</v>
      </c>
      <c r="X21" s="6">
        <v>1</v>
      </c>
      <c r="Y21" s="6">
        <v>0.27</v>
      </c>
      <c r="Z21" s="7">
        <f>2071 / 86400</f>
        <v>2.3969907407407409E-2</v>
      </c>
      <c r="AA21" s="6">
        <v>3.4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f>0 / 86400</f>
        <v>0</v>
      </c>
      <c r="J22" s="4">
        <v>0</v>
      </c>
      <c r="K22" s="4">
        <v>0</v>
      </c>
      <c r="L22" s="4">
        <v>0</v>
      </c>
      <c r="M22" s="4">
        <v>0</v>
      </c>
      <c r="N22" s="5">
        <f>0 / 86400</f>
        <v>0</v>
      </c>
      <c r="O22" s="4">
        <v>0</v>
      </c>
      <c r="P22" s="4" t="s">
        <v>28</v>
      </c>
      <c r="Q22" s="4" t="s">
        <v>28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f>0 / 86400</f>
        <v>0</v>
      </c>
      <c r="J23" s="6">
        <v>0</v>
      </c>
      <c r="K23" s="6">
        <v>0</v>
      </c>
      <c r="L23" s="6">
        <v>0</v>
      </c>
      <c r="M23" s="6">
        <v>0</v>
      </c>
      <c r="N23" s="7">
        <f>0 / 86400</f>
        <v>0</v>
      </c>
      <c r="O23" s="6">
        <v>0</v>
      </c>
      <c r="P23" s="6" t="s">
        <v>28</v>
      </c>
      <c r="Q23" s="6" t="s">
        <v>28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431.9</v>
      </c>
      <c r="D24" s="4">
        <v>196.34</v>
      </c>
      <c r="E24" s="4">
        <v>0</v>
      </c>
      <c r="F24" s="4">
        <v>0</v>
      </c>
      <c r="G24" s="4">
        <v>0</v>
      </c>
      <c r="H24" s="4">
        <v>219.97</v>
      </c>
      <c r="I24" s="5">
        <f>25771 / 86400</f>
        <v>0.29827546296296298</v>
      </c>
      <c r="J24" s="4">
        <v>0</v>
      </c>
      <c r="K24" s="4">
        <v>0</v>
      </c>
      <c r="L24" s="4">
        <v>30.73</v>
      </c>
      <c r="M24" s="4">
        <v>87</v>
      </c>
      <c r="N24" s="5">
        <f>99 / 86400</f>
        <v>1.1458333333333333E-3</v>
      </c>
      <c r="O24" s="4">
        <v>0.38</v>
      </c>
      <c r="P24" s="4" t="s">
        <v>28</v>
      </c>
      <c r="Q24" s="4" t="s">
        <v>28</v>
      </c>
      <c r="R24" s="4">
        <v>1043</v>
      </c>
      <c r="S24" s="4">
        <v>474.16</v>
      </c>
      <c r="T24" s="4">
        <v>1118</v>
      </c>
      <c r="U24" s="4">
        <v>508.25</v>
      </c>
      <c r="V24" s="4">
        <v>1730</v>
      </c>
      <c r="W24" s="4">
        <v>786.47</v>
      </c>
      <c r="X24" s="4">
        <v>1099</v>
      </c>
      <c r="Y24" s="4">
        <v>499.61</v>
      </c>
      <c r="Z24" s="5">
        <f>1717 / 86400</f>
        <v>1.9872685185185184E-2</v>
      </c>
      <c r="AA24" s="4">
        <v>6.66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431.9</v>
      </c>
      <c r="D25" s="6">
        <v>196.34</v>
      </c>
      <c r="E25" s="6">
        <v>0</v>
      </c>
      <c r="F25" s="6">
        <v>0</v>
      </c>
      <c r="G25" s="6">
        <v>0</v>
      </c>
      <c r="H25" s="6">
        <v>219.97</v>
      </c>
      <c r="I25" s="7">
        <f>25771 / 86400</f>
        <v>0.29827546296296298</v>
      </c>
      <c r="J25" s="6">
        <v>0</v>
      </c>
      <c r="K25" s="6">
        <v>0</v>
      </c>
      <c r="L25" s="6">
        <v>30.73</v>
      </c>
      <c r="M25" s="6">
        <v>87</v>
      </c>
      <c r="N25" s="7">
        <f>99 / 86400</f>
        <v>1.1458333333333333E-3</v>
      </c>
      <c r="O25" s="6">
        <v>0.38</v>
      </c>
      <c r="P25" s="6" t="s">
        <v>28</v>
      </c>
      <c r="Q25" s="6" t="s">
        <v>28</v>
      </c>
      <c r="R25" s="6">
        <v>1043</v>
      </c>
      <c r="S25" s="6">
        <v>474.16</v>
      </c>
      <c r="T25" s="6">
        <v>1118</v>
      </c>
      <c r="U25" s="6">
        <v>508.25</v>
      </c>
      <c r="V25" s="6">
        <v>1730</v>
      </c>
      <c r="W25" s="6">
        <v>786.47</v>
      </c>
      <c r="X25" s="6">
        <v>1099</v>
      </c>
      <c r="Y25" s="6">
        <v>499.61</v>
      </c>
      <c r="Z25" s="7">
        <f>1717 / 86400</f>
        <v>1.9872685185185184E-2</v>
      </c>
      <c r="AA25" s="6">
        <v>6.66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55.36</v>
      </c>
      <c r="D26" s="4">
        <v>23.95</v>
      </c>
      <c r="E26" s="4">
        <v>0</v>
      </c>
      <c r="F26" s="4">
        <v>0</v>
      </c>
      <c r="G26" s="4">
        <v>0</v>
      </c>
      <c r="H26" s="4">
        <v>231.11</v>
      </c>
      <c r="I26" s="5">
        <f>40481 / 86400</f>
        <v>0.4685300925925926</v>
      </c>
      <c r="J26" s="4">
        <v>0</v>
      </c>
      <c r="K26" s="4">
        <v>0</v>
      </c>
      <c r="L26" s="4">
        <v>20.55</v>
      </c>
      <c r="M26" s="4">
        <v>91</v>
      </c>
      <c r="N26" s="5">
        <f>33 / 86400</f>
        <v>3.8194444444444446E-4</v>
      </c>
      <c r="O26" s="4">
        <v>0.08</v>
      </c>
      <c r="P26" s="4" t="s">
        <v>28</v>
      </c>
      <c r="Q26" s="4" t="s">
        <v>28</v>
      </c>
      <c r="R26" s="4">
        <v>49</v>
      </c>
      <c r="S26" s="4">
        <v>21.2</v>
      </c>
      <c r="T26" s="4">
        <v>451</v>
      </c>
      <c r="U26" s="4">
        <v>195.15</v>
      </c>
      <c r="V26" s="4">
        <v>977</v>
      </c>
      <c r="W26" s="4">
        <v>422.75</v>
      </c>
      <c r="X26" s="4">
        <v>0</v>
      </c>
      <c r="Y26" s="4">
        <v>0</v>
      </c>
      <c r="Z26" s="5">
        <f>899 / 86400</f>
        <v>1.0405092592592593E-2</v>
      </c>
      <c r="AA26" s="4">
        <v>2.2200000000000002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55.36</v>
      </c>
      <c r="D27" s="6">
        <v>23.95</v>
      </c>
      <c r="E27" s="6">
        <v>0</v>
      </c>
      <c r="F27" s="6">
        <v>0</v>
      </c>
      <c r="G27" s="6">
        <v>0</v>
      </c>
      <c r="H27" s="6">
        <v>231.11</v>
      </c>
      <c r="I27" s="7">
        <f>40481 / 86400</f>
        <v>0.4685300925925926</v>
      </c>
      <c r="J27" s="6">
        <v>0</v>
      </c>
      <c r="K27" s="6">
        <v>0</v>
      </c>
      <c r="L27" s="6">
        <v>20.55</v>
      </c>
      <c r="M27" s="6">
        <v>91</v>
      </c>
      <c r="N27" s="7">
        <f>33 / 86400</f>
        <v>3.8194444444444446E-4</v>
      </c>
      <c r="O27" s="6">
        <v>0.08</v>
      </c>
      <c r="P27" s="6" t="s">
        <v>28</v>
      </c>
      <c r="Q27" s="6" t="s">
        <v>28</v>
      </c>
      <c r="R27" s="6">
        <v>49</v>
      </c>
      <c r="S27" s="6">
        <v>21.2</v>
      </c>
      <c r="T27" s="6">
        <v>451</v>
      </c>
      <c r="U27" s="6">
        <v>195.15</v>
      </c>
      <c r="V27" s="6">
        <v>977</v>
      </c>
      <c r="W27" s="6">
        <v>422.75</v>
      </c>
      <c r="X27" s="6">
        <v>0</v>
      </c>
      <c r="Y27" s="6">
        <v>0</v>
      </c>
      <c r="Z27" s="7">
        <f>899 / 86400</f>
        <v>1.0405092592592593E-2</v>
      </c>
      <c r="AA27" s="6">
        <v>2.2200000000000002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66.42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62388 / 86400</f>
        <v>0.7220833333333333</v>
      </c>
      <c r="J28" s="4" t="s">
        <v>28</v>
      </c>
      <c r="K28" s="4" t="s">
        <v>28</v>
      </c>
      <c r="L28" s="4" t="s">
        <v>28</v>
      </c>
      <c r="M28" s="4">
        <v>101</v>
      </c>
      <c r="N28" s="5">
        <f>171 / 86400</f>
        <v>1.9791666666666668E-3</v>
      </c>
      <c r="O28" s="4">
        <v>0.27</v>
      </c>
      <c r="P28" s="4" t="s">
        <v>28</v>
      </c>
      <c r="Q28" s="4" t="s">
        <v>28</v>
      </c>
      <c r="R28" s="4">
        <v>39</v>
      </c>
      <c r="S28" s="4" t="s">
        <v>28</v>
      </c>
      <c r="T28" s="4">
        <v>561</v>
      </c>
      <c r="U28" s="4" t="s">
        <v>28</v>
      </c>
      <c r="V28" s="4">
        <v>1377</v>
      </c>
      <c r="W28" s="4" t="s">
        <v>28</v>
      </c>
      <c r="X28" s="4">
        <v>1</v>
      </c>
      <c r="Y28" s="4" t="s">
        <v>28</v>
      </c>
      <c r="Z28" s="5">
        <f>8614 / 86400</f>
        <v>9.9699074074074079E-2</v>
      </c>
      <c r="AA28" s="4">
        <v>13.81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66.42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62388 / 86400</f>
        <v>0.7220833333333333</v>
      </c>
      <c r="J29" s="6" t="s">
        <v>28</v>
      </c>
      <c r="K29" s="6" t="s">
        <v>28</v>
      </c>
      <c r="L29" s="6" t="s">
        <v>28</v>
      </c>
      <c r="M29" s="6">
        <v>101</v>
      </c>
      <c r="N29" s="7">
        <f>171 / 86400</f>
        <v>1.9791666666666668E-3</v>
      </c>
      <c r="O29" s="6">
        <v>0.27</v>
      </c>
      <c r="P29" s="6" t="s">
        <v>28</v>
      </c>
      <c r="Q29" s="6" t="s">
        <v>28</v>
      </c>
      <c r="R29" s="6">
        <v>39</v>
      </c>
      <c r="S29" s="6" t="s">
        <v>28</v>
      </c>
      <c r="T29" s="6">
        <v>561</v>
      </c>
      <c r="U29" s="6" t="s">
        <v>28</v>
      </c>
      <c r="V29" s="6">
        <v>1377</v>
      </c>
      <c r="W29" s="6" t="s">
        <v>28</v>
      </c>
      <c r="X29" s="6">
        <v>1</v>
      </c>
      <c r="Y29" s="6" t="s">
        <v>28</v>
      </c>
      <c r="Z29" s="7">
        <f>8614 / 86400</f>
        <v>9.9699074074074079E-2</v>
      </c>
      <c r="AA29" s="6">
        <v>13.81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1.23</v>
      </c>
      <c r="I30" s="5">
        <f>1051 / 86400</f>
        <v>1.2164351851851852E-2</v>
      </c>
      <c r="J30" s="4">
        <v>0</v>
      </c>
      <c r="K30" s="4">
        <v>0</v>
      </c>
      <c r="L30" s="4">
        <v>4.22</v>
      </c>
      <c r="M30" s="4">
        <v>26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0</v>
      </c>
      <c r="S30" s="4">
        <v>0</v>
      </c>
      <c r="T30" s="4">
        <v>0</v>
      </c>
      <c r="U30" s="4">
        <v>0</v>
      </c>
      <c r="V30" s="4">
        <v>4</v>
      </c>
      <c r="W30" s="4">
        <v>324.68</v>
      </c>
      <c r="X30" s="4">
        <v>0</v>
      </c>
      <c r="Y30" s="4">
        <v>0</v>
      </c>
      <c r="Z30" s="5">
        <f>0 / 86400</f>
        <v>0</v>
      </c>
      <c r="AA30" s="4">
        <v>0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1.23</v>
      </c>
      <c r="I31" s="7">
        <f>1051 / 86400</f>
        <v>1.2164351851851852E-2</v>
      </c>
      <c r="J31" s="6">
        <v>0</v>
      </c>
      <c r="K31" s="6">
        <v>0</v>
      </c>
      <c r="L31" s="6">
        <v>4.22</v>
      </c>
      <c r="M31" s="6">
        <v>26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0</v>
      </c>
      <c r="S31" s="6">
        <v>0</v>
      </c>
      <c r="T31" s="6">
        <v>0</v>
      </c>
      <c r="U31" s="6">
        <v>0</v>
      </c>
      <c r="V31" s="6">
        <v>4</v>
      </c>
      <c r="W31" s="6">
        <v>324.68</v>
      </c>
      <c r="X31" s="6">
        <v>0</v>
      </c>
      <c r="Y31" s="6">
        <v>0</v>
      </c>
      <c r="Z31" s="7">
        <f>0 / 86400</f>
        <v>0</v>
      </c>
      <c r="AA31" s="6">
        <v>0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372.97</v>
      </c>
      <c r="D32" s="4">
        <v>153.15</v>
      </c>
      <c r="E32" s="4">
        <v>0</v>
      </c>
      <c r="F32" s="4">
        <v>0</v>
      </c>
      <c r="G32" s="4">
        <v>0</v>
      </c>
      <c r="H32" s="4">
        <v>243.54</v>
      </c>
      <c r="I32" s="5">
        <f>38296 / 86400</f>
        <v>0.44324074074074077</v>
      </c>
      <c r="J32" s="4">
        <v>0</v>
      </c>
      <c r="K32" s="4">
        <v>0</v>
      </c>
      <c r="L32" s="4">
        <v>22.89</v>
      </c>
      <c r="M32" s="4">
        <v>86</v>
      </c>
      <c r="N32" s="5">
        <f>25 / 86400</f>
        <v>2.8935185185185184E-4</v>
      </c>
      <c r="O32" s="4">
        <v>7.0000000000000007E-2</v>
      </c>
      <c r="P32" s="4" t="s">
        <v>28</v>
      </c>
      <c r="Q32" s="4" t="s">
        <v>28</v>
      </c>
      <c r="R32" s="4">
        <v>739</v>
      </c>
      <c r="S32" s="4">
        <v>303.45</v>
      </c>
      <c r="T32" s="4">
        <v>1462</v>
      </c>
      <c r="U32" s="4">
        <v>600.32000000000005</v>
      </c>
      <c r="V32" s="4">
        <v>1100</v>
      </c>
      <c r="W32" s="4">
        <v>451.68</v>
      </c>
      <c r="X32" s="4">
        <v>786</v>
      </c>
      <c r="Y32" s="4">
        <v>322.74</v>
      </c>
      <c r="Z32" s="5">
        <f>2096 / 86400</f>
        <v>2.4259259259259258E-2</v>
      </c>
      <c r="AA32" s="4">
        <v>5.47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372.97</v>
      </c>
      <c r="D33" s="6">
        <v>153.15</v>
      </c>
      <c r="E33" s="6">
        <v>0</v>
      </c>
      <c r="F33" s="6">
        <v>0</v>
      </c>
      <c r="G33" s="6">
        <v>0</v>
      </c>
      <c r="H33" s="6">
        <v>243.54</v>
      </c>
      <c r="I33" s="7">
        <f>38296 / 86400</f>
        <v>0.44324074074074077</v>
      </c>
      <c r="J33" s="6">
        <v>0</v>
      </c>
      <c r="K33" s="6">
        <v>0</v>
      </c>
      <c r="L33" s="6">
        <v>22.89</v>
      </c>
      <c r="M33" s="6">
        <v>86</v>
      </c>
      <c r="N33" s="7">
        <f>25 / 86400</f>
        <v>2.8935185185185184E-4</v>
      </c>
      <c r="O33" s="6">
        <v>7.0000000000000007E-2</v>
      </c>
      <c r="P33" s="6" t="s">
        <v>28</v>
      </c>
      <c r="Q33" s="6" t="s">
        <v>28</v>
      </c>
      <c r="R33" s="6">
        <v>739</v>
      </c>
      <c r="S33" s="6">
        <v>303.45</v>
      </c>
      <c r="T33" s="6">
        <v>1462</v>
      </c>
      <c r="U33" s="6">
        <v>600.32000000000005</v>
      </c>
      <c r="V33" s="6">
        <v>1100</v>
      </c>
      <c r="W33" s="6">
        <v>451.68</v>
      </c>
      <c r="X33" s="6">
        <v>786</v>
      </c>
      <c r="Y33" s="6">
        <v>322.74</v>
      </c>
      <c r="Z33" s="7">
        <f>2096 / 86400</f>
        <v>2.4259259259259258E-2</v>
      </c>
      <c r="AA33" s="6">
        <v>5.47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8.5</v>
      </c>
      <c r="D34" s="4">
        <v>1268.6600000000001</v>
      </c>
      <c r="E34" s="4">
        <v>0</v>
      </c>
      <c r="F34" s="4">
        <v>0</v>
      </c>
      <c r="G34" s="4">
        <v>0</v>
      </c>
      <c r="H34" s="4">
        <v>0.67</v>
      </c>
      <c r="I34" s="5">
        <f>696 / 86400</f>
        <v>8.0555555555555554E-3</v>
      </c>
      <c r="J34" s="4">
        <v>0</v>
      </c>
      <c r="K34" s="4">
        <v>0</v>
      </c>
      <c r="L34" s="4">
        <v>3.47</v>
      </c>
      <c r="M34" s="4">
        <v>14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17</v>
      </c>
      <c r="S34" s="4">
        <v>2537.31</v>
      </c>
      <c r="T34" s="4">
        <v>44</v>
      </c>
      <c r="U34" s="4">
        <v>6567.16</v>
      </c>
      <c r="V34" s="4">
        <v>22</v>
      </c>
      <c r="W34" s="4">
        <v>3283.58</v>
      </c>
      <c r="X34" s="4">
        <v>7</v>
      </c>
      <c r="Y34" s="4">
        <v>1044.78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8.5</v>
      </c>
      <c r="D35" s="6">
        <v>1268.6600000000001</v>
      </c>
      <c r="E35" s="6">
        <v>0</v>
      </c>
      <c r="F35" s="6">
        <v>0</v>
      </c>
      <c r="G35" s="6">
        <v>0</v>
      </c>
      <c r="H35" s="6">
        <v>0.67</v>
      </c>
      <c r="I35" s="7">
        <f>696 / 86400</f>
        <v>8.0555555555555554E-3</v>
      </c>
      <c r="J35" s="6">
        <v>0</v>
      </c>
      <c r="K35" s="6">
        <v>0</v>
      </c>
      <c r="L35" s="6">
        <v>3.47</v>
      </c>
      <c r="M35" s="6">
        <v>14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17</v>
      </c>
      <c r="S35" s="6">
        <v>2537.31</v>
      </c>
      <c r="T35" s="6">
        <v>44</v>
      </c>
      <c r="U35" s="6">
        <v>6567.16</v>
      </c>
      <c r="V35" s="6">
        <v>22</v>
      </c>
      <c r="W35" s="6">
        <v>3283.58</v>
      </c>
      <c r="X35" s="6">
        <v>7</v>
      </c>
      <c r="Y35" s="6">
        <v>1044.78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f>0 / 86400</f>
        <v>0</v>
      </c>
      <c r="J36" s="4">
        <v>0</v>
      </c>
      <c r="K36" s="4">
        <v>0</v>
      </c>
      <c r="L36" s="4">
        <v>0</v>
      </c>
      <c r="M36" s="4">
        <v>0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5">
        <f>0 / 86400</f>
        <v>0</v>
      </c>
      <c r="AA36" s="4">
        <v>0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7">
        <f>0 / 86400</f>
        <v>0</v>
      </c>
      <c r="J37" s="6">
        <v>0</v>
      </c>
      <c r="K37" s="6">
        <v>0</v>
      </c>
      <c r="L37" s="6">
        <v>0</v>
      </c>
      <c r="M37" s="6">
        <v>0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7">
        <f>0 / 86400</f>
        <v>0</v>
      </c>
      <c r="AA37" s="6">
        <v>0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376.8</v>
      </c>
      <c r="D38" s="4">
        <v>182.65</v>
      </c>
      <c r="E38" s="4">
        <v>0</v>
      </c>
      <c r="F38" s="4">
        <v>0</v>
      </c>
      <c r="G38" s="4">
        <v>0</v>
      </c>
      <c r="H38" s="4">
        <v>206.3</v>
      </c>
      <c r="I38" s="5">
        <f>27704 / 86400</f>
        <v>0.32064814814814813</v>
      </c>
      <c r="J38" s="4">
        <v>0</v>
      </c>
      <c r="K38" s="4">
        <v>0</v>
      </c>
      <c r="L38" s="4">
        <v>26.81</v>
      </c>
      <c r="M38" s="4">
        <v>91</v>
      </c>
      <c r="N38" s="5">
        <f>33 / 86400</f>
        <v>3.8194444444444446E-4</v>
      </c>
      <c r="O38" s="4">
        <v>0.12</v>
      </c>
      <c r="P38" s="4" t="s">
        <v>28</v>
      </c>
      <c r="Q38" s="4" t="s">
        <v>28</v>
      </c>
      <c r="R38" s="4">
        <v>886</v>
      </c>
      <c r="S38" s="4">
        <v>429.48</v>
      </c>
      <c r="T38" s="4">
        <v>1531</v>
      </c>
      <c r="U38" s="4">
        <v>742.14</v>
      </c>
      <c r="V38" s="4">
        <v>1266</v>
      </c>
      <c r="W38" s="4">
        <v>613.67999999999995</v>
      </c>
      <c r="X38" s="4">
        <v>457</v>
      </c>
      <c r="Y38" s="4">
        <v>221.53</v>
      </c>
      <c r="Z38" s="5">
        <f>1279 / 86400</f>
        <v>1.480324074074074E-2</v>
      </c>
      <c r="AA38" s="4">
        <v>4.62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376.8</v>
      </c>
      <c r="D39" s="6">
        <v>182.65</v>
      </c>
      <c r="E39" s="6">
        <v>0</v>
      </c>
      <c r="F39" s="6">
        <v>0</v>
      </c>
      <c r="G39" s="6">
        <v>0</v>
      </c>
      <c r="H39" s="6">
        <v>206.3</v>
      </c>
      <c r="I39" s="7">
        <f>27704 / 86400</f>
        <v>0.32064814814814813</v>
      </c>
      <c r="J39" s="6">
        <v>0</v>
      </c>
      <c r="K39" s="6">
        <v>0</v>
      </c>
      <c r="L39" s="6">
        <v>26.81</v>
      </c>
      <c r="M39" s="6">
        <v>91</v>
      </c>
      <c r="N39" s="7">
        <f>33 / 86400</f>
        <v>3.8194444444444446E-4</v>
      </c>
      <c r="O39" s="6">
        <v>0.12</v>
      </c>
      <c r="P39" s="6" t="s">
        <v>28</v>
      </c>
      <c r="Q39" s="6" t="s">
        <v>28</v>
      </c>
      <c r="R39" s="6">
        <v>886</v>
      </c>
      <c r="S39" s="6">
        <v>429.48</v>
      </c>
      <c r="T39" s="6">
        <v>1531</v>
      </c>
      <c r="U39" s="6">
        <v>742.14</v>
      </c>
      <c r="V39" s="6">
        <v>1266</v>
      </c>
      <c r="W39" s="6">
        <v>613.67999999999995</v>
      </c>
      <c r="X39" s="6">
        <v>457</v>
      </c>
      <c r="Y39" s="6">
        <v>221.53</v>
      </c>
      <c r="Z39" s="7">
        <f>1279 / 86400</f>
        <v>1.480324074074074E-2</v>
      </c>
      <c r="AA39" s="6">
        <v>4.62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0.1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f>0 / 86400</f>
        <v>0</v>
      </c>
      <c r="J40" s="4">
        <v>0</v>
      </c>
      <c r="K40" s="4">
        <v>0</v>
      </c>
      <c r="L40" s="4">
        <v>0</v>
      </c>
      <c r="M40" s="4">
        <v>0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0</v>
      </c>
      <c r="S40" s="4">
        <v>0</v>
      </c>
      <c r="T40" s="4">
        <v>1</v>
      </c>
      <c r="U40" s="4">
        <v>0</v>
      </c>
      <c r="V40" s="4">
        <v>1</v>
      </c>
      <c r="W40" s="4">
        <v>0</v>
      </c>
      <c r="X40" s="4">
        <v>0</v>
      </c>
      <c r="Y40" s="4">
        <v>0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0.1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7">
        <f>0 / 86400</f>
        <v>0</v>
      </c>
      <c r="J41" s="6">
        <v>0</v>
      </c>
      <c r="K41" s="6">
        <v>0</v>
      </c>
      <c r="L41" s="6">
        <v>0</v>
      </c>
      <c r="M41" s="6">
        <v>0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0</v>
      </c>
      <c r="S41" s="6">
        <v>0</v>
      </c>
      <c r="T41" s="6">
        <v>1</v>
      </c>
      <c r="U41" s="6">
        <v>0</v>
      </c>
      <c r="V41" s="6">
        <v>1</v>
      </c>
      <c r="W41" s="6">
        <v>0</v>
      </c>
      <c r="X41" s="6">
        <v>0</v>
      </c>
      <c r="Y41" s="6">
        <v>0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3.5</v>
      </c>
      <c r="D42" s="4">
        <v>111.36</v>
      </c>
      <c r="E42" s="4">
        <v>0</v>
      </c>
      <c r="F42" s="4">
        <v>0</v>
      </c>
      <c r="G42" s="4">
        <v>0</v>
      </c>
      <c r="H42" s="4">
        <v>3.14</v>
      </c>
      <c r="I42" s="5">
        <f>1719 / 86400</f>
        <v>1.9895833333333335E-2</v>
      </c>
      <c r="J42" s="4">
        <v>0</v>
      </c>
      <c r="K42" s="4">
        <v>0</v>
      </c>
      <c r="L42" s="4">
        <v>6.58</v>
      </c>
      <c r="M42" s="4">
        <v>37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7</v>
      </c>
      <c r="S42" s="4">
        <v>222.72</v>
      </c>
      <c r="T42" s="4">
        <v>21</v>
      </c>
      <c r="U42" s="4">
        <v>668.15</v>
      </c>
      <c r="V42" s="4">
        <v>17</v>
      </c>
      <c r="W42" s="4">
        <v>540.88</v>
      </c>
      <c r="X42" s="4">
        <v>0</v>
      </c>
      <c r="Y42" s="4">
        <v>0</v>
      </c>
      <c r="Z42" s="5">
        <f>392 / 86400</f>
        <v>4.5370370370370373E-3</v>
      </c>
      <c r="AA42" s="4">
        <v>22.8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3.5</v>
      </c>
      <c r="D43" s="6">
        <v>111.36</v>
      </c>
      <c r="E43" s="6">
        <v>0</v>
      </c>
      <c r="F43" s="6">
        <v>0</v>
      </c>
      <c r="G43" s="6">
        <v>0</v>
      </c>
      <c r="H43" s="6">
        <v>3.14</v>
      </c>
      <c r="I43" s="7">
        <f>1719 / 86400</f>
        <v>1.9895833333333335E-2</v>
      </c>
      <c r="J43" s="6">
        <v>0</v>
      </c>
      <c r="K43" s="6">
        <v>0</v>
      </c>
      <c r="L43" s="6">
        <v>6.58</v>
      </c>
      <c r="M43" s="6">
        <v>37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7</v>
      </c>
      <c r="S43" s="6">
        <v>222.72</v>
      </c>
      <c r="T43" s="6">
        <v>21</v>
      </c>
      <c r="U43" s="6">
        <v>668.15</v>
      </c>
      <c r="V43" s="6">
        <v>17</v>
      </c>
      <c r="W43" s="6">
        <v>540.88</v>
      </c>
      <c r="X43" s="6">
        <v>0</v>
      </c>
      <c r="Y43" s="6">
        <v>0</v>
      </c>
      <c r="Z43" s="7">
        <f>392 / 86400</f>
        <v>4.5370370370370373E-3</v>
      </c>
      <c r="AA43" s="6">
        <v>22.8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198.67</v>
      </c>
      <c r="D44" s="4">
        <v>98.43</v>
      </c>
      <c r="E44" s="4">
        <v>0</v>
      </c>
      <c r="F44" s="4">
        <v>0</v>
      </c>
      <c r="G44" s="4">
        <v>0</v>
      </c>
      <c r="H44" s="4">
        <v>201.83</v>
      </c>
      <c r="I44" s="5">
        <f>35288 / 86400</f>
        <v>0.40842592592592591</v>
      </c>
      <c r="J44" s="4">
        <v>0</v>
      </c>
      <c r="K44" s="4">
        <v>0</v>
      </c>
      <c r="L44" s="4">
        <v>20.59</v>
      </c>
      <c r="M44" s="4">
        <v>101</v>
      </c>
      <c r="N44" s="5">
        <f>142 / 86400</f>
        <v>1.6435185185185185E-3</v>
      </c>
      <c r="O44" s="4">
        <v>0.4</v>
      </c>
      <c r="P44" s="4" t="s">
        <v>28</v>
      </c>
      <c r="Q44" s="4" t="s">
        <v>28</v>
      </c>
      <c r="R44" s="4">
        <v>435</v>
      </c>
      <c r="S44" s="4">
        <v>215.53</v>
      </c>
      <c r="T44" s="4">
        <v>900</v>
      </c>
      <c r="U44" s="4">
        <v>445.93</v>
      </c>
      <c r="V44" s="4">
        <v>1150</v>
      </c>
      <c r="W44" s="4">
        <v>569.79</v>
      </c>
      <c r="X44" s="4">
        <v>196</v>
      </c>
      <c r="Y44" s="4">
        <v>97.11</v>
      </c>
      <c r="Z44" s="5">
        <f>2084 / 86400</f>
        <v>2.4120370370370372E-2</v>
      </c>
      <c r="AA44" s="4">
        <v>5.91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198.67</v>
      </c>
      <c r="D45" s="6">
        <v>98.43</v>
      </c>
      <c r="E45" s="6">
        <v>0</v>
      </c>
      <c r="F45" s="6">
        <v>0</v>
      </c>
      <c r="G45" s="6">
        <v>0</v>
      </c>
      <c r="H45" s="6">
        <v>201.83</v>
      </c>
      <c r="I45" s="7">
        <f>35288 / 86400</f>
        <v>0.40842592592592591</v>
      </c>
      <c r="J45" s="6">
        <v>0</v>
      </c>
      <c r="K45" s="6">
        <v>0</v>
      </c>
      <c r="L45" s="6">
        <v>20.59</v>
      </c>
      <c r="M45" s="6">
        <v>101</v>
      </c>
      <c r="N45" s="7">
        <f>142 / 86400</f>
        <v>1.6435185185185185E-3</v>
      </c>
      <c r="O45" s="6">
        <v>0.4</v>
      </c>
      <c r="P45" s="6" t="s">
        <v>28</v>
      </c>
      <c r="Q45" s="6" t="s">
        <v>28</v>
      </c>
      <c r="R45" s="6">
        <v>435</v>
      </c>
      <c r="S45" s="6">
        <v>215.53</v>
      </c>
      <c r="T45" s="6">
        <v>900</v>
      </c>
      <c r="U45" s="6">
        <v>445.93</v>
      </c>
      <c r="V45" s="6">
        <v>1150</v>
      </c>
      <c r="W45" s="6">
        <v>569.79</v>
      </c>
      <c r="X45" s="6">
        <v>196</v>
      </c>
      <c r="Y45" s="6">
        <v>97.11</v>
      </c>
      <c r="Z45" s="7">
        <f>2084 / 86400</f>
        <v>2.4120370370370372E-2</v>
      </c>
      <c r="AA45" s="6">
        <v>5.91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73.69</v>
      </c>
      <c r="D46" s="4">
        <v>42.63</v>
      </c>
      <c r="E46" s="4">
        <v>0</v>
      </c>
      <c r="F46" s="4">
        <v>0</v>
      </c>
      <c r="G46" s="4">
        <v>0</v>
      </c>
      <c r="H46" s="4">
        <v>172.87</v>
      </c>
      <c r="I46" s="5">
        <f>16614 / 86400</f>
        <v>0.19229166666666667</v>
      </c>
      <c r="J46" s="4">
        <v>0</v>
      </c>
      <c r="K46" s="4">
        <v>0</v>
      </c>
      <c r="L46" s="4">
        <v>37.46</v>
      </c>
      <c r="M46" s="4">
        <v>89</v>
      </c>
      <c r="N46" s="5">
        <f>188 / 86400</f>
        <v>2.1759259259259258E-3</v>
      </c>
      <c r="O46" s="4">
        <v>1.1299999999999999</v>
      </c>
      <c r="P46" s="4" t="s">
        <v>28</v>
      </c>
      <c r="Q46" s="4" t="s">
        <v>28</v>
      </c>
      <c r="R46" s="4">
        <v>69</v>
      </c>
      <c r="S46" s="4">
        <v>39.909999999999997</v>
      </c>
      <c r="T46" s="4">
        <v>533</v>
      </c>
      <c r="U46" s="4">
        <v>308.33</v>
      </c>
      <c r="V46" s="4">
        <v>231</v>
      </c>
      <c r="W46" s="4">
        <v>133.63</v>
      </c>
      <c r="X46" s="4">
        <v>20</v>
      </c>
      <c r="Y46" s="4">
        <v>11.57</v>
      </c>
      <c r="Z46" s="5">
        <f>469 / 86400</f>
        <v>5.4282407407407404E-3</v>
      </c>
      <c r="AA46" s="4">
        <v>2.82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73.69</v>
      </c>
      <c r="D47" s="6">
        <v>42.63</v>
      </c>
      <c r="E47" s="6">
        <v>0</v>
      </c>
      <c r="F47" s="6">
        <v>0</v>
      </c>
      <c r="G47" s="6">
        <v>0</v>
      </c>
      <c r="H47" s="6">
        <v>172.87</v>
      </c>
      <c r="I47" s="7">
        <f>16614 / 86400</f>
        <v>0.19229166666666667</v>
      </c>
      <c r="J47" s="6">
        <v>0</v>
      </c>
      <c r="K47" s="6">
        <v>0</v>
      </c>
      <c r="L47" s="6">
        <v>37.46</v>
      </c>
      <c r="M47" s="6">
        <v>89</v>
      </c>
      <c r="N47" s="7">
        <f>188 / 86400</f>
        <v>2.1759259259259258E-3</v>
      </c>
      <c r="O47" s="6">
        <v>1.1299999999999999</v>
      </c>
      <c r="P47" s="6" t="s">
        <v>28</v>
      </c>
      <c r="Q47" s="6" t="s">
        <v>28</v>
      </c>
      <c r="R47" s="6">
        <v>69</v>
      </c>
      <c r="S47" s="6">
        <v>39.909999999999997</v>
      </c>
      <c r="T47" s="6">
        <v>533</v>
      </c>
      <c r="U47" s="6">
        <v>308.33</v>
      </c>
      <c r="V47" s="6">
        <v>231</v>
      </c>
      <c r="W47" s="6">
        <v>133.63</v>
      </c>
      <c r="X47" s="6">
        <v>20</v>
      </c>
      <c r="Y47" s="6">
        <v>11.57</v>
      </c>
      <c r="Z47" s="7">
        <f>469 / 86400</f>
        <v>5.4282407407407404E-3</v>
      </c>
      <c r="AA47" s="6">
        <v>2.82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480.14</v>
      </c>
      <c r="D48" s="4">
        <v>228.5</v>
      </c>
      <c r="E48" s="4">
        <v>0</v>
      </c>
      <c r="F48" s="4">
        <v>0</v>
      </c>
      <c r="G48" s="4">
        <v>0</v>
      </c>
      <c r="H48" s="4">
        <v>210.13</v>
      </c>
      <c r="I48" s="5">
        <f>41757 / 86400</f>
        <v>0.48329861111111111</v>
      </c>
      <c r="J48" s="4">
        <v>0</v>
      </c>
      <c r="K48" s="4">
        <v>0</v>
      </c>
      <c r="L48" s="4">
        <v>18.12</v>
      </c>
      <c r="M48" s="4">
        <v>85</v>
      </c>
      <c r="N48" s="5">
        <f>29 / 86400</f>
        <v>3.3564814814814812E-4</v>
      </c>
      <c r="O48" s="4">
        <v>7.0000000000000007E-2</v>
      </c>
      <c r="P48" s="4" t="s">
        <v>28</v>
      </c>
      <c r="Q48" s="4" t="s">
        <v>28</v>
      </c>
      <c r="R48" s="4">
        <v>839</v>
      </c>
      <c r="S48" s="4">
        <v>399.28</v>
      </c>
      <c r="T48" s="4">
        <v>2052</v>
      </c>
      <c r="U48" s="4">
        <v>976.54</v>
      </c>
      <c r="V48" s="4">
        <v>1349</v>
      </c>
      <c r="W48" s="4">
        <v>641.98</v>
      </c>
      <c r="X48" s="4">
        <v>1068</v>
      </c>
      <c r="Y48" s="4">
        <v>508.26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480.14</v>
      </c>
      <c r="D49" s="6">
        <v>228.5</v>
      </c>
      <c r="E49" s="6">
        <v>0</v>
      </c>
      <c r="F49" s="6">
        <v>0</v>
      </c>
      <c r="G49" s="6">
        <v>0</v>
      </c>
      <c r="H49" s="6">
        <v>210.13</v>
      </c>
      <c r="I49" s="7">
        <f>41757 / 86400</f>
        <v>0.48329861111111111</v>
      </c>
      <c r="J49" s="6">
        <v>0</v>
      </c>
      <c r="K49" s="6">
        <v>0</v>
      </c>
      <c r="L49" s="6">
        <v>18.12</v>
      </c>
      <c r="M49" s="6">
        <v>85</v>
      </c>
      <c r="N49" s="7">
        <f>29 / 86400</f>
        <v>3.3564814814814812E-4</v>
      </c>
      <c r="O49" s="6">
        <v>7.0000000000000007E-2</v>
      </c>
      <c r="P49" s="6" t="s">
        <v>28</v>
      </c>
      <c r="Q49" s="6" t="s">
        <v>28</v>
      </c>
      <c r="R49" s="6">
        <v>839</v>
      </c>
      <c r="S49" s="6">
        <v>399.28</v>
      </c>
      <c r="T49" s="6">
        <v>2052</v>
      </c>
      <c r="U49" s="6">
        <v>976.54</v>
      </c>
      <c r="V49" s="6">
        <v>1349</v>
      </c>
      <c r="W49" s="6">
        <v>641.98</v>
      </c>
      <c r="X49" s="6">
        <v>1068</v>
      </c>
      <c r="Y49" s="6">
        <v>508.26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283.32</v>
      </c>
      <c r="D50" s="4">
        <v>147.51</v>
      </c>
      <c r="E50" s="4">
        <v>0</v>
      </c>
      <c r="F50" s="4">
        <v>0</v>
      </c>
      <c r="G50" s="4">
        <v>0</v>
      </c>
      <c r="H50" s="4">
        <v>192.07</v>
      </c>
      <c r="I50" s="5">
        <f>34713 / 86400</f>
        <v>0.40177083333333335</v>
      </c>
      <c r="J50" s="4">
        <v>0</v>
      </c>
      <c r="K50" s="4">
        <v>0</v>
      </c>
      <c r="L50" s="4">
        <v>19.920000000000002</v>
      </c>
      <c r="M50" s="4">
        <v>83</v>
      </c>
      <c r="N50" s="5">
        <f>7 / 86400</f>
        <v>8.1018518518518516E-5</v>
      </c>
      <c r="O50" s="4">
        <v>0.02</v>
      </c>
      <c r="P50" s="4" t="s">
        <v>28</v>
      </c>
      <c r="Q50" s="4" t="s">
        <v>28</v>
      </c>
      <c r="R50" s="4">
        <v>655</v>
      </c>
      <c r="S50" s="4">
        <v>341.01</v>
      </c>
      <c r="T50" s="4">
        <v>1380</v>
      </c>
      <c r="U50" s="4">
        <v>718.47</v>
      </c>
      <c r="V50" s="4">
        <v>1433</v>
      </c>
      <c r="W50" s="4">
        <v>746.07</v>
      </c>
      <c r="X50" s="4">
        <v>142</v>
      </c>
      <c r="Y50" s="4">
        <v>73.930000000000007</v>
      </c>
      <c r="Z50" s="5">
        <f>524 / 86400</f>
        <v>6.0648148148148145E-3</v>
      </c>
      <c r="AA50" s="4">
        <v>1.51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283.32</v>
      </c>
      <c r="D51" s="6">
        <v>147.51</v>
      </c>
      <c r="E51" s="6">
        <v>0</v>
      </c>
      <c r="F51" s="6">
        <v>0</v>
      </c>
      <c r="G51" s="6">
        <v>0</v>
      </c>
      <c r="H51" s="6">
        <v>192.07</v>
      </c>
      <c r="I51" s="7">
        <f>34713 / 86400</f>
        <v>0.40177083333333335</v>
      </c>
      <c r="J51" s="6">
        <v>0</v>
      </c>
      <c r="K51" s="6">
        <v>0</v>
      </c>
      <c r="L51" s="6">
        <v>19.920000000000002</v>
      </c>
      <c r="M51" s="6">
        <v>83</v>
      </c>
      <c r="N51" s="7">
        <f>7 / 86400</f>
        <v>8.1018518518518516E-5</v>
      </c>
      <c r="O51" s="6">
        <v>0.02</v>
      </c>
      <c r="P51" s="6" t="s">
        <v>28</v>
      </c>
      <c r="Q51" s="6" t="s">
        <v>28</v>
      </c>
      <c r="R51" s="6">
        <v>655</v>
      </c>
      <c r="S51" s="6">
        <v>341.01</v>
      </c>
      <c r="T51" s="6">
        <v>1380</v>
      </c>
      <c r="U51" s="6">
        <v>718.47</v>
      </c>
      <c r="V51" s="6">
        <v>1433</v>
      </c>
      <c r="W51" s="6">
        <v>746.07</v>
      </c>
      <c r="X51" s="6">
        <v>142</v>
      </c>
      <c r="Y51" s="6">
        <v>73.930000000000007</v>
      </c>
      <c r="Z51" s="7">
        <f>524 / 86400</f>
        <v>6.0648148148148145E-3</v>
      </c>
      <c r="AA51" s="6">
        <v>1.51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182.31</v>
      </c>
      <c r="D52" s="4">
        <v>92.11</v>
      </c>
      <c r="E52" s="4">
        <v>0</v>
      </c>
      <c r="F52" s="4">
        <v>0</v>
      </c>
      <c r="G52" s="4">
        <v>0</v>
      </c>
      <c r="H52" s="4">
        <v>197.94</v>
      </c>
      <c r="I52" s="5">
        <f>17132 / 86400</f>
        <v>0.19828703703703704</v>
      </c>
      <c r="J52" s="4">
        <v>0</v>
      </c>
      <c r="K52" s="4">
        <v>0</v>
      </c>
      <c r="L52" s="4">
        <v>41.59</v>
      </c>
      <c r="M52" s="4">
        <v>97</v>
      </c>
      <c r="N52" s="5">
        <f>61 / 86400</f>
        <v>7.0601851851851847E-4</v>
      </c>
      <c r="O52" s="4">
        <v>0.36</v>
      </c>
      <c r="P52" s="4" t="s">
        <v>28</v>
      </c>
      <c r="Q52" s="4" t="s">
        <v>28</v>
      </c>
      <c r="R52" s="4">
        <v>337</v>
      </c>
      <c r="S52" s="4">
        <v>170.26</v>
      </c>
      <c r="T52" s="4">
        <v>1106</v>
      </c>
      <c r="U52" s="4">
        <v>558.77</v>
      </c>
      <c r="V52" s="4">
        <v>788</v>
      </c>
      <c r="W52" s="4">
        <v>398.11</v>
      </c>
      <c r="X52" s="4">
        <v>6</v>
      </c>
      <c r="Y52" s="4">
        <v>3.03</v>
      </c>
      <c r="Z52" s="5">
        <f>691 / 86400</f>
        <v>7.9976851851851858E-3</v>
      </c>
      <c r="AA52" s="4">
        <v>4.03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182.31</v>
      </c>
      <c r="D53" s="6">
        <v>92.11</v>
      </c>
      <c r="E53" s="6">
        <v>0</v>
      </c>
      <c r="F53" s="6">
        <v>0</v>
      </c>
      <c r="G53" s="6">
        <v>0</v>
      </c>
      <c r="H53" s="6">
        <v>197.94</v>
      </c>
      <c r="I53" s="7">
        <f>17132 / 86400</f>
        <v>0.19828703703703704</v>
      </c>
      <c r="J53" s="6">
        <v>0</v>
      </c>
      <c r="K53" s="6">
        <v>0</v>
      </c>
      <c r="L53" s="6">
        <v>41.59</v>
      </c>
      <c r="M53" s="6">
        <v>97</v>
      </c>
      <c r="N53" s="7">
        <f>61 / 86400</f>
        <v>7.0601851851851847E-4</v>
      </c>
      <c r="O53" s="6">
        <v>0.36</v>
      </c>
      <c r="P53" s="6" t="s">
        <v>28</v>
      </c>
      <c r="Q53" s="6" t="s">
        <v>28</v>
      </c>
      <c r="R53" s="6">
        <v>337</v>
      </c>
      <c r="S53" s="6">
        <v>170.26</v>
      </c>
      <c r="T53" s="6">
        <v>1106</v>
      </c>
      <c r="U53" s="6">
        <v>558.77</v>
      </c>
      <c r="V53" s="6">
        <v>788</v>
      </c>
      <c r="W53" s="6">
        <v>398.11</v>
      </c>
      <c r="X53" s="6">
        <v>6</v>
      </c>
      <c r="Y53" s="6">
        <v>3.03</v>
      </c>
      <c r="Z53" s="7">
        <f>691 / 86400</f>
        <v>7.9976851851851858E-3</v>
      </c>
      <c r="AA53" s="6">
        <v>4.03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5">
        <f>0 / 86400</f>
        <v>0</v>
      </c>
      <c r="J54" s="4">
        <v>0</v>
      </c>
      <c r="K54" s="4">
        <v>0</v>
      </c>
      <c r="L54" s="4">
        <v>0</v>
      </c>
      <c r="M54" s="4">
        <v>0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5">
        <f>0 / 86400</f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7">
        <f>0 / 86400</f>
        <v>0</v>
      </c>
      <c r="J55" s="6">
        <v>0</v>
      </c>
      <c r="K55" s="6">
        <v>0</v>
      </c>
      <c r="L55" s="6">
        <v>0</v>
      </c>
      <c r="M55" s="6">
        <v>0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7">
        <f>0 / 86400</f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0.1</v>
      </c>
      <c r="D56" s="4">
        <v>4.99</v>
      </c>
      <c r="E56" s="4">
        <v>0</v>
      </c>
      <c r="F56" s="4">
        <v>0</v>
      </c>
      <c r="G56" s="4">
        <v>0</v>
      </c>
      <c r="H56" s="4">
        <v>2</v>
      </c>
      <c r="I56" s="5">
        <f>827 / 86400</f>
        <v>9.571759259259259E-3</v>
      </c>
      <c r="J56" s="4">
        <v>0</v>
      </c>
      <c r="K56" s="4">
        <v>0</v>
      </c>
      <c r="L56" s="4">
        <v>8.7200000000000006</v>
      </c>
      <c r="M56" s="4">
        <v>34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0</v>
      </c>
      <c r="S56" s="4">
        <v>0</v>
      </c>
      <c r="T56" s="4">
        <v>1</v>
      </c>
      <c r="U56" s="4">
        <v>49.9</v>
      </c>
      <c r="V56" s="4">
        <v>9</v>
      </c>
      <c r="W56" s="4">
        <v>449.1</v>
      </c>
      <c r="X56" s="4">
        <v>0</v>
      </c>
      <c r="Y56" s="4">
        <v>0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0.1</v>
      </c>
      <c r="D57" s="6">
        <v>4.99</v>
      </c>
      <c r="E57" s="6">
        <v>0</v>
      </c>
      <c r="F57" s="6">
        <v>0</v>
      </c>
      <c r="G57" s="6">
        <v>0</v>
      </c>
      <c r="H57" s="6">
        <v>2</v>
      </c>
      <c r="I57" s="7">
        <f>827 / 86400</f>
        <v>9.571759259259259E-3</v>
      </c>
      <c r="J57" s="6">
        <v>0</v>
      </c>
      <c r="K57" s="6">
        <v>0</v>
      </c>
      <c r="L57" s="6">
        <v>8.7200000000000006</v>
      </c>
      <c r="M57" s="6">
        <v>34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0</v>
      </c>
      <c r="S57" s="6">
        <v>0</v>
      </c>
      <c r="T57" s="6">
        <v>1</v>
      </c>
      <c r="U57" s="6">
        <v>49.9</v>
      </c>
      <c r="V57" s="6">
        <v>9</v>
      </c>
      <c r="W57" s="6">
        <v>449.1</v>
      </c>
      <c r="X57" s="6">
        <v>0</v>
      </c>
      <c r="Y57" s="6">
        <v>0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34.57</v>
      </c>
      <c r="D58" s="4">
        <v>19.2</v>
      </c>
      <c r="E58" s="4">
        <v>0</v>
      </c>
      <c r="F58" s="4">
        <v>0</v>
      </c>
      <c r="G58" s="4">
        <v>0</v>
      </c>
      <c r="H58" s="4">
        <v>180</v>
      </c>
      <c r="I58" s="5">
        <f>34189 / 86400</f>
        <v>0.3957060185185185</v>
      </c>
      <c r="J58" s="4">
        <v>0</v>
      </c>
      <c r="K58" s="4">
        <v>0</v>
      </c>
      <c r="L58" s="4">
        <v>18.95</v>
      </c>
      <c r="M58" s="4">
        <v>82</v>
      </c>
      <c r="N58" s="5">
        <f>5 / 86400</f>
        <v>5.7870370370370373E-5</v>
      </c>
      <c r="O58" s="4">
        <v>0.01</v>
      </c>
      <c r="P58" s="4" t="s">
        <v>28</v>
      </c>
      <c r="Q58" s="4" t="s">
        <v>28</v>
      </c>
      <c r="R58" s="4">
        <v>10</v>
      </c>
      <c r="S58" s="4">
        <v>5.56</v>
      </c>
      <c r="T58" s="4">
        <v>324</v>
      </c>
      <c r="U58" s="4">
        <v>180</v>
      </c>
      <c r="V58" s="4">
        <v>873</v>
      </c>
      <c r="W58" s="4">
        <v>484.99</v>
      </c>
      <c r="X58" s="4">
        <v>1</v>
      </c>
      <c r="Y58" s="4">
        <v>0.56000000000000005</v>
      </c>
      <c r="Z58" s="5">
        <f>1013 / 86400</f>
        <v>1.1724537037037037E-2</v>
      </c>
      <c r="AA58" s="4">
        <v>2.96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34.57</v>
      </c>
      <c r="D59" s="6">
        <v>19.2</v>
      </c>
      <c r="E59" s="6">
        <v>0</v>
      </c>
      <c r="F59" s="6">
        <v>0</v>
      </c>
      <c r="G59" s="6">
        <v>0</v>
      </c>
      <c r="H59" s="6">
        <v>180</v>
      </c>
      <c r="I59" s="7">
        <f>34189 / 86400</f>
        <v>0.3957060185185185</v>
      </c>
      <c r="J59" s="6">
        <v>0</v>
      </c>
      <c r="K59" s="6">
        <v>0</v>
      </c>
      <c r="L59" s="6">
        <v>18.95</v>
      </c>
      <c r="M59" s="6">
        <v>82</v>
      </c>
      <c r="N59" s="7">
        <f>5 / 86400</f>
        <v>5.7870370370370373E-5</v>
      </c>
      <c r="O59" s="6">
        <v>0.01</v>
      </c>
      <c r="P59" s="6" t="s">
        <v>28</v>
      </c>
      <c r="Q59" s="6" t="s">
        <v>28</v>
      </c>
      <c r="R59" s="6">
        <v>10</v>
      </c>
      <c r="S59" s="6">
        <v>5.56</v>
      </c>
      <c r="T59" s="6">
        <v>324</v>
      </c>
      <c r="U59" s="6">
        <v>180</v>
      </c>
      <c r="V59" s="6">
        <v>873</v>
      </c>
      <c r="W59" s="6">
        <v>484.99</v>
      </c>
      <c r="X59" s="6">
        <v>1</v>
      </c>
      <c r="Y59" s="6">
        <v>0.56000000000000005</v>
      </c>
      <c r="Z59" s="7">
        <f>1013 / 86400</f>
        <v>1.1724537037037037E-2</v>
      </c>
      <c r="AA59" s="6">
        <v>2.96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464.12</v>
      </c>
      <c r="D60" s="4">
        <v>145.69</v>
      </c>
      <c r="E60" s="4">
        <v>0</v>
      </c>
      <c r="F60" s="4">
        <v>0</v>
      </c>
      <c r="G60" s="4">
        <v>0</v>
      </c>
      <c r="H60" s="4">
        <v>318.57</v>
      </c>
      <c r="I60" s="5">
        <f>58879 / 86400</f>
        <v>0.68146990740740743</v>
      </c>
      <c r="J60" s="4">
        <v>0</v>
      </c>
      <c r="K60" s="4">
        <v>0</v>
      </c>
      <c r="L60" s="4">
        <v>19.48</v>
      </c>
      <c r="M60" s="4">
        <v>97</v>
      </c>
      <c r="N60" s="5">
        <f>214 / 86400</f>
        <v>2.476851851851852E-3</v>
      </c>
      <c r="O60" s="4">
        <v>0.36</v>
      </c>
      <c r="P60" s="4" t="s">
        <v>28</v>
      </c>
      <c r="Q60" s="4" t="s">
        <v>28</v>
      </c>
      <c r="R60" s="4">
        <v>754</v>
      </c>
      <c r="S60" s="4">
        <v>236.69</v>
      </c>
      <c r="T60" s="4">
        <v>2207</v>
      </c>
      <c r="U60" s="4">
        <v>692.79</v>
      </c>
      <c r="V60" s="4">
        <v>1556</v>
      </c>
      <c r="W60" s="4">
        <v>488.44</v>
      </c>
      <c r="X60" s="4">
        <v>895</v>
      </c>
      <c r="Y60" s="4">
        <v>280.95</v>
      </c>
      <c r="Z60" s="5">
        <f>7454 / 86400</f>
        <v>8.6273148148148154E-2</v>
      </c>
      <c r="AA60" s="4">
        <v>12.66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464.12</v>
      </c>
      <c r="D61" s="6">
        <v>145.69</v>
      </c>
      <c r="E61" s="6">
        <v>0</v>
      </c>
      <c r="F61" s="6">
        <v>0</v>
      </c>
      <c r="G61" s="6">
        <v>0</v>
      </c>
      <c r="H61" s="6">
        <v>318.57</v>
      </c>
      <c r="I61" s="7">
        <f>58879 / 86400</f>
        <v>0.68146990740740743</v>
      </c>
      <c r="J61" s="6">
        <v>0</v>
      </c>
      <c r="K61" s="6">
        <v>0</v>
      </c>
      <c r="L61" s="6">
        <v>19.48</v>
      </c>
      <c r="M61" s="6">
        <v>97</v>
      </c>
      <c r="N61" s="7">
        <f>214 / 86400</f>
        <v>2.476851851851852E-3</v>
      </c>
      <c r="O61" s="6">
        <v>0.36</v>
      </c>
      <c r="P61" s="6" t="s">
        <v>28</v>
      </c>
      <c r="Q61" s="6" t="s">
        <v>28</v>
      </c>
      <c r="R61" s="6">
        <v>754</v>
      </c>
      <c r="S61" s="6">
        <v>236.69</v>
      </c>
      <c r="T61" s="6">
        <v>2207</v>
      </c>
      <c r="U61" s="6">
        <v>692.79</v>
      </c>
      <c r="V61" s="6">
        <v>1556</v>
      </c>
      <c r="W61" s="6">
        <v>488.44</v>
      </c>
      <c r="X61" s="6">
        <v>895</v>
      </c>
      <c r="Y61" s="6">
        <v>280.95</v>
      </c>
      <c r="Z61" s="7">
        <f>7454 / 86400</f>
        <v>8.6273148148148154E-2</v>
      </c>
      <c r="AA61" s="6">
        <v>12.66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f>0 / 86400</f>
        <v>0</v>
      </c>
      <c r="J62" s="4">
        <v>0</v>
      </c>
      <c r="K62" s="4">
        <v>0</v>
      </c>
      <c r="L62" s="4">
        <v>0</v>
      </c>
      <c r="M62" s="4">
        <v>0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7">
        <f>0 / 86400</f>
        <v>0</v>
      </c>
      <c r="J63" s="6">
        <v>0</v>
      </c>
      <c r="K63" s="6">
        <v>0</v>
      </c>
      <c r="L63" s="6">
        <v>0</v>
      </c>
      <c r="M63" s="6">
        <v>0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101.51</v>
      </c>
      <c r="D64" s="4">
        <v>51.42</v>
      </c>
      <c r="E64" s="4">
        <v>0</v>
      </c>
      <c r="F64" s="4">
        <v>0</v>
      </c>
      <c r="G64" s="4">
        <v>0</v>
      </c>
      <c r="H64" s="4">
        <v>197.41</v>
      </c>
      <c r="I64" s="5">
        <f>18390 / 86400</f>
        <v>0.21284722222222222</v>
      </c>
      <c r="J64" s="4">
        <v>0</v>
      </c>
      <c r="K64" s="4">
        <v>0</v>
      </c>
      <c r="L64" s="4">
        <v>38.65</v>
      </c>
      <c r="M64" s="4">
        <v>97</v>
      </c>
      <c r="N64" s="5">
        <f>788 / 86400</f>
        <v>9.1203703703703707E-3</v>
      </c>
      <c r="O64" s="4">
        <v>4.28</v>
      </c>
      <c r="P64" s="4" t="s">
        <v>28</v>
      </c>
      <c r="Q64" s="4" t="s">
        <v>28</v>
      </c>
      <c r="R64" s="4">
        <v>107</v>
      </c>
      <c r="S64" s="4">
        <v>54.2</v>
      </c>
      <c r="T64" s="4">
        <v>587</v>
      </c>
      <c r="U64" s="4">
        <v>297.33999999999997</v>
      </c>
      <c r="V64" s="4">
        <v>156</v>
      </c>
      <c r="W64" s="4">
        <v>79.02</v>
      </c>
      <c r="X64" s="4">
        <v>101</v>
      </c>
      <c r="Y64" s="4">
        <v>51.16</v>
      </c>
      <c r="Z64" s="5">
        <f>1414 / 86400</f>
        <v>1.636574074074074E-2</v>
      </c>
      <c r="AA64" s="4">
        <v>7.69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101.51</v>
      </c>
      <c r="D65" s="6">
        <v>51.42</v>
      </c>
      <c r="E65" s="6">
        <v>0</v>
      </c>
      <c r="F65" s="6">
        <v>0</v>
      </c>
      <c r="G65" s="6">
        <v>0</v>
      </c>
      <c r="H65" s="6">
        <v>197.41</v>
      </c>
      <c r="I65" s="7">
        <f>18390 / 86400</f>
        <v>0.21284722222222222</v>
      </c>
      <c r="J65" s="6">
        <v>0</v>
      </c>
      <c r="K65" s="6">
        <v>0</v>
      </c>
      <c r="L65" s="6">
        <v>38.65</v>
      </c>
      <c r="M65" s="6">
        <v>97</v>
      </c>
      <c r="N65" s="7">
        <f>788 / 86400</f>
        <v>9.1203703703703707E-3</v>
      </c>
      <c r="O65" s="6">
        <v>4.28</v>
      </c>
      <c r="P65" s="6" t="s">
        <v>28</v>
      </c>
      <c r="Q65" s="6" t="s">
        <v>28</v>
      </c>
      <c r="R65" s="6">
        <v>107</v>
      </c>
      <c r="S65" s="6">
        <v>54.2</v>
      </c>
      <c r="T65" s="6">
        <v>587</v>
      </c>
      <c r="U65" s="6">
        <v>297.33999999999997</v>
      </c>
      <c r="V65" s="6">
        <v>156</v>
      </c>
      <c r="W65" s="6">
        <v>79.02</v>
      </c>
      <c r="X65" s="6">
        <v>101</v>
      </c>
      <c r="Y65" s="6">
        <v>51.16</v>
      </c>
      <c r="Z65" s="7">
        <f>1414 / 86400</f>
        <v>1.636574074074074E-2</v>
      </c>
      <c r="AA65" s="6">
        <v>7.69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233.9</v>
      </c>
      <c r="D66" s="4">
        <v>113.4</v>
      </c>
      <c r="E66" s="4">
        <v>0</v>
      </c>
      <c r="F66" s="4">
        <v>0</v>
      </c>
      <c r="G66" s="4">
        <v>0</v>
      </c>
      <c r="H66" s="4">
        <v>206.26</v>
      </c>
      <c r="I66" s="5">
        <f>20945 / 86400</f>
        <v>0.24241898148148147</v>
      </c>
      <c r="J66" s="4">
        <v>0</v>
      </c>
      <c r="K66" s="4">
        <v>0</v>
      </c>
      <c r="L66" s="4">
        <v>35.450000000000003</v>
      </c>
      <c r="M66" s="4">
        <v>100</v>
      </c>
      <c r="N66" s="5">
        <f>177 / 86400</f>
        <v>2.0486111111111113E-3</v>
      </c>
      <c r="O66" s="4">
        <v>0.85</v>
      </c>
      <c r="P66" s="4" t="s">
        <v>28</v>
      </c>
      <c r="Q66" s="4" t="s">
        <v>28</v>
      </c>
      <c r="R66" s="4">
        <v>452</v>
      </c>
      <c r="S66" s="4">
        <v>219.14</v>
      </c>
      <c r="T66" s="4">
        <v>1115</v>
      </c>
      <c r="U66" s="4">
        <v>540.58000000000004</v>
      </c>
      <c r="V66" s="4">
        <v>695</v>
      </c>
      <c r="W66" s="4">
        <v>336.95</v>
      </c>
      <c r="X66" s="4">
        <v>276</v>
      </c>
      <c r="Y66" s="4">
        <v>133.81</v>
      </c>
      <c r="Z66" s="5">
        <f>0 / 86400</f>
        <v>0</v>
      </c>
      <c r="AA66" s="4">
        <v>0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233.9</v>
      </c>
      <c r="D67" s="6">
        <v>113.4</v>
      </c>
      <c r="E67" s="6">
        <v>0</v>
      </c>
      <c r="F67" s="6">
        <v>0</v>
      </c>
      <c r="G67" s="6">
        <v>0</v>
      </c>
      <c r="H67" s="6">
        <v>206.26</v>
      </c>
      <c r="I67" s="7">
        <f>20945 / 86400</f>
        <v>0.24241898148148147</v>
      </c>
      <c r="J67" s="6">
        <v>0</v>
      </c>
      <c r="K67" s="6">
        <v>0</v>
      </c>
      <c r="L67" s="6">
        <v>35.450000000000003</v>
      </c>
      <c r="M67" s="6">
        <v>100</v>
      </c>
      <c r="N67" s="7">
        <f>177 / 86400</f>
        <v>2.0486111111111113E-3</v>
      </c>
      <c r="O67" s="6">
        <v>0.85</v>
      </c>
      <c r="P67" s="6" t="s">
        <v>28</v>
      </c>
      <c r="Q67" s="6" t="s">
        <v>28</v>
      </c>
      <c r="R67" s="6">
        <v>452</v>
      </c>
      <c r="S67" s="6">
        <v>219.14</v>
      </c>
      <c r="T67" s="6">
        <v>1115</v>
      </c>
      <c r="U67" s="6">
        <v>540.58000000000004</v>
      </c>
      <c r="V67" s="6">
        <v>695</v>
      </c>
      <c r="W67" s="6">
        <v>336.95</v>
      </c>
      <c r="X67" s="6">
        <v>276</v>
      </c>
      <c r="Y67" s="6">
        <v>133.81</v>
      </c>
      <c r="Z67" s="7">
        <f>0 / 86400</f>
        <v>0</v>
      </c>
      <c r="AA67" s="6">
        <v>0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192.46</v>
      </c>
      <c r="D68" s="4">
        <v>73.06</v>
      </c>
      <c r="E68" s="4">
        <v>0</v>
      </c>
      <c r="F68" s="4">
        <v>0</v>
      </c>
      <c r="G68" s="4">
        <v>0</v>
      </c>
      <c r="H68" s="4">
        <v>263.44</v>
      </c>
      <c r="I68" s="5">
        <f>41008 / 86400</f>
        <v>0.47462962962962962</v>
      </c>
      <c r="J68" s="4">
        <v>0</v>
      </c>
      <c r="K68" s="4">
        <v>0</v>
      </c>
      <c r="L68" s="4">
        <v>23.13</v>
      </c>
      <c r="M68" s="4">
        <v>102</v>
      </c>
      <c r="N68" s="5">
        <f>284 / 86400</f>
        <v>3.2870370370370371E-3</v>
      </c>
      <c r="O68" s="4">
        <v>0.69</v>
      </c>
      <c r="P68" s="4" t="s">
        <v>28</v>
      </c>
      <c r="Q68" s="4" t="s">
        <v>28</v>
      </c>
      <c r="R68" s="4">
        <v>354</v>
      </c>
      <c r="S68" s="4">
        <v>134.38</v>
      </c>
      <c r="T68" s="4">
        <v>1086</v>
      </c>
      <c r="U68" s="4">
        <v>412.25</v>
      </c>
      <c r="V68" s="4">
        <v>848</v>
      </c>
      <c r="W68" s="4">
        <v>321.89999999999998</v>
      </c>
      <c r="X68" s="4">
        <v>89</v>
      </c>
      <c r="Y68" s="4">
        <v>33.78</v>
      </c>
      <c r="Z68" s="5">
        <f>1649 / 86400</f>
        <v>1.9085648148148147E-2</v>
      </c>
      <c r="AA68" s="4">
        <v>4.0199999999999996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192.46</v>
      </c>
      <c r="D69" s="6">
        <v>73.06</v>
      </c>
      <c r="E69" s="6">
        <v>0</v>
      </c>
      <c r="F69" s="6">
        <v>0</v>
      </c>
      <c r="G69" s="6">
        <v>0</v>
      </c>
      <c r="H69" s="6">
        <v>263.44</v>
      </c>
      <c r="I69" s="7">
        <f>41008 / 86400</f>
        <v>0.47462962962962962</v>
      </c>
      <c r="J69" s="6">
        <v>0</v>
      </c>
      <c r="K69" s="6">
        <v>0</v>
      </c>
      <c r="L69" s="6">
        <v>23.13</v>
      </c>
      <c r="M69" s="6">
        <v>102</v>
      </c>
      <c r="N69" s="7">
        <f>284 / 86400</f>
        <v>3.2870370370370371E-3</v>
      </c>
      <c r="O69" s="6">
        <v>0.69</v>
      </c>
      <c r="P69" s="6" t="s">
        <v>28</v>
      </c>
      <c r="Q69" s="6" t="s">
        <v>28</v>
      </c>
      <c r="R69" s="6">
        <v>354</v>
      </c>
      <c r="S69" s="6">
        <v>134.38</v>
      </c>
      <c r="T69" s="6">
        <v>1086</v>
      </c>
      <c r="U69" s="6">
        <v>412.25</v>
      </c>
      <c r="V69" s="6">
        <v>848</v>
      </c>
      <c r="W69" s="6">
        <v>321.89999999999998</v>
      </c>
      <c r="X69" s="6">
        <v>89</v>
      </c>
      <c r="Y69" s="6">
        <v>33.78</v>
      </c>
      <c r="Z69" s="7">
        <f>1649 / 86400</f>
        <v>1.9085648148148147E-2</v>
      </c>
      <c r="AA69" s="6">
        <v>4.0199999999999996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407.79</v>
      </c>
      <c r="D70" s="4">
        <v>17.64</v>
      </c>
      <c r="E70" s="4">
        <v>0</v>
      </c>
      <c r="F70" s="4">
        <v>0</v>
      </c>
      <c r="G70" s="4">
        <v>0</v>
      </c>
      <c r="H70" s="4">
        <v>2311.17</v>
      </c>
      <c r="I70" s="5">
        <f>83340 / 86400</f>
        <v>0.96458333333333335</v>
      </c>
      <c r="J70" s="4">
        <v>0</v>
      </c>
      <c r="K70" s="4">
        <v>0</v>
      </c>
      <c r="L70" s="4">
        <v>99.83</v>
      </c>
      <c r="M70" s="4">
        <v>91</v>
      </c>
      <c r="N70" s="5">
        <f>57 / 86400</f>
        <v>6.5972222222222224E-4</v>
      </c>
      <c r="O70" s="4">
        <v>7.0000000000000007E-2</v>
      </c>
      <c r="P70" s="4" t="s">
        <v>28</v>
      </c>
      <c r="Q70" s="4" t="s">
        <v>28</v>
      </c>
      <c r="R70" s="4">
        <v>638</v>
      </c>
      <c r="S70" s="4">
        <v>27.61</v>
      </c>
      <c r="T70" s="4">
        <v>2173</v>
      </c>
      <c r="U70" s="4">
        <v>94.02</v>
      </c>
      <c r="V70" s="4">
        <v>1349</v>
      </c>
      <c r="W70" s="4">
        <v>58.37</v>
      </c>
      <c r="X70" s="4">
        <v>621</v>
      </c>
      <c r="Y70" s="4">
        <v>26.87</v>
      </c>
      <c r="Z70" s="5">
        <f>9264 / 86400</f>
        <v>0.10722222222222222</v>
      </c>
      <c r="AA70" s="4">
        <v>11.12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407.79</v>
      </c>
      <c r="D71" s="6">
        <v>17.64</v>
      </c>
      <c r="E71" s="6">
        <v>0</v>
      </c>
      <c r="F71" s="6">
        <v>0</v>
      </c>
      <c r="G71" s="6">
        <v>0</v>
      </c>
      <c r="H71" s="6">
        <v>2311.17</v>
      </c>
      <c r="I71" s="7">
        <f>83340 / 86400</f>
        <v>0.96458333333333335</v>
      </c>
      <c r="J71" s="6">
        <v>0</v>
      </c>
      <c r="K71" s="6">
        <v>0</v>
      </c>
      <c r="L71" s="6">
        <v>99.83</v>
      </c>
      <c r="M71" s="6">
        <v>91</v>
      </c>
      <c r="N71" s="7">
        <f>57 / 86400</f>
        <v>6.5972222222222224E-4</v>
      </c>
      <c r="O71" s="6">
        <v>7.0000000000000007E-2</v>
      </c>
      <c r="P71" s="6" t="s">
        <v>28</v>
      </c>
      <c r="Q71" s="6" t="s">
        <v>28</v>
      </c>
      <c r="R71" s="6">
        <v>638</v>
      </c>
      <c r="S71" s="6">
        <v>27.61</v>
      </c>
      <c r="T71" s="6">
        <v>2173</v>
      </c>
      <c r="U71" s="6">
        <v>94.02</v>
      </c>
      <c r="V71" s="6">
        <v>1349</v>
      </c>
      <c r="W71" s="6">
        <v>58.37</v>
      </c>
      <c r="X71" s="6">
        <v>621</v>
      </c>
      <c r="Y71" s="6">
        <v>26.87</v>
      </c>
      <c r="Z71" s="7">
        <f>9264 / 86400</f>
        <v>0.10722222222222222</v>
      </c>
      <c r="AA71" s="6">
        <v>11.12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0.5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5">
        <f>84 / 86400</f>
        <v>9.7222222222222219E-4</v>
      </c>
      <c r="J72" s="4">
        <v>0</v>
      </c>
      <c r="K72" s="4">
        <v>0</v>
      </c>
      <c r="L72" s="4">
        <v>0</v>
      </c>
      <c r="M72" s="4">
        <v>28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0</v>
      </c>
      <c r="S72" s="4">
        <v>0</v>
      </c>
      <c r="T72" s="4">
        <v>5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0.5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7">
        <f>84 / 86400</f>
        <v>9.7222222222222219E-4</v>
      </c>
      <c r="J73" s="6">
        <v>0</v>
      </c>
      <c r="K73" s="6">
        <v>0</v>
      </c>
      <c r="L73" s="6">
        <v>0</v>
      </c>
      <c r="M73" s="6">
        <v>28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0</v>
      </c>
      <c r="S73" s="6">
        <v>0</v>
      </c>
      <c r="T73" s="6">
        <v>5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50.1</v>
      </c>
      <c r="D74" s="4">
        <v>14.8</v>
      </c>
      <c r="E74" s="4">
        <v>0</v>
      </c>
      <c r="F74" s="4">
        <v>0</v>
      </c>
      <c r="G74" s="4">
        <v>0</v>
      </c>
      <c r="H74" s="4">
        <v>338.42</v>
      </c>
      <c r="I74" s="5">
        <f>59055 / 86400</f>
        <v>0.68350694444444449</v>
      </c>
      <c r="J74" s="4">
        <v>0</v>
      </c>
      <c r="K74" s="4">
        <v>0</v>
      </c>
      <c r="L74" s="4">
        <v>20.63</v>
      </c>
      <c r="M74" s="4">
        <v>79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5</v>
      </c>
      <c r="S74" s="4">
        <v>1.48</v>
      </c>
      <c r="T74" s="4">
        <v>491</v>
      </c>
      <c r="U74" s="4">
        <v>145.09</v>
      </c>
      <c r="V74" s="4">
        <v>1229</v>
      </c>
      <c r="W74" s="4">
        <v>363.16</v>
      </c>
      <c r="X74" s="4">
        <v>0</v>
      </c>
      <c r="Y74" s="4">
        <v>0</v>
      </c>
      <c r="Z74" s="5">
        <f>425 / 86400</f>
        <v>4.9189814814814816E-3</v>
      </c>
      <c r="AA74" s="4">
        <v>0.72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50.1</v>
      </c>
      <c r="D75" s="6">
        <v>14.8</v>
      </c>
      <c r="E75" s="6">
        <v>0</v>
      </c>
      <c r="F75" s="6">
        <v>0</v>
      </c>
      <c r="G75" s="6">
        <v>0</v>
      </c>
      <c r="H75" s="6">
        <v>338.42</v>
      </c>
      <c r="I75" s="7">
        <f>59055 / 86400</f>
        <v>0.68350694444444449</v>
      </c>
      <c r="J75" s="6">
        <v>0</v>
      </c>
      <c r="K75" s="6">
        <v>0</v>
      </c>
      <c r="L75" s="6">
        <v>20.63</v>
      </c>
      <c r="M75" s="6">
        <v>79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5</v>
      </c>
      <c r="S75" s="6">
        <v>1.48</v>
      </c>
      <c r="T75" s="6">
        <v>491</v>
      </c>
      <c r="U75" s="6">
        <v>145.09</v>
      </c>
      <c r="V75" s="6">
        <v>1229</v>
      </c>
      <c r="W75" s="6">
        <v>363.16</v>
      </c>
      <c r="X75" s="6">
        <v>0</v>
      </c>
      <c r="Y75" s="6">
        <v>0</v>
      </c>
      <c r="Z75" s="7">
        <f>425 / 86400</f>
        <v>4.9189814814814816E-3</v>
      </c>
      <c r="AA75" s="6">
        <v>0.72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280.88</v>
      </c>
      <c r="D76" s="4">
        <v>77.650000000000006</v>
      </c>
      <c r="E76" s="4">
        <v>0</v>
      </c>
      <c r="F76" s="4">
        <v>0</v>
      </c>
      <c r="G76" s="4">
        <v>0</v>
      </c>
      <c r="H76" s="4">
        <v>361.71</v>
      </c>
      <c r="I76" s="5">
        <f>59152 / 86400</f>
        <v>0.68462962962962959</v>
      </c>
      <c r="J76" s="4">
        <v>0</v>
      </c>
      <c r="K76" s="4">
        <v>0</v>
      </c>
      <c r="L76" s="4">
        <v>22.01</v>
      </c>
      <c r="M76" s="4">
        <v>96</v>
      </c>
      <c r="N76" s="5">
        <f>92 / 86400</f>
        <v>1.0648148148148149E-3</v>
      </c>
      <c r="O76" s="4">
        <v>0.16</v>
      </c>
      <c r="P76" s="4" t="s">
        <v>28</v>
      </c>
      <c r="Q76" s="4" t="s">
        <v>28</v>
      </c>
      <c r="R76" s="4">
        <v>556</v>
      </c>
      <c r="S76" s="4">
        <v>153.72</v>
      </c>
      <c r="T76" s="4">
        <v>1495</v>
      </c>
      <c r="U76" s="4">
        <v>413.32</v>
      </c>
      <c r="V76" s="4">
        <v>860</v>
      </c>
      <c r="W76" s="4">
        <v>237.76</v>
      </c>
      <c r="X76" s="4">
        <v>189</v>
      </c>
      <c r="Y76" s="4">
        <v>52.25</v>
      </c>
      <c r="Z76" s="5">
        <f>1667 / 86400</f>
        <v>1.9293981481481481E-2</v>
      </c>
      <c r="AA76" s="4">
        <v>2.82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280.88</v>
      </c>
      <c r="D77" s="6">
        <v>77.650000000000006</v>
      </c>
      <c r="E77" s="6">
        <v>0</v>
      </c>
      <c r="F77" s="6">
        <v>0</v>
      </c>
      <c r="G77" s="6">
        <v>0</v>
      </c>
      <c r="H77" s="6">
        <v>361.71</v>
      </c>
      <c r="I77" s="7">
        <f>59152 / 86400</f>
        <v>0.68462962962962959</v>
      </c>
      <c r="J77" s="6">
        <v>0</v>
      </c>
      <c r="K77" s="6">
        <v>0</v>
      </c>
      <c r="L77" s="6">
        <v>22.01</v>
      </c>
      <c r="M77" s="6">
        <v>96</v>
      </c>
      <c r="N77" s="7">
        <f>92 / 86400</f>
        <v>1.0648148148148149E-3</v>
      </c>
      <c r="O77" s="6">
        <v>0.16</v>
      </c>
      <c r="P77" s="6" t="s">
        <v>28</v>
      </c>
      <c r="Q77" s="6" t="s">
        <v>28</v>
      </c>
      <c r="R77" s="6">
        <v>556</v>
      </c>
      <c r="S77" s="6">
        <v>153.72</v>
      </c>
      <c r="T77" s="6">
        <v>1495</v>
      </c>
      <c r="U77" s="6">
        <v>413.32</v>
      </c>
      <c r="V77" s="6">
        <v>860</v>
      </c>
      <c r="W77" s="6">
        <v>237.76</v>
      </c>
      <c r="X77" s="6">
        <v>189</v>
      </c>
      <c r="Y77" s="6">
        <v>52.25</v>
      </c>
      <c r="Z77" s="7">
        <f>1667 / 86400</f>
        <v>1.9293981481481481E-2</v>
      </c>
      <c r="AA77" s="6">
        <v>2.82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326.14999999999998</v>
      </c>
      <c r="D78" s="4">
        <v>173.26</v>
      </c>
      <c r="E78" s="4">
        <v>0</v>
      </c>
      <c r="F78" s="4">
        <v>0</v>
      </c>
      <c r="G78" s="4">
        <v>0</v>
      </c>
      <c r="H78" s="4">
        <v>188.24</v>
      </c>
      <c r="I78" s="5">
        <f>34431 / 86400</f>
        <v>0.39850694444444446</v>
      </c>
      <c r="J78" s="4">
        <v>0</v>
      </c>
      <c r="K78" s="4">
        <v>0</v>
      </c>
      <c r="L78" s="4">
        <v>19.68</v>
      </c>
      <c r="M78" s="4">
        <v>86</v>
      </c>
      <c r="N78" s="5">
        <f>17 / 86400</f>
        <v>1.9675925925925926E-4</v>
      </c>
      <c r="O78" s="4">
        <v>0.05</v>
      </c>
      <c r="P78" s="4" t="s">
        <v>28</v>
      </c>
      <c r="Q78" s="4" t="s">
        <v>28</v>
      </c>
      <c r="R78" s="4">
        <v>615</v>
      </c>
      <c r="S78" s="4">
        <v>326.70999999999998</v>
      </c>
      <c r="T78" s="4">
        <v>1201</v>
      </c>
      <c r="U78" s="4">
        <v>638.01</v>
      </c>
      <c r="V78" s="4">
        <v>752</v>
      </c>
      <c r="W78" s="4">
        <v>399.49</v>
      </c>
      <c r="X78" s="4">
        <v>828</v>
      </c>
      <c r="Y78" s="4">
        <v>439.86</v>
      </c>
      <c r="Z78" s="5">
        <f>907 / 86400</f>
        <v>1.0497685185185185E-2</v>
      </c>
      <c r="AA78" s="4">
        <v>2.63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326.14999999999998</v>
      </c>
      <c r="D79" s="6">
        <v>173.26</v>
      </c>
      <c r="E79" s="6">
        <v>0</v>
      </c>
      <c r="F79" s="6">
        <v>0</v>
      </c>
      <c r="G79" s="6">
        <v>0</v>
      </c>
      <c r="H79" s="6">
        <v>188.24</v>
      </c>
      <c r="I79" s="7">
        <f>34431 / 86400</f>
        <v>0.39850694444444446</v>
      </c>
      <c r="J79" s="6">
        <v>0</v>
      </c>
      <c r="K79" s="6">
        <v>0</v>
      </c>
      <c r="L79" s="6">
        <v>19.68</v>
      </c>
      <c r="M79" s="6">
        <v>86</v>
      </c>
      <c r="N79" s="7">
        <f>17 / 86400</f>
        <v>1.9675925925925926E-4</v>
      </c>
      <c r="O79" s="6">
        <v>0.05</v>
      </c>
      <c r="P79" s="6" t="s">
        <v>28</v>
      </c>
      <c r="Q79" s="6" t="s">
        <v>28</v>
      </c>
      <c r="R79" s="6">
        <v>615</v>
      </c>
      <c r="S79" s="6">
        <v>326.70999999999998</v>
      </c>
      <c r="T79" s="6">
        <v>1201</v>
      </c>
      <c r="U79" s="6">
        <v>638.01</v>
      </c>
      <c r="V79" s="6">
        <v>752</v>
      </c>
      <c r="W79" s="6">
        <v>399.49</v>
      </c>
      <c r="X79" s="6">
        <v>828</v>
      </c>
      <c r="Y79" s="6">
        <v>439.86</v>
      </c>
      <c r="Z79" s="7">
        <f>907 / 86400</f>
        <v>1.0497685185185185E-2</v>
      </c>
      <c r="AA79" s="6">
        <v>2.63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5">
        <f>8 / 86400</f>
        <v>9.2592592592592588E-5</v>
      </c>
      <c r="J80" s="4">
        <v>0</v>
      </c>
      <c r="K80" s="4">
        <v>0</v>
      </c>
      <c r="L80" s="4">
        <v>0</v>
      </c>
      <c r="M80" s="4">
        <v>0</v>
      </c>
      <c r="N80" s="5">
        <f>0 / 86400</f>
        <v>0</v>
      </c>
      <c r="O80" s="4">
        <v>0</v>
      </c>
      <c r="P80" s="4" t="s">
        <v>28</v>
      </c>
      <c r="Q80" s="4" t="s">
        <v>28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7">
        <f>8 / 86400</f>
        <v>9.2592592592592588E-5</v>
      </c>
      <c r="J81" s="6">
        <v>0</v>
      </c>
      <c r="K81" s="6">
        <v>0</v>
      </c>
      <c r="L81" s="6">
        <v>0</v>
      </c>
      <c r="M81" s="6">
        <v>0</v>
      </c>
      <c r="N81" s="7">
        <f>0 / 86400</f>
        <v>0</v>
      </c>
      <c r="O81" s="6">
        <v>0</v>
      </c>
      <c r="P81" s="6" t="s">
        <v>28</v>
      </c>
      <c r="Q81" s="6" t="s">
        <v>28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102.1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0 / 86400</f>
        <v>0</v>
      </c>
      <c r="J82" s="4">
        <v>0</v>
      </c>
      <c r="K82" s="4">
        <v>0</v>
      </c>
      <c r="L82" s="4">
        <v>0</v>
      </c>
      <c r="M82" s="4">
        <v>92</v>
      </c>
      <c r="N82" s="5">
        <f>35 / 86400</f>
        <v>4.0509259259259258E-4</v>
      </c>
      <c r="O82" s="4">
        <v>0</v>
      </c>
      <c r="P82" s="4" t="s">
        <v>28</v>
      </c>
      <c r="Q82" s="4" t="s">
        <v>28</v>
      </c>
      <c r="R82" s="4">
        <v>139</v>
      </c>
      <c r="S82" s="4">
        <v>0</v>
      </c>
      <c r="T82" s="4">
        <v>522</v>
      </c>
      <c r="U82" s="4">
        <v>0</v>
      </c>
      <c r="V82" s="4">
        <v>513</v>
      </c>
      <c r="W82" s="4">
        <v>0</v>
      </c>
      <c r="X82" s="4">
        <v>221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102.1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0 / 86400</f>
        <v>0</v>
      </c>
      <c r="J83" s="6">
        <v>0</v>
      </c>
      <c r="K83" s="6">
        <v>0</v>
      </c>
      <c r="L83" s="6">
        <v>0</v>
      </c>
      <c r="M83" s="6">
        <v>92</v>
      </c>
      <c r="N83" s="7">
        <f>35 / 86400</f>
        <v>4.0509259259259258E-4</v>
      </c>
      <c r="O83" s="6">
        <v>0</v>
      </c>
      <c r="P83" s="6" t="s">
        <v>28</v>
      </c>
      <c r="Q83" s="6" t="s">
        <v>28</v>
      </c>
      <c r="R83" s="6">
        <v>139</v>
      </c>
      <c r="S83" s="6">
        <v>0</v>
      </c>
      <c r="T83" s="6">
        <v>522</v>
      </c>
      <c r="U83" s="6">
        <v>0</v>
      </c>
      <c r="V83" s="6">
        <v>513</v>
      </c>
      <c r="W83" s="6">
        <v>0</v>
      </c>
      <c r="X83" s="6">
        <v>221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271.8</v>
      </c>
      <c r="D84" s="4">
        <v>136.44</v>
      </c>
      <c r="E84" s="4">
        <v>0</v>
      </c>
      <c r="F84" s="4">
        <v>0</v>
      </c>
      <c r="G84" s="4">
        <v>0</v>
      </c>
      <c r="H84" s="4">
        <v>199.21</v>
      </c>
      <c r="I84" s="5">
        <f>36262 / 86400</f>
        <v>0.41969907407407409</v>
      </c>
      <c r="J84" s="4">
        <v>0</v>
      </c>
      <c r="K84" s="4">
        <v>0</v>
      </c>
      <c r="L84" s="4">
        <v>19.78</v>
      </c>
      <c r="M84" s="4">
        <v>80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548</v>
      </c>
      <c r="S84" s="4">
        <v>275.08</v>
      </c>
      <c r="T84" s="4">
        <v>1219</v>
      </c>
      <c r="U84" s="4">
        <v>611.91</v>
      </c>
      <c r="V84" s="4">
        <v>756</v>
      </c>
      <c r="W84" s="4">
        <v>379.49</v>
      </c>
      <c r="X84" s="4">
        <v>403</v>
      </c>
      <c r="Y84" s="4">
        <v>202.3</v>
      </c>
      <c r="Z84" s="5">
        <f>1290 / 86400</f>
        <v>1.4930555555555556E-2</v>
      </c>
      <c r="AA84" s="4">
        <v>3.56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271.8</v>
      </c>
      <c r="D85" s="6">
        <v>136.44</v>
      </c>
      <c r="E85" s="6">
        <v>0</v>
      </c>
      <c r="F85" s="6">
        <v>0</v>
      </c>
      <c r="G85" s="6">
        <v>0</v>
      </c>
      <c r="H85" s="6">
        <v>199.21</v>
      </c>
      <c r="I85" s="7">
        <f>36262 / 86400</f>
        <v>0.41969907407407409</v>
      </c>
      <c r="J85" s="6">
        <v>0</v>
      </c>
      <c r="K85" s="6">
        <v>0</v>
      </c>
      <c r="L85" s="6">
        <v>19.78</v>
      </c>
      <c r="M85" s="6">
        <v>80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548</v>
      </c>
      <c r="S85" s="6">
        <v>275.08</v>
      </c>
      <c r="T85" s="6">
        <v>1219</v>
      </c>
      <c r="U85" s="6">
        <v>611.91</v>
      </c>
      <c r="V85" s="6">
        <v>756</v>
      </c>
      <c r="W85" s="6">
        <v>379.49</v>
      </c>
      <c r="X85" s="6">
        <v>403</v>
      </c>
      <c r="Y85" s="6">
        <v>202.3</v>
      </c>
      <c r="Z85" s="7">
        <f>1290 / 86400</f>
        <v>1.4930555555555556E-2</v>
      </c>
      <c r="AA85" s="6">
        <v>3.56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203.91</v>
      </c>
      <c r="D86" s="4">
        <v>77.88</v>
      </c>
      <c r="E86" s="4">
        <v>0</v>
      </c>
      <c r="F86" s="4">
        <v>0</v>
      </c>
      <c r="G86" s="4">
        <v>0</v>
      </c>
      <c r="H86" s="4">
        <v>261.82</v>
      </c>
      <c r="I86" s="5">
        <f>45912 / 86400</f>
        <v>0.53138888888888891</v>
      </c>
      <c r="J86" s="4">
        <v>0</v>
      </c>
      <c r="K86" s="4">
        <v>0</v>
      </c>
      <c r="L86" s="4">
        <v>20.53</v>
      </c>
      <c r="M86" s="4">
        <v>85</v>
      </c>
      <c r="N86" s="5">
        <f>8 / 86400</f>
        <v>9.2592592592592588E-5</v>
      </c>
      <c r="O86" s="4">
        <v>0.02</v>
      </c>
      <c r="P86" s="4" t="s">
        <v>28</v>
      </c>
      <c r="Q86" s="4" t="s">
        <v>28</v>
      </c>
      <c r="R86" s="4">
        <v>371</v>
      </c>
      <c r="S86" s="4">
        <v>141.69999999999999</v>
      </c>
      <c r="T86" s="4">
        <v>1104</v>
      </c>
      <c r="U86" s="4">
        <v>421.67</v>
      </c>
      <c r="V86" s="4">
        <v>628</v>
      </c>
      <c r="W86" s="4">
        <v>239.86</v>
      </c>
      <c r="X86" s="4">
        <v>192</v>
      </c>
      <c r="Y86" s="4">
        <v>73.33</v>
      </c>
      <c r="Z86" s="5">
        <f>2335 / 86400</f>
        <v>2.7025462962962963E-2</v>
      </c>
      <c r="AA86" s="4">
        <v>5.09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203.91</v>
      </c>
      <c r="D87" s="6">
        <v>77.88</v>
      </c>
      <c r="E87" s="6">
        <v>0</v>
      </c>
      <c r="F87" s="6">
        <v>0</v>
      </c>
      <c r="G87" s="6">
        <v>0</v>
      </c>
      <c r="H87" s="6">
        <v>261.82</v>
      </c>
      <c r="I87" s="7">
        <f>45912 / 86400</f>
        <v>0.53138888888888891</v>
      </c>
      <c r="J87" s="6">
        <v>0</v>
      </c>
      <c r="K87" s="6">
        <v>0</v>
      </c>
      <c r="L87" s="6">
        <v>20.53</v>
      </c>
      <c r="M87" s="6">
        <v>85</v>
      </c>
      <c r="N87" s="7">
        <f>8 / 86400</f>
        <v>9.2592592592592588E-5</v>
      </c>
      <c r="O87" s="6">
        <v>0.02</v>
      </c>
      <c r="P87" s="6" t="s">
        <v>28</v>
      </c>
      <c r="Q87" s="6" t="s">
        <v>28</v>
      </c>
      <c r="R87" s="6">
        <v>371</v>
      </c>
      <c r="S87" s="6">
        <v>141.69999999999999</v>
      </c>
      <c r="T87" s="6">
        <v>1104</v>
      </c>
      <c r="U87" s="6">
        <v>421.67</v>
      </c>
      <c r="V87" s="6">
        <v>628</v>
      </c>
      <c r="W87" s="6">
        <v>239.86</v>
      </c>
      <c r="X87" s="6">
        <v>192</v>
      </c>
      <c r="Y87" s="6">
        <v>73.33</v>
      </c>
      <c r="Z87" s="7">
        <f>2335 / 86400</f>
        <v>2.7025462962962963E-2</v>
      </c>
      <c r="AA87" s="6">
        <v>5.09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183.17</v>
      </c>
      <c r="D88" s="4">
        <v>95.1</v>
      </c>
      <c r="E88" s="4">
        <v>0</v>
      </c>
      <c r="F88" s="4">
        <v>0</v>
      </c>
      <c r="G88" s="4">
        <v>0</v>
      </c>
      <c r="H88" s="4">
        <v>192.62</v>
      </c>
      <c r="I88" s="5">
        <f>35892 / 86400</f>
        <v>0.41541666666666666</v>
      </c>
      <c r="J88" s="4">
        <v>0</v>
      </c>
      <c r="K88" s="4">
        <v>0</v>
      </c>
      <c r="L88" s="4">
        <v>19.32</v>
      </c>
      <c r="M88" s="4">
        <v>84</v>
      </c>
      <c r="N88" s="5">
        <f>5 / 86400</f>
        <v>5.7870370370370373E-5</v>
      </c>
      <c r="O88" s="4">
        <v>0.01</v>
      </c>
      <c r="P88" s="4" t="s">
        <v>28</v>
      </c>
      <c r="Q88" s="4" t="s">
        <v>28</v>
      </c>
      <c r="R88" s="4">
        <v>315</v>
      </c>
      <c r="S88" s="4">
        <v>163.54</v>
      </c>
      <c r="T88" s="4">
        <v>1022</v>
      </c>
      <c r="U88" s="4">
        <v>530.58000000000004</v>
      </c>
      <c r="V88" s="4">
        <v>655</v>
      </c>
      <c r="W88" s="4">
        <v>340.05</v>
      </c>
      <c r="X88" s="4">
        <v>179</v>
      </c>
      <c r="Y88" s="4">
        <v>92.93</v>
      </c>
      <c r="Z88" s="5">
        <f>2163 / 86400</f>
        <v>2.5034722222222222E-2</v>
      </c>
      <c r="AA88" s="4">
        <v>6.03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183.17</v>
      </c>
      <c r="D89" s="6">
        <v>95.1</v>
      </c>
      <c r="E89" s="6">
        <v>0</v>
      </c>
      <c r="F89" s="6">
        <v>0</v>
      </c>
      <c r="G89" s="6">
        <v>0</v>
      </c>
      <c r="H89" s="6">
        <v>192.62</v>
      </c>
      <c r="I89" s="7">
        <f>35892 / 86400</f>
        <v>0.41541666666666666</v>
      </c>
      <c r="J89" s="6">
        <v>0</v>
      </c>
      <c r="K89" s="6">
        <v>0</v>
      </c>
      <c r="L89" s="6">
        <v>19.32</v>
      </c>
      <c r="M89" s="6">
        <v>84</v>
      </c>
      <c r="N89" s="7">
        <f>5 / 86400</f>
        <v>5.7870370370370373E-5</v>
      </c>
      <c r="O89" s="6">
        <v>0.01</v>
      </c>
      <c r="P89" s="6" t="s">
        <v>28</v>
      </c>
      <c r="Q89" s="6" t="s">
        <v>28</v>
      </c>
      <c r="R89" s="6">
        <v>315</v>
      </c>
      <c r="S89" s="6">
        <v>163.54</v>
      </c>
      <c r="T89" s="6">
        <v>1022</v>
      </c>
      <c r="U89" s="6">
        <v>530.58000000000004</v>
      </c>
      <c r="V89" s="6">
        <v>655</v>
      </c>
      <c r="W89" s="6">
        <v>340.05</v>
      </c>
      <c r="X89" s="6">
        <v>179</v>
      </c>
      <c r="Y89" s="6">
        <v>92.93</v>
      </c>
      <c r="Z89" s="7">
        <f>2163 / 86400</f>
        <v>2.5034722222222222E-2</v>
      </c>
      <c r="AA89" s="6">
        <v>6.03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375.04</v>
      </c>
      <c r="D90" s="4">
        <v>111.02</v>
      </c>
      <c r="E90" s="4">
        <v>0</v>
      </c>
      <c r="F90" s="4">
        <v>0</v>
      </c>
      <c r="G90" s="4">
        <v>0</v>
      </c>
      <c r="H90" s="4">
        <v>337.81</v>
      </c>
      <c r="I90" s="5">
        <f>59995 / 86400</f>
        <v>0.69438657407407411</v>
      </c>
      <c r="J90" s="4">
        <v>0</v>
      </c>
      <c r="K90" s="4">
        <v>0</v>
      </c>
      <c r="L90" s="4">
        <v>20.27</v>
      </c>
      <c r="M90" s="4">
        <v>88</v>
      </c>
      <c r="N90" s="5">
        <f>93 / 86400</f>
        <v>1.0763888888888889E-3</v>
      </c>
      <c r="O90" s="4">
        <v>0.16</v>
      </c>
      <c r="P90" s="4" t="s">
        <v>28</v>
      </c>
      <c r="Q90" s="4" t="s">
        <v>28</v>
      </c>
      <c r="R90" s="4">
        <v>749</v>
      </c>
      <c r="S90" s="4">
        <v>221.72</v>
      </c>
      <c r="T90" s="4">
        <v>1789</v>
      </c>
      <c r="U90" s="4">
        <v>529.59</v>
      </c>
      <c r="V90" s="4">
        <v>927</v>
      </c>
      <c r="W90" s="4">
        <v>274.42</v>
      </c>
      <c r="X90" s="4">
        <v>448</v>
      </c>
      <c r="Y90" s="4">
        <v>132.62</v>
      </c>
      <c r="Z90" s="5">
        <f>3617 / 86400</f>
        <v>4.1863425925925929E-2</v>
      </c>
      <c r="AA90" s="4">
        <v>6.03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375.04</v>
      </c>
      <c r="D91" s="6">
        <v>111.02</v>
      </c>
      <c r="E91" s="6">
        <v>0</v>
      </c>
      <c r="F91" s="6">
        <v>0</v>
      </c>
      <c r="G91" s="6">
        <v>0</v>
      </c>
      <c r="H91" s="6">
        <v>337.81</v>
      </c>
      <c r="I91" s="7">
        <f>59995 / 86400</f>
        <v>0.69438657407407411</v>
      </c>
      <c r="J91" s="6">
        <v>0</v>
      </c>
      <c r="K91" s="6">
        <v>0</v>
      </c>
      <c r="L91" s="6">
        <v>20.27</v>
      </c>
      <c r="M91" s="6">
        <v>88</v>
      </c>
      <c r="N91" s="7">
        <f>93 / 86400</f>
        <v>1.0763888888888889E-3</v>
      </c>
      <c r="O91" s="6">
        <v>0.16</v>
      </c>
      <c r="P91" s="6" t="s">
        <v>28</v>
      </c>
      <c r="Q91" s="6" t="s">
        <v>28</v>
      </c>
      <c r="R91" s="6">
        <v>749</v>
      </c>
      <c r="S91" s="6">
        <v>221.72</v>
      </c>
      <c r="T91" s="6">
        <v>1789</v>
      </c>
      <c r="U91" s="6">
        <v>529.59</v>
      </c>
      <c r="V91" s="6">
        <v>927</v>
      </c>
      <c r="W91" s="6">
        <v>274.42</v>
      </c>
      <c r="X91" s="6">
        <v>448</v>
      </c>
      <c r="Y91" s="6">
        <v>132.62</v>
      </c>
      <c r="Z91" s="7">
        <f>3617 / 86400</f>
        <v>4.1863425925925929E-2</v>
      </c>
      <c r="AA91" s="6">
        <v>6.03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2.9</v>
      </c>
      <c r="D92" s="4">
        <v>13.15</v>
      </c>
      <c r="E92" s="4">
        <v>0</v>
      </c>
      <c r="F92" s="4">
        <v>0</v>
      </c>
      <c r="G92" s="4">
        <v>0</v>
      </c>
      <c r="H92" s="4">
        <v>22.06</v>
      </c>
      <c r="I92" s="5">
        <f>0 / 86400</f>
        <v>0</v>
      </c>
      <c r="J92" s="4">
        <v>0</v>
      </c>
      <c r="K92" s="4">
        <v>0</v>
      </c>
      <c r="L92" s="4">
        <v>0</v>
      </c>
      <c r="M92" s="4">
        <v>70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2</v>
      </c>
      <c r="S92" s="4">
        <v>9.07</v>
      </c>
      <c r="T92" s="4">
        <v>13</v>
      </c>
      <c r="U92" s="4">
        <v>58.93</v>
      </c>
      <c r="V92" s="4">
        <v>3</v>
      </c>
      <c r="W92" s="4">
        <v>13.6</v>
      </c>
      <c r="X92" s="4">
        <v>12</v>
      </c>
      <c r="Y92" s="4">
        <v>54.4</v>
      </c>
      <c r="Z92" s="5">
        <f>0 / 86400</f>
        <v>0</v>
      </c>
      <c r="AA92" s="4">
        <v>0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2.9</v>
      </c>
      <c r="D93" s="6">
        <v>13.15</v>
      </c>
      <c r="E93" s="6">
        <v>0</v>
      </c>
      <c r="F93" s="6">
        <v>0</v>
      </c>
      <c r="G93" s="6">
        <v>0</v>
      </c>
      <c r="H93" s="6">
        <v>22.06</v>
      </c>
      <c r="I93" s="7">
        <f>0 / 86400</f>
        <v>0</v>
      </c>
      <c r="J93" s="6">
        <v>0</v>
      </c>
      <c r="K93" s="6">
        <v>0</v>
      </c>
      <c r="L93" s="6">
        <v>0</v>
      </c>
      <c r="M93" s="6">
        <v>70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2</v>
      </c>
      <c r="S93" s="6">
        <v>9.07</v>
      </c>
      <c r="T93" s="6">
        <v>13</v>
      </c>
      <c r="U93" s="6">
        <v>58.93</v>
      </c>
      <c r="V93" s="6">
        <v>3</v>
      </c>
      <c r="W93" s="6">
        <v>13.6</v>
      </c>
      <c r="X93" s="6">
        <v>12</v>
      </c>
      <c r="Y93" s="6">
        <v>54.4</v>
      </c>
      <c r="Z93" s="7">
        <f>0 / 86400</f>
        <v>0</v>
      </c>
      <c r="AA93" s="6">
        <v>0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311.02999999999997</v>
      </c>
      <c r="D94" s="4">
        <v>111.09</v>
      </c>
      <c r="E94" s="4">
        <v>0</v>
      </c>
      <c r="F94" s="4">
        <v>0</v>
      </c>
      <c r="G94" s="4">
        <v>0</v>
      </c>
      <c r="H94" s="4">
        <v>279.99</v>
      </c>
      <c r="I94" s="5">
        <f>50197 / 86400</f>
        <v>0.58098379629629626</v>
      </c>
      <c r="J94" s="4">
        <v>0</v>
      </c>
      <c r="K94" s="4">
        <v>0</v>
      </c>
      <c r="L94" s="4">
        <v>20.079999999999998</v>
      </c>
      <c r="M94" s="4">
        <v>100</v>
      </c>
      <c r="N94" s="5">
        <f>138 / 86400</f>
        <v>1.5972222222222223E-3</v>
      </c>
      <c r="O94" s="4">
        <v>0.27</v>
      </c>
      <c r="P94" s="4" t="s">
        <v>28</v>
      </c>
      <c r="Q94" s="4" t="s">
        <v>28</v>
      </c>
      <c r="R94" s="4">
        <v>599</v>
      </c>
      <c r="S94" s="4">
        <v>213.94</v>
      </c>
      <c r="T94" s="4">
        <v>1363</v>
      </c>
      <c r="U94" s="4">
        <v>486.81</v>
      </c>
      <c r="V94" s="4">
        <v>922</v>
      </c>
      <c r="W94" s="4">
        <v>329.3</v>
      </c>
      <c r="X94" s="4">
        <v>529</v>
      </c>
      <c r="Y94" s="4">
        <v>188.94</v>
      </c>
      <c r="Z94" s="5">
        <f>1116 / 86400</f>
        <v>1.2916666666666667E-2</v>
      </c>
      <c r="AA94" s="4">
        <v>2.2200000000000002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311.02999999999997</v>
      </c>
      <c r="D95" s="6">
        <v>111.09</v>
      </c>
      <c r="E95" s="6">
        <v>0</v>
      </c>
      <c r="F95" s="6">
        <v>0</v>
      </c>
      <c r="G95" s="6">
        <v>0</v>
      </c>
      <c r="H95" s="6">
        <v>279.99</v>
      </c>
      <c r="I95" s="7">
        <f>50197 / 86400</f>
        <v>0.58098379629629626</v>
      </c>
      <c r="J95" s="6">
        <v>0</v>
      </c>
      <c r="K95" s="6">
        <v>0</v>
      </c>
      <c r="L95" s="6">
        <v>20.079999999999998</v>
      </c>
      <c r="M95" s="6">
        <v>100</v>
      </c>
      <c r="N95" s="7">
        <f>138 / 86400</f>
        <v>1.5972222222222223E-3</v>
      </c>
      <c r="O95" s="6">
        <v>0.27</v>
      </c>
      <c r="P95" s="6" t="s">
        <v>28</v>
      </c>
      <c r="Q95" s="6" t="s">
        <v>28</v>
      </c>
      <c r="R95" s="6">
        <v>599</v>
      </c>
      <c r="S95" s="6">
        <v>213.94</v>
      </c>
      <c r="T95" s="6">
        <v>1363</v>
      </c>
      <c r="U95" s="6">
        <v>486.81</v>
      </c>
      <c r="V95" s="6">
        <v>922</v>
      </c>
      <c r="W95" s="6">
        <v>329.3</v>
      </c>
      <c r="X95" s="6">
        <v>529</v>
      </c>
      <c r="Y95" s="6">
        <v>188.94</v>
      </c>
      <c r="Z95" s="7">
        <f>1116 / 86400</f>
        <v>1.2916666666666667E-2</v>
      </c>
      <c r="AA95" s="6">
        <v>2.2200000000000002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31.2</v>
      </c>
      <c r="D96" s="4">
        <v>15.78</v>
      </c>
      <c r="E96" s="4">
        <v>0</v>
      </c>
      <c r="F96" s="4">
        <v>0</v>
      </c>
      <c r="G96" s="4">
        <v>0</v>
      </c>
      <c r="H96" s="4">
        <v>197.76</v>
      </c>
      <c r="I96" s="5">
        <f>36443 / 86400</f>
        <v>0.42179398148148151</v>
      </c>
      <c r="J96" s="4">
        <v>0</v>
      </c>
      <c r="K96" s="4">
        <v>0</v>
      </c>
      <c r="L96" s="4">
        <v>19.54</v>
      </c>
      <c r="M96" s="4">
        <v>75</v>
      </c>
      <c r="N96" s="5">
        <f>0 / 86400</f>
        <v>0</v>
      </c>
      <c r="O96" s="4">
        <v>0</v>
      </c>
      <c r="P96" s="4" t="s">
        <v>28</v>
      </c>
      <c r="Q96" s="4" t="s">
        <v>28</v>
      </c>
      <c r="R96" s="4">
        <v>7</v>
      </c>
      <c r="S96" s="4">
        <v>3.54</v>
      </c>
      <c r="T96" s="4">
        <v>298</v>
      </c>
      <c r="U96" s="4">
        <v>150.69</v>
      </c>
      <c r="V96" s="4">
        <v>857</v>
      </c>
      <c r="W96" s="4">
        <v>433.36</v>
      </c>
      <c r="X96" s="4">
        <v>0</v>
      </c>
      <c r="Y96" s="4">
        <v>0</v>
      </c>
      <c r="Z96" s="5">
        <f>1033 / 86400</f>
        <v>1.1956018518518519E-2</v>
      </c>
      <c r="AA96" s="4">
        <v>2.83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31.2</v>
      </c>
      <c r="D97" s="6">
        <v>15.78</v>
      </c>
      <c r="E97" s="6">
        <v>0</v>
      </c>
      <c r="F97" s="6">
        <v>0</v>
      </c>
      <c r="G97" s="6">
        <v>0</v>
      </c>
      <c r="H97" s="6">
        <v>197.76</v>
      </c>
      <c r="I97" s="7">
        <f>36443 / 86400</f>
        <v>0.42179398148148151</v>
      </c>
      <c r="J97" s="6">
        <v>0</v>
      </c>
      <c r="K97" s="6">
        <v>0</v>
      </c>
      <c r="L97" s="6">
        <v>19.54</v>
      </c>
      <c r="M97" s="6">
        <v>75</v>
      </c>
      <c r="N97" s="7">
        <f>0 / 86400</f>
        <v>0</v>
      </c>
      <c r="O97" s="6">
        <v>0</v>
      </c>
      <c r="P97" s="6" t="s">
        <v>28</v>
      </c>
      <c r="Q97" s="6" t="s">
        <v>28</v>
      </c>
      <c r="R97" s="6">
        <v>7</v>
      </c>
      <c r="S97" s="6">
        <v>3.54</v>
      </c>
      <c r="T97" s="6">
        <v>298</v>
      </c>
      <c r="U97" s="6">
        <v>150.69</v>
      </c>
      <c r="V97" s="6">
        <v>857</v>
      </c>
      <c r="W97" s="6">
        <v>433.36</v>
      </c>
      <c r="X97" s="6">
        <v>0</v>
      </c>
      <c r="Y97" s="6">
        <v>0</v>
      </c>
      <c r="Z97" s="7">
        <f>1033 / 86400</f>
        <v>1.1956018518518519E-2</v>
      </c>
      <c r="AA97" s="6">
        <v>2.83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1.6</v>
      </c>
      <c r="D98" s="4">
        <v>96.85</v>
      </c>
      <c r="E98" s="4">
        <v>0</v>
      </c>
      <c r="F98" s="4">
        <v>0</v>
      </c>
      <c r="G98" s="4">
        <v>0</v>
      </c>
      <c r="H98" s="4">
        <v>1.65</v>
      </c>
      <c r="I98" s="5">
        <f>2360 / 86400</f>
        <v>2.7314814814814816E-2</v>
      </c>
      <c r="J98" s="4">
        <v>0</v>
      </c>
      <c r="K98" s="4">
        <v>0</v>
      </c>
      <c r="L98" s="4">
        <v>2.52</v>
      </c>
      <c r="M98" s="4">
        <v>42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2</v>
      </c>
      <c r="S98" s="4">
        <v>121.07</v>
      </c>
      <c r="T98" s="4">
        <v>12</v>
      </c>
      <c r="U98" s="4">
        <v>726.39</v>
      </c>
      <c r="V98" s="4">
        <v>3</v>
      </c>
      <c r="W98" s="4">
        <v>181.6</v>
      </c>
      <c r="X98" s="4">
        <v>0</v>
      </c>
      <c r="Y98" s="4">
        <v>0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1.6</v>
      </c>
      <c r="D99" s="6">
        <v>96.85</v>
      </c>
      <c r="E99" s="6">
        <v>0</v>
      </c>
      <c r="F99" s="6">
        <v>0</v>
      </c>
      <c r="G99" s="6">
        <v>0</v>
      </c>
      <c r="H99" s="6">
        <v>1.65</v>
      </c>
      <c r="I99" s="7">
        <f>2360 / 86400</f>
        <v>2.7314814814814816E-2</v>
      </c>
      <c r="J99" s="6">
        <v>0</v>
      </c>
      <c r="K99" s="6">
        <v>0</v>
      </c>
      <c r="L99" s="6">
        <v>2.52</v>
      </c>
      <c r="M99" s="6">
        <v>42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2</v>
      </c>
      <c r="S99" s="6">
        <v>121.07</v>
      </c>
      <c r="T99" s="6">
        <v>12</v>
      </c>
      <c r="U99" s="6">
        <v>726.39</v>
      </c>
      <c r="V99" s="6">
        <v>3</v>
      </c>
      <c r="W99" s="6">
        <v>181.6</v>
      </c>
      <c r="X99" s="6">
        <v>0</v>
      </c>
      <c r="Y99" s="6">
        <v>0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72.150000000000006</v>
      </c>
      <c r="D100" s="4">
        <v>24.34</v>
      </c>
      <c r="E100" s="4">
        <v>0</v>
      </c>
      <c r="F100" s="4">
        <v>0</v>
      </c>
      <c r="G100" s="4">
        <v>0</v>
      </c>
      <c r="H100" s="4">
        <v>296.47000000000003</v>
      </c>
      <c r="I100" s="5">
        <f>52551 / 86400</f>
        <v>0.60822916666666671</v>
      </c>
      <c r="J100" s="4">
        <v>0</v>
      </c>
      <c r="K100" s="4">
        <v>0</v>
      </c>
      <c r="L100" s="4">
        <v>20.309999999999999</v>
      </c>
      <c r="M100" s="4">
        <v>84</v>
      </c>
      <c r="N100" s="5">
        <f>18 / 86400</f>
        <v>2.0833333333333335E-4</v>
      </c>
      <c r="O100" s="4">
        <v>0.03</v>
      </c>
      <c r="P100" s="4" t="s">
        <v>28</v>
      </c>
      <c r="Q100" s="4" t="s">
        <v>28</v>
      </c>
      <c r="R100" s="4">
        <v>53</v>
      </c>
      <c r="S100" s="4">
        <v>17.88</v>
      </c>
      <c r="T100" s="4">
        <v>613</v>
      </c>
      <c r="U100" s="4">
        <v>206.77</v>
      </c>
      <c r="V100" s="4">
        <v>1267</v>
      </c>
      <c r="W100" s="4">
        <v>427.36</v>
      </c>
      <c r="X100" s="4">
        <v>0</v>
      </c>
      <c r="Y100" s="4">
        <v>0</v>
      </c>
      <c r="Z100" s="5">
        <f>3857 / 86400</f>
        <v>4.4641203703703704E-2</v>
      </c>
      <c r="AA100" s="4">
        <v>7.34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72.150000000000006</v>
      </c>
      <c r="D101" s="6">
        <v>24.34</v>
      </c>
      <c r="E101" s="6">
        <v>0</v>
      </c>
      <c r="F101" s="6">
        <v>0</v>
      </c>
      <c r="G101" s="6">
        <v>0</v>
      </c>
      <c r="H101" s="6">
        <v>296.47000000000003</v>
      </c>
      <c r="I101" s="7">
        <f>52551 / 86400</f>
        <v>0.60822916666666671</v>
      </c>
      <c r="J101" s="6">
        <v>0</v>
      </c>
      <c r="K101" s="6">
        <v>0</v>
      </c>
      <c r="L101" s="6">
        <v>20.309999999999999</v>
      </c>
      <c r="M101" s="6">
        <v>84</v>
      </c>
      <c r="N101" s="7">
        <f>18 / 86400</f>
        <v>2.0833333333333335E-4</v>
      </c>
      <c r="O101" s="6">
        <v>0.03</v>
      </c>
      <c r="P101" s="6" t="s">
        <v>28</v>
      </c>
      <c r="Q101" s="6" t="s">
        <v>28</v>
      </c>
      <c r="R101" s="6">
        <v>53</v>
      </c>
      <c r="S101" s="6">
        <v>17.88</v>
      </c>
      <c r="T101" s="6">
        <v>613</v>
      </c>
      <c r="U101" s="6">
        <v>206.77</v>
      </c>
      <c r="V101" s="6">
        <v>1267</v>
      </c>
      <c r="W101" s="6">
        <v>427.36</v>
      </c>
      <c r="X101" s="6">
        <v>0</v>
      </c>
      <c r="Y101" s="6">
        <v>0</v>
      </c>
      <c r="Z101" s="7">
        <f>3857 / 86400</f>
        <v>4.4641203703703704E-2</v>
      </c>
      <c r="AA101" s="6">
        <v>7.34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38.79</v>
      </c>
      <c r="D102" s="4">
        <v>22.17</v>
      </c>
      <c r="E102" s="4">
        <v>0</v>
      </c>
      <c r="F102" s="4">
        <v>0</v>
      </c>
      <c r="G102" s="4">
        <v>0</v>
      </c>
      <c r="H102" s="4">
        <v>174.94</v>
      </c>
      <c r="I102" s="5">
        <f>34510 / 86400</f>
        <v>0.3994212962962963</v>
      </c>
      <c r="J102" s="4">
        <v>0</v>
      </c>
      <c r="K102" s="4">
        <v>0</v>
      </c>
      <c r="L102" s="4">
        <v>18.25</v>
      </c>
      <c r="M102" s="4">
        <v>108</v>
      </c>
      <c r="N102" s="5">
        <f>12 / 86400</f>
        <v>1.3888888888888889E-4</v>
      </c>
      <c r="O102" s="4">
        <v>0.03</v>
      </c>
      <c r="P102" s="4" t="s">
        <v>28</v>
      </c>
      <c r="Q102" s="4" t="s">
        <v>28</v>
      </c>
      <c r="R102" s="4">
        <v>30</v>
      </c>
      <c r="S102" s="4">
        <v>17.149999999999999</v>
      </c>
      <c r="T102" s="4">
        <v>281</v>
      </c>
      <c r="U102" s="4">
        <v>160.63</v>
      </c>
      <c r="V102" s="4">
        <v>695</v>
      </c>
      <c r="W102" s="4">
        <v>397.28</v>
      </c>
      <c r="X102" s="4">
        <v>45</v>
      </c>
      <c r="Y102" s="4">
        <v>25.72</v>
      </c>
      <c r="Z102" s="5">
        <f>375 / 86400</f>
        <v>4.340277777777778E-3</v>
      </c>
      <c r="AA102" s="4">
        <v>1.0900000000000001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38.79</v>
      </c>
      <c r="D103" s="6">
        <v>22.17</v>
      </c>
      <c r="E103" s="6">
        <v>0</v>
      </c>
      <c r="F103" s="6">
        <v>0</v>
      </c>
      <c r="G103" s="6">
        <v>0</v>
      </c>
      <c r="H103" s="6">
        <v>174.94</v>
      </c>
      <c r="I103" s="7">
        <f>34510 / 86400</f>
        <v>0.3994212962962963</v>
      </c>
      <c r="J103" s="6">
        <v>0</v>
      </c>
      <c r="K103" s="6">
        <v>0</v>
      </c>
      <c r="L103" s="6">
        <v>18.25</v>
      </c>
      <c r="M103" s="6">
        <v>108</v>
      </c>
      <c r="N103" s="7">
        <f>12 / 86400</f>
        <v>1.3888888888888889E-4</v>
      </c>
      <c r="O103" s="6">
        <v>0.03</v>
      </c>
      <c r="P103" s="6" t="s">
        <v>28</v>
      </c>
      <c r="Q103" s="6" t="s">
        <v>28</v>
      </c>
      <c r="R103" s="6">
        <v>30</v>
      </c>
      <c r="S103" s="6">
        <v>17.149999999999999</v>
      </c>
      <c r="T103" s="6">
        <v>281</v>
      </c>
      <c r="U103" s="6">
        <v>160.63</v>
      </c>
      <c r="V103" s="6">
        <v>695</v>
      </c>
      <c r="W103" s="6">
        <v>397.28</v>
      </c>
      <c r="X103" s="6">
        <v>45</v>
      </c>
      <c r="Y103" s="6">
        <v>25.72</v>
      </c>
      <c r="Z103" s="7">
        <f>375 / 86400</f>
        <v>4.340277777777778E-3</v>
      </c>
      <c r="AA103" s="6">
        <v>1.0900000000000001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162.66999999999999</v>
      </c>
      <c r="D104" s="4">
        <v>67.73</v>
      </c>
      <c r="E104" s="4">
        <v>0</v>
      </c>
      <c r="F104" s="4">
        <v>0</v>
      </c>
      <c r="G104" s="4">
        <v>0</v>
      </c>
      <c r="H104" s="4">
        <v>240.19</v>
      </c>
      <c r="I104" s="5">
        <f>42520 / 86400</f>
        <v>0.49212962962962964</v>
      </c>
      <c r="J104" s="4">
        <v>0</v>
      </c>
      <c r="K104" s="4">
        <v>0</v>
      </c>
      <c r="L104" s="4">
        <v>20.34</v>
      </c>
      <c r="M104" s="4">
        <v>95</v>
      </c>
      <c r="N104" s="5">
        <f>77 / 86400</f>
        <v>8.9120370370370373E-4</v>
      </c>
      <c r="O104" s="4">
        <v>0.18</v>
      </c>
      <c r="P104" s="4" t="s">
        <v>28</v>
      </c>
      <c r="Q104" s="4" t="s">
        <v>28</v>
      </c>
      <c r="R104" s="4">
        <v>208</v>
      </c>
      <c r="S104" s="4">
        <v>86.6</v>
      </c>
      <c r="T104" s="4">
        <v>1144</v>
      </c>
      <c r="U104" s="4">
        <v>476.3</v>
      </c>
      <c r="V104" s="4">
        <v>858</v>
      </c>
      <c r="W104" s="4">
        <v>357.22</v>
      </c>
      <c r="X104" s="4">
        <v>56</v>
      </c>
      <c r="Y104" s="4">
        <v>23.32</v>
      </c>
      <c r="Z104" s="5">
        <f>3104 / 86400</f>
        <v>3.5925925925925924E-2</v>
      </c>
      <c r="AA104" s="4">
        <v>7.3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162.66999999999999</v>
      </c>
      <c r="D105" s="6">
        <v>67.73</v>
      </c>
      <c r="E105" s="6">
        <v>0</v>
      </c>
      <c r="F105" s="6">
        <v>0</v>
      </c>
      <c r="G105" s="6">
        <v>0</v>
      </c>
      <c r="H105" s="6">
        <v>240.19</v>
      </c>
      <c r="I105" s="7">
        <f>42520 / 86400</f>
        <v>0.49212962962962964</v>
      </c>
      <c r="J105" s="6">
        <v>0</v>
      </c>
      <c r="K105" s="6">
        <v>0</v>
      </c>
      <c r="L105" s="6">
        <v>20.34</v>
      </c>
      <c r="M105" s="6">
        <v>95</v>
      </c>
      <c r="N105" s="7">
        <f>77 / 86400</f>
        <v>8.9120370370370373E-4</v>
      </c>
      <c r="O105" s="6">
        <v>0.18</v>
      </c>
      <c r="P105" s="6" t="s">
        <v>28</v>
      </c>
      <c r="Q105" s="6" t="s">
        <v>28</v>
      </c>
      <c r="R105" s="6">
        <v>208</v>
      </c>
      <c r="S105" s="6">
        <v>86.6</v>
      </c>
      <c r="T105" s="6">
        <v>1144</v>
      </c>
      <c r="U105" s="6">
        <v>476.3</v>
      </c>
      <c r="V105" s="6">
        <v>858</v>
      </c>
      <c r="W105" s="6">
        <v>357.22</v>
      </c>
      <c r="X105" s="6">
        <v>56</v>
      </c>
      <c r="Y105" s="6">
        <v>23.32</v>
      </c>
      <c r="Z105" s="7">
        <f>3104 / 86400</f>
        <v>3.5925925925925924E-2</v>
      </c>
      <c r="AA105" s="6">
        <v>7.3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156.91</v>
      </c>
      <c r="D106" s="4">
        <v>59.68</v>
      </c>
      <c r="E106" s="4">
        <v>0</v>
      </c>
      <c r="F106" s="4">
        <v>0</v>
      </c>
      <c r="G106" s="4">
        <v>0</v>
      </c>
      <c r="H106" s="4">
        <v>262.91000000000003</v>
      </c>
      <c r="I106" s="5">
        <f>54553 / 86400</f>
        <v>0.63140046296296293</v>
      </c>
      <c r="J106" s="4">
        <v>0</v>
      </c>
      <c r="K106" s="4">
        <v>0</v>
      </c>
      <c r="L106" s="4">
        <v>17.350000000000001</v>
      </c>
      <c r="M106" s="4">
        <v>83</v>
      </c>
      <c r="N106" s="5">
        <f>8 / 86400</f>
        <v>9.2592592592592588E-5</v>
      </c>
      <c r="O106" s="4">
        <v>0.01</v>
      </c>
      <c r="P106" s="4" t="s">
        <v>28</v>
      </c>
      <c r="Q106" s="4" t="s">
        <v>28</v>
      </c>
      <c r="R106" s="4">
        <v>236</v>
      </c>
      <c r="S106" s="4">
        <v>89.76</v>
      </c>
      <c r="T106" s="4">
        <v>1047</v>
      </c>
      <c r="U106" s="4">
        <v>398.23</v>
      </c>
      <c r="V106" s="4">
        <v>722</v>
      </c>
      <c r="W106" s="4">
        <v>274.62</v>
      </c>
      <c r="X106" s="4">
        <v>49</v>
      </c>
      <c r="Y106" s="4">
        <v>18.64</v>
      </c>
      <c r="Z106" s="5">
        <f>3539 / 86400</f>
        <v>4.0960648148148149E-2</v>
      </c>
      <c r="AA106" s="4">
        <v>6.49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156.91</v>
      </c>
      <c r="D107" s="6">
        <v>59.68</v>
      </c>
      <c r="E107" s="6">
        <v>0</v>
      </c>
      <c r="F107" s="6">
        <v>0</v>
      </c>
      <c r="G107" s="6">
        <v>0</v>
      </c>
      <c r="H107" s="6">
        <v>262.91000000000003</v>
      </c>
      <c r="I107" s="7">
        <f>54553 / 86400</f>
        <v>0.63140046296296293</v>
      </c>
      <c r="J107" s="6">
        <v>0</v>
      </c>
      <c r="K107" s="6">
        <v>0</v>
      </c>
      <c r="L107" s="6">
        <v>17.350000000000001</v>
      </c>
      <c r="M107" s="6">
        <v>83</v>
      </c>
      <c r="N107" s="7">
        <f>8 / 86400</f>
        <v>9.2592592592592588E-5</v>
      </c>
      <c r="O107" s="6">
        <v>0.01</v>
      </c>
      <c r="P107" s="6" t="s">
        <v>28</v>
      </c>
      <c r="Q107" s="6" t="s">
        <v>28</v>
      </c>
      <c r="R107" s="6">
        <v>236</v>
      </c>
      <c r="S107" s="6">
        <v>89.76</v>
      </c>
      <c r="T107" s="6">
        <v>1047</v>
      </c>
      <c r="U107" s="6">
        <v>398.23</v>
      </c>
      <c r="V107" s="6">
        <v>722</v>
      </c>
      <c r="W107" s="6">
        <v>274.62</v>
      </c>
      <c r="X107" s="6">
        <v>49</v>
      </c>
      <c r="Y107" s="6">
        <v>18.64</v>
      </c>
      <c r="Z107" s="7">
        <f>3539 / 86400</f>
        <v>4.0960648148148149E-2</v>
      </c>
      <c r="AA107" s="6">
        <v>6.49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256.38</v>
      </c>
      <c r="D108" s="4">
        <v>119.87</v>
      </c>
      <c r="E108" s="4">
        <v>0</v>
      </c>
      <c r="F108" s="4">
        <v>0</v>
      </c>
      <c r="G108" s="4">
        <v>0</v>
      </c>
      <c r="H108" s="4">
        <v>213.87</v>
      </c>
      <c r="I108" s="5">
        <f>39555 / 86400</f>
        <v>0.45781250000000001</v>
      </c>
      <c r="J108" s="4">
        <v>0</v>
      </c>
      <c r="K108" s="4">
        <v>0</v>
      </c>
      <c r="L108" s="4">
        <v>19.47</v>
      </c>
      <c r="M108" s="4">
        <v>99</v>
      </c>
      <c r="N108" s="5">
        <f>105 / 86400</f>
        <v>1.2152777777777778E-3</v>
      </c>
      <c r="O108" s="4">
        <v>0.27</v>
      </c>
      <c r="P108" s="4" t="s">
        <v>28</v>
      </c>
      <c r="Q108" s="4" t="s">
        <v>28</v>
      </c>
      <c r="R108" s="4">
        <v>414</v>
      </c>
      <c r="S108" s="4">
        <v>193.57</v>
      </c>
      <c r="T108" s="4">
        <v>1265</v>
      </c>
      <c r="U108" s="4">
        <v>591.48</v>
      </c>
      <c r="V108" s="4">
        <v>918</v>
      </c>
      <c r="W108" s="4">
        <v>429.23</v>
      </c>
      <c r="X108" s="4">
        <v>457</v>
      </c>
      <c r="Y108" s="4">
        <v>213.68</v>
      </c>
      <c r="Z108" s="5">
        <f>658 / 86400</f>
        <v>7.6157407407407406E-3</v>
      </c>
      <c r="AA108" s="4">
        <v>1.66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256.38</v>
      </c>
      <c r="D109" s="6">
        <v>119.87</v>
      </c>
      <c r="E109" s="6">
        <v>0</v>
      </c>
      <c r="F109" s="6">
        <v>0</v>
      </c>
      <c r="G109" s="6">
        <v>0</v>
      </c>
      <c r="H109" s="6">
        <v>213.87</v>
      </c>
      <c r="I109" s="7">
        <f>39555 / 86400</f>
        <v>0.45781250000000001</v>
      </c>
      <c r="J109" s="6">
        <v>0</v>
      </c>
      <c r="K109" s="6">
        <v>0</v>
      </c>
      <c r="L109" s="6">
        <v>19.47</v>
      </c>
      <c r="M109" s="6">
        <v>99</v>
      </c>
      <c r="N109" s="7">
        <f>105 / 86400</f>
        <v>1.2152777777777778E-3</v>
      </c>
      <c r="O109" s="6">
        <v>0.27</v>
      </c>
      <c r="P109" s="6" t="s">
        <v>28</v>
      </c>
      <c r="Q109" s="6" t="s">
        <v>28</v>
      </c>
      <c r="R109" s="6">
        <v>414</v>
      </c>
      <c r="S109" s="6">
        <v>193.57</v>
      </c>
      <c r="T109" s="6">
        <v>1265</v>
      </c>
      <c r="U109" s="6">
        <v>591.48</v>
      </c>
      <c r="V109" s="6">
        <v>918</v>
      </c>
      <c r="W109" s="6">
        <v>429.23</v>
      </c>
      <c r="X109" s="6">
        <v>457</v>
      </c>
      <c r="Y109" s="6">
        <v>213.68</v>
      </c>
      <c r="Z109" s="7">
        <f>658 / 86400</f>
        <v>7.6157407407407406E-3</v>
      </c>
      <c r="AA109" s="6">
        <v>1.66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5">
        <f>0 / 86400</f>
        <v>0</v>
      </c>
      <c r="J110" s="4">
        <v>0</v>
      </c>
      <c r="K110" s="4">
        <v>0</v>
      </c>
      <c r="L110" s="4">
        <v>0</v>
      </c>
      <c r="M110" s="4">
        <v>0</v>
      </c>
      <c r="N110" s="5">
        <f>0 / 86400</f>
        <v>0</v>
      </c>
      <c r="O110" s="4">
        <v>0</v>
      </c>
      <c r="P110" s="4" t="s">
        <v>28</v>
      </c>
      <c r="Q110" s="4" t="s">
        <v>28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5">
        <f>0 / 86400</f>
        <v>0</v>
      </c>
      <c r="AA110" s="4">
        <v>0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7">
        <f>0 / 86400</f>
        <v>0</v>
      </c>
      <c r="J111" s="6">
        <v>0</v>
      </c>
      <c r="K111" s="6">
        <v>0</v>
      </c>
      <c r="L111" s="6">
        <v>0</v>
      </c>
      <c r="M111" s="6">
        <v>0</v>
      </c>
      <c r="N111" s="7">
        <f>0 / 86400</f>
        <v>0</v>
      </c>
      <c r="O111" s="6">
        <v>0</v>
      </c>
      <c r="P111" s="6" t="s">
        <v>28</v>
      </c>
      <c r="Q111" s="6" t="s">
        <v>28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7">
        <f>0 / 86400</f>
        <v>0</v>
      </c>
      <c r="AA111" s="6">
        <v>0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359.12</v>
      </c>
      <c r="D112" s="4">
        <v>197.05</v>
      </c>
      <c r="E112" s="4">
        <v>0</v>
      </c>
      <c r="F112" s="4">
        <v>0</v>
      </c>
      <c r="G112" s="4">
        <v>0</v>
      </c>
      <c r="H112" s="4">
        <v>182.25</v>
      </c>
      <c r="I112" s="5">
        <f>37617 / 86400</f>
        <v>0.43538194444444445</v>
      </c>
      <c r="J112" s="4">
        <v>0</v>
      </c>
      <c r="K112" s="4">
        <v>0</v>
      </c>
      <c r="L112" s="4">
        <v>17.440000000000001</v>
      </c>
      <c r="M112" s="4">
        <v>88</v>
      </c>
      <c r="N112" s="5">
        <f>29 / 86400</f>
        <v>3.3564814814814812E-4</v>
      </c>
      <c r="O112" s="4">
        <v>0.08</v>
      </c>
      <c r="P112" s="4" t="s">
        <v>28</v>
      </c>
      <c r="Q112" s="4" t="s">
        <v>28</v>
      </c>
      <c r="R112" s="4">
        <v>683</v>
      </c>
      <c r="S112" s="4">
        <v>374.76</v>
      </c>
      <c r="T112" s="4">
        <v>1364</v>
      </c>
      <c r="U112" s="4">
        <v>748.43</v>
      </c>
      <c r="V112" s="4">
        <v>937</v>
      </c>
      <c r="W112" s="4">
        <v>514.13</v>
      </c>
      <c r="X112" s="4">
        <v>857</v>
      </c>
      <c r="Y112" s="4">
        <v>470.24</v>
      </c>
      <c r="Z112" s="5">
        <f>5170 / 86400</f>
        <v>5.9837962962962961E-2</v>
      </c>
      <c r="AA112" s="4">
        <v>13.74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359.12</v>
      </c>
      <c r="D113" s="6">
        <v>197.05</v>
      </c>
      <c r="E113" s="6">
        <v>0</v>
      </c>
      <c r="F113" s="6">
        <v>0</v>
      </c>
      <c r="G113" s="6">
        <v>0</v>
      </c>
      <c r="H113" s="6">
        <v>182.25</v>
      </c>
      <c r="I113" s="7">
        <f>37617 / 86400</f>
        <v>0.43538194444444445</v>
      </c>
      <c r="J113" s="6">
        <v>0</v>
      </c>
      <c r="K113" s="6">
        <v>0</v>
      </c>
      <c r="L113" s="6">
        <v>17.440000000000001</v>
      </c>
      <c r="M113" s="6">
        <v>88</v>
      </c>
      <c r="N113" s="7">
        <f>29 / 86400</f>
        <v>3.3564814814814812E-4</v>
      </c>
      <c r="O113" s="6">
        <v>0.08</v>
      </c>
      <c r="P113" s="6" t="s">
        <v>28</v>
      </c>
      <c r="Q113" s="6" t="s">
        <v>28</v>
      </c>
      <c r="R113" s="6">
        <v>683</v>
      </c>
      <c r="S113" s="6">
        <v>374.76</v>
      </c>
      <c r="T113" s="6">
        <v>1364</v>
      </c>
      <c r="U113" s="6">
        <v>748.43</v>
      </c>
      <c r="V113" s="6">
        <v>937</v>
      </c>
      <c r="W113" s="6">
        <v>514.13</v>
      </c>
      <c r="X113" s="6">
        <v>857</v>
      </c>
      <c r="Y113" s="6">
        <v>470.24</v>
      </c>
      <c r="Z113" s="7">
        <f>5170 / 86400</f>
        <v>5.9837962962962961E-2</v>
      </c>
      <c r="AA113" s="6">
        <v>13.74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122.82</v>
      </c>
      <c r="D114" s="4">
        <v>62.72</v>
      </c>
      <c r="E114" s="4">
        <v>0</v>
      </c>
      <c r="F114" s="4">
        <v>0</v>
      </c>
      <c r="G114" s="4">
        <v>0</v>
      </c>
      <c r="H114" s="4">
        <v>195.83</v>
      </c>
      <c r="I114" s="5">
        <f>33649 / 86400</f>
        <v>0.38945601851851852</v>
      </c>
      <c r="J114" s="4">
        <v>0</v>
      </c>
      <c r="K114" s="4">
        <v>0</v>
      </c>
      <c r="L114" s="4">
        <v>20.95</v>
      </c>
      <c r="M114" s="4">
        <v>88</v>
      </c>
      <c r="N114" s="5">
        <f>57 / 86400</f>
        <v>6.5972222222222224E-4</v>
      </c>
      <c r="O114" s="4">
        <v>0.17</v>
      </c>
      <c r="P114" s="4" t="s">
        <v>28</v>
      </c>
      <c r="Q114" s="4" t="s">
        <v>28</v>
      </c>
      <c r="R114" s="4">
        <v>192</v>
      </c>
      <c r="S114" s="4">
        <v>98.05</v>
      </c>
      <c r="T114" s="4">
        <v>776</v>
      </c>
      <c r="U114" s="4">
        <v>396.27</v>
      </c>
      <c r="V114" s="4">
        <v>507</v>
      </c>
      <c r="W114" s="4">
        <v>258.89999999999998</v>
      </c>
      <c r="X114" s="4">
        <v>58</v>
      </c>
      <c r="Y114" s="4">
        <v>29.62</v>
      </c>
      <c r="Z114" s="5">
        <f>1257 / 86400</f>
        <v>1.4548611111111111E-2</v>
      </c>
      <c r="AA114" s="4">
        <v>3.74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122.82</v>
      </c>
      <c r="D115" s="6">
        <v>62.72</v>
      </c>
      <c r="E115" s="6">
        <v>0</v>
      </c>
      <c r="F115" s="6">
        <v>0</v>
      </c>
      <c r="G115" s="6">
        <v>0</v>
      </c>
      <c r="H115" s="6">
        <v>195.83</v>
      </c>
      <c r="I115" s="7">
        <f>33649 / 86400</f>
        <v>0.38945601851851852</v>
      </c>
      <c r="J115" s="6">
        <v>0</v>
      </c>
      <c r="K115" s="6">
        <v>0</v>
      </c>
      <c r="L115" s="6">
        <v>20.95</v>
      </c>
      <c r="M115" s="6">
        <v>88</v>
      </c>
      <c r="N115" s="7">
        <f>57 / 86400</f>
        <v>6.5972222222222224E-4</v>
      </c>
      <c r="O115" s="6">
        <v>0.17</v>
      </c>
      <c r="P115" s="6" t="s">
        <v>28</v>
      </c>
      <c r="Q115" s="6" t="s">
        <v>28</v>
      </c>
      <c r="R115" s="6">
        <v>192</v>
      </c>
      <c r="S115" s="6">
        <v>98.05</v>
      </c>
      <c r="T115" s="6">
        <v>776</v>
      </c>
      <c r="U115" s="6">
        <v>396.27</v>
      </c>
      <c r="V115" s="6">
        <v>507</v>
      </c>
      <c r="W115" s="6">
        <v>258.89999999999998</v>
      </c>
      <c r="X115" s="6">
        <v>58</v>
      </c>
      <c r="Y115" s="6">
        <v>29.62</v>
      </c>
      <c r="Z115" s="7">
        <f>1257 / 86400</f>
        <v>1.4548611111111111E-2</v>
      </c>
      <c r="AA115" s="6">
        <v>3.74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92.95</v>
      </c>
      <c r="D116" s="4">
        <v>52.3</v>
      </c>
      <c r="E116" s="4">
        <v>0</v>
      </c>
      <c r="F116" s="4">
        <v>0</v>
      </c>
      <c r="G116" s="4">
        <v>0</v>
      </c>
      <c r="H116" s="4">
        <v>177.72</v>
      </c>
      <c r="I116" s="5">
        <f>40697 / 86400</f>
        <v>0.4710300925925926</v>
      </c>
      <c r="J116" s="4">
        <v>0</v>
      </c>
      <c r="K116" s="4">
        <v>0</v>
      </c>
      <c r="L116" s="4">
        <v>15.72</v>
      </c>
      <c r="M116" s="4">
        <v>93</v>
      </c>
      <c r="N116" s="5">
        <f>83 / 86400</f>
        <v>9.6064814814814819E-4</v>
      </c>
      <c r="O116" s="4">
        <v>0.2</v>
      </c>
      <c r="P116" s="4" t="s">
        <v>28</v>
      </c>
      <c r="Q116" s="4" t="s">
        <v>28</v>
      </c>
      <c r="R116" s="4">
        <v>147</v>
      </c>
      <c r="S116" s="4">
        <v>82.71</v>
      </c>
      <c r="T116" s="4">
        <v>597</v>
      </c>
      <c r="U116" s="4">
        <v>335.92</v>
      </c>
      <c r="V116" s="4">
        <v>266</v>
      </c>
      <c r="W116" s="4">
        <v>149.66999999999999</v>
      </c>
      <c r="X116" s="4">
        <v>27</v>
      </c>
      <c r="Y116" s="4">
        <v>15.19</v>
      </c>
      <c r="Z116" s="5">
        <f>7936 / 86400</f>
        <v>9.1851851851851851E-2</v>
      </c>
      <c r="AA116" s="4">
        <v>19.5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92.95</v>
      </c>
      <c r="D117" s="6">
        <v>52.3</v>
      </c>
      <c r="E117" s="6">
        <v>0</v>
      </c>
      <c r="F117" s="6">
        <v>0</v>
      </c>
      <c r="G117" s="6">
        <v>0</v>
      </c>
      <c r="H117" s="6">
        <v>177.72</v>
      </c>
      <c r="I117" s="7">
        <f>40697 / 86400</f>
        <v>0.4710300925925926</v>
      </c>
      <c r="J117" s="6">
        <v>0</v>
      </c>
      <c r="K117" s="6">
        <v>0</v>
      </c>
      <c r="L117" s="6">
        <v>15.72</v>
      </c>
      <c r="M117" s="6">
        <v>93</v>
      </c>
      <c r="N117" s="7">
        <f>83 / 86400</f>
        <v>9.6064814814814819E-4</v>
      </c>
      <c r="O117" s="6">
        <v>0.2</v>
      </c>
      <c r="P117" s="6" t="s">
        <v>28</v>
      </c>
      <c r="Q117" s="6" t="s">
        <v>28</v>
      </c>
      <c r="R117" s="6">
        <v>147</v>
      </c>
      <c r="S117" s="6">
        <v>82.71</v>
      </c>
      <c r="T117" s="6">
        <v>597</v>
      </c>
      <c r="U117" s="6">
        <v>335.92</v>
      </c>
      <c r="V117" s="6">
        <v>266</v>
      </c>
      <c r="W117" s="6">
        <v>149.66999999999999</v>
      </c>
      <c r="X117" s="6">
        <v>27</v>
      </c>
      <c r="Y117" s="6">
        <v>15.19</v>
      </c>
      <c r="Z117" s="7">
        <f>7936 / 86400</f>
        <v>9.1851851851851851E-2</v>
      </c>
      <c r="AA117" s="6">
        <v>19.5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452.7</v>
      </c>
      <c r="D118" s="4">
        <v>151.59</v>
      </c>
      <c r="E118" s="4">
        <v>0</v>
      </c>
      <c r="F118" s="4">
        <v>0</v>
      </c>
      <c r="G118" s="4">
        <v>0</v>
      </c>
      <c r="H118" s="4">
        <v>298.63</v>
      </c>
      <c r="I118" s="5">
        <f>63290 / 86400</f>
        <v>0.73252314814814812</v>
      </c>
      <c r="J118" s="4">
        <v>0</v>
      </c>
      <c r="K118" s="4">
        <v>0</v>
      </c>
      <c r="L118" s="4">
        <v>16.989999999999998</v>
      </c>
      <c r="M118" s="4">
        <v>98</v>
      </c>
      <c r="N118" s="5">
        <f>144 / 86400</f>
        <v>1.6666666666666668E-3</v>
      </c>
      <c r="O118" s="4">
        <v>0.23</v>
      </c>
      <c r="P118" s="4" t="s">
        <v>28</v>
      </c>
      <c r="Q118" s="4" t="s">
        <v>28</v>
      </c>
      <c r="R118" s="4">
        <v>799</v>
      </c>
      <c r="S118" s="4">
        <v>267.55</v>
      </c>
      <c r="T118" s="4">
        <v>2569</v>
      </c>
      <c r="U118" s="4">
        <v>860.25</v>
      </c>
      <c r="V118" s="4">
        <v>1544</v>
      </c>
      <c r="W118" s="4">
        <v>517.02</v>
      </c>
      <c r="X118" s="4">
        <v>340</v>
      </c>
      <c r="Y118" s="4">
        <v>113.85</v>
      </c>
      <c r="Z118" s="5">
        <f>9404 / 86400</f>
        <v>0.10884259259259259</v>
      </c>
      <c r="AA118" s="4">
        <v>14.86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452.7</v>
      </c>
      <c r="D119" s="6">
        <v>151.59</v>
      </c>
      <c r="E119" s="6">
        <v>0</v>
      </c>
      <c r="F119" s="6">
        <v>0</v>
      </c>
      <c r="G119" s="6">
        <v>0</v>
      </c>
      <c r="H119" s="6">
        <v>298.63</v>
      </c>
      <c r="I119" s="7">
        <f>63290 / 86400</f>
        <v>0.73252314814814812</v>
      </c>
      <c r="J119" s="6">
        <v>0</v>
      </c>
      <c r="K119" s="6">
        <v>0</v>
      </c>
      <c r="L119" s="6">
        <v>16.989999999999998</v>
      </c>
      <c r="M119" s="6">
        <v>98</v>
      </c>
      <c r="N119" s="7">
        <f>144 / 86400</f>
        <v>1.6666666666666668E-3</v>
      </c>
      <c r="O119" s="6">
        <v>0.23</v>
      </c>
      <c r="P119" s="6" t="s">
        <v>28</v>
      </c>
      <c r="Q119" s="6" t="s">
        <v>28</v>
      </c>
      <c r="R119" s="6">
        <v>799</v>
      </c>
      <c r="S119" s="6">
        <v>267.55</v>
      </c>
      <c r="T119" s="6">
        <v>2569</v>
      </c>
      <c r="U119" s="6">
        <v>860.25</v>
      </c>
      <c r="V119" s="6">
        <v>1544</v>
      </c>
      <c r="W119" s="6">
        <v>517.02</v>
      </c>
      <c r="X119" s="6">
        <v>340</v>
      </c>
      <c r="Y119" s="6">
        <v>113.85</v>
      </c>
      <c r="Z119" s="7">
        <f>9404 / 86400</f>
        <v>0.10884259259259259</v>
      </c>
      <c r="AA119" s="6">
        <v>14.86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271.81</v>
      </c>
      <c r="D120" s="4">
        <v>103.1</v>
      </c>
      <c r="E120" s="4">
        <v>0</v>
      </c>
      <c r="F120" s="4">
        <v>0</v>
      </c>
      <c r="G120" s="4">
        <v>0</v>
      </c>
      <c r="H120" s="4">
        <v>263.64999999999998</v>
      </c>
      <c r="I120" s="5">
        <f>55759 / 86400</f>
        <v>0.64535879629629633</v>
      </c>
      <c r="J120" s="4">
        <v>0</v>
      </c>
      <c r="K120" s="4">
        <v>0</v>
      </c>
      <c r="L120" s="4">
        <v>17.02</v>
      </c>
      <c r="M120" s="4">
        <v>90</v>
      </c>
      <c r="N120" s="5">
        <f>37 / 86400</f>
        <v>4.2824074074074075E-4</v>
      </c>
      <c r="O120" s="4">
        <v>7.0000000000000007E-2</v>
      </c>
      <c r="P120" s="4" t="s">
        <v>28</v>
      </c>
      <c r="Q120" s="4" t="s">
        <v>28</v>
      </c>
      <c r="R120" s="4">
        <v>506</v>
      </c>
      <c r="S120" s="4">
        <v>191.92</v>
      </c>
      <c r="T120" s="4">
        <v>1540</v>
      </c>
      <c r="U120" s="4">
        <v>584.11</v>
      </c>
      <c r="V120" s="4">
        <v>1258</v>
      </c>
      <c r="W120" s="4">
        <v>477.15</v>
      </c>
      <c r="X120" s="4">
        <v>161</v>
      </c>
      <c r="Y120" s="4">
        <v>61.07</v>
      </c>
      <c r="Z120" s="5">
        <f>6626 / 86400</f>
        <v>7.6689814814814808E-2</v>
      </c>
      <c r="AA120" s="4">
        <v>11.88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271.81</v>
      </c>
      <c r="D121" s="6">
        <v>103.1</v>
      </c>
      <c r="E121" s="6">
        <v>0</v>
      </c>
      <c r="F121" s="6">
        <v>0</v>
      </c>
      <c r="G121" s="6">
        <v>0</v>
      </c>
      <c r="H121" s="6">
        <v>263.64999999999998</v>
      </c>
      <c r="I121" s="7">
        <f>55759 / 86400</f>
        <v>0.64535879629629633</v>
      </c>
      <c r="J121" s="6">
        <v>0</v>
      </c>
      <c r="K121" s="6">
        <v>0</v>
      </c>
      <c r="L121" s="6">
        <v>17.02</v>
      </c>
      <c r="M121" s="6">
        <v>90</v>
      </c>
      <c r="N121" s="7">
        <f>37 / 86400</f>
        <v>4.2824074074074075E-4</v>
      </c>
      <c r="O121" s="6">
        <v>7.0000000000000007E-2</v>
      </c>
      <c r="P121" s="6" t="s">
        <v>28</v>
      </c>
      <c r="Q121" s="6" t="s">
        <v>28</v>
      </c>
      <c r="R121" s="6">
        <v>506</v>
      </c>
      <c r="S121" s="6">
        <v>191.92</v>
      </c>
      <c r="T121" s="6">
        <v>1540</v>
      </c>
      <c r="U121" s="6">
        <v>584.11</v>
      </c>
      <c r="V121" s="6">
        <v>1258</v>
      </c>
      <c r="W121" s="6">
        <v>477.15</v>
      </c>
      <c r="X121" s="6">
        <v>161</v>
      </c>
      <c r="Y121" s="6">
        <v>61.07</v>
      </c>
      <c r="Z121" s="7">
        <f>6626 / 86400</f>
        <v>7.6689814814814808E-2</v>
      </c>
      <c r="AA121" s="6">
        <v>11.88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23.8</v>
      </c>
      <c r="D122" s="4">
        <v>14.88</v>
      </c>
      <c r="E122" s="4">
        <v>0</v>
      </c>
      <c r="F122" s="4">
        <v>0</v>
      </c>
      <c r="G122" s="4">
        <v>0</v>
      </c>
      <c r="H122" s="4">
        <v>159.94</v>
      </c>
      <c r="I122" s="5">
        <f>33952 / 86400</f>
        <v>0.39296296296296296</v>
      </c>
      <c r="J122" s="4">
        <v>0</v>
      </c>
      <c r="K122" s="4">
        <v>0</v>
      </c>
      <c r="L122" s="4">
        <v>16.96</v>
      </c>
      <c r="M122" s="4">
        <v>78</v>
      </c>
      <c r="N122" s="5">
        <f t="shared" ref="N122:N131" si="0">0 / 86400</f>
        <v>0</v>
      </c>
      <c r="O122" s="4">
        <v>0</v>
      </c>
      <c r="P122" s="4" t="s">
        <v>28</v>
      </c>
      <c r="Q122" s="4" t="s">
        <v>28</v>
      </c>
      <c r="R122" s="4">
        <v>9</v>
      </c>
      <c r="S122" s="4">
        <v>5.63</v>
      </c>
      <c r="T122" s="4">
        <v>220</v>
      </c>
      <c r="U122" s="4">
        <v>137.55000000000001</v>
      </c>
      <c r="V122" s="4">
        <v>588</v>
      </c>
      <c r="W122" s="4">
        <v>367.64</v>
      </c>
      <c r="X122" s="4">
        <v>0</v>
      </c>
      <c r="Y122" s="4">
        <v>0</v>
      </c>
      <c r="Z122" s="5">
        <f>898 / 86400</f>
        <v>1.0393518518518519E-2</v>
      </c>
      <c r="AA122" s="4">
        <v>2.64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23.8</v>
      </c>
      <c r="D123" s="6">
        <v>14.88</v>
      </c>
      <c r="E123" s="6">
        <v>0</v>
      </c>
      <c r="F123" s="6">
        <v>0</v>
      </c>
      <c r="G123" s="6">
        <v>0</v>
      </c>
      <c r="H123" s="6">
        <v>159.94</v>
      </c>
      <c r="I123" s="7">
        <f>33952 / 86400</f>
        <v>0.39296296296296296</v>
      </c>
      <c r="J123" s="6">
        <v>0</v>
      </c>
      <c r="K123" s="6">
        <v>0</v>
      </c>
      <c r="L123" s="6">
        <v>16.96</v>
      </c>
      <c r="M123" s="6">
        <v>78</v>
      </c>
      <c r="N123" s="7">
        <f t="shared" si="0"/>
        <v>0</v>
      </c>
      <c r="O123" s="6">
        <v>0</v>
      </c>
      <c r="P123" s="6" t="s">
        <v>28</v>
      </c>
      <c r="Q123" s="6" t="s">
        <v>28</v>
      </c>
      <c r="R123" s="6">
        <v>9</v>
      </c>
      <c r="S123" s="6">
        <v>5.63</v>
      </c>
      <c r="T123" s="6">
        <v>220</v>
      </c>
      <c r="U123" s="6">
        <v>137.55000000000001</v>
      </c>
      <c r="V123" s="6">
        <v>588</v>
      </c>
      <c r="W123" s="6">
        <v>367.64</v>
      </c>
      <c r="X123" s="6">
        <v>0</v>
      </c>
      <c r="Y123" s="6">
        <v>0</v>
      </c>
      <c r="Z123" s="7">
        <f>898 / 86400</f>
        <v>1.0393518518518519E-2</v>
      </c>
      <c r="AA123" s="6">
        <v>2.64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3.9</v>
      </c>
      <c r="D124" s="4">
        <v>121.72</v>
      </c>
      <c r="E124" s="4">
        <v>0</v>
      </c>
      <c r="F124" s="4">
        <v>0</v>
      </c>
      <c r="G124" s="4">
        <v>0</v>
      </c>
      <c r="H124" s="4">
        <v>3.2</v>
      </c>
      <c r="I124" s="5">
        <f>1308 / 86400</f>
        <v>1.5138888888888889E-2</v>
      </c>
      <c r="J124" s="4">
        <v>0</v>
      </c>
      <c r="K124" s="4">
        <v>0</v>
      </c>
      <c r="L124" s="4">
        <v>8.82</v>
      </c>
      <c r="M124" s="4">
        <v>44</v>
      </c>
      <c r="N124" s="5">
        <f t="shared" si="0"/>
        <v>0</v>
      </c>
      <c r="O124" s="4">
        <v>0</v>
      </c>
      <c r="P124" s="4" t="s">
        <v>28</v>
      </c>
      <c r="Q124" s="4" t="s">
        <v>28</v>
      </c>
      <c r="R124" s="4">
        <v>10</v>
      </c>
      <c r="S124" s="4">
        <v>312.11</v>
      </c>
      <c r="T124" s="4">
        <v>18</v>
      </c>
      <c r="U124" s="4">
        <v>561.79999999999995</v>
      </c>
      <c r="V124" s="4">
        <v>7</v>
      </c>
      <c r="W124" s="4">
        <v>218.48</v>
      </c>
      <c r="X124" s="4">
        <v>1</v>
      </c>
      <c r="Y124" s="4">
        <v>31.21</v>
      </c>
      <c r="Z124" s="5">
        <f>0 / 86400</f>
        <v>0</v>
      </c>
      <c r="AA124" s="4">
        <v>0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3.9</v>
      </c>
      <c r="D125" s="6">
        <v>121.72</v>
      </c>
      <c r="E125" s="6">
        <v>0</v>
      </c>
      <c r="F125" s="6">
        <v>0</v>
      </c>
      <c r="G125" s="6">
        <v>0</v>
      </c>
      <c r="H125" s="6">
        <v>3.2</v>
      </c>
      <c r="I125" s="7">
        <f>1308 / 86400</f>
        <v>1.5138888888888889E-2</v>
      </c>
      <c r="J125" s="6">
        <v>0</v>
      </c>
      <c r="K125" s="6">
        <v>0</v>
      </c>
      <c r="L125" s="6">
        <v>8.82</v>
      </c>
      <c r="M125" s="6">
        <v>44</v>
      </c>
      <c r="N125" s="7">
        <f t="shared" si="0"/>
        <v>0</v>
      </c>
      <c r="O125" s="6">
        <v>0</v>
      </c>
      <c r="P125" s="6" t="s">
        <v>28</v>
      </c>
      <c r="Q125" s="6" t="s">
        <v>28</v>
      </c>
      <c r="R125" s="6">
        <v>10</v>
      </c>
      <c r="S125" s="6">
        <v>312.11</v>
      </c>
      <c r="T125" s="6">
        <v>18</v>
      </c>
      <c r="U125" s="6">
        <v>561.79999999999995</v>
      </c>
      <c r="V125" s="6">
        <v>7</v>
      </c>
      <c r="W125" s="6">
        <v>218.48</v>
      </c>
      <c r="X125" s="6">
        <v>1</v>
      </c>
      <c r="Y125" s="6">
        <v>31.21</v>
      </c>
      <c r="Z125" s="7">
        <f>0 / 86400</f>
        <v>0</v>
      </c>
      <c r="AA125" s="6">
        <v>0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38.799999999999997</v>
      </c>
      <c r="D126" s="4">
        <v>18.62</v>
      </c>
      <c r="E126" s="4">
        <v>0</v>
      </c>
      <c r="F126" s="4">
        <v>0</v>
      </c>
      <c r="G126" s="4">
        <v>0</v>
      </c>
      <c r="H126" s="4">
        <v>208.34</v>
      </c>
      <c r="I126" s="5">
        <f>42042 / 86400</f>
        <v>0.48659722222222224</v>
      </c>
      <c r="J126" s="4">
        <v>0</v>
      </c>
      <c r="K126" s="4">
        <v>0</v>
      </c>
      <c r="L126" s="4">
        <v>17.84</v>
      </c>
      <c r="M126" s="4">
        <v>85</v>
      </c>
      <c r="N126" s="5">
        <f t="shared" si="0"/>
        <v>0</v>
      </c>
      <c r="O126" s="4">
        <v>0</v>
      </c>
      <c r="P126" s="4" t="s">
        <v>28</v>
      </c>
      <c r="Q126" s="4" t="s">
        <v>28</v>
      </c>
      <c r="R126" s="4">
        <v>21</v>
      </c>
      <c r="S126" s="4">
        <v>10.08</v>
      </c>
      <c r="T126" s="4">
        <v>338</v>
      </c>
      <c r="U126" s="4">
        <v>162.22999999999999</v>
      </c>
      <c r="V126" s="4">
        <v>917</v>
      </c>
      <c r="W126" s="4">
        <v>440.14</v>
      </c>
      <c r="X126" s="4">
        <v>8</v>
      </c>
      <c r="Y126" s="4">
        <v>3.84</v>
      </c>
      <c r="Z126" s="5">
        <f>1832 / 86400</f>
        <v>2.1203703703703704E-2</v>
      </c>
      <c r="AA126" s="4">
        <v>4.3600000000000003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38.799999999999997</v>
      </c>
      <c r="D127" s="6">
        <v>18.62</v>
      </c>
      <c r="E127" s="6">
        <v>0</v>
      </c>
      <c r="F127" s="6">
        <v>0</v>
      </c>
      <c r="G127" s="6">
        <v>0</v>
      </c>
      <c r="H127" s="6">
        <v>208.34</v>
      </c>
      <c r="I127" s="7">
        <f>42042 / 86400</f>
        <v>0.48659722222222224</v>
      </c>
      <c r="J127" s="6">
        <v>0</v>
      </c>
      <c r="K127" s="6">
        <v>0</v>
      </c>
      <c r="L127" s="6">
        <v>17.84</v>
      </c>
      <c r="M127" s="6">
        <v>85</v>
      </c>
      <c r="N127" s="7">
        <f t="shared" si="0"/>
        <v>0</v>
      </c>
      <c r="O127" s="6">
        <v>0</v>
      </c>
      <c r="P127" s="6" t="s">
        <v>28</v>
      </c>
      <c r="Q127" s="6" t="s">
        <v>28</v>
      </c>
      <c r="R127" s="6">
        <v>21</v>
      </c>
      <c r="S127" s="6">
        <v>10.08</v>
      </c>
      <c r="T127" s="6">
        <v>338</v>
      </c>
      <c r="U127" s="6">
        <v>162.22999999999999</v>
      </c>
      <c r="V127" s="6">
        <v>917</v>
      </c>
      <c r="W127" s="6">
        <v>440.14</v>
      </c>
      <c r="X127" s="6">
        <v>8</v>
      </c>
      <c r="Y127" s="6">
        <v>3.84</v>
      </c>
      <c r="Z127" s="7">
        <f>1832 / 86400</f>
        <v>2.1203703703703704E-2</v>
      </c>
      <c r="AA127" s="6">
        <v>4.3600000000000003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5">
        <f>0 / 86400</f>
        <v>0</v>
      </c>
      <c r="J128" s="4">
        <v>0</v>
      </c>
      <c r="K128" s="4">
        <v>0</v>
      </c>
      <c r="L128" s="4">
        <v>0</v>
      </c>
      <c r="M128" s="4">
        <v>0</v>
      </c>
      <c r="N128" s="5">
        <f t="shared" si="0"/>
        <v>0</v>
      </c>
      <c r="O128" s="4">
        <v>0</v>
      </c>
      <c r="P128" s="4" t="s">
        <v>28</v>
      </c>
      <c r="Q128" s="4" t="s">
        <v>28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5">
        <f t="shared" ref="Z128:Z135" si="1">0 / 86400</f>
        <v>0</v>
      </c>
      <c r="AA128" s="4">
        <v>0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7">
        <f>0 / 86400</f>
        <v>0</v>
      </c>
      <c r="J129" s="6">
        <v>0</v>
      </c>
      <c r="K129" s="6">
        <v>0</v>
      </c>
      <c r="L129" s="6">
        <v>0</v>
      </c>
      <c r="M129" s="6">
        <v>0</v>
      </c>
      <c r="N129" s="7">
        <f t="shared" si="0"/>
        <v>0</v>
      </c>
      <c r="O129" s="6">
        <v>0</v>
      </c>
      <c r="P129" s="6" t="s">
        <v>28</v>
      </c>
      <c r="Q129" s="6" t="s">
        <v>28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7">
        <f t="shared" si="1"/>
        <v>0</v>
      </c>
      <c r="AA129" s="6">
        <v>0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5">
        <f>0 / 86400</f>
        <v>0</v>
      </c>
      <c r="J130" s="4">
        <v>0</v>
      </c>
      <c r="K130" s="4">
        <v>0</v>
      </c>
      <c r="L130" s="4">
        <v>0</v>
      </c>
      <c r="M130" s="4">
        <v>0</v>
      </c>
      <c r="N130" s="5">
        <f t="shared" si="0"/>
        <v>0</v>
      </c>
      <c r="O130" s="4">
        <v>0</v>
      </c>
      <c r="P130" s="4" t="s">
        <v>28</v>
      </c>
      <c r="Q130" s="4" t="s">
        <v>28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5">
        <f t="shared" si="1"/>
        <v>0</v>
      </c>
      <c r="AA130" s="4">
        <v>0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7">
        <f>0 / 86400</f>
        <v>0</v>
      </c>
      <c r="J131" s="6">
        <v>0</v>
      </c>
      <c r="K131" s="6">
        <v>0</v>
      </c>
      <c r="L131" s="6">
        <v>0</v>
      </c>
      <c r="M131" s="6">
        <v>0</v>
      </c>
      <c r="N131" s="7">
        <f t="shared" si="0"/>
        <v>0</v>
      </c>
      <c r="O131" s="6">
        <v>0</v>
      </c>
      <c r="P131" s="6" t="s">
        <v>28</v>
      </c>
      <c r="Q131" s="6" t="s">
        <v>28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7">
        <f t="shared" si="1"/>
        <v>0</v>
      </c>
      <c r="AA131" s="6">
        <v>0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55.68</v>
      </c>
      <c r="D132" s="4">
        <v>29.2</v>
      </c>
      <c r="E132" s="4">
        <v>0</v>
      </c>
      <c r="F132" s="4">
        <v>0</v>
      </c>
      <c r="G132" s="4">
        <v>0</v>
      </c>
      <c r="H132" s="4">
        <v>190.71</v>
      </c>
      <c r="I132" s="5">
        <f>17950 / 86400</f>
        <v>0.20775462962962962</v>
      </c>
      <c r="J132" s="4">
        <v>0</v>
      </c>
      <c r="K132" s="4">
        <v>0</v>
      </c>
      <c r="L132" s="4">
        <v>38.25</v>
      </c>
      <c r="M132" s="4">
        <v>105</v>
      </c>
      <c r="N132" s="5">
        <f>278 / 86400</f>
        <v>3.2175925925925926E-3</v>
      </c>
      <c r="O132" s="4">
        <v>1.55</v>
      </c>
      <c r="P132" s="4" t="s">
        <v>28</v>
      </c>
      <c r="Q132" s="4" t="s">
        <v>28</v>
      </c>
      <c r="R132" s="4">
        <v>49</v>
      </c>
      <c r="S132" s="4">
        <v>25.69</v>
      </c>
      <c r="T132" s="4">
        <v>372</v>
      </c>
      <c r="U132" s="4">
        <v>195.06</v>
      </c>
      <c r="V132" s="4">
        <v>802</v>
      </c>
      <c r="W132" s="4">
        <v>420.53</v>
      </c>
      <c r="X132" s="4">
        <v>1</v>
      </c>
      <c r="Y132" s="4">
        <v>0.52</v>
      </c>
      <c r="Z132" s="5">
        <f t="shared" si="1"/>
        <v>0</v>
      </c>
      <c r="AA132" s="4">
        <v>0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55.68</v>
      </c>
      <c r="D133" s="6">
        <v>29.2</v>
      </c>
      <c r="E133" s="6">
        <v>0</v>
      </c>
      <c r="F133" s="6">
        <v>0</v>
      </c>
      <c r="G133" s="6">
        <v>0</v>
      </c>
      <c r="H133" s="6">
        <v>190.71</v>
      </c>
      <c r="I133" s="7">
        <f>17950 / 86400</f>
        <v>0.20775462962962962</v>
      </c>
      <c r="J133" s="6">
        <v>0</v>
      </c>
      <c r="K133" s="6">
        <v>0</v>
      </c>
      <c r="L133" s="6">
        <v>38.25</v>
      </c>
      <c r="M133" s="6">
        <v>105</v>
      </c>
      <c r="N133" s="7">
        <f>278 / 86400</f>
        <v>3.2175925925925926E-3</v>
      </c>
      <c r="O133" s="6">
        <v>1.55</v>
      </c>
      <c r="P133" s="6" t="s">
        <v>28</v>
      </c>
      <c r="Q133" s="6" t="s">
        <v>28</v>
      </c>
      <c r="R133" s="6">
        <v>49</v>
      </c>
      <c r="S133" s="6">
        <v>25.69</v>
      </c>
      <c r="T133" s="6">
        <v>372</v>
      </c>
      <c r="U133" s="6">
        <v>195.06</v>
      </c>
      <c r="V133" s="6">
        <v>802</v>
      </c>
      <c r="W133" s="6">
        <v>420.53</v>
      </c>
      <c r="X133" s="6">
        <v>1</v>
      </c>
      <c r="Y133" s="6">
        <v>0.52</v>
      </c>
      <c r="Z133" s="7">
        <f t="shared" si="1"/>
        <v>0</v>
      </c>
      <c r="AA133" s="6">
        <v>0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5">
        <f>249 / 86400</f>
        <v>2.8819444444444444E-3</v>
      </c>
      <c r="J134" s="4">
        <v>0</v>
      </c>
      <c r="K134" s="4">
        <v>0</v>
      </c>
      <c r="L134" s="4">
        <v>0</v>
      </c>
      <c r="M134" s="4">
        <v>0</v>
      </c>
      <c r="N134" s="5">
        <f>0 / 86400</f>
        <v>0</v>
      </c>
      <c r="O134" s="4">
        <v>0</v>
      </c>
      <c r="P134" s="4" t="s">
        <v>28</v>
      </c>
      <c r="Q134" s="4" t="s">
        <v>28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5">
        <f t="shared" si="1"/>
        <v>0</v>
      </c>
      <c r="AA134" s="4">
        <v>0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7">
        <f>249 / 86400</f>
        <v>2.8819444444444444E-3</v>
      </c>
      <c r="J135" s="6">
        <v>0</v>
      </c>
      <c r="K135" s="6">
        <v>0</v>
      </c>
      <c r="L135" s="6">
        <v>0</v>
      </c>
      <c r="M135" s="6">
        <v>0</v>
      </c>
      <c r="N135" s="7">
        <f>0 / 86400</f>
        <v>0</v>
      </c>
      <c r="O135" s="6">
        <v>0</v>
      </c>
      <c r="P135" s="6" t="s">
        <v>28</v>
      </c>
      <c r="Q135" s="6" t="s">
        <v>28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7">
        <f t="shared" si="1"/>
        <v>0</v>
      </c>
      <c r="AA135" s="6">
        <v>0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176.07</v>
      </c>
      <c r="D136" s="4">
        <v>86.66</v>
      </c>
      <c r="E136" s="4">
        <v>0</v>
      </c>
      <c r="F136" s="4">
        <v>0</v>
      </c>
      <c r="G136" s="4">
        <v>0</v>
      </c>
      <c r="H136" s="4">
        <v>203.18</v>
      </c>
      <c r="I136" s="5">
        <f>36780 / 86400</f>
        <v>0.42569444444444443</v>
      </c>
      <c r="J136" s="4">
        <v>0</v>
      </c>
      <c r="K136" s="4">
        <v>0</v>
      </c>
      <c r="L136" s="4">
        <v>19.89</v>
      </c>
      <c r="M136" s="4">
        <v>92</v>
      </c>
      <c r="N136" s="5">
        <f>70 / 86400</f>
        <v>8.1018518518518516E-4</v>
      </c>
      <c r="O136" s="4">
        <v>0.19</v>
      </c>
      <c r="P136" s="4" t="s">
        <v>28</v>
      </c>
      <c r="Q136" s="4" t="s">
        <v>28</v>
      </c>
      <c r="R136" s="4">
        <v>335</v>
      </c>
      <c r="S136" s="4">
        <v>164.88</v>
      </c>
      <c r="T136" s="4">
        <v>924</v>
      </c>
      <c r="U136" s="4">
        <v>454.77</v>
      </c>
      <c r="V136" s="4">
        <v>590</v>
      </c>
      <c r="W136" s="4">
        <v>290.38</v>
      </c>
      <c r="X136" s="4">
        <v>157</v>
      </c>
      <c r="Y136" s="4">
        <v>77.27</v>
      </c>
      <c r="Z136" s="5">
        <f>1791 / 86400</f>
        <v>2.0729166666666667E-2</v>
      </c>
      <c r="AA136" s="4">
        <v>4.87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176.07</v>
      </c>
      <c r="D137" s="6">
        <v>86.66</v>
      </c>
      <c r="E137" s="6">
        <v>0</v>
      </c>
      <c r="F137" s="6">
        <v>0</v>
      </c>
      <c r="G137" s="6">
        <v>0</v>
      </c>
      <c r="H137" s="6">
        <v>203.18</v>
      </c>
      <c r="I137" s="7">
        <f>36780 / 86400</f>
        <v>0.42569444444444443</v>
      </c>
      <c r="J137" s="6">
        <v>0</v>
      </c>
      <c r="K137" s="6">
        <v>0</v>
      </c>
      <c r="L137" s="6">
        <v>19.89</v>
      </c>
      <c r="M137" s="6">
        <v>92</v>
      </c>
      <c r="N137" s="7">
        <f>70 / 86400</f>
        <v>8.1018518518518516E-4</v>
      </c>
      <c r="O137" s="6">
        <v>0.19</v>
      </c>
      <c r="P137" s="6" t="s">
        <v>28</v>
      </c>
      <c r="Q137" s="6" t="s">
        <v>28</v>
      </c>
      <c r="R137" s="6">
        <v>335</v>
      </c>
      <c r="S137" s="6">
        <v>164.88</v>
      </c>
      <c r="T137" s="6">
        <v>924</v>
      </c>
      <c r="U137" s="6">
        <v>454.77</v>
      </c>
      <c r="V137" s="6">
        <v>590</v>
      </c>
      <c r="W137" s="6">
        <v>290.38</v>
      </c>
      <c r="X137" s="6">
        <v>157</v>
      </c>
      <c r="Y137" s="6">
        <v>77.27</v>
      </c>
      <c r="Z137" s="7">
        <f>1791 / 86400</f>
        <v>2.0729166666666667E-2</v>
      </c>
      <c r="AA137" s="6">
        <v>4.87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155.9</v>
      </c>
      <c r="D138" s="4">
        <v>83.12</v>
      </c>
      <c r="E138" s="4">
        <v>0</v>
      </c>
      <c r="F138" s="4">
        <v>0</v>
      </c>
      <c r="G138" s="4">
        <v>0</v>
      </c>
      <c r="H138" s="4">
        <v>187.56</v>
      </c>
      <c r="I138" s="5">
        <f>26234 / 86400</f>
        <v>0.30363425925925924</v>
      </c>
      <c r="J138" s="4">
        <v>0</v>
      </c>
      <c r="K138" s="4">
        <v>0</v>
      </c>
      <c r="L138" s="4">
        <v>25.74</v>
      </c>
      <c r="M138" s="4">
        <v>78</v>
      </c>
      <c r="N138" s="5">
        <f t="shared" ref="N138:N149" si="2">0 / 86400</f>
        <v>0</v>
      </c>
      <c r="O138" s="4">
        <v>0</v>
      </c>
      <c r="P138" s="4" t="s">
        <v>28</v>
      </c>
      <c r="Q138" s="4" t="s">
        <v>28</v>
      </c>
      <c r="R138" s="4">
        <v>240</v>
      </c>
      <c r="S138" s="4">
        <v>127.96</v>
      </c>
      <c r="T138" s="4">
        <v>880</v>
      </c>
      <c r="U138" s="4">
        <v>469.17</v>
      </c>
      <c r="V138" s="4">
        <v>711</v>
      </c>
      <c r="W138" s="4">
        <v>379.07</v>
      </c>
      <c r="X138" s="4">
        <v>199</v>
      </c>
      <c r="Y138" s="4">
        <v>106.1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155.9</v>
      </c>
      <c r="D139" s="6">
        <v>83.12</v>
      </c>
      <c r="E139" s="6">
        <v>0</v>
      </c>
      <c r="F139" s="6">
        <v>0</v>
      </c>
      <c r="G139" s="6">
        <v>0</v>
      </c>
      <c r="H139" s="6">
        <v>187.56</v>
      </c>
      <c r="I139" s="7">
        <f>26234 / 86400</f>
        <v>0.30363425925925924</v>
      </c>
      <c r="J139" s="6">
        <v>0</v>
      </c>
      <c r="K139" s="6">
        <v>0</v>
      </c>
      <c r="L139" s="6">
        <v>25.74</v>
      </c>
      <c r="M139" s="6">
        <v>78</v>
      </c>
      <c r="N139" s="7">
        <f t="shared" si="2"/>
        <v>0</v>
      </c>
      <c r="O139" s="6">
        <v>0</v>
      </c>
      <c r="P139" s="6" t="s">
        <v>28</v>
      </c>
      <c r="Q139" s="6" t="s">
        <v>28</v>
      </c>
      <c r="R139" s="6">
        <v>240</v>
      </c>
      <c r="S139" s="6">
        <v>127.96</v>
      </c>
      <c r="T139" s="6">
        <v>880</v>
      </c>
      <c r="U139" s="6">
        <v>469.17</v>
      </c>
      <c r="V139" s="6">
        <v>711</v>
      </c>
      <c r="W139" s="6">
        <v>379.07</v>
      </c>
      <c r="X139" s="6">
        <v>199</v>
      </c>
      <c r="Y139" s="6">
        <v>106.1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83.7</v>
      </c>
      <c r="D140" s="4">
        <v>41.87</v>
      </c>
      <c r="E140" s="4">
        <v>0</v>
      </c>
      <c r="F140" s="4">
        <v>0</v>
      </c>
      <c r="G140" s="4">
        <v>0</v>
      </c>
      <c r="H140" s="4">
        <v>199.88</v>
      </c>
      <c r="I140" s="5">
        <f>44515 / 86400</f>
        <v>0.51521990740740742</v>
      </c>
      <c r="J140" s="4">
        <v>0</v>
      </c>
      <c r="K140" s="4">
        <v>0</v>
      </c>
      <c r="L140" s="4">
        <v>16.16</v>
      </c>
      <c r="M140" s="4">
        <v>74</v>
      </c>
      <c r="N140" s="5">
        <f t="shared" si="2"/>
        <v>0</v>
      </c>
      <c r="O140" s="4">
        <v>0</v>
      </c>
      <c r="P140" s="4" t="s">
        <v>28</v>
      </c>
      <c r="Q140" s="4" t="s">
        <v>28</v>
      </c>
      <c r="R140" s="4">
        <v>110</v>
      </c>
      <c r="S140" s="4">
        <v>55.03</v>
      </c>
      <c r="T140" s="4">
        <v>609</v>
      </c>
      <c r="U140" s="4">
        <v>304.68</v>
      </c>
      <c r="V140" s="4">
        <v>398</v>
      </c>
      <c r="W140" s="4">
        <v>199.12</v>
      </c>
      <c r="X140" s="4">
        <v>8</v>
      </c>
      <c r="Y140" s="4">
        <v>4</v>
      </c>
      <c r="Z140" s="5">
        <f>1986 / 86400</f>
        <v>2.298611111111111E-2</v>
      </c>
      <c r="AA140" s="4">
        <v>4.46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83.7</v>
      </c>
      <c r="D141" s="6">
        <v>41.87</v>
      </c>
      <c r="E141" s="6">
        <v>0</v>
      </c>
      <c r="F141" s="6">
        <v>0</v>
      </c>
      <c r="G141" s="6">
        <v>0</v>
      </c>
      <c r="H141" s="6">
        <v>199.88</v>
      </c>
      <c r="I141" s="7">
        <f>44515 / 86400</f>
        <v>0.51521990740740742</v>
      </c>
      <c r="J141" s="6">
        <v>0</v>
      </c>
      <c r="K141" s="6">
        <v>0</v>
      </c>
      <c r="L141" s="6">
        <v>16.16</v>
      </c>
      <c r="M141" s="6">
        <v>74</v>
      </c>
      <c r="N141" s="7">
        <f t="shared" si="2"/>
        <v>0</v>
      </c>
      <c r="O141" s="6">
        <v>0</v>
      </c>
      <c r="P141" s="6" t="s">
        <v>28</v>
      </c>
      <c r="Q141" s="6" t="s">
        <v>28</v>
      </c>
      <c r="R141" s="6">
        <v>110</v>
      </c>
      <c r="S141" s="6">
        <v>55.03</v>
      </c>
      <c r="T141" s="6">
        <v>609</v>
      </c>
      <c r="U141" s="6">
        <v>304.68</v>
      </c>
      <c r="V141" s="6">
        <v>398</v>
      </c>
      <c r="W141" s="6">
        <v>199.12</v>
      </c>
      <c r="X141" s="6">
        <v>8</v>
      </c>
      <c r="Y141" s="6">
        <v>4</v>
      </c>
      <c r="Z141" s="7">
        <f>1986 / 86400</f>
        <v>2.298611111111111E-2</v>
      </c>
      <c r="AA141" s="6">
        <v>4.46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44.4</v>
      </c>
      <c r="D142" s="4">
        <v>19.809999999999999</v>
      </c>
      <c r="E142" s="4">
        <v>0</v>
      </c>
      <c r="F142" s="4">
        <v>0</v>
      </c>
      <c r="G142" s="4">
        <v>0</v>
      </c>
      <c r="H142" s="4">
        <v>224.08</v>
      </c>
      <c r="I142" s="5">
        <f>41725 / 86400</f>
        <v>0.48292824074074076</v>
      </c>
      <c r="J142" s="4">
        <v>0</v>
      </c>
      <c r="K142" s="4">
        <v>0</v>
      </c>
      <c r="L142" s="4">
        <v>19.329999999999998</v>
      </c>
      <c r="M142" s="4">
        <v>75</v>
      </c>
      <c r="N142" s="5">
        <f t="shared" si="2"/>
        <v>0</v>
      </c>
      <c r="O142" s="4">
        <v>0</v>
      </c>
      <c r="P142" s="4" t="s">
        <v>28</v>
      </c>
      <c r="Q142" s="4" t="s">
        <v>28</v>
      </c>
      <c r="R142" s="4">
        <v>7</v>
      </c>
      <c r="S142" s="4">
        <v>3.12</v>
      </c>
      <c r="T142" s="4">
        <v>429</v>
      </c>
      <c r="U142" s="4">
        <v>191.45</v>
      </c>
      <c r="V142" s="4">
        <v>895</v>
      </c>
      <c r="W142" s="4">
        <v>399.42</v>
      </c>
      <c r="X142" s="4">
        <v>1</v>
      </c>
      <c r="Y142" s="4">
        <v>0.45</v>
      </c>
      <c r="Z142" s="5">
        <f>813 / 86400</f>
        <v>9.4097222222222221E-3</v>
      </c>
      <c r="AA142" s="4">
        <v>1.95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44.4</v>
      </c>
      <c r="D143" s="6">
        <v>19.809999999999999</v>
      </c>
      <c r="E143" s="6">
        <v>0</v>
      </c>
      <c r="F143" s="6">
        <v>0</v>
      </c>
      <c r="G143" s="6">
        <v>0</v>
      </c>
      <c r="H143" s="6">
        <v>224.08</v>
      </c>
      <c r="I143" s="7">
        <f>41725 / 86400</f>
        <v>0.48292824074074076</v>
      </c>
      <c r="J143" s="6">
        <v>0</v>
      </c>
      <c r="K143" s="6">
        <v>0</v>
      </c>
      <c r="L143" s="6">
        <v>19.329999999999998</v>
      </c>
      <c r="M143" s="6">
        <v>75</v>
      </c>
      <c r="N143" s="7">
        <f t="shared" si="2"/>
        <v>0</v>
      </c>
      <c r="O143" s="6">
        <v>0</v>
      </c>
      <c r="P143" s="6" t="s">
        <v>28</v>
      </c>
      <c r="Q143" s="6" t="s">
        <v>28</v>
      </c>
      <c r="R143" s="6">
        <v>7</v>
      </c>
      <c r="S143" s="6">
        <v>3.12</v>
      </c>
      <c r="T143" s="6">
        <v>429</v>
      </c>
      <c r="U143" s="6">
        <v>191.45</v>
      </c>
      <c r="V143" s="6">
        <v>895</v>
      </c>
      <c r="W143" s="6">
        <v>399.42</v>
      </c>
      <c r="X143" s="6">
        <v>1</v>
      </c>
      <c r="Y143" s="6">
        <v>0.45</v>
      </c>
      <c r="Z143" s="7">
        <f>813 / 86400</f>
        <v>9.4097222222222221E-3</v>
      </c>
      <c r="AA143" s="6">
        <v>1.95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5">
        <f>0 / 86400</f>
        <v>0</v>
      </c>
      <c r="J144" s="4">
        <v>0</v>
      </c>
      <c r="K144" s="4">
        <v>0</v>
      </c>
      <c r="L144" s="4">
        <v>0</v>
      </c>
      <c r="M144" s="4">
        <v>0</v>
      </c>
      <c r="N144" s="5">
        <f t="shared" si="2"/>
        <v>0</v>
      </c>
      <c r="O144" s="4">
        <v>0</v>
      </c>
      <c r="P144" s="4" t="s">
        <v>28</v>
      </c>
      <c r="Q144" s="4" t="s">
        <v>28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5">
        <f t="shared" ref="Z144:Z151" si="3">0 / 86400</f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7">
        <f>0 / 86400</f>
        <v>0</v>
      </c>
      <c r="J145" s="6">
        <v>0</v>
      </c>
      <c r="K145" s="6">
        <v>0</v>
      </c>
      <c r="L145" s="6">
        <v>0</v>
      </c>
      <c r="M145" s="6">
        <v>0</v>
      </c>
      <c r="N145" s="7">
        <f t="shared" si="2"/>
        <v>0</v>
      </c>
      <c r="O145" s="6">
        <v>0</v>
      </c>
      <c r="P145" s="6" t="s">
        <v>28</v>
      </c>
      <c r="Q145" s="6" t="s">
        <v>28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7">
        <f t="shared" si="3"/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8</v>
      </c>
      <c r="D146" s="4">
        <v>8.18</v>
      </c>
      <c r="E146" s="4">
        <v>0</v>
      </c>
      <c r="F146" s="4">
        <v>0</v>
      </c>
      <c r="G146" s="4">
        <v>0</v>
      </c>
      <c r="H146" s="4">
        <v>97.74</v>
      </c>
      <c r="I146" s="5">
        <f>20321 / 86400</f>
        <v>0.23519675925925926</v>
      </c>
      <c r="J146" s="4">
        <v>0</v>
      </c>
      <c r="K146" s="4">
        <v>0</v>
      </c>
      <c r="L146" s="4">
        <v>17.32</v>
      </c>
      <c r="M146" s="4">
        <v>62</v>
      </c>
      <c r="N146" s="5">
        <f t="shared" si="2"/>
        <v>0</v>
      </c>
      <c r="O146" s="4">
        <v>0</v>
      </c>
      <c r="P146" s="4" t="s">
        <v>28</v>
      </c>
      <c r="Q146" s="4" t="s">
        <v>28</v>
      </c>
      <c r="R146" s="4">
        <v>2</v>
      </c>
      <c r="S146" s="4">
        <v>2.0499999999999998</v>
      </c>
      <c r="T146" s="4">
        <v>76</v>
      </c>
      <c r="U146" s="4">
        <v>77.760000000000005</v>
      </c>
      <c r="V146" s="4">
        <v>275</v>
      </c>
      <c r="W146" s="4">
        <v>281.36</v>
      </c>
      <c r="X146" s="4">
        <v>0</v>
      </c>
      <c r="Y146" s="4">
        <v>0</v>
      </c>
      <c r="Z146" s="5">
        <f t="shared" si="3"/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8</v>
      </c>
      <c r="D147" s="6">
        <v>8.18</v>
      </c>
      <c r="E147" s="6">
        <v>0</v>
      </c>
      <c r="F147" s="6">
        <v>0</v>
      </c>
      <c r="G147" s="6">
        <v>0</v>
      </c>
      <c r="H147" s="6">
        <v>97.74</v>
      </c>
      <c r="I147" s="7">
        <f>20321 / 86400</f>
        <v>0.23519675925925926</v>
      </c>
      <c r="J147" s="6">
        <v>0</v>
      </c>
      <c r="K147" s="6">
        <v>0</v>
      </c>
      <c r="L147" s="6">
        <v>17.32</v>
      </c>
      <c r="M147" s="6">
        <v>62</v>
      </c>
      <c r="N147" s="7">
        <f t="shared" si="2"/>
        <v>0</v>
      </c>
      <c r="O147" s="6">
        <v>0</v>
      </c>
      <c r="P147" s="6" t="s">
        <v>28</v>
      </c>
      <c r="Q147" s="6" t="s">
        <v>28</v>
      </c>
      <c r="R147" s="6">
        <v>2</v>
      </c>
      <c r="S147" s="6">
        <v>2.0499999999999998</v>
      </c>
      <c r="T147" s="6">
        <v>76</v>
      </c>
      <c r="U147" s="6">
        <v>77.760000000000005</v>
      </c>
      <c r="V147" s="6">
        <v>275</v>
      </c>
      <c r="W147" s="6">
        <v>281.36</v>
      </c>
      <c r="X147" s="6">
        <v>0</v>
      </c>
      <c r="Y147" s="6">
        <v>0</v>
      </c>
      <c r="Z147" s="7">
        <f t="shared" si="3"/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0.1</v>
      </c>
      <c r="D148" s="4">
        <v>38.17</v>
      </c>
      <c r="E148" s="4">
        <v>0</v>
      </c>
      <c r="F148" s="4">
        <v>0</v>
      </c>
      <c r="G148" s="4">
        <v>0</v>
      </c>
      <c r="H148" s="4">
        <v>0.26</v>
      </c>
      <c r="I148" s="5">
        <f>375 / 86400</f>
        <v>4.340277777777778E-3</v>
      </c>
      <c r="J148" s="4">
        <v>0</v>
      </c>
      <c r="K148" s="4">
        <v>0</v>
      </c>
      <c r="L148" s="4">
        <v>2.52</v>
      </c>
      <c r="M148" s="4">
        <v>21</v>
      </c>
      <c r="N148" s="5">
        <f t="shared" si="2"/>
        <v>0</v>
      </c>
      <c r="O148" s="4">
        <v>0</v>
      </c>
      <c r="P148" s="4" t="s">
        <v>28</v>
      </c>
      <c r="Q148" s="4" t="s">
        <v>28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1</v>
      </c>
      <c r="Y148" s="4">
        <v>381.68</v>
      </c>
      <c r="Z148" s="5">
        <f t="shared" si="3"/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0.1</v>
      </c>
      <c r="D149" s="6">
        <v>38.17</v>
      </c>
      <c r="E149" s="6">
        <v>0</v>
      </c>
      <c r="F149" s="6">
        <v>0</v>
      </c>
      <c r="G149" s="6">
        <v>0</v>
      </c>
      <c r="H149" s="6">
        <v>0.26</v>
      </c>
      <c r="I149" s="7">
        <f>375 / 86400</f>
        <v>4.340277777777778E-3</v>
      </c>
      <c r="J149" s="6">
        <v>0</v>
      </c>
      <c r="K149" s="6">
        <v>0</v>
      </c>
      <c r="L149" s="6">
        <v>2.52</v>
      </c>
      <c r="M149" s="6">
        <v>21</v>
      </c>
      <c r="N149" s="7">
        <f t="shared" si="2"/>
        <v>0</v>
      </c>
      <c r="O149" s="6">
        <v>0</v>
      </c>
      <c r="P149" s="6" t="s">
        <v>28</v>
      </c>
      <c r="Q149" s="6" t="s">
        <v>28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1</v>
      </c>
      <c r="Y149" s="6">
        <v>381.68</v>
      </c>
      <c r="Z149" s="7">
        <f t="shared" si="3"/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159.47999999999999</v>
      </c>
      <c r="D150" s="4">
        <v>148.69999999999999</v>
      </c>
      <c r="E150" s="4">
        <v>0</v>
      </c>
      <c r="F150" s="4">
        <v>0</v>
      </c>
      <c r="G150" s="4">
        <v>0</v>
      </c>
      <c r="H150" s="4">
        <v>107.25</v>
      </c>
      <c r="I150" s="5">
        <f>8947 / 86400</f>
        <v>0.10355324074074074</v>
      </c>
      <c r="J150" s="4">
        <v>0</v>
      </c>
      <c r="K150" s="4">
        <v>0</v>
      </c>
      <c r="L150" s="4">
        <v>43.15</v>
      </c>
      <c r="M150" s="4">
        <v>84</v>
      </c>
      <c r="N150" s="5">
        <f>13 / 86400</f>
        <v>1.5046296296296297E-4</v>
      </c>
      <c r="O150" s="4">
        <v>0.15</v>
      </c>
      <c r="P150" s="4" t="s">
        <v>28</v>
      </c>
      <c r="Q150" s="4" t="s">
        <v>28</v>
      </c>
      <c r="R150" s="4">
        <v>387</v>
      </c>
      <c r="S150" s="4">
        <v>360.85</v>
      </c>
      <c r="T150" s="4">
        <v>804</v>
      </c>
      <c r="U150" s="4">
        <v>749.67</v>
      </c>
      <c r="V150" s="4">
        <v>658</v>
      </c>
      <c r="W150" s="4">
        <v>613.54</v>
      </c>
      <c r="X150" s="4">
        <v>6</v>
      </c>
      <c r="Y150" s="4">
        <v>5.59</v>
      </c>
      <c r="Z150" s="5">
        <f t="shared" si="3"/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159.47999999999999</v>
      </c>
      <c r="D151" s="6">
        <v>148.69999999999999</v>
      </c>
      <c r="E151" s="6">
        <v>0</v>
      </c>
      <c r="F151" s="6">
        <v>0</v>
      </c>
      <c r="G151" s="6">
        <v>0</v>
      </c>
      <c r="H151" s="6">
        <v>107.25</v>
      </c>
      <c r="I151" s="7">
        <f>8947 / 86400</f>
        <v>0.10355324074074074</v>
      </c>
      <c r="J151" s="6">
        <v>0</v>
      </c>
      <c r="K151" s="6">
        <v>0</v>
      </c>
      <c r="L151" s="6">
        <v>43.15</v>
      </c>
      <c r="M151" s="6">
        <v>84</v>
      </c>
      <c r="N151" s="7">
        <f>13 / 86400</f>
        <v>1.5046296296296297E-4</v>
      </c>
      <c r="O151" s="6">
        <v>0.15</v>
      </c>
      <c r="P151" s="6" t="s">
        <v>28</v>
      </c>
      <c r="Q151" s="6" t="s">
        <v>28</v>
      </c>
      <c r="R151" s="6">
        <v>387</v>
      </c>
      <c r="S151" s="6">
        <v>360.85</v>
      </c>
      <c r="T151" s="6">
        <v>804</v>
      </c>
      <c r="U151" s="6">
        <v>749.67</v>
      </c>
      <c r="V151" s="6">
        <v>658</v>
      </c>
      <c r="W151" s="6">
        <v>613.54</v>
      </c>
      <c r="X151" s="6">
        <v>6</v>
      </c>
      <c r="Y151" s="6">
        <v>5.59</v>
      </c>
      <c r="Z151" s="7">
        <f t="shared" si="3"/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42.28</v>
      </c>
      <c r="D152" s="4">
        <v>85.28</v>
      </c>
      <c r="E152" s="4">
        <v>0</v>
      </c>
      <c r="F152" s="4">
        <v>0</v>
      </c>
      <c r="G152" s="4">
        <v>0</v>
      </c>
      <c r="H152" s="4">
        <v>49.58</v>
      </c>
      <c r="I152" s="5">
        <f>9959 / 86400</f>
        <v>0.1152662037037037</v>
      </c>
      <c r="J152" s="4">
        <v>0</v>
      </c>
      <c r="K152" s="4">
        <v>0</v>
      </c>
      <c r="L152" s="4">
        <v>17.920000000000002</v>
      </c>
      <c r="M152" s="4">
        <v>107</v>
      </c>
      <c r="N152" s="5">
        <f>85 / 86400</f>
        <v>9.837962962962962E-4</v>
      </c>
      <c r="O152" s="4">
        <v>0.85</v>
      </c>
      <c r="P152" s="4" t="s">
        <v>28</v>
      </c>
      <c r="Q152" s="4" t="s">
        <v>28</v>
      </c>
      <c r="R152" s="4">
        <v>99</v>
      </c>
      <c r="S152" s="4">
        <v>199.7</v>
      </c>
      <c r="T152" s="4">
        <v>203</v>
      </c>
      <c r="U152" s="4">
        <v>409.48</v>
      </c>
      <c r="V152" s="4">
        <v>190</v>
      </c>
      <c r="W152" s="4">
        <v>383.26</v>
      </c>
      <c r="X152" s="4">
        <v>10</v>
      </c>
      <c r="Y152" s="4">
        <v>20.170000000000002</v>
      </c>
      <c r="Z152" s="5">
        <f>878 / 86400</f>
        <v>1.0162037037037037E-2</v>
      </c>
      <c r="AA152" s="4">
        <v>8.82</v>
      </c>
      <c r="AB152" s="4" t="s">
        <v>28</v>
      </c>
    </row>
    <row r="153" spans="1:28" s="6" customFormat="1" ht="15.75" x14ac:dyDescent="0.25">
      <c r="B153" s="6" t="s">
        <v>29</v>
      </c>
      <c r="C153" s="6">
        <v>42.28</v>
      </c>
      <c r="D153" s="6">
        <v>85.28</v>
      </c>
      <c r="E153" s="6">
        <v>0</v>
      </c>
      <c r="F153" s="6">
        <v>0</v>
      </c>
      <c r="G153" s="6">
        <v>0</v>
      </c>
      <c r="H153" s="6">
        <v>49.58</v>
      </c>
      <c r="I153" s="7">
        <f>9959 / 86400</f>
        <v>0.1152662037037037</v>
      </c>
      <c r="J153" s="6">
        <v>0</v>
      </c>
      <c r="K153" s="6">
        <v>0</v>
      </c>
      <c r="L153" s="6">
        <v>17.920000000000002</v>
      </c>
      <c r="M153" s="6">
        <v>107</v>
      </c>
      <c r="N153" s="7">
        <f>85 / 86400</f>
        <v>9.837962962962962E-4</v>
      </c>
      <c r="O153" s="6">
        <v>0.85</v>
      </c>
      <c r="P153" s="6" t="s">
        <v>28</v>
      </c>
      <c r="Q153" s="6" t="s">
        <v>28</v>
      </c>
      <c r="R153" s="6">
        <v>99</v>
      </c>
      <c r="S153" s="6">
        <v>199.7</v>
      </c>
      <c r="T153" s="6">
        <v>203</v>
      </c>
      <c r="U153" s="6">
        <v>409.48</v>
      </c>
      <c r="V153" s="6">
        <v>190</v>
      </c>
      <c r="W153" s="6">
        <v>383.26</v>
      </c>
      <c r="X153" s="6">
        <v>10</v>
      </c>
      <c r="Y153" s="6">
        <v>20.170000000000002</v>
      </c>
      <c r="Z153" s="7">
        <f>878 / 86400</f>
        <v>1.0162037037037037E-2</v>
      </c>
      <c r="AA153" s="6">
        <v>8.82</v>
      </c>
      <c r="AB153" s="6" t="s">
        <v>28</v>
      </c>
    </row>
    <row r="154" spans="1:28" s="3" customFormat="1" ht="15.75" x14ac:dyDescent="0.25">
      <c r="A154" s="8" t="s">
        <v>30</v>
      </c>
      <c r="B154" s="9" t="s">
        <v>28</v>
      </c>
      <c r="C154" s="9">
        <v>11183.88</v>
      </c>
      <c r="D154" s="9">
        <v>83.08</v>
      </c>
      <c r="E154" s="9">
        <v>0</v>
      </c>
      <c r="F154" s="9">
        <v>0</v>
      </c>
      <c r="G154" s="9">
        <v>0</v>
      </c>
      <c r="H154" s="9">
        <v>13461.2</v>
      </c>
      <c r="I154" s="10">
        <f>2027995 / 86400</f>
        <v>23.472164351851852</v>
      </c>
      <c r="J154" s="9">
        <v>0</v>
      </c>
      <c r="K154" s="9">
        <v>0</v>
      </c>
      <c r="L154" s="9">
        <v>23.9</v>
      </c>
      <c r="M154" s="9">
        <v>108</v>
      </c>
      <c r="N154" s="10">
        <f>4050 / 86400</f>
        <v>4.6875E-2</v>
      </c>
      <c r="O154" s="9">
        <v>0.2</v>
      </c>
      <c r="P154" s="9" t="s">
        <v>28</v>
      </c>
      <c r="Q154" s="9" t="s">
        <v>28</v>
      </c>
      <c r="R154" s="9">
        <v>19952</v>
      </c>
      <c r="S154" s="9">
        <v>148.22</v>
      </c>
      <c r="T154" s="9">
        <v>55090</v>
      </c>
      <c r="U154" s="9">
        <v>409.25</v>
      </c>
      <c r="V154" s="9">
        <v>48564</v>
      </c>
      <c r="W154" s="9">
        <v>360.77</v>
      </c>
      <c r="X154" s="9">
        <v>16079</v>
      </c>
      <c r="Y154" s="9">
        <v>119.45</v>
      </c>
      <c r="Z154" s="10">
        <f>138474 / 86400</f>
        <v>1.6027083333333334</v>
      </c>
      <c r="AA154" s="9">
        <v>6.83</v>
      </c>
      <c r="AB15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2025-03-13T23:18:35Z</dcterms:created>
  <dcterms:modified xsi:type="dcterms:W3CDTF">2025-09-22T20:18:28Z</dcterms:modified>
</cp:coreProperties>
</file>