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D52AC7AC-5AFC-4D17-A18F-36D7EE3F29CC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CE46" i="51"/>
  <c r="CD46" i="51"/>
  <c r="CC46" i="51"/>
  <c r="CB46" i="51"/>
  <c r="CA46" i="51"/>
  <c r="BZ46" i="51"/>
  <c r="BY46" i="51"/>
  <c r="BX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G30" i="65" l="1"/>
  <c r="FG26" i="65" s="1"/>
  <c r="FN100" i="65"/>
  <c r="CM26" i="65"/>
  <c r="GT110" i="65"/>
  <c r="GT76" i="65"/>
  <c r="AE97" i="51"/>
  <c r="EX30" i="65"/>
  <c r="EX74" i="65" s="1"/>
  <c r="GG30" i="65"/>
  <c r="GG88" i="65" s="1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49" i="65"/>
  <c r="GG115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G65" i="65" l="1"/>
  <c r="GG123" i="65"/>
  <c r="GG26" i="65"/>
  <c r="GG103" i="65"/>
  <c r="GG67" i="65"/>
  <c r="GH85" i="65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CL8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M10" i="29" l="1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35" i="30" l="1"/>
  <c r="B42" i="27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B22" i="29"/>
  <c r="B22" i="30"/>
  <c r="B22" i="28"/>
  <c r="B22" i="27"/>
  <c r="E49" i="30"/>
  <c r="E32" i="30"/>
  <c r="E32" i="28"/>
  <c r="E32" i="29"/>
  <c r="E32" i="27"/>
  <c r="B35" i="29"/>
  <c r="E68" i="30"/>
  <c r="E68" i="29"/>
  <c r="E68" i="28"/>
  <c r="E68" i="27"/>
  <c r="E37" i="28"/>
  <c r="E37" i="27"/>
  <c r="B49" i="27"/>
  <c r="E71" i="30"/>
  <c r="E71" i="29"/>
  <c r="E71" i="28"/>
  <c r="E71" i="27"/>
  <c r="E85" i="27"/>
  <c r="E85" i="30"/>
  <c r="E85" i="29"/>
  <c r="E85" i="28"/>
  <c r="B75" i="30"/>
  <c r="B75" i="29"/>
  <c r="B75" i="28"/>
  <c r="B75" i="27"/>
  <c r="B94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47" i="29" l="1"/>
  <c r="E47" i="30"/>
  <c r="E47" i="27"/>
  <c r="E47" i="28"/>
  <c r="E27" i="28"/>
  <c r="B96" i="29"/>
  <c r="E100" i="28"/>
  <c r="E100" i="27"/>
  <c r="E100" i="30"/>
  <c r="E100" i="29"/>
  <c r="E27" i="30"/>
  <c r="B96" i="27"/>
  <c r="B96" i="28"/>
  <c r="B35" i="27"/>
  <c r="B96" i="30"/>
  <c r="E27" i="29"/>
  <c r="B35" i="28"/>
  <c r="E105" i="28"/>
  <c r="E105" i="29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U82" i="51" s="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Y100" i="51"/>
  <c r="AY82" i="51" s="1"/>
  <c r="AT100" i="5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K10" i="27" s="1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AO85" i="51"/>
  <c r="BC84" i="51"/>
  <c r="AS85" i="51"/>
  <c r="AU83" i="51"/>
  <c r="AL84" i="51"/>
  <c r="AO86" i="51"/>
  <c r="AA83" i="51"/>
  <c r="AT82" i="51"/>
  <c r="AK86" i="51"/>
  <c r="Z82" i="51"/>
  <c r="BC82" i="51"/>
  <c r="AM85" i="51"/>
  <c r="AA82" i="51"/>
  <c r="AS83" i="51"/>
  <c r="AN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L13" i="27" l="1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HC111" i="28" s="1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3" i="29"/>
  <c r="HO68" i="29"/>
  <c r="HO87" i="29"/>
  <c r="HO100" i="29"/>
  <c r="HO20" i="29"/>
  <c r="HO19" i="29"/>
  <c r="M126" i="29"/>
  <c r="R124" i="29"/>
  <c r="N125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39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W7" i="28"/>
  <c r="V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U7" i="28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P127" i="29" l="1"/>
  <c r="HO74" i="29"/>
  <c r="R119" i="29"/>
  <c r="R116" i="29"/>
  <c r="T119" i="29"/>
  <c r="K119" i="29"/>
  <c r="T125" i="29"/>
  <c r="HC80" i="28"/>
  <c r="M117" i="29"/>
  <c r="N116" i="29"/>
  <c r="Q125" i="29"/>
  <c r="L124" i="29"/>
  <c r="S127" i="29"/>
  <c r="HO38" i="29"/>
  <c r="HO27" i="29"/>
  <c r="HO92" i="29"/>
  <c r="HC96" i="28"/>
  <c r="P116" i="29"/>
  <c r="M118" i="29"/>
  <c r="R125" i="29"/>
  <c r="Q124" i="29"/>
  <c r="O127" i="29"/>
  <c r="HO78" i="29"/>
  <c r="HO47" i="29"/>
  <c r="HO33" i="29"/>
  <c r="HC55" i="28"/>
  <c r="T116" i="29"/>
  <c r="S119" i="29"/>
  <c r="O125" i="29"/>
  <c r="K124" i="29"/>
  <c r="HO21" i="29"/>
  <c r="HO40" i="29"/>
  <c r="HP42" i="29" s="1"/>
  <c r="HO28" i="29"/>
  <c r="HO34" i="29"/>
  <c r="HC87" i="28"/>
  <c r="N118" i="29"/>
  <c r="N119" i="29"/>
  <c r="K125" i="29"/>
  <c r="O124" i="29"/>
  <c r="HO22" i="29"/>
  <c r="HO23" i="29"/>
  <c r="HO88" i="29"/>
  <c r="HO35" i="29"/>
  <c r="HC103" i="28"/>
  <c r="L119" i="29"/>
  <c r="Q119" i="29"/>
  <c r="M125" i="29"/>
  <c r="Q126" i="29"/>
  <c r="HO39" i="29"/>
  <c r="HO43" i="29"/>
  <c r="HO49" i="29"/>
  <c r="HO75" i="29"/>
  <c r="K117" i="29"/>
  <c r="P119" i="29"/>
  <c r="S118" i="29"/>
  <c r="S125" i="29"/>
  <c r="R126" i="29"/>
  <c r="HO41" i="29"/>
  <c r="HO103" i="29"/>
  <c r="HO69" i="29"/>
  <c r="HO95" i="29"/>
  <c r="O117" i="29"/>
  <c r="R118" i="29"/>
  <c r="O119" i="29"/>
  <c r="L125" i="29"/>
  <c r="N124" i="29"/>
  <c r="HO42" i="29"/>
  <c r="HO24" i="29"/>
  <c r="HO89" i="29"/>
  <c r="HO56" i="29"/>
  <c r="P117" i="29"/>
  <c r="O116" i="29"/>
  <c r="Q116" i="29"/>
  <c r="K126" i="29"/>
  <c r="P126" i="29"/>
  <c r="HO59" i="29"/>
  <c r="HO64" i="29"/>
  <c r="HO50" i="29"/>
  <c r="HO76" i="29"/>
  <c r="K10" i="28"/>
  <c r="L117" i="29"/>
  <c r="L116" i="29"/>
  <c r="S116" i="29"/>
  <c r="P124" i="29"/>
  <c r="L126" i="29"/>
  <c r="HO61" i="29"/>
  <c r="HO104" i="29"/>
  <c r="HO70" i="29"/>
  <c r="HO96" i="29"/>
  <c r="HC23" i="28"/>
  <c r="T117" i="29"/>
  <c r="P118" i="29"/>
  <c r="L118" i="29"/>
  <c r="N126" i="29"/>
  <c r="K127" i="29"/>
  <c r="HO79" i="29"/>
  <c r="HO45" i="29"/>
  <c r="HO110" i="29"/>
  <c r="HC71" i="28"/>
  <c r="L130" i="27"/>
  <c r="HC16" i="28"/>
  <c r="Q117" i="29"/>
  <c r="M116" i="29"/>
  <c r="K118" i="29"/>
  <c r="M124" i="29"/>
  <c r="R127" i="29"/>
  <c r="HO81" i="29"/>
  <c r="HO65" i="29"/>
  <c r="HO51" i="29"/>
  <c r="L13" i="28"/>
  <c r="HD111" i="28" s="1"/>
  <c r="HC32" i="28"/>
  <c r="R117" i="29"/>
  <c r="HP117" i="29" s="1"/>
  <c r="K116" i="29"/>
  <c r="M119" i="29"/>
  <c r="S124" i="29"/>
  <c r="M127" i="29"/>
  <c r="HO82" i="29"/>
  <c r="HO26" i="29"/>
  <c r="HO91" i="29"/>
  <c r="HC48" i="28"/>
  <c r="N117" i="29"/>
  <c r="T118" i="29"/>
  <c r="O118" i="29"/>
  <c r="T124" i="29"/>
  <c r="Q127" i="29"/>
  <c r="HO101" i="29"/>
  <c r="HP103" i="29" s="1"/>
  <c r="HO46" i="29"/>
  <c r="HO111" i="29"/>
  <c r="HP17" i="29" s="1"/>
  <c r="HC64" i="28"/>
  <c r="S117" i="29"/>
  <c r="Q118" i="29"/>
  <c r="P125" i="29"/>
  <c r="S126" i="29"/>
  <c r="N127" i="29"/>
  <c r="HO102" i="29"/>
  <c r="HO66" i="29"/>
  <c r="HO72" i="29"/>
  <c r="HC17" i="28"/>
  <c r="HC33" i="28"/>
  <c r="HC26" i="28"/>
  <c r="HC42" i="28"/>
  <c r="HC58" i="28"/>
  <c r="HC74" i="28"/>
  <c r="HC90" i="28"/>
  <c r="HC106" i="28"/>
  <c r="HC49" i="28"/>
  <c r="HC65" i="28"/>
  <c r="HC81" i="28"/>
  <c r="HC97" i="28"/>
  <c r="HC19" i="28"/>
  <c r="HC35" i="28"/>
  <c r="HC28" i="28"/>
  <c r="HC44" i="28"/>
  <c r="HC60" i="28"/>
  <c r="HC76" i="28"/>
  <c r="HC92" i="28"/>
  <c r="HC108" i="28"/>
  <c r="HC51" i="28"/>
  <c r="HC67" i="28"/>
  <c r="HC83" i="28"/>
  <c r="HC99" i="28"/>
  <c r="HC21" i="28"/>
  <c r="HC37" i="28"/>
  <c r="HC30" i="28"/>
  <c r="HC46" i="28"/>
  <c r="HC62" i="28"/>
  <c r="HC78" i="28"/>
  <c r="HC94" i="28"/>
  <c r="HC110" i="28"/>
  <c r="HC53" i="28"/>
  <c r="HC69" i="28"/>
  <c r="HC85" i="28"/>
  <c r="HC101" i="28"/>
  <c r="HC25" i="28"/>
  <c r="HC18" i="28"/>
  <c r="HC34" i="28"/>
  <c r="HC50" i="28"/>
  <c r="HC66" i="28"/>
  <c r="HC82" i="28"/>
  <c r="HC98" i="28"/>
  <c r="HC41" i="28"/>
  <c r="HC57" i="28"/>
  <c r="HC73" i="28"/>
  <c r="HC89" i="28"/>
  <c r="HC105" i="28"/>
  <c r="HC27" i="28"/>
  <c r="HC20" i="28"/>
  <c r="HC36" i="28"/>
  <c r="HC52" i="28"/>
  <c r="HC68" i="28"/>
  <c r="HC84" i="28"/>
  <c r="HC100" i="28"/>
  <c r="HC43" i="28"/>
  <c r="HC59" i="28"/>
  <c r="HC75" i="28"/>
  <c r="HC91" i="28"/>
  <c r="HC107" i="28"/>
  <c r="HC29" i="28"/>
  <c r="HC22" i="28"/>
  <c r="HC38" i="28"/>
  <c r="HC54" i="28"/>
  <c r="HC70" i="28"/>
  <c r="HC86" i="28"/>
  <c r="HC102" i="28"/>
  <c r="HC45" i="28"/>
  <c r="HC61" i="28"/>
  <c r="HC77" i="28"/>
  <c r="HC93" i="28"/>
  <c r="HC109" i="28"/>
  <c r="HC31" i="28"/>
  <c r="HC24" i="28"/>
  <c r="HC40" i="28"/>
  <c r="HC56" i="28"/>
  <c r="HC72" i="28"/>
  <c r="HC88" i="28"/>
  <c r="HC104" i="28"/>
  <c r="HC47" i="28"/>
  <c r="HC63" i="28"/>
  <c r="HC79" i="28"/>
  <c r="HC95" i="28"/>
  <c r="HO99" i="29"/>
  <c r="HO60" i="29"/>
  <c r="HO84" i="29"/>
  <c r="HO106" i="29"/>
  <c r="HP107" i="29" s="1"/>
  <c r="HO108" i="29"/>
  <c r="HO31" i="29"/>
  <c r="HO73" i="29"/>
  <c r="HO16" i="29"/>
  <c r="HO62" i="29"/>
  <c r="HO58" i="29"/>
  <c r="HO83" i="29"/>
  <c r="HO85" i="29"/>
  <c r="HO107" i="29"/>
  <c r="HO30" i="29"/>
  <c r="HO32" i="29"/>
  <c r="HO94" i="29"/>
  <c r="O126" i="29"/>
  <c r="L127" i="29"/>
  <c r="HO37" i="29"/>
  <c r="HO77" i="29"/>
  <c r="HP77" i="29" s="1"/>
  <c r="HO18" i="29"/>
  <c r="HO80" i="29"/>
  <c r="HO44" i="29"/>
  <c r="HO105" i="29"/>
  <c r="HO67" i="29"/>
  <c r="HP67" i="29" s="1"/>
  <c r="HO29" i="29"/>
  <c r="HO90" i="29"/>
  <c r="HO52" i="29"/>
  <c r="HO54" i="29"/>
  <c r="HO36" i="29"/>
  <c r="T126" i="29"/>
  <c r="T127" i="29"/>
  <c r="HO17" i="29"/>
  <c r="HO57" i="29"/>
  <c r="HO97" i="29"/>
  <c r="HO98" i="29"/>
  <c r="HS98" i="27" s="1"/>
  <c r="HO63" i="29"/>
  <c r="HO25" i="29"/>
  <c r="HO86" i="29"/>
  <c r="HO48" i="29"/>
  <c r="HO109" i="29"/>
  <c r="HO71" i="29"/>
  <c r="HP72" i="29" s="1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O51" i="30"/>
  <c r="HS51" i="27" s="1"/>
  <c r="HO31" i="30"/>
  <c r="HO110" i="30"/>
  <c r="HS110" i="27" s="1"/>
  <c r="HO90" i="30"/>
  <c r="HO70" i="30"/>
  <c r="HO50" i="30"/>
  <c r="HO30" i="30"/>
  <c r="HO109" i="30"/>
  <c r="HO89" i="30"/>
  <c r="HO69" i="30"/>
  <c r="HO49" i="30"/>
  <c r="HO29" i="30"/>
  <c r="HO108" i="30"/>
  <c r="HO88" i="30"/>
  <c r="HO68" i="30"/>
  <c r="HS68" i="27" s="1"/>
  <c r="HO48" i="30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O62" i="30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87" i="28"/>
  <c r="HD83" i="28"/>
  <c r="HD81" i="28"/>
  <c r="HD55" i="28"/>
  <c r="HD51" i="28"/>
  <c r="HD49" i="28"/>
  <c r="HD96" i="28"/>
  <c r="HD92" i="28"/>
  <c r="HD90" i="28"/>
  <c r="HD64" i="28"/>
  <c r="HD60" i="28"/>
  <c r="HD58" i="28"/>
  <c r="HD32" i="28"/>
  <c r="HD28" i="28"/>
  <c r="HD26" i="28"/>
  <c r="HD23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U7" i="29"/>
  <c r="AI7" i="28"/>
  <c r="HP92" i="29"/>
  <c r="HP102" i="29"/>
  <c r="HP96" i="29"/>
  <c r="HP37" i="29"/>
  <c r="HP30" i="29"/>
  <c r="HP88" i="29"/>
  <c r="HP31" i="29"/>
  <c r="HP101" i="29"/>
  <c r="HP26" i="29"/>
  <c r="HP36" i="29"/>
  <c r="M128" i="28"/>
  <c r="L130" i="28"/>
  <c r="HP66" i="29"/>
  <c r="V7" i="29"/>
  <c r="HP118" i="29"/>
  <c r="HP87" i="29"/>
  <c r="AE7" i="27"/>
  <c r="L8" i="30"/>
  <c r="S8" i="30"/>
  <c r="N8" i="30"/>
  <c r="Q8" i="30"/>
  <c r="P8" i="30"/>
  <c r="T8" i="30"/>
  <c r="HS111" i="27"/>
  <c r="K8" i="30"/>
  <c r="O8" i="30"/>
  <c r="M8" i="30"/>
  <c r="R8" i="30"/>
  <c r="HS107" i="27"/>
  <c r="L7" i="30"/>
  <c r="M7" i="30"/>
  <c r="Q7" i="30"/>
  <c r="O7" i="30"/>
  <c r="K13" i="30"/>
  <c r="S7" i="30"/>
  <c r="K128" i="30"/>
  <c r="T7" i="30"/>
  <c r="K7" i="30"/>
  <c r="R7" i="30"/>
  <c r="N7" i="30"/>
  <c r="P7" i="30"/>
  <c r="HP104" i="29"/>
  <c r="HP27" i="29"/>
  <c r="HP44" i="29"/>
  <c r="K10" i="29"/>
  <c r="L13" i="29"/>
  <c r="HP35" i="29"/>
  <c r="HP24" i="29"/>
  <c r="V130" i="27"/>
  <c r="W128" i="27"/>
  <c r="HP45" i="29"/>
  <c r="HP47" i="29"/>
  <c r="U10" i="29"/>
  <c r="V13" i="29"/>
  <c r="HP38" i="29"/>
  <c r="HP23" i="29"/>
  <c r="HP40" i="29"/>
  <c r="HP29" i="29"/>
  <c r="HP125" i="29"/>
  <c r="K130" i="29"/>
  <c r="L128" i="29"/>
  <c r="AN7" i="27"/>
  <c r="HP21" i="29"/>
  <c r="L10" i="28"/>
  <c r="M13" i="28"/>
  <c r="HP22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33" i="29"/>
  <c r="M10" i="27"/>
  <c r="N13" i="27"/>
  <c r="W128" i="28"/>
  <c r="V130" i="28"/>
  <c r="N128" i="27"/>
  <c r="M130" i="27"/>
  <c r="U130" i="29"/>
  <c r="V128" i="29"/>
  <c r="W7" i="29"/>
  <c r="HP46" i="29"/>
  <c r="HP20" i="29"/>
  <c r="AQ7" i="27"/>
  <c r="AJ7" i="27"/>
  <c r="HP116" i="29"/>
  <c r="HP105" i="29"/>
  <c r="HP28" i="29"/>
  <c r="AL7" i="28"/>
  <c r="HP25" i="29"/>
  <c r="V10" i="27"/>
  <c r="W13" i="27"/>
  <c r="HE84" i="27" s="1"/>
  <c r="HP32" i="29"/>
  <c r="HP39" i="29"/>
  <c r="AE7" i="28"/>
  <c r="HP41" i="29" l="1"/>
  <c r="HD21" i="28"/>
  <c r="HD30" i="28"/>
  <c r="HD62" i="28"/>
  <c r="HD94" i="28"/>
  <c r="HD53" i="28"/>
  <c r="HD85" i="28"/>
  <c r="HP43" i="29"/>
  <c r="HD25" i="28"/>
  <c r="HD34" i="28"/>
  <c r="HD66" i="28"/>
  <c r="HD98" i="28"/>
  <c r="HD57" i="28"/>
  <c r="HD89" i="28"/>
  <c r="HD27" i="28"/>
  <c r="HD36" i="28"/>
  <c r="HD68" i="28"/>
  <c r="HD100" i="28"/>
  <c r="HD59" i="28"/>
  <c r="HD91" i="28"/>
  <c r="HP95" i="29"/>
  <c r="HP99" i="29"/>
  <c r="HD29" i="28"/>
  <c r="HD38" i="28"/>
  <c r="HD70" i="28"/>
  <c r="HD102" i="28"/>
  <c r="HD61" i="28"/>
  <c r="HD93" i="28"/>
  <c r="HP109" i="29"/>
  <c r="HD31" i="28"/>
  <c r="HD40" i="28"/>
  <c r="HD72" i="28"/>
  <c r="HD104" i="28"/>
  <c r="HD63" i="28"/>
  <c r="HD95" i="28"/>
  <c r="HD33" i="28"/>
  <c r="HD42" i="28"/>
  <c r="HD74" i="28"/>
  <c r="HD106" i="28"/>
  <c r="HD65" i="28"/>
  <c r="HD97" i="28"/>
  <c r="HD35" i="28"/>
  <c r="HD44" i="28"/>
  <c r="HD76" i="28"/>
  <c r="HD108" i="28"/>
  <c r="HD67" i="28"/>
  <c r="HD99" i="28"/>
  <c r="HP52" i="29"/>
  <c r="HD37" i="28"/>
  <c r="HD46" i="28"/>
  <c r="HD78" i="28"/>
  <c r="HD110" i="28"/>
  <c r="HD69" i="28"/>
  <c r="HD101" i="28"/>
  <c r="HP55" i="29"/>
  <c r="HP86" i="29"/>
  <c r="HP94" i="29"/>
  <c r="HP81" i="29"/>
  <c r="HD16" i="28"/>
  <c r="HD48" i="28"/>
  <c r="HD80" i="28"/>
  <c r="HD39" i="28"/>
  <c r="HD71" i="28"/>
  <c r="HD103" i="28"/>
  <c r="HP60" i="29"/>
  <c r="HP57" i="29"/>
  <c r="HD18" i="28"/>
  <c r="HD50" i="28"/>
  <c r="HD82" i="28"/>
  <c r="HD41" i="28"/>
  <c r="HD73" i="28"/>
  <c r="HD105" i="28"/>
  <c r="HP111" i="29"/>
  <c r="HP82" i="29"/>
  <c r="HP126" i="29"/>
  <c r="HP89" i="29"/>
  <c r="HP119" i="29"/>
  <c r="HP124" i="29"/>
  <c r="HD20" i="28"/>
  <c r="HD52" i="28"/>
  <c r="HD84" i="28"/>
  <c r="HD43" i="28"/>
  <c r="HD75" i="28"/>
  <c r="HD107" i="28"/>
  <c r="HD22" i="28"/>
  <c r="HD54" i="28"/>
  <c r="HD86" i="28"/>
  <c r="HD45" i="28"/>
  <c r="HD77" i="28"/>
  <c r="HD109" i="28"/>
  <c r="HS50" i="27"/>
  <c r="HD24" i="28"/>
  <c r="HD56" i="28"/>
  <c r="HD88" i="28"/>
  <c r="HD47" i="28"/>
  <c r="HD79" i="28"/>
  <c r="HP100" i="29"/>
  <c r="HP98" i="29"/>
  <c r="HP75" i="29"/>
  <c r="HP61" i="29"/>
  <c r="HP64" i="29"/>
  <c r="HP58" i="29"/>
  <c r="HP93" i="29"/>
  <c r="HP76" i="29"/>
  <c r="HP53" i="29"/>
  <c r="HP51" i="29"/>
  <c r="HP74" i="29"/>
  <c r="HP63" i="29"/>
  <c r="HP65" i="29"/>
  <c r="HP80" i="29"/>
  <c r="HP54" i="29"/>
  <c r="HP78" i="29"/>
  <c r="HP90" i="29"/>
  <c r="HP56" i="29"/>
  <c r="HP71" i="29"/>
  <c r="HP73" i="29"/>
  <c r="HP83" i="29"/>
  <c r="HP59" i="29"/>
  <c r="HP79" i="29"/>
  <c r="HP85" i="29"/>
  <c r="HP84" i="29"/>
  <c r="HS56" i="27"/>
  <c r="HS89" i="27"/>
  <c r="HP69" i="29"/>
  <c r="HP91" i="29"/>
  <c r="HS109" i="27"/>
  <c r="HP68" i="29"/>
  <c r="HP70" i="29"/>
  <c r="HP110" i="29"/>
  <c r="HP62" i="29"/>
  <c r="HS62" i="27"/>
  <c r="HS82" i="27"/>
  <c r="HS71" i="27"/>
  <c r="AR7" i="28"/>
  <c r="HP108" i="29"/>
  <c r="HP16" i="29"/>
  <c r="HP97" i="29"/>
  <c r="HP106" i="29"/>
  <c r="HP50" i="29"/>
  <c r="HP48" i="29"/>
  <c r="HP18" i="29"/>
  <c r="HP49" i="29"/>
  <c r="HP19" i="29"/>
  <c r="HS48" i="27"/>
  <c r="HS86" i="27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AU7" i="29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M7" i="30" l="1"/>
  <c r="AX7" i="29"/>
  <c r="BH7" i="29" s="1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K7" i="30" s="1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IY124" i="65" l="1"/>
  <c r="JH124" i="65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E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IY125" i="65" l="1"/>
  <c r="JB125" i="65"/>
  <c r="JH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<sst xmlns="http://schemas.openxmlformats.org/spreadsheetml/2006/main" count="1844" uniqueCount="543">
  <si>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</si>
  <si>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</si>
  <si>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</si>
  <si>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</si>
  <si>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</si>
  <si>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</si>
  <si>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</si>
  <si>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</si>
  <si>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</si>
  <si>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</si>
  <si>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</si>
  <si>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</si>
  <si>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</si>
  <si>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</si>
  <si>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</si>
  <si>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</si>
  <si>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</si>
  <si>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</si>
  <si>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</si>
  <si>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</si>
  <si>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</si>
  <si>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</si>
  <si>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</si>
  <si>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</si>
  <si>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</si>
  <si>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</si>
  <si>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</si>
  <si>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</si>
  <si>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</si>
  <si>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</si>
  <si>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</si>
  <si>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</si>
  <si>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</si>
  <si>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</si>
  <si>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</si>
  <si>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</si>
  <si>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</si>
  <si>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</si>
  <si>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</si>
  <si>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</si>
  <si>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</si>
  <si>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</si>
  <si>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</si>
  <si>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</si>
  <si>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</si>
  <si>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</si>
  <si>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</si>
  <si>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</si>
  <si>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</si>
  <si>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</si>
  <si>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</si>
  <si>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</si>
  <si>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</si>
  <si>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</si>
  <si>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</si>
  <si>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</si>
  <si>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</si>
  <si>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</si>
  <si>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</si>
  <si>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</si>
  <si>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</si>
  <si>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</si>
  <si>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</si>
  <si>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</si>
  <si>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</si>
  <si>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</si>
  <si>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</si>
  <si>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</si>
  <si>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</si>
  <si>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</si>
  <si>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</si>
  <si>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</si>
  <si>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</si>
  <si>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</si>
  <si>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</si>
  <si>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</si>
  <si>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</si>
  <si>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</si>
  <si>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</si>
  <si>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</si>
  <si>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</si>
  <si>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</si>
  <si>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</si>
  <si>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</si>
  <si>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</si>
  <si>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</si>
  <si>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</si>
  <si>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</si>
  <si>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</si>
  <si>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</si>
  <si>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</si>
  <si>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</si>
  <si>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</si>
  <si>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</si>
  <si>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</si>
  <si>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</si>
  <si>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</si>
  <si>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</si>
  <si>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</si>
  <si>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</si>
  <si>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</si>
  <si>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</si>
  <si>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</si>
  <si>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</si>
  <si>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</si>
  <si>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</si>
  <si>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</si>
  <si>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</si>
  <si>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</si>
  <si>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</si>
  <si>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</si>
  <si>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</si>
  <si>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</si>
  <si>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</si>
  <si>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</si>
  <si>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</si>
  <si>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</si>
  <si>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</si>
  <si>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</si>
  <si>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</si>
  <si>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</si>
  <si>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</si>
  <si>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</si>
  <si>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</si>
  <si>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</si>
  <si>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</si>
  <si>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</si>
  <si>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</si>
  <si>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</si>
  <si>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</si>
  <si>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</si>
  <si>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</si>
  <si>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</si>
  <si>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</si>
  <si>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</si>
  <si>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</si>
  <si>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</si>
  <si>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</si>
  <si>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</si>
  <si>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</si>
  <si>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</si>
  <si>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</si>
  <si>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</si>
  <si>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</si>
  <si>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</si>
  <si>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</si>
  <si>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</si>
  <si>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</si>
  <si>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</si>
  <si>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</si>
  <si>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</si>
  <si>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</si>
  <si>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</si>
  <si>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</si>
  <si>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</si>
  <si>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</si>
  <si>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</si>
  <si>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</si>
  <si>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</si>
  <si>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</si>
  <si>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</si>
  <si>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</si>
  <si>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</si>
  <si>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</si>
  <si>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</si>
  <si>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</si>
  <si>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</si>
  <si>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</si>
  <si>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</si>
  <si>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</si>
  <si>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</si>
  <si>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</si>
  <si>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</si>
  <si>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</si>
  <si>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</si>
  <si>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</si>
  <si>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</si>
  <si>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</si>
  <si>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</si>
  <si>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</si>
  <si>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</si>
  <si>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</si>
  <si>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</si>
  <si>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</si>
  <si>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</si>
  <si>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</si>
  <si>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</si>
  <si>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</si>
  <si>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</si>
  <si>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</si>
  <si>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</si>
  <si>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</si>
  <si>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</si>
  <si>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</si>
  <si>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</si>
  <si>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</si>
  <si>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</si>
  <si>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</si>
  <si>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</si>
  <si>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</si>
  <si>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</si>
  <si>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</si>
  <si>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</si>
  <si>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</si>
  <si>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</si>
  <si>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</si>
  <si>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</si>
  <si>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</si>
  <si>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</si>
  <si>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</si>
  <si>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</si>
  <si>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</si>
  <si>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</si>
  <si>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</si>
  <si>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</si>
  <si>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</si>
  <si>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</si>
  <si>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</si>
  <si>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</si>
  <si>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</si>
  <si>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</si>
  <si>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</si>
  <si>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</si>
  <si>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</si>
  <si>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</si>
  <si>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</si>
  <si>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</si>
  <si>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</si>
  <si>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</si>
  <si>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</si>
  <si>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</si>
  <si>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</si>
  <si>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</si>
  <si>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</si>
  <si>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</si>
  <si>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</si>
  <si>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</si>
  <si>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</si>
  <si>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</si>
  <si>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</si>
  <si>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</si>
  <si>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</si>
  <si>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</si>
  <si>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</si>
  <si>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</si>
  <si>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</si>
  <si>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</si>
  <si>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</si>
  <si>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</si>
  <si>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</si>
  <si>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</si>
  <si>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</si>
  <si>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</si>
  <si>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</si>
  <si>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</si>
  <si>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</si>
  <si>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</si>
  <si>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</si>
  <si>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</si>
  <si>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</si>
  <si>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</si>
  <si>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</si>
  <si>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</si>
  <si>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</si>
  <si>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</si>
  <si>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</si>
  <si>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</si>
  <si>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</si>
  <si>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</si>
  <si>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</si>
  <si>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</si>
  <si>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</si>
  <si>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</si>
  <si>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</si>
  <si>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</si>
  <si>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</si>
  <si>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</si>
  <si>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</si>
  <si>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</si>
  <si>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</si>
  <si>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</si>
  <si>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</si>
  <si>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</si>
  <si>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</si>
  <si>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</si>
  <si>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</si>
  <si>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</si>
  <si>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</si>
  <si>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</si>
  <si>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</si>
  <si>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</si>
  <si>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</si>
  <si>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</si>
  <si>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</si>
  <si>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</si>
  <si>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</si>
  <si>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</si>
  <si>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</si>
  <si>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</si>
  <si>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</si>
  <si>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</si>
  <si>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</si>
  <si>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</si>
  <si>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</si>
  <si>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</si>
  <si>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</si>
  <si>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</si>
  <si>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</si>
  <si>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</si>
  <si>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</si>
  <si>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</si>
  <si>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</si>
  <si>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</si>
  <si>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</si>
  <si>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</si>
  <si>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</si>
  <si>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</si>
  <si>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</si>
  <si>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</si>
  <si>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</si>
  <si>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</si>
  <si>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</si>
  <si>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</si>
  <si>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</si>
  <si>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</si>
  <si>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</si>
  <si>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</si>
  <si>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</si>
  <si>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</si>
  <si>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</si>
  <si>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</si>
  <si>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</si>
  <si>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</si>
  <si>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</si>
  <si>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</si>
  <si>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</si>
  <si>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</si>
  <si>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</si>
  <si>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</si>
  <si>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</si>
  <si>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</si>
  <si>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</si>
  <si>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</si>
  <si>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</si>
  <si>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</si>
  <si>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</si>
  <si>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</si>
  <si>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</si>
  <si>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</si>
  <si>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</si>
  <si>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</si>
  <si>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</si>
  <si>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</si>
  <si>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</si>
  <si>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</si>
  <si>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</si>
  <si>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</si>
  <si>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</si>
  <si>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</si>
  <si>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</si>
  <si>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</si>
  <si>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</si>
  <si>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</si>
  <si>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</si>
  <si>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</si>
  <si>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</si>
  <si>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</si>
  <si>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</si>
  <si>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</si>
  <si>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</si>
  <si>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</si>
  <si>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</si>
  <si>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</si>
  <si>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</si>
  <si>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</si>
  <si>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</si>
  <si>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</si>
  <si>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</si>
  <si>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</si>
  <si>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</si>
  <si>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</si>
  <si>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</si>
  <si>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</si>
  <si>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</si>
  <si>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</si>
  <si>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</si>
  <si>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</si>
  <si>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</si>
  <si>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</si>
  <si>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</si>
  <si>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</si>
  <si>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</si>
  <si>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</si>
  <si>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</si>
  <si>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</si>
  <si>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</si>
  <si>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</si>
  <si>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</si>
  <si>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</si>
  <si>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</si>
  <si>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</si>
  <si>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</si>
  <si>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</si>
  <si>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</si>
  <si>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</si>
  <si>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</si>
  <si>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</si>
  <si>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</si>
  <si>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</si>
  <si>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</si>
  <si>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</si>
  <si>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</si>
  <si>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</si>
  <si>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</si>
  <si>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</si>
  <si>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</si>
  <si>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</si>
  <si>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</si>
  <si>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</si>
  <si>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</si>
  <si>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</si>
  <si>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</si>
  <si>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</si>
  <si>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</si>
  <si>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</si>
  <si>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</si>
  <si>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</si>
  <si>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</si>
  <si>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</si>
  <si>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</si>
  <si>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</si>
  <si>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</si>
  <si>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</si>
  <si>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</si>
  <si>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</si>
  <si>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</si>
  <si>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</si>
  <si>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</si>
  <si>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</si>
  <si>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</si>
  <si>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</si>
  <si>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</si>
  <si>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</si>
  <si>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</si>
  <si>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</si>
  <si>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</si>
  <si>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</si>
  <si>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</si>
  <si>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</si>
  <si>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</si>
  <si>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</si>
  <si>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</si>
  <si>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</si>
  <si>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</si>
  <si>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</si>
  <si>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</si>
  <si>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</si>
  <si>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</si>
  <si>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</si>
  <si>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</si>
  <si>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</si>
  <si>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</si>
  <si>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</si>
  <si>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</si>
  <si>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</si>
  <si>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</si>
  <si>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</si>
  <si>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</si>
  <si>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</si>
  <si>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</si>
  <si>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</si>
  <si>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</si>
  <si>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</si>
  <si>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</si>
  <si>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</si>
  <si>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</si>
  <si>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</si>
  <si>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</si>
  <si>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</si>
  <si>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</si>
  <si>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</si>
  <si>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</si>
  <si>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</si>
  <si>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</si>
  <si>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</si>
  <si>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</si>
  <si>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</si>
  <si>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</si>
  <si>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</si>
  <si>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</si>
  <si>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</si>
  <si>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</si>
  <si>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</si>
  <si>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</si>
  <si>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</si>
  <si>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</si>
  <si>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</si>
  <si>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</si>
  <si>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</si>
  <si>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</si>
  <si>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</si>
  <si>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</si>
  <si>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</si>
  <si>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</si>
  <si>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</si>
  <si>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</si>
  <si>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</si>
  <si>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</si>
  <si>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</si>
  <si>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</si>
  <si>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</si>
  <si>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</si>
  <si>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</si>
  <si>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</si>
  <si>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</si>
  <si>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</si>
  <si>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</si>
  <si>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</si>
  <si>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</si>
  <si>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</si>
  <si>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</si>
  <si>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</si>
  <si>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</si>
  <si>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</si>
  <si>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</si>
  <si>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</si>
  <si>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</si>
  <si>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</si>
  <si>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</si>
  <si>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</si>
  <si>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</si>
  <si>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</si>
  <si>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</si>
  <si>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</si>
  <si>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</si>
  <si>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Código</t>
  </si>
  <si>
    <t>Av. Próceres - Av. Paseo de la Repúbica</t>
  </si>
  <si>
    <t>Av. Próceres</t>
  </si>
  <si>
    <t>Av. Paseo de la República</t>
  </si>
  <si>
    <t>https://maps.app.goo.gl/W4UtXpHpANMTEcYg6</t>
  </si>
  <si>
    <t>SS-36</t>
  </si>
  <si>
    <t>Jr. San Clemente</t>
  </si>
  <si>
    <t>Grupo 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</si>
</sst>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04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11" fillId="3" borderId="58" xfId="0" applyFont="1" applyFill="1" applyBorder="1" applyAlignment="1" applyProtection="1">
      <alignment horizontal="center" vertical="center"/>
      <protection locked="0" hidden="1"/>
    </xf>
    <xf numFmtId="0" fontId="11" fillId="3" borderId="24" xfId="0" applyFont="1" applyFill="1" applyBorder="1" applyAlignment="1" applyProtection="1">
      <alignment vertical="center"/>
      <protection locked="0" hidden="1"/>
    </xf>
    <xf numFmtId="0" fontId="11" fillId="3" borderId="24" xfId="0" applyFont="1" applyFill="1" applyBorder="1" applyAlignment="1" applyProtection="1">
      <alignment horizontal="center" vertical="center"/>
      <protection locked="0" hidden="1"/>
    </xf>
    <xf numFmtId="0" fontId="11" fillId="3" borderId="25" xfId="0" applyFont="1" applyFill="1" applyBorder="1" applyAlignment="1" applyProtection="1">
      <alignment vertical="center"/>
      <protection locked="0" hidden="1"/>
    </xf>
    <xf numFmtId="0" fontId="11" fillId="3" borderId="25" xfId="0" applyFont="1" applyFill="1" applyBorder="1" applyAlignment="1" applyProtection="1">
      <alignment horizontal="center" vertical="center"/>
      <protection locked="0" hidden="1"/>
    </xf>
    <xf numFmtId="0" fontId="70" fillId="46" borderId="14" xfId="2" applyFont="1" applyFill="1" applyBorder="1" applyAlignment="1" applyProtection="1">
      <alignment horizontal="centerContinuous" vertical="center" wrapText="1"/>
      <protection hidden="1"/>
    </xf>
    <xf numFmtId="0" fontId="70" fillId="46" borderId="15" xfId="2" applyFont="1" applyFill="1" applyBorder="1" applyAlignment="1" applyProtection="1">
      <alignment horizontal="center" vertical="center" wrapText="1"/>
      <protection hidden="1"/>
    </xf>
    <xf numFmtId="0" fontId="102" fillId="12" borderId="0" xfId="0" applyFont="1" applyFill="1" applyAlignment="1">
      <alignment horizontal="right" vertical="center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CC33"/>
      <color rgb="FFFF6600"/>
      <color rgb="FF3333CC"/>
      <color rgb="FF666633"/>
      <color rgb="FF0033CC"/>
      <color rgb="FFFFFFCC"/>
      <color rgb="FF008000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76200</xdr:colOff>
      <xdr:row>8</xdr:row>
      <xdr:rowOff>304800</xdr:rowOff>
    </xdr:from>
    <xdr:to>
      <xdr:col>64</xdr:col>
      <xdr:colOff>30858</xdr:colOff>
      <xdr:row>52</xdr:row>
      <xdr:rowOff>441959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38A727A7-033E-4132-8176-5E0CB7FB01CC}"/>
            </a:ext>
          </a:extLst>
        </xdr:cNvPr>
        <xdr:cNvGrpSpPr/>
      </xdr:nvGrpSpPr>
      <xdr:grpSpPr>
        <a:xfrm>
          <a:off x="1981200" y="3448050"/>
          <a:ext cx="22052658" cy="20520659"/>
          <a:chOff x="1666925" y="3017520"/>
          <a:chExt cx="22525098" cy="20924519"/>
        </a:xfrm>
      </xdr:grpSpPr>
      <xdr:sp macro="" textlink="">
        <xdr:nvSpPr>
          <xdr:cNvPr id="32" name="Forma libre 162">
            <a:extLst>
              <a:ext uri="{FF2B5EF4-FFF2-40B4-BE49-F238E27FC236}">
                <a16:creationId xmlns:a16="http://schemas.microsoft.com/office/drawing/2014/main" id="{07525505-50E4-F68C-8559-F89A80C1AD4A}"/>
              </a:ext>
            </a:extLst>
          </xdr:cNvPr>
          <xdr:cNvSpPr/>
        </xdr:nvSpPr>
        <xdr:spPr bwMode="auto">
          <a:xfrm rot="5400000" flipH="1" flipV="1">
            <a:off x="2767158" y="11997023"/>
            <a:ext cx="13251504" cy="518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6" name="CuadroTexto 10">
            <a:extLst>
              <a:ext uri="{FF2B5EF4-FFF2-40B4-BE49-F238E27FC236}">
                <a16:creationId xmlns:a16="http://schemas.microsoft.com/office/drawing/2014/main" id="{D94DBED5-DAEF-AE6F-0CDA-47F58221EEF7}"/>
              </a:ext>
            </a:extLst>
          </xdr:cNvPr>
          <xdr:cNvSpPr txBox="1"/>
        </xdr:nvSpPr>
        <xdr:spPr bwMode="auto">
          <a:xfrm rot="5400000" flipH="1" flipV="1">
            <a:off x="3603739" y="7978662"/>
            <a:ext cx="4466365" cy="115824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37" name="107 CuadroTexto">
            <a:extLst>
              <a:ext uri="{FF2B5EF4-FFF2-40B4-BE49-F238E27FC236}">
                <a16:creationId xmlns:a16="http://schemas.microsoft.com/office/drawing/2014/main" id="{E577D88A-9E0A-80D5-7F62-D80335420F7F}"/>
              </a:ext>
            </a:extLst>
          </xdr:cNvPr>
          <xdr:cNvSpPr txBox="1"/>
        </xdr:nvSpPr>
        <xdr:spPr bwMode="auto">
          <a:xfrm rot="21509480" flipH="1">
            <a:off x="10552571" y="18683014"/>
            <a:ext cx="113807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8" name="107 CuadroTexto">
            <a:extLst>
              <a:ext uri="{FF2B5EF4-FFF2-40B4-BE49-F238E27FC236}">
                <a16:creationId xmlns:a16="http://schemas.microsoft.com/office/drawing/2014/main" id="{03645936-9594-EB25-2478-AA98DA03BF1C}"/>
              </a:ext>
            </a:extLst>
          </xdr:cNvPr>
          <xdr:cNvSpPr txBox="1"/>
        </xdr:nvSpPr>
        <xdr:spPr bwMode="auto">
          <a:xfrm rot="21509480" flipH="1">
            <a:off x="8797964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C80F557E-6911-B0DB-6782-07D000908287}"/>
              </a:ext>
            </a:extLst>
          </xdr:cNvPr>
          <xdr:cNvSpPr/>
        </xdr:nvSpPr>
        <xdr:spPr bwMode="auto">
          <a:xfrm flipH="1">
            <a:off x="21543755" y="9561752"/>
            <a:ext cx="880082" cy="3573109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40" name="279 CuadroTexto">
            <a:extLst>
              <a:ext uri="{FF2B5EF4-FFF2-40B4-BE49-F238E27FC236}">
                <a16:creationId xmlns:a16="http://schemas.microsoft.com/office/drawing/2014/main" id="{358F0D12-ABA3-1D7D-B3D4-AFE768A732FB}"/>
              </a:ext>
            </a:extLst>
          </xdr:cNvPr>
          <xdr:cNvSpPr txBox="1"/>
        </xdr:nvSpPr>
        <xdr:spPr bwMode="auto">
          <a:xfrm flipH="1">
            <a:off x="8701029" y="19446772"/>
            <a:ext cx="139428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2BD84E5-AD4B-4FDD-B1AB-6692E332F91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41" name="279 CuadroTexto">
            <a:extLst>
              <a:ext uri="{FF2B5EF4-FFF2-40B4-BE49-F238E27FC236}">
                <a16:creationId xmlns:a16="http://schemas.microsoft.com/office/drawing/2014/main" id="{084C626B-5B33-09DC-1767-1EA91FE39EB6}"/>
              </a:ext>
            </a:extLst>
          </xdr:cNvPr>
          <xdr:cNvSpPr txBox="1"/>
        </xdr:nvSpPr>
        <xdr:spPr bwMode="auto">
          <a:xfrm flipH="1">
            <a:off x="8139831" y="20639812"/>
            <a:ext cx="1875548" cy="75238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0176C48-DD21-4448-AA4D-507D1C832C71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42" name="279 CuadroTexto">
            <a:extLst>
              <a:ext uri="{FF2B5EF4-FFF2-40B4-BE49-F238E27FC236}">
                <a16:creationId xmlns:a16="http://schemas.microsoft.com/office/drawing/2014/main" id="{E6DF89B9-1377-2F40-0F05-9C03B9C37EC5}"/>
              </a:ext>
            </a:extLst>
          </xdr:cNvPr>
          <xdr:cNvSpPr txBox="1"/>
        </xdr:nvSpPr>
        <xdr:spPr bwMode="auto">
          <a:xfrm flipH="1">
            <a:off x="10493603" y="19476258"/>
            <a:ext cx="140952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5CBBF8-819C-483A-B9C2-DE5DB01E587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CuadroTexto 10">
            <a:extLst>
              <a:ext uri="{FF2B5EF4-FFF2-40B4-BE49-F238E27FC236}">
                <a16:creationId xmlns:a16="http://schemas.microsoft.com/office/drawing/2014/main" id="{1AE77DAD-D12D-CBE4-3905-B0143F5F4BEB}"/>
              </a:ext>
            </a:extLst>
          </xdr:cNvPr>
          <xdr:cNvSpPr txBox="1"/>
        </xdr:nvSpPr>
        <xdr:spPr bwMode="auto">
          <a:xfrm rot="10800000" flipH="1" flipV="1">
            <a:off x="7450077" y="21891172"/>
            <a:ext cx="4802883" cy="20508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Guardia Civil Norte</a:t>
            </a:r>
          </a:p>
        </xdr:txBody>
      </xdr:sp>
      <xdr:sp macro="" textlink="">
        <xdr:nvSpPr>
          <xdr:cNvPr id="44" name="87 Flecha derecha">
            <a:extLst>
              <a:ext uri="{FF2B5EF4-FFF2-40B4-BE49-F238E27FC236}">
                <a16:creationId xmlns:a16="http://schemas.microsoft.com/office/drawing/2014/main" id="{65766D9D-64AF-1EC7-7A62-D1C6660D0681}"/>
              </a:ext>
            </a:extLst>
          </xdr:cNvPr>
          <xdr:cNvSpPr/>
        </xdr:nvSpPr>
        <xdr:spPr bwMode="auto">
          <a:xfrm rot="16200000" flipH="1">
            <a:off x="6808860" y="22516205"/>
            <a:ext cx="1031226" cy="8958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45" name="87 Flecha derecha">
            <a:extLst>
              <a:ext uri="{FF2B5EF4-FFF2-40B4-BE49-F238E27FC236}">
                <a16:creationId xmlns:a16="http://schemas.microsoft.com/office/drawing/2014/main" id="{A9658774-A3C1-6E20-4E99-82F3C981EDCF}"/>
              </a:ext>
            </a:extLst>
          </xdr:cNvPr>
          <xdr:cNvSpPr/>
        </xdr:nvSpPr>
        <xdr:spPr bwMode="auto">
          <a:xfrm rot="5400000" flipH="1">
            <a:off x="13490018" y="3051806"/>
            <a:ext cx="821888" cy="1129805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46" name="CuadroTexto 10">
            <a:extLst>
              <a:ext uri="{FF2B5EF4-FFF2-40B4-BE49-F238E27FC236}">
                <a16:creationId xmlns:a16="http://schemas.microsoft.com/office/drawing/2014/main" id="{961E7819-A8F1-9642-7921-0DAE78E370F2}"/>
              </a:ext>
            </a:extLst>
          </xdr:cNvPr>
          <xdr:cNvSpPr txBox="1"/>
        </xdr:nvSpPr>
        <xdr:spPr bwMode="auto">
          <a:xfrm rot="10800000" flipH="1" flipV="1">
            <a:off x="14033469" y="3017520"/>
            <a:ext cx="4193572" cy="1253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Tomás Marsano</a:t>
            </a:r>
          </a:p>
        </xdr:txBody>
      </xdr:sp>
      <xdr:pic>
        <xdr:nvPicPr>
          <xdr:cNvPr id="47" name="Imagen 18">
            <a:extLst>
              <a:ext uri="{FF2B5EF4-FFF2-40B4-BE49-F238E27FC236}">
                <a16:creationId xmlns:a16="http://schemas.microsoft.com/office/drawing/2014/main" id="{91AA948A-D206-F351-23A6-816009C514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935947" y="3429554"/>
            <a:ext cx="3118916" cy="26883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8" name="Forma libre: forma 11">
            <a:extLst>
              <a:ext uri="{FF2B5EF4-FFF2-40B4-BE49-F238E27FC236}">
                <a16:creationId xmlns:a16="http://schemas.microsoft.com/office/drawing/2014/main" id="{522DE11F-883C-B31F-B0BD-F32AB17711AA}"/>
              </a:ext>
            </a:extLst>
          </xdr:cNvPr>
          <xdr:cNvSpPr/>
        </xdr:nvSpPr>
        <xdr:spPr bwMode="auto">
          <a:xfrm rot="16200000" flipH="1">
            <a:off x="10602443" y="10150024"/>
            <a:ext cx="5899269" cy="517416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 162">
            <a:extLst>
              <a:ext uri="{FF2B5EF4-FFF2-40B4-BE49-F238E27FC236}">
                <a16:creationId xmlns:a16="http://schemas.microsoft.com/office/drawing/2014/main" id="{F7E2BFE4-D6F8-B5EB-5EA3-C4F33E8E6C44}"/>
              </a:ext>
            </a:extLst>
          </xdr:cNvPr>
          <xdr:cNvSpPr/>
        </xdr:nvSpPr>
        <xdr:spPr bwMode="auto">
          <a:xfrm>
            <a:off x="15986760" y="9784080"/>
            <a:ext cx="7226871" cy="4600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 162">
            <a:extLst>
              <a:ext uri="{FF2B5EF4-FFF2-40B4-BE49-F238E27FC236}">
                <a16:creationId xmlns:a16="http://schemas.microsoft.com/office/drawing/2014/main" id="{977B48C2-93DF-BAC4-9A95-6E880B9CC114}"/>
              </a:ext>
            </a:extLst>
          </xdr:cNvPr>
          <xdr:cNvSpPr/>
        </xdr:nvSpPr>
        <xdr:spPr bwMode="auto">
          <a:xfrm flipH="1" flipV="1">
            <a:off x="11003280" y="15625634"/>
            <a:ext cx="95334" cy="30588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 162">
            <a:extLst>
              <a:ext uri="{FF2B5EF4-FFF2-40B4-BE49-F238E27FC236}">
                <a16:creationId xmlns:a16="http://schemas.microsoft.com/office/drawing/2014/main" id="{D32CBF02-451C-5E61-F8B7-C7E687D57A3E}"/>
              </a:ext>
            </a:extLst>
          </xdr:cNvPr>
          <xdr:cNvSpPr/>
        </xdr:nvSpPr>
        <xdr:spPr bwMode="auto">
          <a:xfrm rot="5400000" flipV="1">
            <a:off x="8983979" y="13921739"/>
            <a:ext cx="14462763" cy="914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52" name="279 CuadroTexto">
            <a:extLst>
              <a:ext uri="{FF2B5EF4-FFF2-40B4-BE49-F238E27FC236}">
                <a16:creationId xmlns:a16="http://schemas.microsoft.com/office/drawing/2014/main" id="{3FF9BCE5-E34E-B07C-051F-F502CCCB8260}"/>
              </a:ext>
            </a:extLst>
          </xdr:cNvPr>
          <xdr:cNvSpPr txBox="1"/>
        </xdr:nvSpPr>
        <xdr:spPr bwMode="auto">
          <a:xfrm flipH="1">
            <a:off x="15393038" y="21571318"/>
            <a:ext cx="1815240" cy="82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60D2FA4-4EBD-4DF4-ADA2-92749559E73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53" name="279 CuadroTexto">
            <a:extLst>
              <a:ext uri="{FF2B5EF4-FFF2-40B4-BE49-F238E27FC236}">
                <a16:creationId xmlns:a16="http://schemas.microsoft.com/office/drawing/2014/main" id="{05E8A681-3813-7774-2B73-0244F8203172}"/>
              </a:ext>
            </a:extLst>
          </xdr:cNvPr>
          <xdr:cNvSpPr txBox="1"/>
        </xdr:nvSpPr>
        <xdr:spPr bwMode="auto">
          <a:xfrm flipH="1">
            <a:off x="17038320" y="5219999"/>
            <a:ext cx="1409520" cy="725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38C5FBD-3FF1-414B-B01C-25F3857634D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107 CuadroTexto">
            <a:extLst>
              <a:ext uri="{FF2B5EF4-FFF2-40B4-BE49-F238E27FC236}">
                <a16:creationId xmlns:a16="http://schemas.microsoft.com/office/drawing/2014/main" id="{AD70D831-4177-CF2E-8280-82CBB30766F7}"/>
              </a:ext>
            </a:extLst>
          </xdr:cNvPr>
          <xdr:cNvSpPr txBox="1"/>
        </xdr:nvSpPr>
        <xdr:spPr bwMode="auto">
          <a:xfrm rot="21509480" flipH="1">
            <a:off x="15615491" y="5976316"/>
            <a:ext cx="114935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5">
        <xdr:nvSpPr>
          <xdr:cNvPr id="55" name="279 CuadroTexto">
            <a:extLst>
              <a:ext uri="{FF2B5EF4-FFF2-40B4-BE49-F238E27FC236}">
                <a16:creationId xmlns:a16="http://schemas.microsoft.com/office/drawing/2014/main" id="{E2039E9B-6DE1-F5F8-84DC-84F196F86BD5}"/>
              </a:ext>
            </a:extLst>
          </xdr:cNvPr>
          <xdr:cNvSpPr txBox="1"/>
        </xdr:nvSpPr>
        <xdr:spPr bwMode="auto">
          <a:xfrm flipH="1">
            <a:off x="8464030" y="4419171"/>
            <a:ext cx="17390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C055C5-D28B-49CD-AB3A-4AC95546F93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107 CuadroTexto">
            <a:extLst>
              <a:ext uri="{FF2B5EF4-FFF2-40B4-BE49-F238E27FC236}">
                <a16:creationId xmlns:a16="http://schemas.microsoft.com/office/drawing/2014/main" id="{42437AF6-C2D6-7C7C-4EB0-214A0C53FE00}"/>
              </a:ext>
            </a:extLst>
          </xdr:cNvPr>
          <xdr:cNvSpPr txBox="1"/>
        </xdr:nvSpPr>
        <xdr:spPr bwMode="auto">
          <a:xfrm rot="21509480" flipH="1">
            <a:off x="17706341" y="5938237"/>
            <a:ext cx="1154482" cy="7676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57" name="279 CuadroTexto">
            <a:extLst>
              <a:ext uri="{FF2B5EF4-FFF2-40B4-BE49-F238E27FC236}">
                <a16:creationId xmlns:a16="http://schemas.microsoft.com/office/drawing/2014/main" id="{EC9DF541-84BD-C405-BF6B-AD09C88FC6D1}"/>
              </a:ext>
            </a:extLst>
          </xdr:cNvPr>
          <xdr:cNvSpPr txBox="1"/>
        </xdr:nvSpPr>
        <xdr:spPr bwMode="auto">
          <a:xfrm flipH="1">
            <a:off x="15345710" y="5189651"/>
            <a:ext cx="144000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2DBE19-678D-43AA-B6A5-A3DDABEC9FD1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8" name="Forma libre 2">
            <a:extLst>
              <a:ext uri="{FF2B5EF4-FFF2-40B4-BE49-F238E27FC236}">
                <a16:creationId xmlns:a16="http://schemas.microsoft.com/office/drawing/2014/main" id="{C7595CB1-87B1-6867-F31C-581AA330AA91}"/>
              </a:ext>
            </a:extLst>
          </xdr:cNvPr>
          <xdr:cNvSpPr/>
        </xdr:nvSpPr>
        <xdr:spPr bwMode="auto">
          <a:xfrm>
            <a:off x="18348960" y="6690360"/>
            <a:ext cx="4800600" cy="3154680"/>
          </a:xfrm>
          <a:custGeom>
            <a:avLst/>
            <a:gdLst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23462 w 3980962"/>
              <a:gd name="connsiteY2" fmla="*/ 2808654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72308 w 3980962"/>
              <a:gd name="connsiteY2" fmla="*/ 3028462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47885 w 3980962"/>
              <a:gd name="connsiteY2" fmla="*/ 3175000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4176346 w 4176346"/>
              <a:gd name="connsiteY0" fmla="*/ 4811346 h 4811346"/>
              <a:gd name="connsiteX1" fmla="*/ 2540000 w 4176346"/>
              <a:gd name="connsiteY1" fmla="*/ 3810000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417885 w 4176346"/>
              <a:gd name="connsiteY1" fmla="*/ 4078654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385904 w 4176346"/>
              <a:gd name="connsiteY3" fmla="*/ 1856155 h 4811346"/>
              <a:gd name="connsiteX4" fmla="*/ 0 w 4176346"/>
              <a:gd name="connsiteY4" fmla="*/ 0 h 4811346"/>
              <a:gd name="connsiteX0" fmla="*/ 4014434 w 4014434"/>
              <a:gd name="connsiteY0" fmla="*/ 4811346 h 4811346"/>
              <a:gd name="connsiteX1" fmla="*/ 2182703 w 4014434"/>
              <a:gd name="connsiteY1" fmla="*/ 3964768 h 4811346"/>
              <a:gd name="connsiteX2" fmla="*/ 924574 w 4014434"/>
              <a:gd name="connsiteY2" fmla="*/ 3033949 h 4811346"/>
              <a:gd name="connsiteX3" fmla="*/ 223992 w 4014434"/>
              <a:gd name="connsiteY3" fmla="*/ 1856155 h 4811346"/>
              <a:gd name="connsiteX4" fmla="*/ 0 w 4014434"/>
              <a:gd name="connsiteY4" fmla="*/ 0 h 4811346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933478" h="4352929">
                <a:moveTo>
                  <a:pt x="3933478" y="4352929"/>
                </a:moveTo>
                <a:cubicBezTo>
                  <a:pt x="3405211" y="4164795"/>
                  <a:pt x="2616724" y="3802584"/>
                  <a:pt x="2101747" y="3506351"/>
                </a:cubicBezTo>
                <a:cubicBezTo>
                  <a:pt x="1586770" y="3210118"/>
                  <a:pt x="1170070" y="2926967"/>
                  <a:pt x="843618" y="2575532"/>
                </a:cubicBezTo>
                <a:cubicBezTo>
                  <a:pt x="517166" y="2224097"/>
                  <a:pt x="313997" y="1926905"/>
                  <a:pt x="143036" y="1397738"/>
                </a:cubicBezTo>
                <a:cubicBezTo>
                  <a:pt x="-27925" y="868571"/>
                  <a:pt x="28493" y="694022"/>
                  <a:pt x="0" y="0"/>
                </a:cubicBez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n-U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Triángulo isósceles 58">
            <a:extLst>
              <a:ext uri="{FF2B5EF4-FFF2-40B4-BE49-F238E27FC236}">
                <a16:creationId xmlns:a16="http://schemas.microsoft.com/office/drawing/2014/main" id="{04B0F950-CE46-8961-FB01-10B3F4BD4B0A}"/>
              </a:ext>
            </a:extLst>
          </xdr:cNvPr>
          <xdr:cNvSpPr/>
        </xdr:nvSpPr>
        <xdr:spPr bwMode="auto">
          <a:xfrm rot="13530520">
            <a:off x="17285496" y="8628806"/>
            <a:ext cx="1955599" cy="1061681"/>
          </a:xfrm>
          <a:prstGeom prst="triangle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0" name="Rectángulo redondeado 4">
            <a:extLst>
              <a:ext uri="{FF2B5EF4-FFF2-40B4-BE49-F238E27FC236}">
                <a16:creationId xmlns:a16="http://schemas.microsoft.com/office/drawing/2014/main" id="{6FE89625-82C7-4611-81DF-931685F3CFAB}"/>
              </a:ext>
            </a:extLst>
          </xdr:cNvPr>
          <xdr:cNvSpPr/>
        </xdr:nvSpPr>
        <xdr:spPr bwMode="auto">
          <a:xfrm rot="5400000">
            <a:off x="4110528" y="13727677"/>
            <a:ext cx="129755" cy="4296972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1" name="Forma libre 5">
            <a:extLst>
              <a:ext uri="{FF2B5EF4-FFF2-40B4-BE49-F238E27FC236}">
                <a16:creationId xmlns:a16="http://schemas.microsoft.com/office/drawing/2014/main" id="{2BFD8948-38F4-DD19-2DCD-85DD28E52294}"/>
              </a:ext>
            </a:extLst>
          </xdr:cNvPr>
          <xdr:cNvSpPr/>
        </xdr:nvSpPr>
        <xdr:spPr bwMode="auto">
          <a:xfrm>
            <a:off x="18287999" y="3307080"/>
            <a:ext cx="5852161" cy="4907280"/>
          </a:xfrm>
          <a:custGeom>
            <a:avLst/>
            <a:gdLst>
              <a:gd name="connsiteX0" fmla="*/ 82253 w 4331868"/>
              <a:gd name="connsiteY0" fmla="*/ 0 h 3865011"/>
              <a:gd name="connsiteX1" fmla="*/ 82253 w 4331868"/>
              <a:gd name="connsiteY1" fmla="*/ 1440961 h 3865011"/>
              <a:gd name="connsiteX2" fmla="*/ 937061 w 4331868"/>
              <a:gd name="connsiteY2" fmla="*/ 2979615 h 3865011"/>
              <a:gd name="connsiteX3" fmla="*/ 2353599 w 4331868"/>
              <a:gd name="connsiteY3" fmla="*/ 3761154 h 3865011"/>
              <a:gd name="connsiteX4" fmla="*/ 4331868 w 4331868"/>
              <a:gd name="connsiteY4" fmla="*/ 3834423 h 3865011"/>
              <a:gd name="connsiteX0" fmla="*/ 82253 w 3576781"/>
              <a:gd name="connsiteY0" fmla="*/ 0 h 3879294"/>
              <a:gd name="connsiteX1" fmla="*/ 82253 w 3576781"/>
              <a:gd name="connsiteY1" fmla="*/ 1440961 h 3879294"/>
              <a:gd name="connsiteX2" fmla="*/ 937061 w 3576781"/>
              <a:gd name="connsiteY2" fmla="*/ 2979615 h 3879294"/>
              <a:gd name="connsiteX3" fmla="*/ 2353599 w 3576781"/>
              <a:gd name="connsiteY3" fmla="*/ 3761154 h 3879294"/>
              <a:gd name="connsiteX4" fmla="*/ 3576781 w 3576781"/>
              <a:gd name="connsiteY4" fmla="*/ 3856774 h 3879294"/>
              <a:gd name="connsiteX0" fmla="*/ 82253 w 3576781"/>
              <a:gd name="connsiteY0" fmla="*/ 0 h 3924313"/>
              <a:gd name="connsiteX1" fmla="*/ 82253 w 3576781"/>
              <a:gd name="connsiteY1" fmla="*/ 1440961 h 3924313"/>
              <a:gd name="connsiteX2" fmla="*/ 937061 w 3576781"/>
              <a:gd name="connsiteY2" fmla="*/ 2979615 h 3924313"/>
              <a:gd name="connsiteX3" fmla="*/ 2249960 w 3576781"/>
              <a:gd name="connsiteY3" fmla="*/ 3850557 h 3924313"/>
              <a:gd name="connsiteX4" fmla="*/ 3576781 w 3576781"/>
              <a:gd name="connsiteY4" fmla="*/ 3856774 h 3924313"/>
              <a:gd name="connsiteX0" fmla="*/ 82253 w 3576781"/>
              <a:gd name="connsiteY0" fmla="*/ 0 h 3886529"/>
              <a:gd name="connsiteX1" fmla="*/ 82253 w 3576781"/>
              <a:gd name="connsiteY1" fmla="*/ 1440961 h 3886529"/>
              <a:gd name="connsiteX2" fmla="*/ 937061 w 3576781"/>
              <a:gd name="connsiteY2" fmla="*/ 2979615 h 3886529"/>
              <a:gd name="connsiteX3" fmla="*/ 2249960 w 3576781"/>
              <a:gd name="connsiteY3" fmla="*/ 3850557 h 3886529"/>
              <a:gd name="connsiteX4" fmla="*/ 3576781 w 3576781"/>
              <a:gd name="connsiteY4" fmla="*/ 3856774 h 38865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576781" h="3886529">
                <a:moveTo>
                  <a:pt x="82253" y="0"/>
                </a:moveTo>
                <a:cubicBezTo>
                  <a:pt x="11019" y="472179"/>
                  <a:pt x="-60215" y="944359"/>
                  <a:pt x="82253" y="1440961"/>
                </a:cubicBezTo>
                <a:cubicBezTo>
                  <a:pt x="224721" y="1937563"/>
                  <a:pt x="575777" y="2578016"/>
                  <a:pt x="937061" y="2979615"/>
                </a:cubicBezTo>
                <a:cubicBezTo>
                  <a:pt x="1298346" y="3381214"/>
                  <a:pt x="1684159" y="3708089"/>
                  <a:pt x="2249960" y="3850557"/>
                </a:cubicBezTo>
                <a:cubicBezTo>
                  <a:pt x="2845372" y="3903495"/>
                  <a:pt x="2870547" y="3891373"/>
                  <a:pt x="3576781" y="385677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62" name="Rectángulo 328">
            <a:extLst>
              <a:ext uri="{FF2B5EF4-FFF2-40B4-BE49-F238E27FC236}">
                <a16:creationId xmlns:a16="http://schemas.microsoft.com/office/drawing/2014/main" id="{95C09E2B-953A-C390-BD8F-0E72DF4A9DD6}"/>
              </a:ext>
            </a:extLst>
          </xdr:cNvPr>
          <xdr:cNvSpPr/>
        </xdr:nvSpPr>
        <xdr:spPr>
          <a:xfrm>
            <a:off x="2058810" y="3276600"/>
            <a:ext cx="4357230" cy="1022604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603270" y="0"/>
                </a:moveTo>
                <a:lnTo>
                  <a:pt x="603270" y="539002"/>
                </a:lnTo>
                <a:lnTo>
                  <a:pt x="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3" name="Rectángulo 330">
            <a:extLst>
              <a:ext uri="{FF2B5EF4-FFF2-40B4-BE49-F238E27FC236}">
                <a16:creationId xmlns:a16="http://schemas.microsoft.com/office/drawing/2014/main" id="{3FD6E4E5-55EB-5FA4-6266-6DCFC97481BA}"/>
              </a:ext>
            </a:extLst>
          </xdr:cNvPr>
          <xdr:cNvSpPr/>
        </xdr:nvSpPr>
        <xdr:spPr>
          <a:xfrm>
            <a:off x="1666925" y="18120360"/>
            <a:ext cx="4810075" cy="5425441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0" y="0"/>
                </a:moveTo>
                <a:lnTo>
                  <a:pt x="603270" y="0"/>
                </a:lnTo>
                <a:lnTo>
                  <a:pt x="60327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4" name="Rectángulo 328">
            <a:extLst>
              <a:ext uri="{FF2B5EF4-FFF2-40B4-BE49-F238E27FC236}">
                <a16:creationId xmlns:a16="http://schemas.microsoft.com/office/drawing/2014/main" id="{43EE857F-5335-EC8C-3F6C-B177BAC86186}"/>
              </a:ext>
            </a:extLst>
          </xdr:cNvPr>
          <xdr:cNvSpPr/>
        </xdr:nvSpPr>
        <xdr:spPr>
          <a:xfrm flipH="1" flipV="1">
            <a:off x="19854192" y="18499770"/>
            <a:ext cx="3767808" cy="504603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608691 w 608691"/>
              <a:gd name="connsiteY0" fmla="*/ 0 h 539002"/>
              <a:gd name="connsiteX1" fmla="*/ 608691 w 608691"/>
              <a:gd name="connsiteY1" fmla="*/ 539002 h 539002"/>
              <a:gd name="connsiteX2" fmla="*/ 0 w 608691"/>
              <a:gd name="connsiteY2" fmla="*/ 167355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8691" h="539002">
                <a:moveTo>
                  <a:pt x="608691" y="0"/>
                </a:moveTo>
                <a:lnTo>
                  <a:pt x="608691" y="539002"/>
                </a:lnTo>
                <a:cubicBezTo>
                  <a:pt x="407601" y="431538"/>
                  <a:pt x="157727" y="252431"/>
                  <a:pt x="0" y="167355"/>
                </a:cubicBezTo>
              </a:path>
            </a:pathLst>
          </a:custGeom>
          <a:noFill/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65" name="Rectángulo: esquinas redondeadas 374">
            <a:extLst>
              <a:ext uri="{FF2B5EF4-FFF2-40B4-BE49-F238E27FC236}">
                <a16:creationId xmlns:a16="http://schemas.microsoft.com/office/drawing/2014/main" id="{091BF3AF-5FD2-CAFF-462D-9D6F013C253A}"/>
              </a:ext>
            </a:extLst>
          </xdr:cNvPr>
          <xdr:cNvSpPr/>
        </xdr:nvSpPr>
        <xdr:spPr>
          <a:xfrm>
            <a:off x="12319033" y="18520983"/>
            <a:ext cx="1320767" cy="479621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3725" h="460411">
                <a:moveTo>
                  <a:pt x="0" y="460411"/>
                </a:moveTo>
                <a:lnTo>
                  <a:pt x="0" y="30621"/>
                </a:lnTo>
                <a:cubicBezTo>
                  <a:pt x="0" y="13709"/>
                  <a:pt x="13709" y="0"/>
                  <a:pt x="30621" y="0"/>
                </a:cubicBezTo>
                <a:lnTo>
                  <a:pt x="153104" y="0"/>
                </a:lnTo>
                <a:cubicBezTo>
                  <a:pt x="170016" y="0"/>
                  <a:pt x="183725" y="13709"/>
                  <a:pt x="183725" y="30621"/>
                </a:cubicBezTo>
                <a:lnTo>
                  <a:pt x="183725" y="460411"/>
                </a:lnTo>
              </a:path>
            </a:pathLst>
          </a:cu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Rectángulo: esquinas redondeadas 65">
            <a:extLst>
              <a:ext uri="{FF2B5EF4-FFF2-40B4-BE49-F238E27FC236}">
                <a16:creationId xmlns:a16="http://schemas.microsoft.com/office/drawing/2014/main" id="{E7A0654F-FBE0-A896-7F70-DB68D10E7950}"/>
              </a:ext>
            </a:extLst>
          </xdr:cNvPr>
          <xdr:cNvSpPr/>
        </xdr:nvSpPr>
        <xdr:spPr>
          <a:xfrm>
            <a:off x="12319023" y="11491035"/>
            <a:ext cx="1305537" cy="2133525"/>
          </a:xfrm>
          <a:prstGeom prst="round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7" name="Rectángulo: esquinas redondeadas 374">
            <a:extLst>
              <a:ext uri="{FF2B5EF4-FFF2-40B4-BE49-F238E27FC236}">
                <a16:creationId xmlns:a16="http://schemas.microsoft.com/office/drawing/2014/main" id="{AB70E397-B703-5874-45EB-61336EF47165}"/>
              </a:ext>
            </a:extLst>
          </xdr:cNvPr>
          <xdr:cNvSpPr/>
        </xdr:nvSpPr>
        <xdr:spPr>
          <a:xfrm rot="16200000">
            <a:off x="18984494" y="12166070"/>
            <a:ext cx="5943602" cy="447145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65032" h="499058">
                <a:moveTo>
                  <a:pt x="0" y="499058"/>
                </a:moveTo>
                <a:cubicBezTo>
                  <a:pt x="45931" y="377879"/>
                  <a:pt x="140210" y="140759"/>
                  <a:pt x="181307" y="30621"/>
                </a:cubicBezTo>
                <a:cubicBezTo>
                  <a:pt x="187763" y="12595"/>
                  <a:pt x="195016" y="0"/>
                  <a:pt x="211928" y="0"/>
                </a:cubicBezTo>
                <a:lnTo>
                  <a:pt x="334411" y="0"/>
                </a:lnTo>
                <a:cubicBezTo>
                  <a:pt x="351323" y="0"/>
                  <a:pt x="365032" y="13709"/>
                  <a:pt x="365032" y="30621"/>
                </a:cubicBezTo>
                <a:lnTo>
                  <a:pt x="365032" y="460411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8" name="Rectángulo redondeado 4">
            <a:extLst>
              <a:ext uri="{FF2B5EF4-FFF2-40B4-BE49-F238E27FC236}">
                <a16:creationId xmlns:a16="http://schemas.microsoft.com/office/drawing/2014/main" id="{C78134CC-D751-C15A-B976-D6105F50685B}"/>
              </a:ext>
            </a:extLst>
          </xdr:cNvPr>
          <xdr:cNvSpPr/>
        </xdr:nvSpPr>
        <xdr:spPr bwMode="auto">
          <a:xfrm rot="10800000" flipH="1">
            <a:off x="12893040" y="3705425"/>
            <a:ext cx="152206" cy="5667174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9" name="Forma libre 162">
            <a:extLst>
              <a:ext uri="{FF2B5EF4-FFF2-40B4-BE49-F238E27FC236}">
                <a16:creationId xmlns:a16="http://schemas.microsoft.com/office/drawing/2014/main" id="{37A6D470-29B5-9391-7E9B-FCA7946B4498}"/>
              </a:ext>
            </a:extLst>
          </xdr:cNvPr>
          <xdr:cNvSpPr/>
        </xdr:nvSpPr>
        <xdr:spPr bwMode="auto">
          <a:xfrm rot="5400000">
            <a:off x="11193780" y="10005063"/>
            <a:ext cx="6461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W$89">
        <xdr:nvSpPr>
          <xdr:cNvPr id="70" name="279 CuadroTexto">
            <a:extLst>
              <a:ext uri="{FF2B5EF4-FFF2-40B4-BE49-F238E27FC236}">
                <a16:creationId xmlns:a16="http://schemas.microsoft.com/office/drawing/2014/main" id="{8E39E9D2-5FD7-6DDA-0119-B034BC1C7F58}"/>
              </a:ext>
            </a:extLst>
          </xdr:cNvPr>
          <xdr:cNvSpPr txBox="1"/>
        </xdr:nvSpPr>
        <xdr:spPr bwMode="auto">
          <a:xfrm flipH="1">
            <a:off x="6902709" y="19446772"/>
            <a:ext cx="142476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250A75-8C0A-4CEF-8002-731591DABBB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1" name="107 CuadroTexto">
            <a:extLst>
              <a:ext uri="{FF2B5EF4-FFF2-40B4-BE49-F238E27FC236}">
                <a16:creationId xmlns:a16="http://schemas.microsoft.com/office/drawing/2014/main" id="{FEE00279-D53B-0A7B-8F4C-CB36424E1979}"/>
              </a:ext>
            </a:extLst>
          </xdr:cNvPr>
          <xdr:cNvSpPr txBox="1"/>
        </xdr:nvSpPr>
        <xdr:spPr bwMode="auto">
          <a:xfrm rot="21509480" flipH="1">
            <a:off x="13832411" y="6006795"/>
            <a:ext cx="113411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72" name="279 CuadroTexto">
            <a:extLst>
              <a:ext uri="{FF2B5EF4-FFF2-40B4-BE49-F238E27FC236}">
                <a16:creationId xmlns:a16="http://schemas.microsoft.com/office/drawing/2014/main" id="{C1AC3D2F-66BA-87C2-8A3C-70827B0F8FB9}"/>
              </a:ext>
            </a:extLst>
          </xdr:cNvPr>
          <xdr:cNvSpPr txBox="1"/>
        </xdr:nvSpPr>
        <xdr:spPr bwMode="auto">
          <a:xfrm flipH="1">
            <a:off x="13745510" y="5189651"/>
            <a:ext cx="142476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5AD1EC6-3B18-4F48-BFF7-CC0F62E8171E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114" name="279 CuadroTexto">
            <a:extLst>
              <a:ext uri="{FF2B5EF4-FFF2-40B4-BE49-F238E27FC236}">
                <a16:creationId xmlns:a16="http://schemas.microsoft.com/office/drawing/2014/main" id="{3792BC96-F56C-89C0-B2E6-D35DF08F4AD2}"/>
              </a:ext>
            </a:extLst>
          </xdr:cNvPr>
          <xdr:cNvSpPr txBox="1"/>
        </xdr:nvSpPr>
        <xdr:spPr bwMode="auto">
          <a:xfrm flipH="1">
            <a:off x="15184870" y="4327731"/>
            <a:ext cx="18152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ADE66A-02AE-43FF-A736-FE30B14860EB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115" name="279 CuadroTexto">
            <a:extLst>
              <a:ext uri="{FF2B5EF4-FFF2-40B4-BE49-F238E27FC236}">
                <a16:creationId xmlns:a16="http://schemas.microsoft.com/office/drawing/2014/main" id="{81F310B1-BB61-50E7-1C9C-30435FD7F345}"/>
              </a:ext>
            </a:extLst>
          </xdr:cNvPr>
          <xdr:cNvSpPr txBox="1"/>
        </xdr:nvSpPr>
        <xdr:spPr bwMode="auto">
          <a:xfrm rot="16200000" flipH="1">
            <a:off x="1600838" y="16587838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9183349-B148-4DA3-A54E-A418A1661B7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116" name="279 CuadroTexto">
            <a:extLst>
              <a:ext uri="{FF2B5EF4-FFF2-40B4-BE49-F238E27FC236}">
                <a16:creationId xmlns:a16="http://schemas.microsoft.com/office/drawing/2014/main" id="{D8F71CD7-CFB4-BE52-D420-C5E430A80A2D}"/>
              </a:ext>
            </a:extLst>
          </xdr:cNvPr>
          <xdr:cNvSpPr txBox="1"/>
        </xdr:nvSpPr>
        <xdr:spPr bwMode="auto">
          <a:xfrm rot="16200000" flipH="1">
            <a:off x="22775693" y="9469769"/>
            <a:ext cx="1666770" cy="6653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FA1A8C2-AB52-49BB-8B48-E9E782B9AE2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7" name="CuadroTexto 10">
            <a:extLst>
              <a:ext uri="{FF2B5EF4-FFF2-40B4-BE49-F238E27FC236}">
                <a16:creationId xmlns:a16="http://schemas.microsoft.com/office/drawing/2014/main" id="{9B4A8AA7-BFE4-E788-5CAE-28DBACDABB4A}"/>
              </a:ext>
            </a:extLst>
          </xdr:cNvPr>
          <xdr:cNvSpPr txBox="1"/>
        </xdr:nvSpPr>
        <xdr:spPr bwMode="auto">
          <a:xfrm rot="10800000" flipH="1" flipV="1">
            <a:off x="1683500" y="18174224"/>
            <a:ext cx="4305820" cy="146632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Jr. San Clemente</a:t>
            </a:r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315CED90-9E00-7612-3A5D-49DFC9771EA5}"/>
              </a:ext>
            </a:extLst>
          </xdr:cNvPr>
          <xdr:cNvSpPr txBox="1"/>
        </xdr:nvSpPr>
        <xdr:spPr bwMode="auto">
          <a:xfrm rot="10800000" flipH="1" flipV="1">
            <a:off x="20017220" y="11537202"/>
            <a:ext cx="4092985" cy="144727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119" name="CuadroTexto 10">
            <a:extLst>
              <a:ext uri="{FF2B5EF4-FFF2-40B4-BE49-F238E27FC236}">
                <a16:creationId xmlns:a16="http://schemas.microsoft.com/office/drawing/2014/main" id="{65A8F052-03A3-CE63-E02C-0E08FCC9F386}"/>
              </a:ext>
            </a:extLst>
          </xdr:cNvPr>
          <xdr:cNvSpPr txBox="1"/>
        </xdr:nvSpPr>
        <xdr:spPr bwMode="auto">
          <a:xfrm rot="13090279" flipH="1" flipV="1">
            <a:off x="18950420" y="19812522"/>
            <a:ext cx="4245385" cy="15691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120" name="CuadroTexto 10">
            <a:extLst>
              <a:ext uri="{FF2B5EF4-FFF2-40B4-BE49-F238E27FC236}">
                <a16:creationId xmlns:a16="http://schemas.microsoft.com/office/drawing/2014/main" id="{35EEB45D-532D-ABE9-8644-2E1E823ABE9D}"/>
              </a:ext>
            </a:extLst>
          </xdr:cNvPr>
          <xdr:cNvSpPr txBox="1"/>
        </xdr:nvSpPr>
        <xdr:spPr bwMode="auto">
          <a:xfrm rot="5400000" flipH="1" flipV="1">
            <a:off x="10614140" y="20505944"/>
            <a:ext cx="4816885" cy="11430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121" name="Forma libre 162">
            <a:extLst>
              <a:ext uri="{FF2B5EF4-FFF2-40B4-BE49-F238E27FC236}">
                <a16:creationId xmlns:a16="http://schemas.microsoft.com/office/drawing/2014/main" id="{0ECE0D3A-BD50-2700-AFAA-1E7E0502C5E2}"/>
              </a:ext>
            </a:extLst>
          </xdr:cNvPr>
          <xdr:cNvSpPr/>
        </xdr:nvSpPr>
        <xdr:spPr bwMode="auto">
          <a:xfrm>
            <a:off x="2933700" y="17167861"/>
            <a:ext cx="3032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2" name="Forma libre: forma 11">
            <a:extLst>
              <a:ext uri="{FF2B5EF4-FFF2-40B4-BE49-F238E27FC236}">
                <a16:creationId xmlns:a16="http://schemas.microsoft.com/office/drawing/2014/main" id="{BDBC56DE-54CC-D5AE-A303-2F1E2542CF4E}"/>
              </a:ext>
            </a:extLst>
          </xdr:cNvPr>
          <xdr:cNvSpPr/>
        </xdr:nvSpPr>
        <xdr:spPr bwMode="auto">
          <a:xfrm rot="5400000">
            <a:off x="6323030" y="17295831"/>
            <a:ext cx="1398270" cy="123377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3" name="107 CuadroTexto">
            <a:extLst>
              <a:ext uri="{FF2B5EF4-FFF2-40B4-BE49-F238E27FC236}">
                <a16:creationId xmlns:a16="http://schemas.microsoft.com/office/drawing/2014/main" id="{4E47F229-BC72-31AE-616B-A76F30B1427A}"/>
              </a:ext>
            </a:extLst>
          </xdr:cNvPr>
          <xdr:cNvSpPr txBox="1"/>
        </xdr:nvSpPr>
        <xdr:spPr bwMode="auto">
          <a:xfrm rot="21509480" flipH="1">
            <a:off x="7078020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24" name="Forma libre: forma 11">
            <a:extLst>
              <a:ext uri="{FF2B5EF4-FFF2-40B4-BE49-F238E27FC236}">
                <a16:creationId xmlns:a16="http://schemas.microsoft.com/office/drawing/2014/main" id="{92A3547E-1FD3-C4B2-C430-558E1F25A48E}"/>
              </a:ext>
            </a:extLst>
          </xdr:cNvPr>
          <xdr:cNvSpPr/>
        </xdr:nvSpPr>
        <xdr:spPr bwMode="auto">
          <a:xfrm rot="5400000" flipH="1">
            <a:off x="8158552" y="10973471"/>
            <a:ext cx="4025155" cy="8470301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251 w 1628160"/>
              <a:gd name="connsiteY0" fmla="*/ 2115025 h 2115025"/>
              <a:gd name="connsiteX1" fmla="*/ 1628160 w 1628160"/>
              <a:gd name="connsiteY1" fmla="*/ 2207 h 2115025"/>
              <a:gd name="connsiteX0" fmla="*/ 251 w 1628160"/>
              <a:gd name="connsiteY0" fmla="*/ 2114290 h 2114290"/>
              <a:gd name="connsiteX1" fmla="*/ 1628160 w 1628160"/>
              <a:gd name="connsiteY1" fmla="*/ 1472 h 2114290"/>
              <a:gd name="connsiteX0" fmla="*/ 251 w 1628160"/>
              <a:gd name="connsiteY0" fmla="*/ 2113149 h 2113149"/>
              <a:gd name="connsiteX1" fmla="*/ 1628160 w 1628160"/>
              <a:gd name="connsiteY1" fmla="*/ 331 h 21131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60" h="2113149">
                <a:moveTo>
                  <a:pt x="251" y="2113149"/>
                </a:moveTo>
                <a:cubicBezTo>
                  <a:pt x="-12129" y="607717"/>
                  <a:pt x="430873" y="-16492"/>
                  <a:pt x="1628160" y="331"/>
                </a:cubicBezTo>
              </a:path>
            </a:pathLst>
          </a:custGeom>
          <a:ln w="127000">
            <a:solidFill>
              <a:srgbClr val="33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5" name="Forma libre: forma 11">
            <a:extLst>
              <a:ext uri="{FF2B5EF4-FFF2-40B4-BE49-F238E27FC236}">
                <a16:creationId xmlns:a16="http://schemas.microsoft.com/office/drawing/2014/main" id="{8D976692-DF6E-1F68-C8BC-37D1D94113B9}"/>
              </a:ext>
            </a:extLst>
          </xdr:cNvPr>
          <xdr:cNvSpPr/>
        </xdr:nvSpPr>
        <xdr:spPr bwMode="auto">
          <a:xfrm rot="10488586">
            <a:off x="5222505" y="13166653"/>
            <a:ext cx="4226239" cy="1081137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1817771">
                <a:moveTo>
                  <a:pt x="0" y="1817771"/>
                </a:moveTo>
                <a:cubicBezTo>
                  <a:pt x="30455" y="-517019"/>
                  <a:pt x="2238470" y="-83693"/>
                  <a:pt x="3461441" y="319486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9807353A-0012-7660-089E-C641B0C449F1}"/>
              </a:ext>
            </a:extLst>
          </xdr:cNvPr>
          <xdr:cNvSpPr txBox="1"/>
        </xdr:nvSpPr>
        <xdr:spPr bwMode="auto">
          <a:xfrm rot="21509480" flipH="1">
            <a:off x="4304171" y="1392051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27" name="Forma libre: forma 11">
            <a:extLst>
              <a:ext uri="{FF2B5EF4-FFF2-40B4-BE49-F238E27FC236}">
                <a16:creationId xmlns:a16="http://schemas.microsoft.com/office/drawing/2014/main" id="{9FE1A4E6-94A7-16D2-D017-7CF1D2E2CF3D}"/>
              </a:ext>
            </a:extLst>
          </xdr:cNvPr>
          <xdr:cNvSpPr/>
        </xdr:nvSpPr>
        <xdr:spPr bwMode="auto">
          <a:xfrm rot="356031" flipH="1">
            <a:off x="5161389" y="15151947"/>
            <a:ext cx="11174483" cy="1451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  <a:gd name="connsiteX0" fmla="*/ 142 w 3461583"/>
              <a:gd name="connsiteY0" fmla="*/ 2898880 h 2898880"/>
              <a:gd name="connsiteX1" fmla="*/ 3461583 w 3461583"/>
              <a:gd name="connsiteY1" fmla="*/ 1400595 h 2898880"/>
              <a:gd name="connsiteX0" fmla="*/ 142 w 3461583"/>
              <a:gd name="connsiteY0" fmla="*/ 2867827 h 2867827"/>
              <a:gd name="connsiteX1" fmla="*/ 3461583 w 3461583"/>
              <a:gd name="connsiteY1" fmla="*/ 1369542 h 2867827"/>
              <a:gd name="connsiteX0" fmla="*/ 0 w 3461441"/>
              <a:gd name="connsiteY0" fmla="*/ 2680567 h 2680567"/>
              <a:gd name="connsiteX1" fmla="*/ 3461441 w 3461441"/>
              <a:gd name="connsiteY1" fmla="*/ 1182282 h 26805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2680567">
                <a:moveTo>
                  <a:pt x="0" y="2680567"/>
                </a:moveTo>
                <a:cubicBezTo>
                  <a:pt x="29269" y="-2070072"/>
                  <a:pt x="2242456" y="877988"/>
                  <a:pt x="3461441" y="1182282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3" name="107 CuadroTexto">
            <a:extLst>
              <a:ext uri="{FF2B5EF4-FFF2-40B4-BE49-F238E27FC236}">
                <a16:creationId xmlns:a16="http://schemas.microsoft.com/office/drawing/2014/main" id="{0C6B4ED4-B8E0-F0A2-AD8D-E24EAF5B9BB1}"/>
              </a:ext>
            </a:extLst>
          </xdr:cNvPr>
          <xdr:cNvSpPr txBox="1"/>
        </xdr:nvSpPr>
        <xdr:spPr bwMode="auto">
          <a:xfrm rot="21509480" flipH="1">
            <a:off x="4304171" y="1493016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7662594" name="Forma libre 162">
            <a:extLst>
              <a:ext uri="{FF2B5EF4-FFF2-40B4-BE49-F238E27FC236}">
                <a16:creationId xmlns:a16="http://schemas.microsoft.com/office/drawing/2014/main" id="{22D72A98-7B9A-49ED-EF08-DC0B3600E28C}"/>
              </a:ext>
            </a:extLst>
          </xdr:cNvPr>
          <xdr:cNvSpPr/>
        </xdr:nvSpPr>
        <xdr:spPr bwMode="auto">
          <a:xfrm flipV="1">
            <a:off x="6267450" y="17179292"/>
            <a:ext cx="12649200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5" name="Forma libre: forma 11">
            <a:extLst>
              <a:ext uri="{FF2B5EF4-FFF2-40B4-BE49-F238E27FC236}">
                <a16:creationId xmlns:a16="http://schemas.microsoft.com/office/drawing/2014/main" id="{2032DBCF-FFE7-6975-D365-FD7280A4DD64}"/>
              </a:ext>
            </a:extLst>
          </xdr:cNvPr>
          <xdr:cNvSpPr/>
        </xdr:nvSpPr>
        <xdr:spPr bwMode="auto">
          <a:xfrm rot="5400000">
            <a:off x="19235113" y="16831016"/>
            <a:ext cx="1428751" cy="2132919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6" name="Forma libre: forma 11">
            <a:extLst>
              <a:ext uri="{FF2B5EF4-FFF2-40B4-BE49-F238E27FC236}">
                <a16:creationId xmlns:a16="http://schemas.microsoft.com/office/drawing/2014/main" id="{5B424A05-3B3F-A2F4-324E-CF1BB8D3A701}"/>
              </a:ext>
            </a:extLst>
          </xdr:cNvPr>
          <xdr:cNvSpPr/>
        </xdr:nvSpPr>
        <xdr:spPr bwMode="auto">
          <a:xfrm rot="16548653" flipH="1">
            <a:off x="16039191" y="15820626"/>
            <a:ext cx="2278592" cy="1730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7" name="Forma libre: forma 11">
            <a:extLst>
              <a:ext uri="{FF2B5EF4-FFF2-40B4-BE49-F238E27FC236}">
                <a16:creationId xmlns:a16="http://schemas.microsoft.com/office/drawing/2014/main" id="{E4CB8537-695D-50A5-2916-7109EA4F2B74}"/>
              </a:ext>
            </a:extLst>
          </xdr:cNvPr>
          <xdr:cNvSpPr/>
        </xdr:nvSpPr>
        <xdr:spPr bwMode="auto">
          <a:xfrm rot="5400000">
            <a:off x="18613747" y="14990453"/>
            <a:ext cx="2343151" cy="360424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8" name="Forma libre 162">
            <a:extLst>
              <a:ext uri="{FF2B5EF4-FFF2-40B4-BE49-F238E27FC236}">
                <a16:creationId xmlns:a16="http://schemas.microsoft.com/office/drawing/2014/main" id="{6421B0FC-C6C5-343E-AF53-C0C7655C6EB1}"/>
              </a:ext>
            </a:extLst>
          </xdr:cNvPr>
          <xdr:cNvSpPr/>
        </xdr:nvSpPr>
        <xdr:spPr bwMode="auto">
          <a:xfrm rot="5400000" flipH="1">
            <a:off x="19416711" y="14154150"/>
            <a:ext cx="2533653" cy="312420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9" name="Forma libre: forma 11">
            <a:extLst>
              <a:ext uri="{FF2B5EF4-FFF2-40B4-BE49-F238E27FC236}">
                <a16:creationId xmlns:a16="http://schemas.microsoft.com/office/drawing/2014/main" id="{A4950344-B6D0-875A-D514-D9E93B0EE955}"/>
              </a:ext>
            </a:extLst>
          </xdr:cNvPr>
          <xdr:cNvSpPr/>
        </xdr:nvSpPr>
        <xdr:spPr bwMode="auto">
          <a:xfrm rot="10536072" flipH="1">
            <a:off x="9475717" y="11116438"/>
            <a:ext cx="8121071" cy="335327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6959" h="2521230">
                <a:moveTo>
                  <a:pt x="7044" y="2521230"/>
                </a:moveTo>
                <a:cubicBezTo>
                  <a:pt x="-72971" y="1015799"/>
                  <a:pt x="520053" y="56218"/>
                  <a:pt x="2226959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600" name="Forma libre: forma 11">
            <a:extLst>
              <a:ext uri="{FF2B5EF4-FFF2-40B4-BE49-F238E27FC236}">
                <a16:creationId xmlns:a16="http://schemas.microsoft.com/office/drawing/2014/main" id="{CCD1076A-A692-09F3-BD3F-053EA717877C}"/>
              </a:ext>
            </a:extLst>
          </xdr:cNvPr>
          <xdr:cNvSpPr/>
        </xdr:nvSpPr>
        <xdr:spPr bwMode="auto">
          <a:xfrm rot="21428298" flipH="1">
            <a:off x="17668761" y="14115963"/>
            <a:ext cx="1490831" cy="41499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4717"/>
              <a:gd name="connsiteY0" fmla="*/ 2385273 h 2385274"/>
              <a:gd name="connsiteX1" fmla="*/ 2214717 w 2214717"/>
              <a:gd name="connsiteY1" fmla="*/ 0 h 2385274"/>
              <a:gd name="connsiteX0" fmla="*/ 0 w 2232392"/>
              <a:gd name="connsiteY0" fmla="*/ 2631601 h 2631603"/>
              <a:gd name="connsiteX1" fmla="*/ 2232392 w 2232392"/>
              <a:gd name="connsiteY1" fmla="*/ 0 h 2631603"/>
              <a:gd name="connsiteX0" fmla="*/ 1 w 2269476"/>
              <a:gd name="connsiteY0" fmla="*/ 2449877 h 2449876"/>
              <a:gd name="connsiteX1" fmla="*/ 2269476 w 2269476"/>
              <a:gd name="connsiteY1" fmla="*/ 0 h 2449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69476" h="2449876">
                <a:moveTo>
                  <a:pt x="1" y="2449877"/>
                </a:moveTo>
                <a:cubicBezTo>
                  <a:pt x="279708" y="1360417"/>
                  <a:pt x="562570" y="56218"/>
                  <a:pt x="2269476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$S$89">
        <xdr:nvSpPr>
          <xdr:cNvPr id="37662601" name="279 CuadroTexto">
            <a:extLst>
              <a:ext uri="{FF2B5EF4-FFF2-40B4-BE49-F238E27FC236}">
                <a16:creationId xmlns:a16="http://schemas.microsoft.com/office/drawing/2014/main" id="{8E80338A-FBF9-6109-F0AF-54FAEEFF15AB}"/>
              </a:ext>
            </a:extLst>
          </xdr:cNvPr>
          <xdr:cNvSpPr txBox="1"/>
        </xdr:nvSpPr>
        <xdr:spPr bwMode="auto">
          <a:xfrm flipH="1">
            <a:off x="3245109" y="1375082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875949-CBFF-43AA-B166-57FA8430DEF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37662602" name="279 CuadroTexto">
            <a:extLst>
              <a:ext uri="{FF2B5EF4-FFF2-40B4-BE49-F238E27FC236}">
                <a16:creationId xmlns:a16="http://schemas.microsoft.com/office/drawing/2014/main" id="{EF23294F-AD07-363E-4740-DDFF6CDADD3A}"/>
              </a:ext>
            </a:extLst>
          </xdr:cNvPr>
          <xdr:cNvSpPr txBox="1"/>
        </xdr:nvSpPr>
        <xdr:spPr bwMode="auto">
          <a:xfrm flipH="1">
            <a:off x="3207009" y="1483667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A05A6F-105D-48A0-A10A-6A30F8C73AEA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37662603" name="279 CuadroTexto">
            <a:extLst>
              <a:ext uri="{FF2B5EF4-FFF2-40B4-BE49-F238E27FC236}">
                <a16:creationId xmlns:a16="http://schemas.microsoft.com/office/drawing/2014/main" id="{B16B7000-C880-64BF-3C6B-852CF78E4599}"/>
              </a:ext>
            </a:extLst>
          </xdr:cNvPr>
          <xdr:cNvSpPr txBox="1"/>
        </xdr:nvSpPr>
        <xdr:spPr bwMode="auto">
          <a:xfrm rot="16200000" flipH="1">
            <a:off x="1910913" y="14314129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8A644EE-BAF2-4707-BC5E-E8F402C49C1C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7662604" name="107 CuadroTexto">
            <a:extLst>
              <a:ext uri="{FF2B5EF4-FFF2-40B4-BE49-F238E27FC236}">
                <a16:creationId xmlns:a16="http://schemas.microsoft.com/office/drawing/2014/main" id="{FD55AB8A-8A97-F147-A772-AB35D7C3BB82}"/>
              </a:ext>
            </a:extLst>
          </xdr:cNvPr>
          <xdr:cNvSpPr txBox="1"/>
        </xdr:nvSpPr>
        <xdr:spPr bwMode="auto">
          <a:xfrm rot="2361341" flipH="1">
            <a:off x="22077821" y="16949465"/>
            <a:ext cx="10047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7662605" name="107 CuadroTexto">
            <a:extLst>
              <a:ext uri="{FF2B5EF4-FFF2-40B4-BE49-F238E27FC236}">
                <a16:creationId xmlns:a16="http://schemas.microsoft.com/office/drawing/2014/main" id="{7236AA42-C1F6-EA04-1D3C-EC60E1C74BD9}"/>
              </a:ext>
            </a:extLst>
          </xdr:cNvPr>
          <xdr:cNvSpPr txBox="1"/>
        </xdr:nvSpPr>
        <xdr:spPr bwMode="auto">
          <a:xfrm rot="2361341" flipH="1">
            <a:off x="21392021" y="17921015"/>
            <a:ext cx="10428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7662606" name="107 CuadroTexto">
            <a:extLst>
              <a:ext uri="{FF2B5EF4-FFF2-40B4-BE49-F238E27FC236}">
                <a16:creationId xmlns:a16="http://schemas.microsoft.com/office/drawing/2014/main" id="{33FA4298-4FE2-CF1F-13C2-7F97474396CE}"/>
              </a:ext>
            </a:extLst>
          </xdr:cNvPr>
          <xdr:cNvSpPr txBox="1"/>
        </xdr:nvSpPr>
        <xdr:spPr bwMode="auto">
          <a:xfrm rot="2361341" flipH="1">
            <a:off x="20839570" y="18587765"/>
            <a:ext cx="108092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37662607" name="279 CuadroTexto">
            <a:extLst>
              <a:ext uri="{FF2B5EF4-FFF2-40B4-BE49-F238E27FC236}">
                <a16:creationId xmlns:a16="http://schemas.microsoft.com/office/drawing/2014/main" id="{4F17FBF3-5AAC-A561-416B-67F75B7AD604}"/>
              </a:ext>
            </a:extLst>
          </xdr:cNvPr>
          <xdr:cNvSpPr txBox="1"/>
        </xdr:nvSpPr>
        <xdr:spPr bwMode="auto">
          <a:xfrm rot="2229789" flipH="1">
            <a:off x="22714209" y="17541772"/>
            <a:ext cx="12152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CE1D0A-CF45-4A7D-8CB0-9A30806D7EE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C$89">
        <xdr:nvSpPr>
          <xdr:cNvPr id="37662608" name="279 CuadroTexto">
            <a:extLst>
              <a:ext uri="{FF2B5EF4-FFF2-40B4-BE49-F238E27FC236}">
                <a16:creationId xmlns:a16="http://schemas.microsoft.com/office/drawing/2014/main" id="{915055B1-657B-B925-C12C-A17398A8DAAD}"/>
              </a:ext>
            </a:extLst>
          </xdr:cNvPr>
          <xdr:cNvSpPr txBox="1"/>
        </xdr:nvSpPr>
        <xdr:spPr bwMode="auto">
          <a:xfrm rot="2229789" flipH="1">
            <a:off x="22104609" y="18475223"/>
            <a:ext cx="1253310" cy="7102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54EBD29-944F-4621-8F29-FA0C4FA1EB6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37662609" name="279 CuadroTexto">
            <a:extLst>
              <a:ext uri="{FF2B5EF4-FFF2-40B4-BE49-F238E27FC236}">
                <a16:creationId xmlns:a16="http://schemas.microsoft.com/office/drawing/2014/main" id="{7589A84D-68EA-6EB3-EA74-B82977523D08}"/>
              </a:ext>
            </a:extLst>
          </xdr:cNvPr>
          <xdr:cNvSpPr txBox="1"/>
        </xdr:nvSpPr>
        <xdr:spPr bwMode="auto">
          <a:xfrm rot="2229789" flipH="1">
            <a:off x="21533109" y="19294373"/>
            <a:ext cx="125331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CEDB83-B8D4-43C3-AAD6-6D27C2A977E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37662610" name="279 CuadroTexto">
            <a:extLst>
              <a:ext uri="{FF2B5EF4-FFF2-40B4-BE49-F238E27FC236}">
                <a16:creationId xmlns:a16="http://schemas.microsoft.com/office/drawing/2014/main" id="{6C3063CE-126B-196C-044C-8FD4FA0492DB}"/>
              </a:ext>
            </a:extLst>
          </xdr:cNvPr>
          <xdr:cNvSpPr txBox="1"/>
        </xdr:nvSpPr>
        <xdr:spPr bwMode="auto">
          <a:xfrm rot="18496264" flipH="1">
            <a:off x="22665888" y="19352854"/>
            <a:ext cx="185715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60B0E24-9543-4E38-B85E-2B103CF4730E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3</xdr:col>
      <xdr:colOff>219125</xdr:colOff>
      <xdr:row>8</xdr:row>
      <xdr:rowOff>121920</xdr:rowOff>
    </xdr:from>
    <xdr:to>
      <xdr:col>68</xdr:col>
      <xdr:colOff>112823</xdr:colOff>
      <xdr:row>52</xdr:row>
      <xdr:rowOff>548639</xdr:rowOff>
    </xdr:to>
    <xdr:grpSp>
      <xdr:nvGrpSpPr>
        <xdr:cNvPr id="257" name="Grupo 256">
          <a:extLst>
            <a:ext uri="{FF2B5EF4-FFF2-40B4-BE49-F238E27FC236}">
              <a16:creationId xmlns:a16="http://schemas.microsoft.com/office/drawing/2014/main" id="{4F03C8A7-6287-FAF6-E098-82C864974F63}"/>
            </a:ext>
          </a:extLst>
        </xdr:cNvPr>
        <xdr:cNvGrpSpPr/>
      </xdr:nvGrpSpPr>
      <xdr:grpSpPr>
        <a:xfrm>
          <a:off x="1666925" y="3131820"/>
          <a:ext cx="23134698" cy="20810219"/>
          <a:chOff x="1666925" y="3017520"/>
          <a:chExt cx="22525098" cy="20924519"/>
        </a:xfrm>
      </xdr:grpSpPr>
      <xdr:sp macro="" textlink="">
        <xdr:nvSpPr>
          <xdr:cNvPr id="27" name="Forma libre 162">
            <a:extLst>
              <a:ext uri="{FF2B5EF4-FFF2-40B4-BE49-F238E27FC236}">
                <a16:creationId xmlns:a16="http://schemas.microsoft.com/office/drawing/2014/main" id="{672594CB-5696-BF64-B781-2685D6E351D5}"/>
              </a:ext>
            </a:extLst>
          </xdr:cNvPr>
          <xdr:cNvSpPr/>
        </xdr:nvSpPr>
        <xdr:spPr bwMode="auto">
          <a:xfrm rot="5400000" flipH="1" flipV="1">
            <a:off x="2767158" y="11997023"/>
            <a:ext cx="13251504" cy="518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8" name="CuadroTexto 10">
            <a:extLst>
              <a:ext uri="{FF2B5EF4-FFF2-40B4-BE49-F238E27FC236}">
                <a16:creationId xmlns:a16="http://schemas.microsoft.com/office/drawing/2014/main" id="{77EF93F7-B205-620C-5F45-BBF417AB6F8C}"/>
              </a:ext>
            </a:extLst>
          </xdr:cNvPr>
          <xdr:cNvSpPr txBox="1"/>
        </xdr:nvSpPr>
        <xdr:spPr bwMode="auto">
          <a:xfrm rot="5400000" flipH="1" flipV="1">
            <a:off x="3603739" y="7978662"/>
            <a:ext cx="4466365" cy="115824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29" name="107 CuadroTexto">
            <a:extLst>
              <a:ext uri="{FF2B5EF4-FFF2-40B4-BE49-F238E27FC236}">
                <a16:creationId xmlns:a16="http://schemas.microsoft.com/office/drawing/2014/main" id="{B12AA409-CC18-408D-7775-558AC133B258}"/>
              </a:ext>
            </a:extLst>
          </xdr:cNvPr>
          <xdr:cNvSpPr txBox="1"/>
        </xdr:nvSpPr>
        <xdr:spPr bwMode="auto">
          <a:xfrm rot="21509480" flipH="1">
            <a:off x="10552571" y="18683014"/>
            <a:ext cx="113807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0" name="107 CuadroTexto">
            <a:extLst>
              <a:ext uri="{FF2B5EF4-FFF2-40B4-BE49-F238E27FC236}">
                <a16:creationId xmlns:a16="http://schemas.microsoft.com/office/drawing/2014/main" id="{3C59CC8C-5B97-65E3-95B6-8B3D9C68B2EC}"/>
              </a:ext>
            </a:extLst>
          </xdr:cNvPr>
          <xdr:cNvSpPr txBox="1"/>
        </xdr:nvSpPr>
        <xdr:spPr bwMode="auto">
          <a:xfrm rot="21509480" flipH="1">
            <a:off x="8797964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1" name="Rectángulo 30">
            <a:extLst>
              <a:ext uri="{FF2B5EF4-FFF2-40B4-BE49-F238E27FC236}">
                <a16:creationId xmlns:a16="http://schemas.microsoft.com/office/drawing/2014/main" id="{440214D4-862C-C0E7-5B50-1D8B8C1360F7}"/>
              </a:ext>
            </a:extLst>
          </xdr:cNvPr>
          <xdr:cNvSpPr/>
        </xdr:nvSpPr>
        <xdr:spPr bwMode="auto">
          <a:xfrm flipH="1">
            <a:off x="21543755" y="9561752"/>
            <a:ext cx="880082" cy="3573109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618144" name="279 CuadroTexto">
            <a:extLst>
              <a:ext uri="{FF2B5EF4-FFF2-40B4-BE49-F238E27FC236}">
                <a16:creationId xmlns:a16="http://schemas.microsoft.com/office/drawing/2014/main" id="{6E0F114B-748F-3CC3-82F0-BFF21254F332}"/>
              </a:ext>
            </a:extLst>
          </xdr:cNvPr>
          <xdr:cNvSpPr txBox="1"/>
        </xdr:nvSpPr>
        <xdr:spPr bwMode="auto">
          <a:xfrm flipH="1">
            <a:off x="8701029" y="19446772"/>
            <a:ext cx="139428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2BD84E5-AD4B-4FDD-B1AB-6692E332F91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618146" name="279 CuadroTexto">
            <a:extLst>
              <a:ext uri="{FF2B5EF4-FFF2-40B4-BE49-F238E27FC236}">
                <a16:creationId xmlns:a16="http://schemas.microsoft.com/office/drawing/2014/main" id="{876D6C18-1AB9-CF38-B236-A417615C67AD}"/>
              </a:ext>
            </a:extLst>
          </xdr:cNvPr>
          <xdr:cNvSpPr txBox="1"/>
        </xdr:nvSpPr>
        <xdr:spPr bwMode="auto">
          <a:xfrm flipH="1">
            <a:off x="8139831" y="20639812"/>
            <a:ext cx="1875548" cy="75238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0176C48-DD21-4448-AA4D-507D1C832C71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618150" name="279 CuadroTexto">
            <a:extLst>
              <a:ext uri="{FF2B5EF4-FFF2-40B4-BE49-F238E27FC236}">
                <a16:creationId xmlns:a16="http://schemas.microsoft.com/office/drawing/2014/main" id="{2AD1AB0A-18A3-12A6-E396-E13F6AF6CCD9}"/>
              </a:ext>
            </a:extLst>
          </xdr:cNvPr>
          <xdr:cNvSpPr txBox="1"/>
        </xdr:nvSpPr>
        <xdr:spPr bwMode="auto">
          <a:xfrm flipH="1">
            <a:off x="10493603" y="19476258"/>
            <a:ext cx="140952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5CBBF8-819C-483A-B9C2-DE5DB01E587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54" name="CuadroTexto 10">
            <a:extLst>
              <a:ext uri="{FF2B5EF4-FFF2-40B4-BE49-F238E27FC236}">
                <a16:creationId xmlns:a16="http://schemas.microsoft.com/office/drawing/2014/main" id="{EE37420C-CBFE-435C-452B-995D335B363B}"/>
              </a:ext>
            </a:extLst>
          </xdr:cNvPr>
          <xdr:cNvSpPr txBox="1"/>
        </xdr:nvSpPr>
        <xdr:spPr bwMode="auto">
          <a:xfrm rot="10800000" flipH="1" flipV="1">
            <a:off x="7450077" y="21891172"/>
            <a:ext cx="4802883" cy="20508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Guardia Civil Norte</a:t>
            </a:r>
          </a:p>
        </xdr:txBody>
      </xdr:sp>
      <xdr:sp macro="" textlink="">
        <xdr:nvSpPr>
          <xdr:cNvPr id="2618155" name="87 Flecha derecha">
            <a:extLst>
              <a:ext uri="{FF2B5EF4-FFF2-40B4-BE49-F238E27FC236}">
                <a16:creationId xmlns:a16="http://schemas.microsoft.com/office/drawing/2014/main" id="{905B12B3-34D6-3851-1C69-8B8ADA166E2E}"/>
              </a:ext>
            </a:extLst>
          </xdr:cNvPr>
          <xdr:cNvSpPr/>
        </xdr:nvSpPr>
        <xdr:spPr bwMode="auto">
          <a:xfrm rot="16200000" flipH="1">
            <a:off x="6808860" y="22516205"/>
            <a:ext cx="1031226" cy="8958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56" name="87 Flecha derecha">
            <a:extLst>
              <a:ext uri="{FF2B5EF4-FFF2-40B4-BE49-F238E27FC236}">
                <a16:creationId xmlns:a16="http://schemas.microsoft.com/office/drawing/2014/main" id="{DFA3653F-51E9-9BC0-8CEB-44611236257C}"/>
              </a:ext>
            </a:extLst>
          </xdr:cNvPr>
          <xdr:cNvSpPr/>
        </xdr:nvSpPr>
        <xdr:spPr bwMode="auto">
          <a:xfrm rot="5400000" flipH="1">
            <a:off x="13490018" y="3051806"/>
            <a:ext cx="821888" cy="1129805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57" name="CuadroTexto 10">
            <a:extLst>
              <a:ext uri="{FF2B5EF4-FFF2-40B4-BE49-F238E27FC236}">
                <a16:creationId xmlns:a16="http://schemas.microsoft.com/office/drawing/2014/main" id="{014FEA8E-6033-C985-749C-A340B5D34E9E}"/>
              </a:ext>
            </a:extLst>
          </xdr:cNvPr>
          <xdr:cNvSpPr txBox="1"/>
        </xdr:nvSpPr>
        <xdr:spPr bwMode="auto">
          <a:xfrm rot="10800000" flipH="1" flipV="1">
            <a:off x="14033469" y="3017520"/>
            <a:ext cx="4193572" cy="1253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Tomás Marsano</a:t>
            </a:r>
          </a:p>
        </xdr:txBody>
      </xdr:sp>
      <xdr:pic>
        <xdr:nvPicPr>
          <xdr:cNvPr id="24" name="Imagen 18">
            <a:extLst>
              <a:ext uri="{FF2B5EF4-FFF2-40B4-BE49-F238E27FC236}">
                <a16:creationId xmlns:a16="http://schemas.microsoft.com/office/drawing/2014/main" id="{6EBE2739-CAB3-10C5-33EB-C11BE4CAB1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935947" y="3429554"/>
            <a:ext cx="3118916" cy="26883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Forma libre: forma 11">
            <a:extLst>
              <a:ext uri="{FF2B5EF4-FFF2-40B4-BE49-F238E27FC236}">
                <a16:creationId xmlns:a16="http://schemas.microsoft.com/office/drawing/2014/main" id="{4D868D9C-47F9-09E8-207C-C45BAEB4B375}"/>
              </a:ext>
            </a:extLst>
          </xdr:cNvPr>
          <xdr:cNvSpPr/>
        </xdr:nvSpPr>
        <xdr:spPr bwMode="auto">
          <a:xfrm rot="16200000" flipH="1">
            <a:off x="10602443" y="10150024"/>
            <a:ext cx="5899269" cy="517416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" name="Forma libre 162">
            <a:extLst>
              <a:ext uri="{FF2B5EF4-FFF2-40B4-BE49-F238E27FC236}">
                <a16:creationId xmlns:a16="http://schemas.microsoft.com/office/drawing/2014/main" id="{A5A55C12-74CA-D2C7-B555-F4E9056B061C}"/>
              </a:ext>
            </a:extLst>
          </xdr:cNvPr>
          <xdr:cNvSpPr/>
        </xdr:nvSpPr>
        <xdr:spPr bwMode="auto">
          <a:xfrm>
            <a:off x="15986760" y="9784080"/>
            <a:ext cx="7226871" cy="4600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" name="Forma libre 162">
            <a:extLst>
              <a:ext uri="{FF2B5EF4-FFF2-40B4-BE49-F238E27FC236}">
                <a16:creationId xmlns:a16="http://schemas.microsoft.com/office/drawing/2014/main" id="{8CA48584-B41A-F14B-EB7E-DB09F73CEC0C}"/>
              </a:ext>
            </a:extLst>
          </xdr:cNvPr>
          <xdr:cNvSpPr/>
        </xdr:nvSpPr>
        <xdr:spPr bwMode="auto">
          <a:xfrm flipH="1" flipV="1">
            <a:off x="11003280" y="15625634"/>
            <a:ext cx="95334" cy="30588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" name="Forma libre 162">
            <a:extLst>
              <a:ext uri="{FF2B5EF4-FFF2-40B4-BE49-F238E27FC236}">
                <a16:creationId xmlns:a16="http://schemas.microsoft.com/office/drawing/2014/main" id="{2E3EAE09-EEBB-38FB-A22A-901905226646}"/>
              </a:ext>
            </a:extLst>
          </xdr:cNvPr>
          <xdr:cNvSpPr/>
        </xdr:nvSpPr>
        <xdr:spPr bwMode="auto">
          <a:xfrm rot="5400000" flipV="1">
            <a:off x="8983979" y="13921739"/>
            <a:ext cx="14462763" cy="914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8" name="279 CuadroTexto">
            <a:extLst>
              <a:ext uri="{FF2B5EF4-FFF2-40B4-BE49-F238E27FC236}">
                <a16:creationId xmlns:a16="http://schemas.microsoft.com/office/drawing/2014/main" id="{0D3AAE8E-CCA4-BC46-C3F1-C09E66D3610B}"/>
              </a:ext>
            </a:extLst>
          </xdr:cNvPr>
          <xdr:cNvSpPr txBox="1"/>
        </xdr:nvSpPr>
        <xdr:spPr bwMode="auto">
          <a:xfrm flipH="1">
            <a:off x="15393038" y="21571318"/>
            <a:ext cx="1815240" cy="82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60D2FA4-4EBD-4DF4-ADA2-92749559E73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9" name="279 CuadroTexto">
            <a:extLst>
              <a:ext uri="{FF2B5EF4-FFF2-40B4-BE49-F238E27FC236}">
                <a16:creationId xmlns:a16="http://schemas.microsoft.com/office/drawing/2014/main" id="{A97C97F4-1647-84E9-2B8F-246FAFE62E11}"/>
              </a:ext>
            </a:extLst>
          </xdr:cNvPr>
          <xdr:cNvSpPr txBox="1"/>
        </xdr:nvSpPr>
        <xdr:spPr bwMode="auto">
          <a:xfrm flipH="1">
            <a:off x="17038320" y="5219999"/>
            <a:ext cx="1409520" cy="725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38C5FBD-3FF1-414B-B01C-25F3857634D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" name="107 CuadroTexto">
            <a:extLst>
              <a:ext uri="{FF2B5EF4-FFF2-40B4-BE49-F238E27FC236}">
                <a16:creationId xmlns:a16="http://schemas.microsoft.com/office/drawing/2014/main" id="{749B0DFA-E609-95FF-DFA0-E41C0080AC11}"/>
              </a:ext>
            </a:extLst>
          </xdr:cNvPr>
          <xdr:cNvSpPr txBox="1"/>
        </xdr:nvSpPr>
        <xdr:spPr bwMode="auto">
          <a:xfrm rot="21509480" flipH="1">
            <a:off x="15615491" y="5976316"/>
            <a:ext cx="114935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5">
        <xdr:nvSpPr>
          <xdr:cNvPr id="21" name="279 CuadroTexto">
            <a:extLst>
              <a:ext uri="{FF2B5EF4-FFF2-40B4-BE49-F238E27FC236}">
                <a16:creationId xmlns:a16="http://schemas.microsoft.com/office/drawing/2014/main" id="{7148ADC3-75C5-5581-2A0B-E854ADC7C7ED}"/>
              </a:ext>
            </a:extLst>
          </xdr:cNvPr>
          <xdr:cNvSpPr txBox="1"/>
        </xdr:nvSpPr>
        <xdr:spPr bwMode="auto">
          <a:xfrm flipH="1">
            <a:off x="8464030" y="4419171"/>
            <a:ext cx="17390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C055C5-D28B-49CD-AB3A-4AC95546F93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" name="107 CuadroTexto">
            <a:extLst>
              <a:ext uri="{FF2B5EF4-FFF2-40B4-BE49-F238E27FC236}">
                <a16:creationId xmlns:a16="http://schemas.microsoft.com/office/drawing/2014/main" id="{914767B0-BA07-F556-3CE0-4C6E849E9E4E}"/>
              </a:ext>
            </a:extLst>
          </xdr:cNvPr>
          <xdr:cNvSpPr txBox="1"/>
        </xdr:nvSpPr>
        <xdr:spPr bwMode="auto">
          <a:xfrm rot="21509480" flipH="1">
            <a:off x="17706341" y="5938237"/>
            <a:ext cx="1154482" cy="7676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2" name="279 CuadroTexto">
            <a:extLst>
              <a:ext uri="{FF2B5EF4-FFF2-40B4-BE49-F238E27FC236}">
                <a16:creationId xmlns:a16="http://schemas.microsoft.com/office/drawing/2014/main" id="{EBB09498-9C40-329D-BE23-08360D09A4E7}"/>
              </a:ext>
            </a:extLst>
          </xdr:cNvPr>
          <xdr:cNvSpPr txBox="1"/>
        </xdr:nvSpPr>
        <xdr:spPr bwMode="auto">
          <a:xfrm flipH="1">
            <a:off x="15345710" y="5189651"/>
            <a:ext cx="144000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2DBE19-678D-43AA-B6A5-A3DDABEC9FD1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" name="Forma libre 2">
            <a:extLst>
              <a:ext uri="{FF2B5EF4-FFF2-40B4-BE49-F238E27FC236}">
                <a16:creationId xmlns:a16="http://schemas.microsoft.com/office/drawing/2014/main" id="{82B81595-86A0-0AE9-5867-FD89F68C0FA6}"/>
              </a:ext>
            </a:extLst>
          </xdr:cNvPr>
          <xdr:cNvSpPr/>
        </xdr:nvSpPr>
        <xdr:spPr bwMode="auto">
          <a:xfrm>
            <a:off x="18348960" y="6690360"/>
            <a:ext cx="4800600" cy="3154680"/>
          </a:xfrm>
          <a:custGeom>
            <a:avLst/>
            <a:gdLst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23462 w 3980962"/>
              <a:gd name="connsiteY2" fmla="*/ 2808654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72308 w 3980962"/>
              <a:gd name="connsiteY2" fmla="*/ 3028462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47885 w 3980962"/>
              <a:gd name="connsiteY2" fmla="*/ 3175000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4176346 w 4176346"/>
              <a:gd name="connsiteY0" fmla="*/ 4811346 h 4811346"/>
              <a:gd name="connsiteX1" fmla="*/ 2540000 w 4176346"/>
              <a:gd name="connsiteY1" fmla="*/ 3810000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417885 w 4176346"/>
              <a:gd name="connsiteY1" fmla="*/ 4078654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385904 w 4176346"/>
              <a:gd name="connsiteY3" fmla="*/ 1856155 h 4811346"/>
              <a:gd name="connsiteX4" fmla="*/ 0 w 4176346"/>
              <a:gd name="connsiteY4" fmla="*/ 0 h 4811346"/>
              <a:gd name="connsiteX0" fmla="*/ 4014434 w 4014434"/>
              <a:gd name="connsiteY0" fmla="*/ 4811346 h 4811346"/>
              <a:gd name="connsiteX1" fmla="*/ 2182703 w 4014434"/>
              <a:gd name="connsiteY1" fmla="*/ 3964768 h 4811346"/>
              <a:gd name="connsiteX2" fmla="*/ 924574 w 4014434"/>
              <a:gd name="connsiteY2" fmla="*/ 3033949 h 4811346"/>
              <a:gd name="connsiteX3" fmla="*/ 223992 w 4014434"/>
              <a:gd name="connsiteY3" fmla="*/ 1856155 h 4811346"/>
              <a:gd name="connsiteX4" fmla="*/ 0 w 4014434"/>
              <a:gd name="connsiteY4" fmla="*/ 0 h 4811346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933478" h="4352929">
                <a:moveTo>
                  <a:pt x="3933478" y="4352929"/>
                </a:moveTo>
                <a:cubicBezTo>
                  <a:pt x="3405211" y="4164795"/>
                  <a:pt x="2616724" y="3802584"/>
                  <a:pt x="2101747" y="3506351"/>
                </a:cubicBezTo>
                <a:cubicBezTo>
                  <a:pt x="1586770" y="3210118"/>
                  <a:pt x="1170070" y="2926967"/>
                  <a:pt x="843618" y="2575532"/>
                </a:cubicBezTo>
                <a:cubicBezTo>
                  <a:pt x="517166" y="2224097"/>
                  <a:pt x="313997" y="1926905"/>
                  <a:pt x="143036" y="1397738"/>
                </a:cubicBezTo>
                <a:cubicBezTo>
                  <a:pt x="-27925" y="868571"/>
                  <a:pt x="28493" y="694022"/>
                  <a:pt x="0" y="0"/>
                </a:cubicBez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n-U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" name="Triángulo isósceles 7">
            <a:extLst>
              <a:ext uri="{FF2B5EF4-FFF2-40B4-BE49-F238E27FC236}">
                <a16:creationId xmlns:a16="http://schemas.microsoft.com/office/drawing/2014/main" id="{D7A6E44C-DAFC-1375-E7BC-FFB877731589}"/>
              </a:ext>
            </a:extLst>
          </xdr:cNvPr>
          <xdr:cNvSpPr/>
        </xdr:nvSpPr>
        <xdr:spPr bwMode="auto">
          <a:xfrm rot="13356918">
            <a:off x="19305591" y="9124226"/>
            <a:ext cx="1121730" cy="724834"/>
          </a:xfrm>
          <a:prstGeom prst="triangle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" name="Rectángulo redondeado 4">
            <a:extLst>
              <a:ext uri="{FF2B5EF4-FFF2-40B4-BE49-F238E27FC236}">
                <a16:creationId xmlns:a16="http://schemas.microsoft.com/office/drawing/2014/main" id="{4FC15A2D-4FE8-2967-5570-C546EB17C1DA}"/>
              </a:ext>
            </a:extLst>
          </xdr:cNvPr>
          <xdr:cNvSpPr/>
        </xdr:nvSpPr>
        <xdr:spPr bwMode="auto">
          <a:xfrm rot="5400000">
            <a:off x="4110528" y="13727677"/>
            <a:ext cx="129755" cy="4296972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0" name="Forma libre 5">
            <a:extLst>
              <a:ext uri="{FF2B5EF4-FFF2-40B4-BE49-F238E27FC236}">
                <a16:creationId xmlns:a16="http://schemas.microsoft.com/office/drawing/2014/main" id="{C29D8F08-1E53-C47B-8293-792A4CE9C110}"/>
              </a:ext>
            </a:extLst>
          </xdr:cNvPr>
          <xdr:cNvSpPr/>
        </xdr:nvSpPr>
        <xdr:spPr bwMode="auto">
          <a:xfrm>
            <a:off x="18287999" y="3307080"/>
            <a:ext cx="5852161" cy="4907280"/>
          </a:xfrm>
          <a:custGeom>
            <a:avLst/>
            <a:gdLst>
              <a:gd name="connsiteX0" fmla="*/ 82253 w 4331868"/>
              <a:gd name="connsiteY0" fmla="*/ 0 h 3865011"/>
              <a:gd name="connsiteX1" fmla="*/ 82253 w 4331868"/>
              <a:gd name="connsiteY1" fmla="*/ 1440961 h 3865011"/>
              <a:gd name="connsiteX2" fmla="*/ 937061 w 4331868"/>
              <a:gd name="connsiteY2" fmla="*/ 2979615 h 3865011"/>
              <a:gd name="connsiteX3" fmla="*/ 2353599 w 4331868"/>
              <a:gd name="connsiteY3" fmla="*/ 3761154 h 3865011"/>
              <a:gd name="connsiteX4" fmla="*/ 4331868 w 4331868"/>
              <a:gd name="connsiteY4" fmla="*/ 3834423 h 3865011"/>
              <a:gd name="connsiteX0" fmla="*/ 82253 w 3576781"/>
              <a:gd name="connsiteY0" fmla="*/ 0 h 3879294"/>
              <a:gd name="connsiteX1" fmla="*/ 82253 w 3576781"/>
              <a:gd name="connsiteY1" fmla="*/ 1440961 h 3879294"/>
              <a:gd name="connsiteX2" fmla="*/ 937061 w 3576781"/>
              <a:gd name="connsiteY2" fmla="*/ 2979615 h 3879294"/>
              <a:gd name="connsiteX3" fmla="*/ 2353599 w 3576781"/>
              <a:gd name="connsiteY3" fmla="*/ 3761154 h 3879294"/>
              <a:gd name="connsiteX4" fmla="*/ 3576781 w 3576781"/>
              <a:gd name="connsiteY4" fmla="*/ 3856774 h 3879294"/>
              <a:gd name="connsiteX0" fmla="*/ 82253 w 3576781"/>
              <a:gd name="connsiteY0" fmla="*/ 0 h 3924313"/>
              <a:gd name="connsiteX1" fmla="*/ 82253 w 3576781"/>
              <a:gd name="connsiteY1" fmla="*/ 1440961 h 3924313"/>
              <a:gd name="connsiteX2" fmla="*/ 937061 w 3576781"/>
              <a:gd name="connsiteY2" fmla="*/ 2979615 h 3924313"/>
              <a:gd name="connsiteX3" fmla="*/ 2249960 w 3576781"/>
              <a:gd name="connsiteY3" fmla="*/ 3850557 h 3924313"/>
              <a:gd name="connsiteX4" fmla="*/ 3576781 w 3576781"/>
              <a:gd name="connsiteY4" fmla="*/ 3856774 h 3924313"/>
              <a:gd name="connsiteX0" fmla="*/ 82253 w 3576781"/>
              <a:gd name="connsiteY0" fmla="*/ 0 h 3886529"/>
              <a:gd name="connsiteX1" fmla="*/ 82253 w 3576781"/>
              <a:gd name="connsiteY1" fmla="*/ 1440961 h 3886529"/>
              <a:gd name="connsiteX2" fmla="*/ 937061 w 3576781"/>
              <a:gd name="connsiteY2" fmla="*/ 2979615 h 3886529"/>
              <a:gd name="connsiteX3" fmla="*/ 2249960 w 3576781"/>
              <a:gd name="connsiteY3" fmla="*/ 3850557 h 3886529"/>
              <a:gd name="connsiteX4" fmla="*/ 3576781 w 3576781"/>
              <a:gd name="connsiteY4" fmla="*/ 3856774 h 38865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576781" h="3886529">
                <a:moveTo>
                  <a:pt x="82253" y="0"/>
                </a:moveTo>
                <a:cubicBezTo>
                  <a:pt x="11019" y="472179"/>
                  <a:pt x="-60215" y="944359"/>
                  <a:pt x="82253" y="1440961"/>
                </a:cubicBezTo>
                <a:cubicBezTo>
                  <a:pt x="224721" y="1937563"/>
                  <a:pt x="575777" y="2578016"/>
                  <a:pt x="937061" y="2979615"/>
                </a:cubicBezTo>
                <a:cubicBezTo>
                  <a:pt x="1298346" y="3381214"/>
                  <a:pt x="1684159" y="3708089"/>
                  <a:pt x="2249960" y="3850557"/>
                </a:cubicBezTo>
                <a:cubicBezTo>
                  <a:pt x="2845372" y="3903495"/>
                  <a:pt x="2870547" y="3891373"/>
                  <a:pt x="3576781" y="385677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4" name="Rectángulo 328">
            <a:extLst>
              <a:ext uri="{FF2B5EF4-FFF2-40B4-BE49-F238E27FC236}">
                <a16:creationId xmlns:a16="http://schemas.microsoft.com/office/drawing/2014/main" id="{C28A0F75-6877-7CFA-3A5D-8A35ED3A85B3}"/>
              </a:ext>
            </a:extLst>
          </xdr:cNvPr>
          <xdr:cNvSpPr/>
        </xdr:nvSpPr>
        <xdr:spPr>
          <a:xfrm>
            <a:off x="2058810" y="3276600"/>
            <a:ext cx="4357230" cy="1022604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603270" y="0"/>
                </a:moveTo>
                <a:lnTo>
                  <a:pt x="603270" y="539002"/>
                </a:lnTo>
                <a:lnTo>
                  <a:pt x="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" name="Rectángulo 330">
            <a:extLst>
              <a:ext uri="{FF2B5EF4-FFF2-40B4-BE49-F238E27FC236}">
                <a16:creationId xmlns:a16="http://schemas.microsoft.com/office/drawing/2014/main" id="{68BBBA97-CB14-163A-ACD9-CAD9DAF898D7}"/>
              </a:ext>
            </a:extLst>
          </xdr:cNvPr>
          <xdr:cNvSpPr/>
        </xdr:nvSpPr>
        <xdr:spPr>
          <a:xfrm>
            <a:off x="1666925" y="18120360"/>
            <a:ext cx="4810075" cy="5425441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0" y="0"/>
                </a:moveTo>
                <a:lnTo>
                  <a:pt x="603270" y="0"/>
                </a:lnTo>
                <a:lnTo>
                  <a:pt x="60327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" name="Rectángulo 328">
            <a:extLst>
              <a:ext uri="{FF2B5EF4-FFF2-40B4-BE49-F238E27FC236}">
                <a16:creationId xmlns:a16="http://schemas.microsoft.com/office/drawing/2014/main" id="{72CE3D5C-729F-30AA-BA30-9AAAB2010E18}"/>
              </a:ext>
            </a:extLst>
          </xdr:cNvPr>
          <xdr:cNvSpPr/>
        </xdr:nvSpPr>
        <xdr:spPr>
          <a:xfrm flipH="1" flipV="1">
            <a:off x="19854192" y="18499770"/>
            <a:ext cx="3767808" cy="504603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608691 w 608691"/>
              <a:gd name="connsiteY0" fmla="*/ 0 h 539002"/>
              <a:gd name="connsiteX1" fmla="*/ 608691 w 608691"/>
              <a:gd name="connsiteY1" fmla="*/ 539002 h 539002"/>
              <a:gd name="connsiteX2" fmla="*/ 0 w 608691"/>
              <a:gd name="connsiteY2" fmla="*/ 167355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8691" h="539002">
                <a:moveTo>
                  <a:pt x="608691" y="0"/>
                </a:moveTo>
                <a:lnTo>
                  <a:pt x="608691" y="539002"/>
                </a:lnTo>
                <a:cubicBezTo>
                  <a:pt x="407601" y="431538"/>
                  <a:pt x="157727" y="252431"/>
                  <a:pt x="0" y="167355"/>
                </a:cubicBezTo>
              </a:path>
            </a:pathLst>
          </a:custGeom>
          <a:noFill/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618139" name="Rectángulo: esquinas redondeadas 374">
            <a:extLst>
              <a:ext uri="{FF2B5EF4-FFF2-40B4-BE49-F238E27FC236}">
                <a16:creationId xmlns:a16="http://schemas.microsoft.com/office/drawing/2014/main" id="{419F2E7A-F60D-77E6-F5EB-FE58168DB71B}"/>
              </a:ext>
            </a:extLst>
          </xdr:cNvPr>
          <xdr:cNvSpPr/>
        </xdr:nvSpPr>
        <xdr:spPr>
          <a:xfrm>
            <a:off x="12319033" y="18520983"/>
            <a:ext cx="1320767" cy="479621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3725" h="460411">
                <a:moveTo>
                  <a:pt x="0" y="460411"/>
                </a:moveTo>
                <a:lnTo>
                  <a:pt x="0" y="30621"/>
                </a:lnTo>
                <a:cubicBezTo>
                  <a:pt x="0" y="13709"/>
                  <a:pt x="13709" y="0"/>
                  <a:pt x="30621" y="0"/>
                </a:cubicBezTo>
                <a:lnTo>
                  <a:pt x="153104" y="0"/>
                </a:lnTo>
                <a:cubicBezTo>
                  <a:pt x="170016" y="0"/>
                  <a:pt x="183725" y="13709"/>
                  <a:pt x="183725" y="30621"/>
                </a:cubicBezTo>
                <a:lnTo>
                  <a:pt x="183725" y="460411"/>
                </a:lnTo>
              </a:path>
            </a:pathLst>
          </a:cu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40" name="Rectángulo: esquinas redondeadas 2618139">
            <a:extLst>
              <a:ext uri="{FF2B5EF4-FFF2-40B4-BE49-F238E27FC236}">
                <a16:creationId xmlns:a16="http://schemas.microsoft.com/office/drawing/2014/main" id="{2AAE6740-06F8-213B-747A-74E97E2FA140}"/>
              </a:ext>
            </a:extLst>
          </xdr:cNvPr>
          <xdr:cNvSpPr/>
        </xdr:nvSpPr>
        <xdr:spPr>
          <a:xfrm>
            <a:off x="12319023" y="11491035"/>
            <a:ext cx="1305537" cy="2133525"/>
          </a:xfrm>
          <a:prstGeom prst="round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5" name="Rectángulo: esquinas redondeadas 374">
            <a:extLst>
              <a:ext uri="{FF2B5EF4-FFF2-40B4-BE49-F238E27FC236}">
                <a16:creationId xmlns:a16="http://schemas.microsoft.com/office/drawing/2014/main" id="{0D038220-6461-0C07-FD46-C85C8B2C60FC}"/>
              </a:ext>
            </a:extLst>
          </xdr:cNvPr>
          <xdr:cNvSpPr/>
        </xdr:nvSpPr>
        <xdr:spPr>
          <a:xfrm rot="16200000">
            <a:off x="18984494" y="12166070"/>
            <a:ext cx="5943602" cy="447145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65032" h="499058">
                <a:moveTo>
                  <a:pt x="0" y="499058"/>
                </a:moveTo>
                <a:cubicBezTo>
                  <a:pt x="45931" y="377879"/>
                  <a:pt x="140210" y="140759"/>
                  <a:pt x="181307" y="30621"/>
                </a:cubicBezTo>
                <a:cubicBezTo>
                  <a:pt x="187763" y="12595"/>
                  <a:pt x="195016" y="0"/>
                  <a:pt x="211928" y="0"/>
                </a:cubicBezTo>
                <a:lnTo>
                  <a:pt x="334411" y="0"/>
                </a:lnTo>
                <a:cubicBezTo>
                  <a:pt x="351323" y="0"/>
                  <a:pt x="365032" y="13709"/>
                  <a:pt x="365032" y="30621"/>
                </a:cubicBezTo>
                <a:lnTo>
                  <a:pt x="365032" y="460411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Rectángulo redondeado 4">
            <a:extLst>
              <a:ext uri="{FF2B5EF4-FFF2-40B4-BE49-F238E27FC236}">
                <a16:creationId xmlns:a16="http://schemas.microsoft.com/office/drawing/2014/main" id="{0072A08C-CF66-C973-B08A-C4344181730A}"/>
              </a:ext>
            </a:extLst>
          </xdr:cNvPr>
          <xdr:cNvSpPr/>
        </xdr:nvSpPr>
        <xdr:spPr bwMode="auto">
          <a:xfrm rot="10800000" flipH="1">
            <a:off x="12893040" y="3705425"/>
            <a:ext cx="152206" cy="5667174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1" name="Forma libre 162">
            <a:extLst>
              <a:ext uri="{FF2B5EF4-FFF2-40B4-BE49-F238E27FC236}">
                <a16:creationId xmlns:a16="http://schemas.microsoft.com/office/drawing/2014/main" id="{612B27A6-0A98-600D-1C57-BDECA9127802}"/>
              </a:ext>
            </a:extLst>
          </xdr:cNvPr>
          <xdr:cNvSpPr/>
        </xdr:nvSpPr>
        <xdr:spPr bwMode="auto">
          <a:xfrm rot="5400000">
            <a:off x="11193780" y="10005063"/>
            <a:ext cx="6461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W$89">
        <xdr:nvSpPr>
          <xdr:cNvPr id="222" name="279 CuadroTexto">
            <a:extLst>
              <a:ext uri="{FF2B5EF4-FFF2-40B4-BE49-F238E27FC236}">
                <a16:creationId xmlns:a16="http://schemas.microsoft.com/office/drawing/2014/main" id="{AA16E4BD-DAF9-B4E3-487C-069518138F34}"/>
              </a:ext>
            </a:extLst>
          </xdr:cNvPr>
          <xdr:cNvSpPr txBox="1"/>
        </xdr:nvSpPr>
        <xdr:spPr bwMode="auto">
          <a:xfrm flipH="1">
            <a:off x="6902709" y="19446772"/>
            <a:ext cx="142476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250A75-8C0A-4CEF-8002-731591DABBB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3" name="107 CuadroTexto">
            <a:extLst>
              <a:ext uri="{FF2B5EF4-FFF2-40B4-BE49-F238E27FC236}">
                <a16:creationId xmlns:a16="http://schemas.microsoft.com/office/drawing/2014/main" id="{8974676F-37CD-D98A-BF38-A9769DEDED0F}"/>
              </a:ext>
            </a:extLst>
          </xdr:cNvPr>
          <xdr:cNvSpPr txBox="1"/>
        </xdr:nvSpPr>
        <xdr:spPr bwMode="auto">
          <a:xfrm rot="21509480" flipH="1">
            <a:off x="13832411" y="6006795"/>
            <a:ext cx="113411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224" name="279 CuadroTexto">
            <a:extLst>
              <a:ext uri="{FF2B5EF4-FFF2-40B4-BE49-F238E27FC236}">
                <a16:creationId xmlns:a16="http://schemas.microsoft.com/office/drawing/2014/main" id="{2777C2C7-2CA0-853E-4013-E8811004704A}"/>
              </a:ext>
            </a:extLst>
          </xdr:cNvPr>
          <xdr:cNvSpPr txBox="1"/>
        </xdr:nvSpPr>
        <xdr:spPr bwMode="auto">
          <a:xfrm flipH="1">
            <a:off x="13745510" y="5189651"/>
            <a:ext cx="142476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5AD1EC6-3B18-4F48-BFF7-CC0F62E8171E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225" name="279 CuadroTexto">
            <a:extLst>
              <a:ext uri="{FF2B5EF4-FFF2-40B4-BE49-F238E27FC236}">
                <a16:creationId xmlns:a16="http://schemas.microsoft.com/office/drawing/2014/main" id="{A76517BF-DB29-9BCD-2D1A-30230AF7D3E2}"/>
              </a:ext>
            </a:extLst>
          </xdr:cNvPr>
          <xdr:cNvSpPr txBox="1"/>
        </xdr:nvSpPr>
        <xdr:spPr bwMode="auto">
          <a:xfrm flipH="1">
            <a:off x="15184870" y="4327731"/>
            <a:ext cx="18152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ADE66A-02AE-43FF-A736-FE30B14860EB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226" name="279 CuadroTexto">
            <a:extLst>
              <a:ext uri="{FF2B5EF4-FFF2-40B4-BE49-F238E27FC236}">
                <a16:creationId xmlns:a16="http://schemas.microsoft.com/office/drawing/2014/main" id="{46D42FCD-7E7F-E18A-0642-44D507D1D647}"/>
              </a:ext>
            </a:extLst>
          </xdr:cNvPr>
          <xdr:cNvSpPr txBox="1"/>
        </xdr:nvSpPr>
        <xdr:spPr bwMode="auto">
          <a:xfrm rot="16200000" flipH="1">
            <a:off x="1600838" y="16587838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9183349-B148-4DA3-A54E-A418A1661B7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2618145" name="279 CuadroTexto">
            <a:extLst>
              <a:ext uri="{FF2B5EF4-FFF2-40B4-BE49-F238E27FC236}">
                <a16:creationId xmlns:a16="http://schemas.microsoft.com/office/drawing/2014/main" id="{08E59E06-AE78-8A0D-8AE8-183DF0EA75BA}"/>
              </a:ext>
            </a:extLst>
          </xdr:cNvPr>
          <xdr:cNvSpPr txBox="1"/>
        </xdr:nvSpPr>
        <xdr:spPr bwMode="auto">
          <a:xfrm rot="16200000" flipH="1">
            <a:off x="22775693" y="9469769"/>
            <a:ext cx="1666770" cy="6653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FA1A8C2-AB52-49BB-8B48-E9E782B9AE2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7" name="CuadroTexto 10">
            <a:extLst>
              <a:ext uri="{FF2B5EF4-FFF2-40B4-BE49-F238E27FC236}">
                <a16:creationId xmlns:a16="http://schemas.microsoft.com/office/drawing/2014/main" id="{4FC0CB70-3BAE-494E-9CB4-644E7184DF52}"/>
              </a:ext>
            </a:extLst>
          </xdr:cNvPr>
          <xdr:cNvSpPr txBox="1"/>
        </xdr:nvSpPr>
        <xdr:spPr bwMode="auto">
          <a:xfrm rot="10800000" flipH="1" flipV="1">
            <a:off x="1683500" y="18174224"/>
            <a:ext cx="4305820" cy="146632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Jr. San Clemente</a:t>
            </a:r>
          </a:p>
        </xdr:txBody>
      </xdr:sp>
      <xdr:sp macro="" textlink="">
        <xdr:nvSpPr>
          <xdr:cNvPr id="228" name="CuadroTexto 10">
            <a:extLst>
              <a:ext uri="{FF2B5EF4-FFF2-40B4-BE49-F238E27FC236}">
                <a16:creationId xmlns:a16="http://schemas.microsoft.com/office/drawing/2014/main" id="{2D654DEB-F178-E74C-C0E8-A50E94E7E4BE}"/>
              </a:ext>
            </a:extLst>
          </xdr:cNvPr>
          <xdr:cNvSpPr txBox="1"/>
        </xdr:nvSpPr>
        <xdr:spPr bwMode="auto">
          <a:xfrm rot="10800000" flipH="1" flipV="1">
            <a:off x="20017220" y="11537202"/>
            <a:ext cx="4092985" cy="144727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229" name="CuadroTexto 10">
            <a:extLst>
              <a:ext uri="{FF2B5EF4-FFF2-40B4-BE49-F238E27FC236}">
                <a16:creationId xmlns:a16="http://schemas.microsoft.com/office/drawing/2014/main" id="{0DADBA6C-A2E9-1E70-9D84-8EB5233F7A85}"/>
              </a:ext>
            </a:extLst>
          </xdr:cNvPr>
          <xdr:cNvSpPr txBox="1"/>
        </xdr:nvSpPr>
        <xdr:spPr bwMode="auto">
          <a:xfrm rot="13090279" flipH="1" flipV="1">
            <a:off x="18950420" y="19812522"/>
            <a:ext cx="4245385" cy="15691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230" name="CuadroTexto 10">
            <a:extLst>
              <a:ext uri="{FF2B5EF4-FFF2-40B4-BE49-F238E27FC236}">
                <a16:creationId xmlns:a16="http://schemas.microsoft.com/office/drawing/2014/main" id="{28A2D5AC-0C29-0358-C2CF-38C63F65A20B}"/>
              </a:ext>
            </a:extLst>
          </xdr:cNvPr>
          <xdr:cNvSpPr txBox="1"/>
        </xdr:nvSpPr>
        <xdr:spPr bwMode="auto">
          <a:xfrm rot="5400000" flipH="1" flipV="1">
            <a:off x="10614140" y="20505944"/>
            <a:ext cx="4816885" cy="11430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231" name="Forma libre 162">
            <a:extLst>
              <a:ext uri="{FF2B5EF4-FFF2-40B4-BE49-F238E27FC236}">
                <a16:creationId xmlns:a16="http://schemas.microsoft.com/office/drawing/2014/main" id="{F95236DF-6CE9-A3C3-2C03-148E5901BBF0}"/>
              </a:ext>
            </a:extLst>
          </xdr:cNvPr>
          <xdr:cNvSpPr/>
        </xdr:nvSpPr>
        <xdr:spPr bwMode="auto">
          <a:xfrm>
            <a:off x="2933700" y="17167861"/>
            <a:ext cx="3032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2" name="Forma libre: forma 11">
            <a:extLst>
              <a:ext uri="{FF2B5EF4-FFF2-40B4-BE49-F238E27FC236}">
                <a16:creationId xmlns:a16="http://schemas.microsoft.com/office/drawing/2014/main" id="{EC9C137F-9D34-68D0-B60D-25572BA58CB5}"/>
              </a:ext>
            </a:extLst>
          </xdr:cNvPr>
          <xdr:cNvSpPr/>
        </xdr:nvSpPr>
        <xdr:spPr bwMode="auto">
          <a:xfrm rot="5400000">
            <a:off x="6323030" y="17295831"/>
            <a:ext cx="1398270" cy="123377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3" name="107 CuadroTexto">
            <a:extLst>
              <a:ext uri="{FF2B5EF4-FFF2-40B4-BE49-F238E27FC236}">
                <a16:creationId xmlns:a16="http://schemas.microsoft.com/office/drawing/2014/main" id="{EE0A4FBA-29EF-E6D5-AB42-45D370588E2E}"/>
              </a:ext>
            </a:extLst>
          </xdr:cNvPr>
          <xdr:cNvSpPr txBox="1"/>
        </xdr:nvSpPr>
        <xdr:spPr bwMode="auto">
          <a:xfrm rot="21509480" flipH="1">
            <a:off x="7078020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4" name="Forma libre: forma 11">
            <a:extLst>
              <a:ext uri="{FF2B5EF4-FFF2-40B4-BE49-F238E27FC236}">
                <a16:creationId xmlns:a16="http://schemas.microsoft.com/office/drawing/2014/main" id="{61FC1A1E-A13E-DECB-C635-A55432FB6672}"/>
              </a:ext>
            </a:extLst>
          </xdr:cNvPr>
          <xdr:cNvSpPr/>
        </xdr:nvSpPr>
        <xdr:spPr bwMode="auto">
          <a:xfrm rot="5400000" flipH="1">
            <a:off x="8158552" y="10973471"/>
            <a:ext cx="4025155" cy="8470301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251 w 1628160"/>
              <a:gd name="connsiteY0" fmla="*/ 2115025 h 2115025"/>
              <a:gd name="connsiteX1" fmla="*/ 1628160 w 1628160"/>
              <a:gd name="connsiteY1" fmla="*/ 2207 h 2115025"/>
              <a:gd name="connsiteX0" fmla="*/ 251 w 1628160"/>
              <a:gd name="connsiteY0" fmla="*/ 2114290 h 2114290"/>
              <a:gd name="connsiteX1" fmla="*/ 1628160 w 1628160"/>
              <a:gd name="connsiteY1" fmla="*/ 1472 h 2114290"/>
              <a:gd name="connsiteX0" fmla="*/ 251 w 1628160"/>
              <a:gd name="connsiteY0" fmla="*/ 2113149 h 2113149"/>
              <a:gd name="connsiteX1" fmla="*/ 1628160 w 1628160"/>
              <a:gd name="connsiteY1" fmla="*/ 331 h 21131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60" h="2113149">
                <a:moveTo>
                  <a:pt x="251" y="2113149"/>
                </a:moveTo>
                <a:cubicBezTo>
                  <a:pt x="-12129" y="607717"/>
                  <a:pt x="430873" y="-16492"/>
                  <a:pt x="1628160" y="331"/>
                </a:cubicBezTo>
              </a:path>
            </a:pathLst>
          </a:custGeom>
          <a:ln w="127000">
            <a:solidFill>
              <a:srgbClr val="33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5" name="Forma libre: forma 11">
            <a:extLst>
              <a:ext uri="{FF2B5EF4-FFF2-40B4-BE49-F238E27FC236}">
                <a16:creationId xmlns:a16="http://schemas.microsoft.com/office/drawing/2014/main" id="{C2636C87-0240-87B1-0957-9F0B3301F661}"/>
              </a:ext>
            </a:extLst>
          </xdr:cNvPr>
          <xdr:cNvSpPr/>
        </xdr:nvSpPr>
        <xdr:spPr bwMode="auto">
          <a:xfrm rot="10488586">
            <a:off x="5222505" y="13166653"/>
            <a:ext cx="4226239" cy="1081137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1817771">
                <a:moveTo>
                  <a:pt x="0" y="1817771"/>
                </a:moveTo>
                <a:cubicBezTo>
                  <a:pt x="30455" y="-517019"/>
                  <a:pt x="2238470" y="-83693"/>
                  <a:pt x="3461441" y="319486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6" name="107 CuadroTexto">
            <a:extLst>
              <a:ext uri="{FF2B5EF4-FFF2-40B4-BE49-F238E27FC236}">
                <a16:creationId xmlns:a16="http://schemas.microsoft.com/office/drawing/2014/main" id="{72119224-0201-B5E6-4A94-496C6D21A9A6}"/>
              </a:ext>
            </a:extLst>
          </xdr:cNvPr>
          <xdr:cNvSpPr txBox="1"/>
        </xdr:nvSpPr>
        <xdr:spPr bwMode="auto">
          <a:xfrm rot="21509480" flipH="1">
            <a:off x="4304171" y="1392051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7" name="Forma libre: forma 11">
            <a:extLst>
              <a:ext uri="{FF2B5EF4-FFF2-40B4-BE49-F238E27FC236}">
                <a16:creationId xmlns:a16="http://schemas.microsoft.com/office/drawing/2014/main" id="{6CB8287F-2EB2-0620-ED57-B25D29F7DFC9}"/>
              </a:ext>
            </a:extLst>
          </xdr:cNvPr>
          <xdr:cNvSpPr/>
        </xdr:nvSpPr>
        <xdr:spPr bwMode="auto">
          <a:xfrm rot="356031" flipH="1">
            <a:off x="5161389" y="15151947"/>
            <a:ext cx="11174483" cy="1451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  <a:gd name="connsiteX0" fmla="*/ 142 w 3461583"/>
              <a:gd name="connsiteY0" fmla="*/ 2898880 h 2898880"/>
              <a:gd name="connsiteX1" fmla="*/ 3461583 w 3461583"/>
              <a:gd name="connsiteY1" fmla="*/ 1400595 h 2898880"/>
              <a:gd name="connsiteX0" fmla="*/ 142 w 3461583"/>
              <a:gd name="connsiteY0" fmla="*/ 2867827 h 2867827"/>
              <a:gd name="connsiteX1" fmla="*/ 3461583 w 3461583"/>
              <a:gd name="connsiteY1" fmla="*/ 1369542 h 2867827"/>
              <a:gd name="connsiteX0" fmla="*/ 0 w 3461441"/>
              <a:gd name="connsiteY0" fmla="*/ 2680567 h 2680567"/>
              <a:gd name="connsiteX1" fmla="*/ 3461441 w 3461441"/>
              <a:gd name="connsiteY1" fmla="*/ 1182282 h 26805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2680567">
                <a:moveTo>
                  <a:pt x="0" y="2680567"/>
                </a:moveTo>
                <a:cubicBezTo>
                  <a:pt x="29269" y="-2070072"/>
                  <a:pt x="2242456" y="877988"/>
                  <a:pt x="3461441" y="1182282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8" name="107 CuadroTexto">
            <a:extLst>
              <a:ext uri="{FF2B5EF4-FFF2-40B4-BE49-F238E27FC236}">
                <a16:creationId xmlns:a16="http://schemas.microsoft.com/office/drawing/2014/main" id="{94B0212C-399E-9E6C-D5BE-76683A59F9D8}"/>
              </a:ext>
            </a:extLst>
          </xdr:cNvPr>
          <xdr:cNvSpPr txBox="1"/>
        </xdr:nvSpPr>
        <xdr:spPr bwMode="auto">
          <a:xfrm rot="21509480" flipH="1">
            <a:off x="4304171" y="1493016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9" name="Forma libre 162">
            <a:extLst>
              <a:ext uri="{FF2B5EF4-FFF2-40B4-BE49-F238E27FC236}">
                <a16:creationId xmlns:a16="http://schemas.microsoft.com/office/drawing/2014/main" id="{7493F39F-8229-D45A-F594-8F8C9FB13FFF}"/>
              </a:ext>
            </a:extLst>
          </xdr:cNvPr>
          <xdr:cNvSpPr/>
        </xdr:nvSpPr>
        <xdr:spPr bwMode="auto">
          <a:xfrm flipV="1">
            <a:off x="6267450" y="17179292"/>
            <a:ext cx="12649200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0" name="Forma libre: forma 11">
            <a:extLst>
              <a:ext uri="{FF2B5EF4-FFF2-40B4-BE49-F238E27FC236}">
                <a16:creationId xmlns:a16="http://schemas.microsoft.com/office/drawing/2014/main" id="{7CF96A97-AF9B-572A-0C0A-886CA43498FC}"/>
              </a:ext>
            </a:extLst>
          </xdr:cNvPr>
          <xdr:cNvSpPr/>
        </xdr:nvSpPr>
        <xdr:spPr bwMode="auto">
          <a:xfrm rot="5400000">
            <a:off x="19235113" y="16831016"/>
            <a:ext cx="1428751" cy="2132919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1" name="Forma libre: forma 11">
            <a:extLst>
              <a:ext uri="{FF2B5EF4-FFF2-40B4-BE49-F238E27FC236}">
                <a16:creationId xmlns:a16="http://schemas.microsoft.com/office/drawing/2014/main" id="{B0637CD7-05F3-30EA-2AFA-96BE5673A1A2}"/>
              </a:ext>
            </a:extLst>
          </xdr:cNvPr>
          <xdr:cNvSpPr/>
        </xdr:nvSpPr>
        <xdr:spPr bwMode="auto">
          <a:xfrm rot="16548653" flipH="1">
            <a:off x="16039191" y="15820626"/>
            <a:ext cx="2278592" cy="1730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3" name="Forma libre: forma 11">
            <a:extLst>
              <a:ext uri="{FF2B5EF4-FFF2-40B4-BE49-F238E27FC236}">
                <a16:creationId xmlns:a16="http://schemas.microsoft.com/office/drawing/2014/main" id="{E1E48F2E-8A6E-0FED-419D-F00F0DC495F0}"/>
              </a:ext>
            </a:extLst>
          </xdr:cNvPr>
          <xdr:cNvSpPr/>
        </xdr:nvSpPr>
        <xdr:spPr bwMode="auto">
          <a:xfrm rot="5400000">
            <a:off x="18613747" y="14990453"/>
            <a:ext cx="2343151" cy="360424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4" name="Forma libre 162">
            <a:extLst>
              <a:ext uri="{FF2B5EF4-FFF2-40B4-BE49-F238E27FC236}">
                <a16:creationId xmlns:a16="http://schemas.microsoft.com/office/drawing/2014/main" id="{52F77054-F9E9-2EAF-DB23-D89356A9350B}"/>
              </a:ext>
            </a:extLst>
          </xdr:cNvPr>
          <xdr:cNvSpPr/>
        </xdr:nvSpPr>
        <xdr:spPr bwMode="auto">
          <a:xfrm rot="5400000" flipH="1">
            <a:off x="19416711" y="14154150"/>
            <a:ext cx="2533653" cy="312420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5" name="Forma libre: forma 11">
            <a:extLst>
              <a:ext uri="{FF2B5EF4-FFF2-40B4-BE49-F238E27FC236}">
                <a16:creationId xmlns:a16="http://schemas.microsoft.com/office/drawing/2014/main" id="{12FF11CD-57F7-7394-C56B-115D9428624D}"/>
              </a:ext>
            </a:extLst>
          </xdr:cNvPr>
          <xdr:cNvSpPr/>
        </xdr:nvSpPr>
        <xdr:spPr bwMode="auto">
          <a:xfrm rot="10536072" flipH="1">
            <a:off x="9475717" y="11116438"/>
            <a:ext cx="8121071" cy="335327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6959" h="2521230">
                <a:moveTo>
                  <a:pt x="7044" y="2521230"/>
                </a:moveTo>
                <a:cubicBezTo>
                  <a:pt x="-72971" y="1015799"/>
                  <a:pt x="520053" y="56218"/>
                  <a:pt x="2226959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6" name="Forma libre: forma 11">
            <a:extLst>
              <a:ext uri="{FF2B5EF4-FFF2-40B4-BE49-F238E27FC236}">
                <a16:creationId xmlns:a16="http://schemas.microsoft.com/office/drawing/2014/main" id="{1C945252-26EE-C085-21E5-FC2242842554}"/>
              </a:ext>
            </a:extLst>
          </xdr:cNvPr>
          <xdr:cNvSpPr/>
        </xdr:nvSpPr>
        <xdr:spPr bwMode="auto">
          <a:xfrm rot="21428298" flipH="1">
            <a:off x="17668761" y="14115963"/>
            <a:ext cx="1490831" cy="41499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4717"/>
              <a:gd name="connsiteY0" fmla="*/ 2385273 h 2385274"/>
              <a:gd name="connsiteX1" fmla="*/ 2214717 w 2214717"/>
              <a:gd name="connsiteY1" fmla="*/ 0 h 2385274"/>
              <a:gd name="connsiteX0" fmla="*/ 0 w 2232392"/>
              <a:gd name="connsiteY0" fmla="*/ 2631601 h 2631603"/>
              <a:gd name="connsiteX1" fmla="*/ 2232392 w 2232392"/>
              <a:gd name="connsiteY1" fmla="*/ 0 h 2631603"/>
              <a:gd name="connsiteX0" fmla="*/ 1 w 2269476"/>
              <a:gd name="connsiteY0" fmla="*/ 2449877 h 2449876"/>
              <a:gd name="connsiteX1" fmla="*/ 2269476 w 2269476"/>
              <a:gd name="connsiteY1" fmla="*/ 0 h 2449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69476" h="2449876">
                <a:moveTo>
                  <a:pt x="1" y="2449877"/>
                </a:moveTo>
                <a:cubicBezTo>
                  <a:pt x="279708" y="1360417"/>
                  <a:pt x="562570" y="56218"/>
                  <a:pt x="2269476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$S$89">
        <xdr:nvSpPr>
          <xdr:cNvPr id="247" name="279 CuadroTexto">
            <a:extLst>
              <a:ext uri="{FF2B5EF4-FFF2-40B4-BE49-F238E27FC236}">
                <a16:creationId xmlns:a16="http://schemas.microsoft.com/office/drawing/2014/main" id="{8FA1317A-A004-BAE7-2283-3D3A3ED032CE}"/>
              </a:ext>
            </a:extLst>
          </xdr:cNvPr>
          <xdr:cNvSpPr txBox="1"/>
        </xdr:nvSpPr>
        <xdr:spPr bwMode="auto">
          <a:xfrm flipH="1">
            <a:off x="3245109" y="1375082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875949-CBFF-43AA-B166-57FA8430DEF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248" name="279 CuadroTexto">
            <a:extLst>
              <a:ext uri="{FF2B5EF4-FFF2-40B4-BE49-F238E27FC236}">
                <a16:creationId xmlns:a16="http://schemas.microsoft.com/office/drawing/2014/main" id="{DD0CA9E8-C4AD-D814-1287-B4F64067C60B}"/>
              </a:ext>
            </a:extLst>
          </xdr:cNvPr>
          <xdr:cNvSpPr txBox="1"/>
        </xdr:nvSpPr>
        <xdr:spPr bwMode="auto">
          <a:xfrm flipH="1">
            <a:off x="3207009" y="1483667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A05A6F-105D-48A0-A10A-6A30F8C73AEA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503E2C96-ED0E-5327-9486-99C068CC7191}"/>
              </a:ext>
            </a:extLst>
          </xdr:cNvPr>
          <xdr:cNvSpPr txBox="1"/>
        </xdr:nvSpPr>
        <xdr:spPr bwMode="auto">
          <a:xfrm rot="16200000" flipH="1">
            <a:off x="1910913" y="14314129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8A644EE-BAF2-4707-BC5E-E8F402C49C1C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0" name="107 CuadroTexto">
            <a:extLst>
              <a:ext uri="{FF2B5EF4-FFF2-40B4-BE49-F238E27FC236}">
                <a16:creationId xmlns:a16="http://schemas.microsoft.com/office/drawing/2014/main" id="{5C5F168E-F058-F67A-168F-ADCC3E1E2CA9}"/>
              </a:ext>
            </a:extLst>
          </xdr:cNvPr>
          <xdr:cNvSpPr txBox="1"/>
        </xdr:nvSpPr>
        <xdr:spPr bwMode="auto">
          <a:xfrm rot="2361341" flipH="1">
            <a:off x="22077821" y="16949465"/>
            <a:ext cx="10047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51" name="107 CuadroTexto">
            <a:extLst>
              <a:ext uri="{FF2B5EF4-FFF2-40B4-BE49-F238E27FC236}">
                <a16:creationId xmlns:a16="http://schemas.microsoft.com/office/drawing/2014/main" id="{D19F60C8-50EC-23BF-EAF1-554F30F4CD7E}"/>
              </a:ext>
            </a:extLst>
          </xdr:cNvPr>
          <xdr:cNvSpPr txBox="1"/>
        </xdr:nvSpPr>
        <xdr:spPr bwMode="auto">
          <a:xfrm rot="2361341" flipH="1">
            <a:off x="21392021" y="17921015"/>
            <a:ext cx="10428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52" name="107 CuadroTexto">
            <a:extLst>
              <a:ext uri="{FF2B5EF4-FFF2-40B4-BE49-F238E27FC236}">
                <a16:creationId xmlns:a16="http://schemas.microsoft.com/office/drawing/2014/main" id="{DED5371F-8F96-F8C0-F449-993E6925E567}"/>
              </a:ext>
            </a:extLst>
          </xdr:cNvPr>
          <xdr:cNvSpPr txBox="1"/>
        </xdr:nvSpPr>
        <xdr:spPr bwMode="auto">
          <a:xfrm rot="2361341" flipH="1">
            <a:off x="20839570" y="18587765"/>
            <a:ext cx="108092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253" name="279 CuadroTexto">
            <a:extLst>
              <a:ext uri="{FF2B5EF4-FFF2-40B4-BE49-F238E27FC236}">
                <a16:creationId xmlns:a16="http://schemas.microsoft.com/office/drawing/2014/main" id="{32B3AAFF-5D95-9E13-A25D-3E36D0FE4E7E}"/>
              </a:ext>
            </a:extLst>
          </xdr:cNvPr>
          <xdr:cNvSpPr txBox="1"/>
        </xdr:nvSpPr>
        <xdr:spPr bwMode="auto">
          <a:xfrm rot="2229789" flipH="1">
            <a:off x="22714209" y="17541772"/>
            <a:ext cx="12152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CE1D0A-CF45-4A7D-8CB0-9A30806D7EE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C$89">
        <xdr:nvSpPr>
          <xdr:cNvPr id="254" name="279 CuadroTexto">
            <a:extLst>
              <a:ext uri="{FF2B5EF4-FFF2-40B4-BE49-F238E27FC236}">
                <a16:creationId xmlns:a16="http://schemas.microsoft.com/office/drawing/2014/main" id="{24252CD7-4302-DF55-1B82-0446484B921F}"/>
              </a:ext>
            </a:extLst>
          </xdr:cNvPr>
          <xdr:cNvSpPr txBox="1"/>
        </xdr:nvSpPr>
        <xdr:spPr bwMode="auto">
          <a:xfrm rot="2229789" flipH="1">
            <a:off x="22104609" y="18475223"/>
            <a:ext cx="1253310" cy="7102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54EBD29-944F-4621-8F29-FA0C4FA1EB6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55" name="279 CuadroTexto">
            <a:extLst>
              <a:ext uri="{FF2B5EF4-FFF2-40B4-BE49-F238E27FC236}">
                <a16:creationId xmlns:a16="http://schemas.microsoft.com/office/drawing/2014/main" id="{69DEB780-6E81-4606-D9D1-AD0F4DD0A6CC}"/>
              </a:ext>
            </a:extLst>
          </xdr:cNvPr>
          <xdr:cNvSpPr txBox="1"/>
        </xdr:nvSpPr>
        <xdr:spPr bwMode="auto">
          <a:xfrm rot="2229789" flipH="1">
            <a:off x="21533109" y="19294373"/>
            <a:ext cx="125331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CEDB83-B8D4-43C3-AAD6-6D27C2A977E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256" name="279 CuadroTexto">
            <a:extLst>
              <a:ext uri="{FF2B5EF4-FFF2-40B4-BE49-F238E27FC236}">
                <a16:creationId xmlns:a16="http://schemas.microsoft.com/office/drawing/2014/main" id="{A708DB38-E756-264A-D558-0C1896166F67}"/>
              </a:ext>
            </a:extLst>
          </xdr:cNvPr>
          <xdr:cNvSpPr txBox="1"/>
        </xdr:nvSpPr>
        <xdr:spPr bwMode="auto">
          <a:xfrm rot="18496264" flipH="1">
            <a:off x="22665888" y="19352854"/>
            <a:ext cx="185715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60B0E24-9543-4E38-B85E-2B103CF4730E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70" zoomScaleNormal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855468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855468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4.95" customHeight="1">
      <c r="AA1" s="700" t="s">
        <v>516</v>
      </c>
      <c r="AB1" s="732" t="s">
        <v>517</v>
      </c>
      <c r="AC1" s="732"/>
      <c r="AD1" s="732"/>
      <c r="AE1" s="732"/>
      <c r="AF1" s="732"/>
      <c r="AG1" s="732"/>
      <c r="AH1" s="732"/>
      <c r="AI1" s="732"/>
      <c r="AJ1" s="732"/>
    </row>
    <row r="2" spans="2:49" ht="39.950000000000003" customHeight="1">
      <c r="B2" s="740" t="s">
        <v>168</v>
      </c>
      <c r="C2" s="741"/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2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7" t="s">
        <v>18</v>
      </c>
      <c r="AO2" s="735" t="s">
        <v>145</v>
      </c>
      <c r="AP2" s="736"/>
      <c r="AQ2" s="733" t="s">
        <v>505</v>
      </c>
    </row>
    <row r="3" spans="2:49" ht="45" customHeight="1">
      <c r="B3" s="743"/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4"/>
      <c r="O3" s="744"/>
      <c r="P3" s="744"/>
      <c r="Q3" s="744"/>
      <c r="R3" s="745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8"/>
      <c r="AO3" s="667" t="s">
        <v>24</v>
      </c>
      <c r="AP3" s="667" t="s">
        <v>25</v>
      </c>
      <c r="AQ3" s="734"/>
    </row>
    <row r="4" spans="2:49" ht="39.950000000000003" customHeight="1">
      <c r="B4" s="380"/>
      <c r="C4" s="381"/>
      <c r="D4" s="598" t="s">
        <v>535</v>
      </c>
      <c r="E4" s="382"/>
      <c r="F4" s="383" t="s">
        <v>0</v>
      </c>
      <c r="G4" s="756" t="s">
        <v>540</v>
      </c>
      <c r="H4" s="756"/>
      <c r="I4" s="756"/>
      <c r="J4" s="702" t="s">
        <v>488</v>
      </c>
      <c r="K4" s="757" t="s">
        <v>539</v>
      </c>
      <c r="L4" s="758"/>
      <c r="M4" s="758"/>
      <c r="N4" s="758"/>
      <c r="O4" s="758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39.950000000000003" customHeight="1">
      <c r="B5" s="380"/>
      <c r="C5" s="385"/>
      <c r="D5" s="668" t="s">
        <v>160</v>
      </c>
      <c r="E5" s="669"/>
      <c r="F5" s="670" t="s">
        <v>0</v>
      </c>
      <c r="G5" s="746" t="s">
        <v>536</v>
      </c>
      <c r="H5" s="746"/>
      <c r="I5" s="746"/>
      <c r="J5" s="746"/>
      <c r="K5" s="746"/>
      <c r="L5" s="746"/>
      <c r="M5" s="746"/>
      <c r="N5" s="746"/>
      <c r="O5" s="746"/>
      <c r="P5" s="746"/>
      <c r="Q5" s="747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39.950000000000003" customHeight="1">
      <c r="B6" s="386"/>
      <c r="C6" s="387"/>
      <c r="D6" s="668" t="s">
        <v>161</v>
      </c>
      <c r="E6" s="669"/>
      <c r="F6" s="670" t="s">
        <v>0</v>
      </c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9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39.950000000000003" customHeight="1">
      <c r="B7" s="380"/>
      <c r="C7" s="385"/>
      <c r="D7" s="668" t="s">
        <v>164</v>
      </c>
      <c r="E7" s="669"/>
      <c r="F7" s="670" t="s">
        <v>0</v>
      </c>
      <c r="G7" s="750">
        <f>+G6</f>
        <v>0</v>
      </c>
      <c r="H7" s="750"/>
      <c r="I7" s="750"/>
      <c r="J7" s="750"/>
      <c r="K7" s="750"/>
      <c r="L7" s="750"/>
      <c r="M7" s="750"/>
      <c r="N7" s="750"/>
      <c r="O7" s="750"/>
      <c r="P7" s="750"/>
      <c r="Q7" s="751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39.950000000000003" customHeight="1">
      <c r="B8" s="386"/>
      <c r="C8" s="387"/>
      <c r="D8" s="668" t="s">
        <v>162</v>
      </c>
      <c r="E8" s="669"/>
      <c r="F8" s="670" t="s">
        <v>0</v>
      </c>
      <c r="G8" s="752">
        <f>+G6</f>
        <v>0</v>
      </c>
      <c r="H8" s="752"/>
      <c r="I8" s="752"/>
      <c r="J8" s="752"/>
      <c r="K8" s="752"/>
      <c r="L8" s="752"/>
      <c r="M8" s="752"/>
      <c r="N8" s="752"/>
      <c r="O8" s="752"/>
      <c r="P8" s="752"/>
      <c r="Q8" s="753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39.950000000000003" customHeight="1">
      <c r="B9" s="380"/>
      <c r="C9" s="389"/>
      <c r="D9" s="671" t="s">
        <v>163</v>
      </c>
      <c r="E9" s="672"/>
      <c r="F9" s="673" t="s">
        <v>0</v>
      </c>
      <c r="G9" s="754" t="s">
        <v>527</v>
      </c>
      <c r="H9" s="754"/>
      <c r="I9" s="754"/>
      <c r="J9" s="754"/>
      <c r="K9" s="754"/>
      <c r="L9" s="754"/>
      <c r="M9" s="754"/>
      <c r="N9" s="754"/>
      <c r="O9" s="754"/>
      <c r="P9" s="754"/>
      <c r="Q9" s="755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4" t="s">
        <v>534</v>
      </c>
      <c r="AO9" s="715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9" t="s">
        <v>309</v>
      </c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0" t="s">
        <v>530</v>
      </c>
      <c r="AO10" s="717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0" t="s">
        <v>531</v>
      </c>
      <c r="AO11" s="717">
        <v>3</v>
      </c>
    </row>
    <row r="12" spans="2:49" ht="30" customHeight="1">
      <c r="B12" s="380"/>
      <c r="D12" s="646">
        <v>1</v>
      </c>
      <c r="E12" s="650">
        <v>1</v>
      </c>
      <c r="F12" s="650">
        <v>3</v>
      </c>
      <c r="G12" s="724">
        <v>11</v>
      </c>
      <c r="H12" s="725" t="s">
        <v>537</v>
      </c>
      <c r="I12" s="646" t="s">
        <v>90</v>
      </c>
      <c r="J12" s="646">
        <v>1</v>
      </c>
      <c r="K12" s="650">
        <v>2</v>
      </c>
      <c r="L12" s="650">
        <v>4</v>
      </c>
      <c r="M12" s="726">
        <v>21</v>
      </c>
      <c r="N12" s="727" t="s">
        <v>537</v>
      </c>
      <c r="O12" s="359" t="s">
        <v>10</v>
      </c>
      <c r="R12" s="384"/>
      <c r="T12" s="395" t="s">
        <v>90</v>
      </c>
      <c r="U12" s="396">
        <f>+COUNTIF(G12:G21,"")</f>
        <v>7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0" t="s">
        <v>532</v>
      </c>
      <c r="AO12" s="717">
        <v>3</v>
      </c>
    </row>
    <row r="13" spans="2:49" ht="30" customHeight="1">
      <c r="B13" s="380"/>
      <c r="D13" s="646">
        <v>1</v>
      </c>
      <c r="E13" s="650">
        <v>1</v>
      </c>
      <c r="F13" s="650">
        <v>2</v>
      </c>
      <c r="G13" s="646">
        <v>12</v>
      </c>
      <c r="H13" s="647" t="s">
        <v>537</v>
      </c>
      <c r="I13" s="646" t="s">
        <v>90</v>
      </c>
      <c r="J13" s="646">
        <v>1</v>
      </c>
      <c r="K13" s="650">
        <v>2</v>
      </c>
      <c r="L13" s="650">
        <v>1</v>
      </c>
      <c r="M13" s="646">
        <v>22</v>
      </c>
      <c r="N13" s="647" t="s">
        <v>537</v>
      </c>
      <c r="O13" s="359" t="s">
        <v>10</v>
      </c>
      <c r="R13" s="384"/>
      <c r="T13" s="395" t="s">
        <v>10</v>
      </c>
      <c r="U13" s="396">
        <f>+COUNTIF(M12:M21,"")</f>
        <v>7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0" t="s">
        <v>533</v>
      </c>
      <c r="AO13" s="717">
        <v>4</v>
      </c>
    </row>
    <row r="14" spans="2:49" ht="30" customHeight="1">
      <c r="B14" s="380"/>
      <c r="D14" s="646">
        <v>1</v>
      </c>
      <c r="E14" s="650">
        <v>1</v>
      </c>
      <c r="F14" s="650">
        <v>4</v>
      </c>
      <c r="G14" s="646">
        <v>13</v>
      </c>
      <c r="H14" s="647" t="s">
        <v>537</v>
      </c>
      <c r="I14" s="646" t="s">
        <v>90</v>
      </c>
      <c r="J14" s="646">
        <v>1</v>
      </c>
      <c r="K14" s="650">
        <v>2</v>
      </c>
      <c r="L14" s="650">
        <v>3</v>
      </c>
      <c r="M14" s="646">
        <v>23</v>
      </c>
      <c r="N14" s="647" t="s">
        <v>537</v>
      </c>
      <c r="O14" s="359" t="s">
        <v>10</v>
      </c>
      <c r="R14" s="384"/>
      <c r="T14" s="395" t="s">
        <v>11</v>
      </c>
      <c r="U14" s="396">
        <f>+COUNTIF(G24:G33,"")</f>
        <v>8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6"/>
      <c r="AO14" s="717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7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18"/>
      <c r="AO15" s="718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19"/>
      <c r="AO16" s="719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19"/>
      <c r="AO17" s="719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18"/>
      <c r="AO18" s="718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18"/>
      <c r="AO19" s="718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18"/>
      <c r="AO20" s="718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18"/>
      <c r="AO21" s="718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18"/>
      <c r="AO22" s="718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18"/>
      <c r="AO23" s="718"/>
    </row>
    <row r="24" spans="2:41" ht="30" customHeight="1">
      <c r="B24" s="380"/>
      <c r="D24" s="646">
        <v>1</v>
      </c>
      <c r="E24" s="650">
        <v>3</v>
      </c>
      <c r="F24" s="650">
        <v>2</v>
      </c>
      <c r="G24" s="724">
        <v>31</v>
      </c>
      <c r="H24" s="727" t="s">
        <v>538</v>
      </c>
      <c r="I24" s="646" t="s">
        <v>11</v>
      </c>
      <c r="J24" s="646">
        <v>1</v>
      </c>
      <c r="K24" s="650">
        <v>4</v>
      </c>
      <c r="L24" s="650">
        <v>1</v>
      </c>
      <c r="M24" s="646">
        <v>41</v>
      </c>
      <c r="N24" s="647" t="s">
        <v>541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>
        <v>1</v>
      </c>
      <c r="E25" s="650">
        <v>3</v>
      </c>
      <c r="F25" s="650">
        <v>11</v>
      </c>
      <c r="G25" s="728">
        <v>33</v>
      </c>
      <c r="H25" s="727" t="s">
        <v>538</v>
      </c>
      <c r="I25" s="646" t="s">
        <v>11</v>
      </c>
      <c r="J25" s="646">
        <v>1</v>
      </c>
      <c r="K25" s="650">
        <v>4</v>
      </c>
      <c r="L25" s="650">
        <v>3</v>
      </c>
      <c r="M25" s="646">
        <v>42</v>
      </c>
      <c r="N25" s="647" t="s">
        <v>541</v>
      </c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>
        <v>1</v>
      </c>
      <c r="K26" s="650">
        <v>4</v>
      </c>
      <c r="L26" s="650">
        <v>2</v>
      </c>
      <c r="M26" s="646">
        <v>43</v>
      </c>
      <c r="N26" s="647" t="s">
        <v>541</v>
      </c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20.100000000000001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31" t="str">
        <f>+W65</f>
        <v xml:space="preserve">Distrito          :                         Santiago de Surco          </v>
      </c>
      <c r="X60" s="731"/>
      <c r="Y60" s="731"/>
    </row>
    <row r="61" spans="20:25" ht="35.25">
      <c r="V61" s="438" t="e">
        <f>+VLOOKUP(40-LEN(#REF!),T17:U56,2,0)</f>
        <v>#REF!</v>
      </c>
      <c r="W61" s="731" t="e">
        <f>+CONCATENATE("Turno             :",V61,#REF!,"          ")</f>
        <v>#REF!</v>
      </c>
      <c r="X61" s="731"/>
      <c r="Y61" s="731"/>
    </row>
    <row r="62" spans="20:25" ht="35.25">
      <c r="V62" s="438"/>
      <c r="W62" s="731" t="e">
        <f>+CONCATENATE("Hora Punta        :                         ",CONCATENATE(#REF!," - ",#REF!),"          ")</f>
        <v>#REF!</v>
      </c>
      <c r="X62" s="731"/>
      <c r="Y62" s="731"/>
    </row>
    <row r="63" spans="20:25" ht="35.25">
      <c r="V63" s="438"/>
      <c r="W63" s="731" t="str">
        <f>+CONCATENATE("Volumen (Max)     :       ",FIXED(V_Md!BE80,0),"  UCP(Auto/h)          ")</f>
        <v xml:space="preserve">Volumen (Max)     :       0  UCP(Auto/h)          </v>
      </c>
      <c r="X63" s="731"/>
      <c r="Y63" s="731"/>
    </row>
    <row r="64" spans="20:25" ht="24.95" customHeight="1"/>
    <row r="65" spans="22:25" ht="35.25">
      <c r="V65" s="438" t="str">
        <f>VLOOKUP(40-LEN(G9)+(LEN(G9)-LEN(SUBSTITUTE(G9," ",""))),T17:U56,2,0)</f>
        <v xml:space="preserve">                         </v>
      </c>
      <c r="W65" s="731" t="str">
        <f>+CONCATENATE("Distrito          :",V65,Inicio!G9,"          ")</f>
        <v xml:space="preserve">Distrito          :                         Santiago de Surco          </v>
      </c>
      <c r="X65" s="731"/>
      <c r="Y65" s="731"/>
    </row>
    <row r="66" spans="22:25" ht="35.25">
      <c r="V66" s="438" t="e">
        <f>VLOOKUP(40-LEN(#REF!),T17:U56,2,0)</f>
        <v>#REF!</v>
      </c>
      <c r="W66" s="731" t="e">
        <f>+CONCATENATE("Turno             :",V66,#REF!,"          ")</f>
        <v>#REF!</v>
      </c>
      <c r="X66" s="731"/>
      <c r="Y66" s="731"/>
    </row>
    <row r="67" spans="22:25" ht="35.25">
      <c r="V67" s="438" t="s">
        <v>435</v>
      </c>
      <c r="W67" s="731" t="e">
        <f>CONCATENATE("Hora Punta        :                         ",CONCATENATE(#REF!," - ",#REF!),"          ")</f>
        <v>#REF!</v>
      </c>
      <c r="X67" s="731"/>
      <c r="Y67" s="731"/>
    </row>
    <row r="68" spans="22:25" ht="35.25">
      <c r="V68" s="438"/>
      <c r="W68" s="731" t="str">
        <f>+CONCATENATE("Volumen (Max)     :       ",FIXED(V_Ma!BE80,0),"  UCP(Auto/h)          ")</f>
        <v xml:space="preserve">Volumen (Max)     :       0  UCP(Auto/h)          </v>
      </c>
      <c r="X68" s="731"/>
      <c r="Y68" s="731"/>
    </row>
    <row r="69" spans="22:25" ht="24.95" customHeight="1"/>
    <row r="70" spans="22:25" ht="35.25">
      <c r="V70" s="438"/>
      <c r="W70" s="731" t="str">
        <f>+W65</f>
        <v xml:space="preserve">Distrito          :                         Santiago de Surco          </v>
      </c>
      <c r="X70" s="731"/>
      <c r="Y70" s="731"/>
    </row>
    <row r="71" spans="22:25" ht="35.25">
      <c r="V71" s="438" t="e">
        <f>+VLOOKUP(40-LEN(#REF!),T17:U56,2,0)</f>
        <v>#REF!</v>
      </c>
      <c r="W71" s="731" t="e">
        <f>+CONCATENATE("Turno             :",V71,#REF!,"          ")</f>
        <v>#REF!</v>
      </c>
      <c r="X71" s="731"/>
      <c r="Y71" s="731"/>
    </row>
    <row r="72" spans="22:25" ht="35.25">
      <c r="V72" s="438"/>
      <c r="W72" s="731" t="e">
        <f>+CONCATENATE("Hora Punta        :                         ",CONCATENATE(#REF!," - ",#REF!),"          ")</f>
        <v>#REF!</v>
      </c>
      <c r="X72" s="731"/>
      <c r="Y72" s="731"/>
    </row>
    <row r="73" spans="22:25" ht="35.25">
      <c r="V73" s="438"/>
      <c r="W73" s="731" t="e">
        <f>+CONCATENATE("Volumen (Max)     :       ",FIXED(#REF!,0),"  UCP(Auto/h)          ")</f>
        <v>#REF!</v>
      </c>
      <c r="X73" s="731"/>
      <c r="Y73" s="731"/>
    </row>
    <row r="74" spans="22:25" ht="24.95" customHeight="1"/>
    <row r="75" spans="22:25" ht="35.25">
      <c r="V75" s="438"/>
      <c r="W75" s="731" t="str">
        <f>+W70</f>
        <v xml:space="preserve">Distrito          :                         Santiago de Surco          </v>
      </c>
      <c r="X75" s="731"/>
      <c r="Y75" s="731"/>
    </row>
    <row r="76" spans="22:25" ht="35.25">
      <c r="V76" s="438" t="e">
        <f>+VLOOKUP(40-LEN(#REF!),T17:U56,2,0)</f>
        <v>#REF!</v>
      </c>
      <c r="W76" s="731" t="e">
        <f>+CONCATENATE("Turno             :",V76,#REF!,"          ")</f>
        <v>#REF!</v>
      </c>
      <c r="X76" s="731"/>
      <c r="Y76" s="731"/>
    </row>
    <row r="77" spans="22:25" ht="35.25">
      <c r="V77" s="438"/>
      <c r="W77" s="731" t="e">
        <f>+CONCATENATE("Hora Punta        :                         ",CONCATENATE(#REF!," - ",#REF!),"          ")</f>
        <v>#REF!</v>
      </c>
      <c r="X77" s="731"/>
      <c r="Y77" s="731"/>
    </row>
    <row r="78" spans="22:25" ht="35.25">
      <c r="V78" s="438"/>
      <c r="W78" s="731" t="e">
        <f>+CONCATENATE("Volumen (Max)     :       ",FIXED(#REF!,0),"  UCP(Auto/h)          ")</f>
        <v>#REF!</v>
      </c>
      <c r="X78" s="731"/>
      <c r="Y78" s="731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  <mergeCell ref="W60:Y60"/>
    <mergeCell ref="W61:Y61"/>
    <mergeCell ref="W63:Y63"/>
    <mergeCell ref="W65:Y65"/>
    <mergeCell ref="W66:Y66"/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zoomScale="40" zoomScaleNormal="40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0" width="18.85546875" style="4" customWidth="1"/>
    <col min="11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3" width="18.7109375" style="4" customWidth="1"/>
    <col min="54" max="60" width="18.7109375" style="4" hidden="1" customWidth="1"/>
    <col min="61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1" width="21.7109375" style="4" customWidth="1"/>
    <col min="212" max="213" width="18.7109375" style="4" customWidth="1"/>
    <col min="214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449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35" customHeight="1">
      <c r="J7" s="5"/>
      <c r="K7" s="398" t="str">
        <f>+IF(LEN(K12)&gt;1,IF(CONCATENATE(Inicio!E12,Inicio!F12)="","Mikipe",CONCATENATE(Inicio!E12,Inicio!F12)),"Mikipe")</f>
        <v>13</v>
      </c>
      <c r="L7" s="398" t="str">
        <f>+IF(LEN(K12)&gt;1,IF(CONCATENATE(Inicio!E13,Inicio!F13)="","Mikipe",CONCATENATE(Inicio!E13,Inicio!F13)),"Mikipe")</f>
        <v>12</v>
      </c>
      <c r="M7" s="398" t="str">
        <f>+IF(LEN(K12)&gt;1,IF(CONCATENATE(Inicio!E14,Inicio!F14)="","Mikipe",CONCATENATE(Inicio!E14,Inicio!F14)),"Mikipe")</f>
        <v>14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13</v>
      </c>
      <c r="V7" s="399" t="str">
        <f>+IF(LEN(U12)&gt;1,L7,"Mikipe")</f>
        <v>12</v>
      </c>
      <c r="W7" s="399" t="str">
        <f>+IF(LEN(U12)&gt;1,M7,"Mikipe")</f>
        <v>14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13</v>
      </c>
      <c r="AF7" s="399" t="str">
        <f>+IF(LEN(U12)&gt;1,V7,"Mikipe")</f>
        <v>12</v>
      </c>
      <c r="AG7" s="399" t="str">
        <f>+IF(LEN(U12)&gt;1,W7,"Mikipe")</f>
        <v>14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13</v>
      </c>
      <c r="AP7" s="399" t="str">
        <f>+IF(LEN(AO12)&gt;1,AF7,"Mikipe")</f>
        <v>12</v>
      </c>
      <c r="AQ7" s="399" t="str">
        <f>+IF(LEN(AO12)&gt;1,AG7,"Mikipe")</f>
        <v>14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13</v>
      </c>
      <c r="AZ7" s="399" t="str">
        <f>+IF(LEN(AY12)&gt;1,AP7,"Mikipe")</f>
        <v>12</v>
      </c>
      <c r="BA7" s="399" t="str">
        <f>+IF(LEN(AY12)&gt;1,AQ7,"Mikipe")</f>
        <v>14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13</v>
      </c>
      <c r="BJ7" s="399" t="str">
        <f>+IF(LEN(BI12)&gt;1,AZ7,"Mikipe")</f>
        <v>12</v>
      </c>
      <c r="BK7" s="399" t="str">
        <f>+IF(LEN(BI12)&gt;1,BA7,"Mikipe")</f>
        <v>14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13</v>
      </c>
      <c r="BT7" s="399" t="str">
        <f>+IF(LEN(BS12)&gt;1,BJ7,"Mikipe")</f>
        <v>12</v>
      </c>
      <c r="BU7" s="399" t="str">
        <f>+IF(LEN(BS12)&gt;1,BK7,"Mikipe")</f>
        <v>14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13</v>
      </c>
      <c r="CD7" s="399" t="str">
        <f>+IF(LEN(CC12)&gt;1,BT7,"Mikipe")</f>
        <v>12</v>
      </c>
      <c r="CE7" s="399" t="str">
        <f>+IF(LEN(CC12)&gt;1,BU7,"Mikipe")</f>
        <v>14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13</v>
      </c>
      <c r="CN7" s="399" t="str">
        <f>+IF(LEN(CM12)&gt;1,CD7,"Mikipe")</f>
        <v>12</v>
      </c>
      <c r="CO7" s="399" t="str">
        <f>+IF(LEN(CM12)&gt;1,CE7,"Mikipe")</f>
        <v>14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13</v>
      </c>
      <c r="CX7" s="399" t="str">
        <f>+IF(LEN(CW12)&gt;1,CN7,"Mikipe")</f>
        <v>12</v>
      </c>
      <c r="CY7" s="399" t="str">
        <f>+IF(LEN(CW12)&gt;1,CO7,"Mikipe")</f>
        <v>14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13</v>
      </c>
      <c r="DH7" s="399" t="str">
        <f>+IF(LEN(DG12)&gt;1,CX7,"Mikipe")</f>
        <v>12</v>
      </c>
      <c r="DI7" s="399" t="str">
        <f>+IF(LEN(DG12)&gt;1,CY7,"Mikipe")</f>
        <v>14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1001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50.1" customHeight="1">
      <c r="A9" s="421">
        <v>18</v>
      </c>
      <c r="B9" s="595">
        <f>+MIN(K16:HB111)</f>
        <v>0</v>
      </c>
      <c r="J9" s="766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62" t="s">
        <v>2</v>
      </c>
      <c r="HN9" s="762" t="s">
        <v>3</v>
      </c>
      <c r="HO9" s="762" t="s">
        <v>4</v>
      </c>
      <c r="HP9" s="762" t="s">
        <v>5</v>
      </c>
      <c r="HQ9" s="763" t="s">
        <v>14</v>
      </c>
      <c r="HR9" s="763"/>
      <c r="HS9" s="763"/>
      <c r="HT9" s="763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5.95" hidden="1" customHeight="1">
      <c r="A10" s="3"/>
      <c r="J10" s="766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62"/>
      <c r="HN10" s="762"/>
      <c r="HO10" s="762"/>
      <c r="HP10" s="762"/>
      <c r="HQ10" s="763"/>
      <c r="HR10" s="763"/>
      <c r="HS10" s="763"/>
      <c r="HT10" s="763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4.95" hidden="1" customHeight="1">
      <c r="A11" s="3"/>
      <c r="J11" s="766"/>
      <c r="K11" s="527">
        <f>+Inicio!D12</f>
        <v>1</v>
      </c>
      <c r="L11" s="527">
        <f>+Inicio!D13</f>
        <v>1</v>
      </c>
      <c r="M11" s="527">
        <f>+Inicio!D14</f>
        <v>1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1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1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1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1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1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1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1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1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1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1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1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1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1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1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1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1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1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62"/>
      <c r="HN11" s="762"/>
      <c r="HO11" s="762"/>
      <c r="HP11" s="762"/>
      <c r="HQ11" s="762" t="s">
        <v>15</v>
      </c>
      <c r="HR11" s="762" t="s">
        <v>3</v>
      </c>
      <c r="HS11" s="762" t="s">
        <v>16</v>
      </c>
      <c r="HT11" s="762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5.1" customHeight="1">
      <c r="A12" s="767" t="str">
        <f>+IF(MIN(K16:HB111)&lt;0,"Existen Negativos","No Existe Negativos")</f>
        <v>No Existe Negativos</v>
      </c>
      <c r="J12" s="766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62"/>
      <c r="HN12" s="762"/>
      <c r="HO12" s="762"/>
      <c r="HP12" s="762"/>
      <c r="HQ12" s="762"/>
      <c r="HR12" s="762"/>
      <c r="HS12" s="762"/>
      <c r="HT12" s="762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3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66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62"/>
      <c r="HN13" s="762"/>
      <c r="HO13" s="762"/>
      <c r="HP13" s="762"/>
      <c r="HQ13" s="762"/>
      <c r="HR13" s="762"/>
      <c r="HS13" s="762"/>
      <c r="HT13" s="762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3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66"/>
      <c r="K14" s="523" t="str">
        <f>+CONCATENATE(Inicio!H12,K11,Inicio!I12)</f>
        <v>Av. Próceres1Norte</v>
      </c>
      <c r="L14" s="524" t="str">
        <f>+CONCATENATE(Inicio!H13,L11,Inicio!I13)</f>
        <v>Av. Próceres1Norte</v>
      </c>
      <c r="M14" s="524" t="str">
        <f>+CONCATENATE(Inicio!H14,M11,Inicio!I14)</f>
        <v>Av. Próceres1Norte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Próceres1Norte</v>
      </c>
      <c r="V14" s="524" t="str">
        <f t="shared" ref="V14:CG14" si="52">+L14</f>
        <v>Av. Próceres1Norte</v>
      </c>
      <c r="W14" s="524" t="str">
        <f t="shared" si="52"/>
        <v>Av. Próceres1Norte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Próceres1Norte</v>
      </c>
      <c r="AF14" s="524" t="str">
        <f t="shared" si="52"/>
        <v>Av. Próceres1Norte</v>
      </c>
      <c r="AG14" s="524" t="str">
        <f t="shared" si="52"/>
        <v>Av. Próceres1Norte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Próceres1Norte</v>
      </c>
      <c r="AP14" s="524" t="str">
        <f t="shared" si="52"/>
        <v>Av. Próceres1Norte</v>
      </c>
      <c r="AQ14" s="524" t="str">
        <f t="shared" si="52"/>
        <v>Av. Próceres1Norte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Próceres1Norte</v>
      </c>
      <c r="AZ14" s="524" t="str">
        <f t="shared" si="52"/>
        <v>Av. Próceres1Norte</v>
      </c>
      <c r="BA14" s="524" t="str">
        <f t="shared" si="52"/>
        <v>Av. Próceres1Norte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Próceres1Norte</v>
      </c>
      <c r="BJ14" s="524" t="str">
        <f t="shared" si="52"/>
        <v>Av. Próceres1Norte</v>
      </c>
      <c r="BK14" s="524" t="str">
        <f t="shared" si="52"/>
        <v>Av. Próceres1Norte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Próceres1Norte</v>
      </c>
      <c r="BT14" s="524" t="str">
        <f t="shared" si="52"/>
        <v>Av. Próceres1Norte</v>
      </c>
      <c r="BU14" s="524" t="str">
        <f t="shared" si="52"/>
        <v>Av. Próceres1Norte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Próceres1Norte</v>
      </c>
      <c r="CD14" s="524" t="str">
        <f t="shared" si="52"/>
        <v>Av. Próceres1Norte</v>
      </c>
      <c r="CE14" s="524" t="str">
        <f t="shared" si="52"/>
        <v>Av. Próceres1Norte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Próceres1Norte</v>
      </c>
      <c r="CN14" s="524" t="str">
        <f t="shared" si="53"/>
        <v>Av. Próceres1Norte</v>
      </c>
      <c r="CO14" s="524" t="str">
        <f t="shared" si="53"/>
        <v>Av. Próceres1Norte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Próceres1Norte</v>
      </c>
      <c r="CX14" s="524" t="str">
        <f t="shared" si="53"/>
        <v>Av. Próceres1Norte</v>
      </c>
      <c r="CY14" s="524" t="str">
        <f t="shared" si="53"/>
        <v>Av. Próceres1Norte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Próceres1Norte</v>
      </c>
      <c r="DH14" s="524" t="str">
        <f t="shared" si="53"/>
        <v>Av. Próceres1Norte</v>
      </c>
      <c r="DI14" s="524" t="str">
        <f t="shared" si="53"/>
        <v>Av. Próceres1Norte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Próceres1Norte</v>
      </c>
      <c r="DR14" s="524" t="str">
        <f t="shared" si="53"/>
        <v>Av. Próceres1Norte</v>
      </c>
      <c r="DS14" s="524" t="str">
        <f t="shared" si="53"/>
        <v>Av. Próceres1Norte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Próceres1Norte</v>
      </c>
      <c r="EB14" s="524" t="str">
        <f t="shared" si="53"/>
        <v>Av. Próceres1Norte</v>
      </c>
      <c r="EC14" s="524" t="str">
        <f t="shared" si="53"/>
        <v>Av. Próceres1Norte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Próceres1Norte</v>
      </c>
      <c r="EL14" s="524" t="str">
        <f t="shared" si="53"/>
        <v>Av. Próceres1Norte</v>
      </c>
      <c r="EM14" s="524" t="str">
        <f t="shared" si="53"/>
        <v>Av. Próceres1Norte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Próceres1Norte</v>
      </c>
      <c r="EV14" s="524" t="str">
        <f t="shared" si="54"/>
        <v>Av. Próceres1Norte</v>
      </c>
      <c r="EW14" s="524" t="str">
        <f t="shared" si="54"/>
        <v>Av. Próceres1Norte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Próceres1Norte</v>
      </c>
      <c r="FF14" s="524" t="str">
        <f t="shared" si="54"/>
        <v>Av. Próceres1Norte</v>
      </c>
      <c r="FG14" s="524" t="str">
        <f t="shared" si="54"/>
        <v>Av. Próceres1Norte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Próceres1Norte</v>
      </c>
      <c r="FP14" s="524" t="str">
        <f t="shared" si="54"/>
        <v>Av. Próceres1Norte</v>
      </c>
      <c r="FQ14" s="524" t="str">
        <f t="shared" si="54"/>
        <v>Av. Próceres1Norte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Próceres1Norte</v>
      </c>
      <c r="FZ14" s="524" t="str">
        <f t="shared" si="54"/>
        <v>Av. Próceres1Norte</v>
      </c>
      <c r="GA14" s="524" t="str">
        <f t="shared" si="54"/>
        <v>Av. Próceres1Norte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Próceres1Norte</v>
      </c>
      <c r="GJ14" s="524" t="str">
        <f t="shared" si="54"/>
        <v>Av. Próceres1Norte</v>
      </c>
      <c r="GK14" s="524" t="str">
        <f t="shared" si="54"/>
        <v>Av. Próceres1Norte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Próceres1Norte</v>
      </c>
      <c r="GT14" s="524" t="str">
        <f t="shared" si="54"/>
        <v>Av. Próceres1Norte</v>
      </c>
      <c r="GU14" s="524" t="str">
        <f t="shared" si="54"/>
        <v>Av. Próceres1Norte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Próceres1Norte</v>
      </c>
      <c r="HD14" s="371" t="str">
        <f t="shared" si="55"/>
        <v>Av. Próceres1Norte</v>
      </c>
      <c r="HE14" s="371" t="str">
        <f t="shared" si="55"/>
        <v>Av. Próceres1Norte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62"/>
      <c r="HN14" s="762"/>
      <c r="HO14" s="762"/>
      <c r="HP14" s="762"/>
      <c r="HQ14" s="762"/>
      <c r="HR14" s="762"/>
      <c r="HS14" s="762"/>
      <c r="HT14" s="762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6"/>
      <c r="K15" s="10">
        <f>+IF(Inicio!G12="","N",Inicio!G12)</f>
        <v>11</v>
      </c>
      <c r="L15" s="9">
        <f>+IF(Inicio!G13="","N",Inicio!G13)</f>
        <v>12</v>
      </c>
      <c r="M15" s="9">
        <f>+IF(Inicio!G14="","N",Inicio!G14)</f>
        <v>13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11</v>
      </c>
      <c r="V15" s="9">
        <f t="shared" ref="V15:CG15" si="56">+L15</f>
        <v>12</v>
      </c>
      <c r="W15" s="9">
        <f t="shared" si="56"/>
        <v>13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11</v>
      </c>
      <c r="AF15" s="9">
        <f t="shared" si="56"/>
        <v>12</v>
      </c>
      <c r="AG15" s="9">
        <f t="shared" si="56"/>
        <v>13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11</v>
      </c>
      <c r="AP15" s="9">
        <f t="shared" si="56"/>
        <v>12</v>
      </c>
      <c r="AQ15" s="9">
        <f t="shared" si="56"/>
        <v>13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11</v>
      </c>
      <c r="AZ15" s="9">
        <f t="shared" si="56"/>
        <v>12</v>
      </c>
      <c r="BA15" s="9">
        <f t="shared" si="56"/>
        <v>13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11</v>
      </c>
      <c r="BJ15" s="9">
        <f t="shared" si="56"/>
        <v>12</v>
      </c>
      <c r="BK15" s="9">
        <f t="shared" si="56"/>
        <v>13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11</v>
      </c>
      <c r="BT15" s="9">
        <f t="shared" si="56"/>
        <v>12</v>
      </c>
      <c r="BU15" s="9">
        <f t="shared" si="56"/>
        <v>13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11</v>
      </c>
      <c r="CD15" s="9">
        <f t="shared" si="56"/>
        <v>12</v>
      </c>
      <c r="CE15" s="9">
        <f t="shared" si="56"/>
        <v>13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11</v>
      </c>
      <c r="CN15" s="9">
        <f t="shared" si="57"/>
        <v>12</v>
      </c>
      <c r="CO15" s="9">
        <f t="shared" si="57"/>
        <v>13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11</v>
      </c>
      <c r="CX15" s="9">
        <f t="shared" si="57"/>
        <v>12</v>
      </c>
      <c r="CY15" s="9">
        <f t="shared" si="57"/>
        <v>13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11</v>
      </c>
      <c r="DH15" s="9">
        <f t="shared" si="57"/>
        <v>12</v>
      </c>
      <c r="DI15" s="9">
        <f t="shared" si="57"/>
        <v>13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11</v>
      </c>
      <c r="DR15" s="9">
        <f t="shared" si="58"/>
        <v>12</v>
      </c>
      <c r="DS15" s="9">
        <f t="shared" si="58"/>
        <v>13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11</v>
      </c>
      <c r="EB15" s="9">
        <f t="shared" si="58"/>
        <v>12</v>
      </c>
      <c r="EC15" s="9">
        <f t="shared" si="58"/>
        <v>13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11</v>
      </c>
      <c r="EL15" s="9">
        <f t="shared" si="58"/>
        <v>12</v>
      </c>
      <c r="EM15" s="9">
        <f t="shared" si="58"/>
        <v>13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11</v>
      </c>
      <c r="EV15" s="9">
        <f t="shared" si="58"/>
        <v>12</v>
      </c>
      <c r="EW15" s="9">
        <f t="shared" ref="EW15:GB15" si="59">+EM15</f>
        <v>13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11</v>
      </c>
      <c r="FF15" s="9">
        <f t="shared" si="59"/>
        <v>12</v>
      </c>
      <c r="FG15" s="9">
        <f t="shared" si="59"/>
        <v>13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11</v>
      </c>
      <c r="FP15" s="9">
        <f t="shared" si="59"/>
        <v>12</v>
      </c>
      <c r="FQ15" s="9">
        <f t="shared" si="59"/>
        <v>13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11</v>
      </c>
      <c r="FZ15" s="9">
        <f t="shared" si="59"/>
        <v>12</v>
      </c>
      <c r="GA15" s="9">
        <f t="shared" si="59"/>
        <v>13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11</v>
      </c>
      <c r="GJ15" s="9">
        <f t="shared" si="60"/>
        <v>12</v>
      </c>
      <c r="GK15" s="9">
        <f t="shared" si="60"/>
        <v>13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11</v>
      </c>
      <c r="GT15" s="9">
        <f t="shared" si="60"/>
        <v>12</v>
      </c>
      <c r="GU15" s="9">
        <f t="shared" si="60"/>
        <v>13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11</v>
      </c>
      <c r="HD15" s="629">
        <f t="shared" ref="HD15:HL15" si="61">+GT15</f>
        <v>12</v>
      </c>
      <c r="HE15" s="629">
        <f t="shared" si="61"/>
        <v>13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62"/>
      <c r="HN15" s="762"/>
      <c r="HO15" s="762"/>
      <c r="HP15" s="762"/>
      <c r="HQ15" s="762"/>
      <c r="HR15" s="762"/>
      <c r="HS15" s="762"/>
      <c r="HT15" s="762"/>
      <c r="HV15" s="26">
        <f t="shared" ref="HV15:IE15" si="62">+DG15</f>
        <v>11</v>
      </c>
      <c r="HW15" s="26">
        <f t="shared" si="62"/>
        <v>12</v>
      </c>
      <c r="HX15" s="26">
        <f t="shared" si="62"/>
        <v>13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25</v>
      </c>
      <c r="L42" s="445">
        <v>150</v>
      </c>
      <c r="M42" s="445">
        <v>87</v>
      </c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6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40</v>
      </c>
      <c r="AG42" s="445">
        <v>1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2</v>
      </c>
      <c r="BT42" s="445">
        <v>17</v>
      </c>
      <c r="BU42" s="445">
        <v>9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1</v>
      </c>
      <c r="CX42" s="445">
        <v>0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33.33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314.48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112.5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339</v>
      </c>
      <c r="HN42" s="23">
        <f t="shared" si="76"/>
        <v>339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460.31</v>
      </c>
      <c r="HP42" s="23">
        <f t="shared" si="77"/>
        <v>460.31</v>
      </c>
      <c r="HQ42" s="23">
        <f>+HM42+S!HM42+E!HM42+O!HM42</f>
        <v>1102</v>
      </c>
      <c r="HR42" s="23">
        <f t="shared" si="78"/>
        <v>1102</v>
      </c>
      <c r="HS42" s="23">
        <f>+HO42+S!HO42+E!HO42+O!HO42</f>
        <v>1381.39</v>
      </c>
      <c r="HT42" s="23">
        <f t="shared" si="78"/>
        <v>1381.39</v>
      </c>
      <c r="HV42" s="25">
        <f t="shared" si="63"/>
        <v>29</v>
      </c>
      <c r="HW42" s="25">
        <f t="shared" si="64"/>
        <v>213</v>
      </c>
      <c r="HX42" s="25">
        <f t="shared" si="65"/>
        <v>97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20</v>
      </c>
      <c r="L43" s="448">
        <v>144</v>
      </c>
      <c r="M43" s="448">
        <v>124</v>
      </c>
      <c r="N43" s="448"/>
      <c r="O43" s="448"/>
      <c r="P43" s="448"/>
      <c r="Q43" s="448"/>
      <c r="R43" s="448"/>
      <c r="S43" s="448"/>
      <c r="T43" s="449"/>
      <c r="U43" s="447">
        <v>2</v>
      </c>
      <c r="V43" s="448">
        <v>2</v>
      </c>
      <c r="W43" s="448">
        <v>2</v>
      </c>
      <c r="X43" s="448"/>
      <c r="Y43" s="448"/>
      <c r="Z43" s="448"/>
      <c r="AA43" s="448"/>
      <c r="AB43" s="448"/>
      <c r="AC43" s="448"/>
      <c r="AD43" s="449"/>
      <c r="AE43" s="447">
        <v>1</v>
      </c>
      <c r="AF43" s="448">
        <v>34</v>
      </c>
      <c r="AG43" s="448">
        <v>4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4</v>
      </c>
      <c r="BT43" s="448">
        <v>11</v>
      </c>
      <c r="BU43" s="448">
        <v>14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33.659999999999997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274.15999999999997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171.66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362</v>
      </c>
      <c r="HN43" s="74">
        <f t="shared" si="76"/>
        <v>701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479.48</v>
      </c>
      <c r="HP43" s="74">
        <f t="shared" si="77"/>
        <v>939.79</v>
      </c>
      <c r="HQ43" s="74">
        <f>+HM43+S!HM43+E!HM43+O!HM43</f>
        <v>1160</v>
      </c>
      <c r="HR43" s="74">
        <f t="shared" si="78"/>
        <v>2262</v>
      </c>
      <c r="HS43" s="74">
        <f>+HO43+S!HO43+E!HO43+O!HO43</f>
        <v>1444.72</v>
      </c>
      <c r="HT43" s="74">
        <f t="shared" si="78"/>
        <v>2826.11</v>
      </c>
      <c r="HV43" s="75">
        <f t="shared" si="63"/>
        <v>27</v>
      </c>
      <c r="HW43" s="75">
        <f t="shared" si="64"/>
        <v>191</v>
      </c>
      <c r="HX43" s="75">
        <f t="shared" si="65"/>
        <v>144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20</v>
      </c>
      <c r="L44" s="442">
        <v>143</v>
      </c>
      <c r="M44" s="442">
        <v>98</v>
      </c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2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2</v>
      </c>
      <c r="AF44" s="442">
        <v>40</v>
      </c>
      <c r="AG44" s="442">
        <v>3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3</v>
      </c>
      <c r="BT44" s="442">
        <v>17</v>
      </c>
      <c r="BU44" s="442">
        <v>13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442"/>
      <c r="CT44" s="442"/>
      <c r="CU44" s="442"/>
      <c r="CV44" s="443"/>
      <c r="CW44" s="441">
        <v>1</v>
      </c>
      <c r="CX44" s="442">
        <v>1</v>
      </c>
      <c r="CY44" s="442">
        <v>1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33.83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306.48999999999995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139.83000000000001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344</v>
      </c>
      <c r="HN44" s="77">
        <f t="shared" si="76"/>
        <v>1045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480.15000000000003</v>
      </c>
      <c r="HP44" s="77">
        <f t="shared" si="77"/>
        <v>1419.94</v>
      </c>
      <c r="HQ44" s="77">
        <f>+HM44+S!HM44+E!HM44+O!HM44</f>
        <v>1168</v>
      </c>
      <c r="HR44" s="77">
        <f t="shared" si="78"/>
        <v>3430</v>
      </c>
      <c r="HS44" s="77">
        <f>+HO44+S!HO44+E!HO44+O!HO44</f>
        <v>1465.22</v>
      </c>
      <c r="HT44" s="77">
        <f t="shared" si="78"/>
        <v>4291.33</v>
      </c>
      <c r="HU44" s="13"/>
      <c r="HV44" s="35">
        <f t="shared" ref="HV44:HV55" si="79">+K44+U44+AE44+AO44+AY44+BI44+BS44+CC44+CM44+CW44+DG44+DQ44+EA44+EK44+EU44+FE44+FO44+FY44+GI44+GS44</f>
        <v>26</v>
      </c>
      <c r="HW44" s="35">
        <f t="shared" ref="HW44:HW55" si="80">+L44+V44+AF44+AP44+AZ44+BJ44+BT44+CD44+CN44+CX44+DH44+DR44+EB44+EL44+EV44+FF44+FP44+FZ44+GJ44+GT44</f>
        <v>203</v>
      </c>
      <c r="HX44" s="35">
        <f t="shared" si="65"/>
        <v>115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34</v>
      </c>
      <c r="L45" s="445">
        <v>211</v>
      </c>
      <c r="M45" s="445">
        <v>119</v>
      </c>
      <c r="N45" s="445"/>
      <c r="O45" s="445"/>
      <c r="P45" s="445"/>
      <c r="Q45" s="445"/>
      <c r="R45" s="445"/>
      <c r="S45" s="445"/>
      <c r="T45" s="446"/>
      <c r="U45" s="444">
        <v>2</v>
      </c>
      <c r="V45" s="445">
        <v>11</v>
      </c>
      <c r="W45" s="445">
        <v>1</v>
      </c>
      <c r="X45" s="445"/>
      <c r="Y45" s="445"/>
      <c r="Z45" s="445"/>
      <c r="AA45" s="445"/>
      <c r="AB45" s="445"/>
      <c r="AC45" s="445"/>
      <c r="AD45" s="446"/>
      <c r="AE45" s="444">
        <v>1</v>
      </c>
      <c r="AF45" s="445">
        <v>44</v>
      </c>
      <c r="AG45" s="445">
        <v>0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6</v>
      </c>
      <c r="BT45" s="445">
        <v>26</v>
      </c>
      <c r="BU45" s="445">
        <v>17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445"/>
      <c r="CT45" s="445"/>
      <c r="CU45" s="445"/>
      <c r="CV45" s="446"/>
      <c r="CW45" s="444">
        <v>0</v>
      </c>
      <c r="CX45" s="445">
        <v>0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52.66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411.63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161.82999999999998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472</v>
      </c>
      <c r="HN45" s="23">
        <f t="shared" si="76"/>
        <v>1517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626.12</v>
      </c>
      <c r="HP45" s="23">
        <f t="shared" si="77"/>
        <v>2046.06</v>
      </c>
      <c r="HQ45" s="23">
        <f>+HM45+S!HM45+E!HM45+O!HM45</f>
        <v>1302</v>
      </c>
      <c r="HR45" s="23">
        <f t="shared" si="78"/>
        <v>4732</v>
      </c>
      <c r="HS45" s="23">
        <f>+HO45+S!HO45+E!HO45+O!HO45</f>
        <v>1630.0200000000002</v>
      </c>
      <c r="HT45" s="23">
        <f t="shared" si="78"/>
        <v>5921.35</v>
      </c>
      <c r="HU45" s="13"/>
      <c r="HV45" s="25">
        <f t="shared" si="79"/>
        <v>43</v>
      </c>
      <c r="HW45" s="25">
        <f t="shared" si="80"/>
        <v>292</v>
      </c>
      <c r="HX45" s="25">
        <f t="shared" si="65"/>
        <v>137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36</v>
      </c>
      <c r="L46" s="458">
        <v>191</v>
      </c>
      <c r="M46" s="458">
        <v>136</v>
      </c>
      <c r="N46" s="458"/>
      <c r="O46" s="458"/>
      <c r="P46" s="458"/>
      <c r="Q46" s="458"/>
      <c r="R46" s="458"/>
      <c r="S46" s="458"/>
      <c r="T46" s="459"/>
      <c r="U46" s="457">
        <v>2</v>
      </c>
      <c r="V46" s="458">
        <v>2</v>
      </c>
      <c r="W46" s="458">
        <v>2</v>
      </c>
      <c r="X46" s="458"/>
      <c r="Y46" s="458"/>
      <c r="Z46" s="458"/>
      <c r="AA46" s="458"/>
      <c r="AB46" s="458"/>
      <c r="AC46" s="458"/>
      <c r="AD46" s="459"/>
      <c r="AE46" s="457">
        <v>2</v>
      </c>
      <c r="AF46" s="458">
        <v>43</v>
      </c>
      <c r="AG46" s="458">
        <v>3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4</v>
      </c>
      <c r="BT46" s="458">
        <v>24</v>
      </c>
      <c r="BU46" s="458">
        <v>12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458"/>
      <c r="CT46" s="458"/>
      <c r="CU46" s="458"/>
      <c r="CV46" s="459"/>
      <c r="CW46" s="457">
        <v>0</v>
      </c>
      <c r="CX46" s="458">
        <v>0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52.66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380.65999999999997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175.66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457</v>
      </c>
      <c r="HN46" s="23">
        <f t="shared" si="76"/>
        <v>1635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608.98</v>
      </c>
      <c r="HP46" s="23">
        <f t="shared" si="77"/>
        <v>2194.73</v>
      </c>
      <c r="HQ46" s="23">
        <f>+HM46+S!HM46+E!HM46+O!HM46</f>
        <v>1514</v>
      </c>
      <c r="HR46" s="23">
        <f t="shared" si="78"/>
        <v>5144</v>
      </c>
      <c r="HS46" s="23">
        <f>+HO46+S!HO46+E!HO46+O!HO46</f>
        <v>1814.8300000000002</v>
      </c>
      <c r="HT46" s="23">
        <f t="shared" si="78"/>
        <v>6354.79</v>
      </c>
      <c r="HU46" s="13"/>
      <c r="HV46" s="25">
        <f t="shared" si="79"/>
        <v>44</v>
      </c>
      <c r="HW46" s="25">
        <f t="shared" si="80"/>
        <v>260</v>
      </c>
      <c r="HX46" s="25">
        <f t="shared" si="65"/>
        <v>153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44</v>
      </c>
      <c r="L47" s="462">
        <v>178</v>
      </c>
      <c r="M47" s="462">
        <v>158</v>
      </c>
      <c r="N47" s="462"/>
      <c r="O47" s="462"/>
      <c r="P47" s="462"/>
      <c r="Q47" s="462"/>
      <c r="R47" s="462"/>
      <c r="S47" s="462"/>
      <c r="T47" s="463"/>
      <c r="U47" s="461">
        <v>0</v>
      </c>
      <c r="V47" s="462">
        <v>7</v>
      </c>
      <c r="W47" s="462">
        <v>3</v>
      </c>
      <c r="X47" s="462"/>
      <c r="Y47" s="462"/>
      <c r="Z47" s="462"/>
      <c r="AA47" s="462"/>
      <c r="AB47" s="462"/>
      <c r="AC47" s="462"/>
      <c r="AD47" s="463"/>
      <c r="AE47" s="461">
        <v>3</v>
      </c>
      <c r="AF47" s="462">
        <v>51</v>
      </c>
      <c r="AG47" s="462">
        <v>6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3</v>
      </c>
      <c r="BT47" s="462">
        <v>25</v>
      </c>
      <c r="BU47" s="462">
        <v>11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462"/>
      <c r="CT47" s="462"/>
      <c r="CU47" s="462"/>
      <c r="CV47" s="463"/>
      <c r="CW47" s="461">
        <v>1</v>
      </c>
      <c r="CX47" s="462">
        <v>1</v>
      </c>
      <c r="CY47" s="462">
        <v>1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60.83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396.14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204.82000000000002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492</v>
      </c>
      <c r="HN47" s="74">
        <f t="shared" si="76"/>
        <v>1765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661.79</v>
      </c>
      <c r="HP47" s="74">
        <f t="shared" si="77"/>
        <v>2377.04</v>
      </c>
      <c r="HQ47" s="74">
        <f>+HM47+S!HM47+E!HM47+O!HM47</f>
        <v>1499</v>
      </c>
      <c r="HR47" s="74">
        <f t="shared" si="78"/>
        <v>5483</v>
      </c>
      <c r="HS47" s="74">
        <f>+HO47+S!HO47+E!HO47+O!HO47</f>
        <v>1855.5800000000002</v>
      </c>
      <c r="HT47" s="74">
        <f t="shared" si="78"/>
        <v>6765.6500000000005</v>
      </c>
      <c r="HU47" s="13"/>
      <c r="HV47" s="75">
        <f t="shared" si="79"/>
        <v>51</v>
      </c>
      <c r="HW47" s="75">
        <f t="shared" si="80"/>
        <v>262</v>
      </c>
      <c r="HX47" s="75">
        <f t="shared" si="65"/>
        <v>179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29</v>
      </c>
      <c r="L48" s="454">
        <v>214</v>
      </c>
      <c r="M48" s="454">
        <v>149</v>
      </c>
      <c r="N48" s="454"/>
      <c r="O48" s="454"/>
      <c r="P48" s="454"/>
      <c r="Q48" s="454"/>
      <c r="R48" s="454"/>
      <c r="S48" s="454"/>
      <c r="T48" s="455"/>
      <c r="U48" s="453">
        <v>0</v>
      </c>
      <c r="V48" s="454">
        <v>2</v>
      </c>
      <c r="W48" s="454">
        <v>3</v>
      </c>
      <c r="X48" s="454"/>
      <c r="Y48" s="454"/>
      <c r="Z48" s="454"/>
      <c r="AA48" s="454"/>
      <c r="AB48" s="454"/>
      <c r="AC48" s="454"/>
      <c r="AD48" s="455"/>
      <c r="AE48" s="453">
        <v>2</v>
      </c>
      <c r="AF48" s="454">
        <v>41</v>
      </c>
      <c r="AG48" s="454">
        <v>4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0</v>
      </c>
      <c r="BT48" s="454">
        <v>25</v>
      </c>
      <c r="BU48" s="454">
        <v>6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454"/>
      <c r="CT48" s="454"/>
      <c r="CU48" s="454"/>
      <c r="CV48" s="455"/>
      <c r="CW48" s="453">
        <v>0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35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400.15999999999997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176.99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475</v>
      </c>
      <c r="HN48" s="77">
        <f t="shared" si="76"/>
        <v>1896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612.15</v>
      </c>
      <c r="HP48" s="77">
        <f t="shared" si="77"/>
        <v>2509.04</v>
      </c>
      <c r="HQ48" s="77">
        <f>+HM48+S!HM48+E!HM48+O!HM48</f>
        <v>1474</v>
      </c>
      <c r="HR48" s="77">
        <f t="shared" si="78"/>
        <v>5789</v>
      </c>
      <c r="HS48" s="77">
        <f>+HO48+S!HO48+E!HO48+O!HO48</f>
        <v>1783.3400000000001</v>
      </c>
      <c r="HT48" s="77">
        <f t="shared" si="78"/>
        <v>7083.77</v>
      </c>
      <c r="HU48" s="13"/>
      <c r="HV48" s="35">
        <f t="shared" si="79"/>
        <v>31</v>
      </c>
      <c r="HW48" s="35">
        <f t="shared" si="80"/>
        <v>282</v>
      </c>
      <c r="HX48" s="35">
        <f t="shared" ref="HX48:HX79" si="81">+M48+W48+AG48+AQ48+BA48+BK48+BU48+CE48+CO48+CY48+DI48+DS48+EC48+EM48+EW48+FG48+FQ48+GA48+GK48+GU48</f>
        <v>162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48</v>
      </c>
      <c r="L49" s="458">
        <v>214</v>
      </c>
      <c r="M49" s="458">
        <v>155</v>
      </c>
      <c r="N49" s="458"/>
      <c r="O49" s="458"/>
      <c r="P49" s="458"/>
      <c r="Q49" s="458"/>
      <c r="R49" s="458"/>
      <c r="S49" s="458"/>
      <c r="T49" s="459"/>
      <c r="U49" s="457">
        <v>3</v>
      </c>
      <c r="V49" s="458">
        <v>8</v>
      </c>
      <c r="W49" s="458">
        <v>5</v>
      </c>
      <c r="X49" s="458"/>
      <c r="Y49" s="458"/>
      <c r="Z49" s="458"/>
      <c r="AA49" s="458"/>
      <c r="AB49" s="458"/>
      <c r="AC49" s="458"/>
      <c r="AD49" s="459"/>
      <c r="AE49" s="457">
        <v>1</v>
      </c>
      <c r="AF49" s="458">
        <v>38</v>
      </c>
      <c r="AG49" s="458">
        <v>5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4</v>
      </c>
      <c r="BT49" s="458">
        <v>33</v>
      </c>
      <c r="BU49" s="458">
        <v>13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458"/>
      <c r="CT49" s="458"/>
      <c r="CU49" s="458"/>
      <c r="CV49" s="459"/>
      <c r="CW49" s="457">
        <v>0</v>
      </c>
      <c r="CX49" s="458">
        <v>0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61.99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413.14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204.15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527</v>
      </c>
      <c r="HN49" s="23">
        <f t="shared" si="76"/>
        <v>1951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679.28</v>
      </c>
      <c r="HP49" s="23">
        <f t="shared" si="77"/>
        <v>2562.1999999999998</v>
      </c>
      <c r="HQ49" s="23">
        <f>+HM49+S!HM49+E!HM49+O!HM49</f>
        <v>1642</v>
      </c>
      <c r="HR49" s="23">
        <f t="shared" si="78"/>
        <v>6129</v>
      </c>
      <c r="HS49" s="23">
        <f>+HO49+S!HO49+E!HO49+O!HO49</f>
        <v>2009.2699999999998</v>
      </c>
      <c r="HT49" s="23">
        <f t="shared" si="78"/>
        <v>7463.0199999999995</v>
      </c>
      <c r="HU49" s="13"/>
      <c r="HV49" s="25">
        <f t="shared" si="79"/>
        <v>56</v>
      </c>
      <c r="HW49" s="25">
        <f t="shared" si="80"/>
        <v>293</v>
      </c>
      <c r="HX49" s="25">
        <f t="shared" si="81"/>
        <v>178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32</v>
      </c>
      <c r="L50" s="445">
        <v>239</v>
      </c>
      <c r="M50" s="445">
        <v>194</v>
      </c>
      <c r="N50" s="445"/>
      <c r="O50" s="445"/>
      <c r="P50" s="445"/>
      <c r="Q50" s="445"/>
      <c r="R50" s="445"/>
      <c r="S50" s="445"/>
      <c r="T50" s="446"/>
      <c r="U50" s="444">
        <v>1</v>
      </c>
      <c r="V50" s="445">
        <v>7</v>
      </c>
      <c r="W50" s="445">
        <v>6</v>
      </c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41</v>
      </c>
      <c r="AG50" s="445">
        <v>2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7</v>
      </c>
      <c r="BT50" s="445">
        <v>37</v>
      </c>
      <c r="BU50" s="445">
        <v>11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445"/>
      <c r="CT50" s="445"/>
      <c r="CU50" s="445"/>
      <c r="CV50" s="446"/>
      <c r="CW50" s="444">
        <v>0</v>
      </c>
      <c r="CX50" s="445">
        <v>0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55.83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456.81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229.48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579</v>
      </c>
      <c r="HN50" s="23">
        <f t="shared" si="76"/>
        <v>2073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742.12</v>
      </c>
      <c r="HP50" s="23">
        <f t="shared" si="77"/>
        <v>2695.34</v>
      </c>
      <c r="HQ50" s="23">
        <f>+HM50+S!HM50+E!HM50+O!HM50</f>
        <v>1714</v>
      </c>
      <c r="HR50" s="23">
        <f t="shared" si="78"/>
        <v>6329</v>
      </c>
      <c r="HS50" s="23">
        <f>+HO50+S!HO50+E!HO50+O!HO50</f>
        <v>2084.4</v>
      </c>
      <c r="HT50" s="23">
        <f t="shared" si="78"/>
        <v>7732.59</v>
      </c>
      <c r="HV50" s="25">
        <f t="shared" si="79"/>
        <v>42</v>
      </c>
      <c r="HW50" s="25">
        <f t="shared" si="80"/>
        <v>324</v>
      </c>
      <c r="HX50" s="25">
        <f t="shared" si="81"/>
        <v>213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30</v>
      </c>
      <c r="L51" s="448">
        <v>216</v>
      </c>
      <c r="M51" s="448">
        <v>226</v>
      </c>
      <c r="N51" s="448"/>
      <c r="O51" s="448"/>
      <c r="P51" s="448"/>
      <c r="Q51" s="448"/>
      <c r="R51" s="448"/>
      <c r="S51" s="448"/>
      <c r="T51" s="449"/>
      <c r="U51" s="447">
        <v>1</v>
      </c>
      <c r="V51" s="448">
        <v>7</v>
      </c>
      <c r="W51" s="448">
        <v>4</v>
      </c>
      <c r="X51" s="448"/>
      <c r="Y51" s="448"/>
      <c r="Z51" s="448"/>
      <c r="AA51" s="448"/>
      <c r="AB51" s="448"/>
      <c r="AC51" s="448"/>
      <c r="AD51" s="449"/>
      <c r="AE51" s="447">
        <v>1</v>
      </c>
      <c r="AF51" s="448">
        <v>30</v>
      </c>
      <c r="AG51" s="448">
        <v>1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9</v>
      </c>
      <c r="BT51" s="448">
        <v>31</v>
      </c>
      <c r="BU51" s="448">
        <v>14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448"/>
      <c r="CT51" s="448"/>
      <c r="CU51" s="448"/>
      <c r="CV51" s="449"/>
      <c r="CW51" s="447">
        <v>0</v>
      </c>
      <c r="CX51" s="448">
        <v>0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55.83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385.81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265.32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570</v>
      </c>
      <c r="HN51" s="74">
        <f t="shared" ref="HN51:HN82" si="89">+SUM(HM48:HM51)</f>
        <v>2151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706.96</v>
      </c>
      <c r="HP51" s="74">
        <f t="shared" ref="HP51:HP82" si="90">+SUM(HO48:HO51)</f>
        <v>2740.5099999999998</v>
      </c>
      <c r="HQ51" s="74">
        <f>+HM51+S!HM51+E!HM51+O!HM51</f>
        <v>1654</v>
      </c>
      <c r="HR51" s="74">
        <f t="shared" si="78"/>
        <v>6484</v>
      </c>
      <c r="HS51" s="74">
        <f>+HO51+S!HO51+E!HO51+O!HO51</f>
        <v>1980.58</v>
      </c>
      <c r="HT51" s="74">
        <f t="shared" si="78"/>
        <v>7857.59</v>
      </c>
      <c r="HV51" s="75">
        <f t="shared" si="79"/>
        <v>41</v>
      </c>
      <c r="HW51" s="75">
        <f t="shared" si="80"/>
        <v>284</v>
      </c>
      <c r="HX51" s="75">
        <f t="shared" si="81"/>
        <v>245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46</v>
      </c>
      <c r="L52" s="442">
        <v>230</v>
      </c>
      <c r="M52" s="442">
        <v>211</v>
      </c>
      <c r="N52" s="442"/>
      <c r="O52" s="442"/>
      <c r="P52" s="442"/>
      <c r="Q52" s="442"/>
      <c r="R52" s="442"/>
      <c r="S52" s="442"/>
      <c r="T52" s="443"/>
      <c r="U52" s="441">
        <v>2</v>
      </c>
      <c r="V52" s="442">
        <v>4</v>
      </c>
      <c r="W52" s="442">
        <v>7</v>
      </c>
      <c r="X52" s="442"/>
      <c r="Y52" s="442"/>
      <c r="Z52" s="442"/>
      <c r="AA52" s="442"/>
      <c r="AB52" s="442"/>
      <c r="AC52" s="442"/>
      <c r="AD52" s="443"/>
      <c r="AE52" s="441">
        <v>2</v>
      </c>
      <c r="AF52" s="442">
        <v>43</v>
      </c>
      <c r="AG52" s="442">
        <v>1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8</v>
      </c>
      <c r="BT52" s="442">
        <v>20</v>
      </c>
      <c r="BU52" s="442">
        <v>18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72.66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410.32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261.31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592</v>
      </c>
      <c r="HN52" s="77">
        <f t="shared" si="89"/>
        <v>2268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744.29</v>
      </c>
      <c r="HP52" s="77">
        <f>+SUM(HO49:HO52)</f>
        <v>2872.65</v>
      </c>
      <c r="HQ52" s="77">
        <f>+HM52+S!HM52+E!HM52+O!HM52</f>
        <v>1577</v>
      </c>
      <c r="HR52" s="77">
        <f t="shared" si="78"/>
        <v>6587</v>
      </c>
      <c r="HS52" s="77">
        <f>+HO52+S!HO52+E!HO52+O!HO52</f>
        <v>1904.35</v>
      </c>
      <c r="HT52" s="77">
        <f t="shared" si="78"/>
        <v>7978.6</v>
      </c>
      <c r="HV52" s="35">
        <f t="shared" si="79"/>
        <v>58</v>
      </c>
      <c r="HW52" s="35">
        <f t="shared" si="80"/>
        <v>297</v>
      </c>
      <c r="HX52" s="35">
        <f t="shared" si="81"/>
        <v>237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36</v>
      </c>
      <c r="L53" s="445">
        <v>243</v>
      </c>
      <c r="M53" s="445">
        <v>168</v>
      </c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7</v>
      </c>
      <c r="W53" s="445">
        <v>3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45</v>
      </c>
      <c r="AG53" s="445">
        <v>4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8</v>
      </c>
      <c r="BT53" s="445">
        <v>24</v>
      </c>
      <c r="BU53" s="445">
        <v>17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62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440.31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223.49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557</v>
      </c>
      <c r="HN53" s="23">
        <f t="shared" si="89"/>
        <v>2298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725.8</v>
      </c>
      <c r="HP53" s="23">
        <f t="shared" si="90"/>
        <v>2919.17</v>
      </c>
      <c r="HQ53" s="23">
        <f>+HM53+S!HM53+E!HM53+O!HM53</f>
        <v>1494</v>
      </c>
      <c r="HR53" s="23">
        <f t="shared" si="78"/>
        <v>6439</v>
      </c>
      <c r="HS53" s="23">
        <f>+HO53+S!HO53+E!HO53+O!HO53</f>
        <v>1855.8100000000002</v>
      </c>
      <c r="HT53" s="23">
        <f t="shared" si="78"/>
        <v>7825.14</v>
      </c>
      <c r="HV53" s="25">
        <f t="shared" si="79"/>
        <v>46</v>
      </c>
      <c r="HW53" s="25">
        <f t="shared" si="80"/>
        <v>319</v>
      </c>
      <c r="HX53" s="25">
        <f t="shared" si="81"/>
        <v>192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1719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2177.0500000000002</v>
      </c>
      <c r="HQ54" s="23">
        <f>+HM54+S!HM54+E!HM54+O!HM54</f>
        <v>0</v>
      </c>
      <c r="HR54" s="23">
        <f t="shared" si="78"/>
        <v>4725</v>
      </c>
      <c r="HS54" s="23">
        <f>+HO54+S!HO54+E!HO54+O!HO54</f>
        <v>0</v>
      </c>
      <c r="HT54" s="23">
        <f t="shared" si="78"/>
        <v>5740.74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1149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1470.09</v>
      </c>
      <c r="HQ55" s="74">
        <f>+HM55+S!HM55+E!HM55+O!HM55</f>
        <v>0</v>
      </c>
      <c r="HR55" s="74">
        <f t="shared" si="78"/>
        <v>3071</v>
      </c>
      <c r="HS55" s="74">
        <f>+HO55+S!HO55+E!HO55+O!HO55</f>
        <v>0</v>
      </c>
      <c r="HT55" s="74">
        <f t="shared" si="78"/>
        <v>3760.16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557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725.8</v>
      </c>
      <c r="HQ56" s="77">
        <f>+HM56+S!HM56+E!HM56+O!HM56</f>
        <v>0</v>
      </c>
      <c r="HR56" s="77">
        <f t="shared" si="78"/>
        <v>1494</v>
      </c>
      <c r="HS56" s="77">
        <f>+HO56+S!HO56+E!HO56+O!HO56</f>
        <v>0</v>
      </c>
      <c r="HT56" s="77">
        <f t="shared" si="78"/>
        <v>1855.8100000000002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54</v>
      </c>
      <c r="L64" s="442">
        <v>306</v>
      </c>
      <c r="M64" s="442">
        <v>170</v>
      </c>
      <c r="N64" s="442"/>
      <c r="O64" s="442"/>
      <c r="P64" s="442"/>
      <c r="Q64" s="442"/>
      <c r="R64" s="442"/>
      <c r="S64" s="442"/>
      <c r="T64" s="443"/>
      <c r="U64" s="441">
        <v>2</v>
      </c>
      <c r="V64" s="442">
        <v>23</v>
      </c>
      <c r="W64" s="442">
        <v>4</v>
      </c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33</v>
      </c>
      <c r="AG64" s="442">
        <v>4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11</v>
      </c>
      <c r="BT64" s="442">
        <v>47</v>
      </c>
      <c r="BU64" s="442">
        <v>11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88.16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530.08999999999992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210.82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667</v>
      </c>
      <c r="HN64" s="77">
        <f t="shared" si="89"/>
        <v>667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829.07</v>
      </c>
      <c r="HP64" s="77">
        <f t="shared" si="90"/>
        <v>829.07</v>
      </c>
      <c r="HQ64" s="77">
        <f>+HM64+S!HM64+E!HM64+O!HM64</f>
        <v>1707</v>
      </c>
      <c r="HR64" s="77">
        <f t="shared" si="78"/>
        <v>1707</v>
      </c>
      <c r="HS64" s="77">
        <f>+HO64+S!HO64+E!HO64+O!HO64</f>
        <v>2025.4500000000003</v>
      </c>
      <c r="HT64" s="77">
        <f t="shared" si="78"/>
        <v>2025.4500000000003</v>
      </c>
      <c r="HV64" s="35">
        <f t="shared" si="91"/>
        <v>69</v>
      </c>
      <c r="HW64" s="35">
        <f t="shared" si="92"/>
        <v>409</v>
      </c>
      <c r="HX64" s="35">
        <f t="shared" si="81"/>
        <v>189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61</v>
      </c>
      <c r="L65" s="445">
        <v>353</v>
      </c>
      <c r="M65" s="445">
        <v>172</v>
      </c>
      <c r="N65" s="445"/>
      <c r="O65" s="445"/>
      <c r="P65" s="445"/>
      <c r="Q65" s="445"/>
      <c r="R65" s="445"/>
      <c r="S65" s="445"/>
      <c r="T65" s="446"/>
      <c r="U65" s="444">
        <v>8</v>
      </c>
      <c r="V65" s="445">
        <v>22</v>
      </c>
      <c r="W65" s="445">
        <v>4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34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8</v>
      </c>
      <c r="BT65" s="445">
        <v>37</v>
      </c>
      <c r="BU65" s="445">
        <v>20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89.64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554.76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226.32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722</v>
      </c>
      <c r="HN65" s="23">
        <f t="shared" si="89"/>
        <v>1389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870.72</v>
      </c>
      <c r="HP65" s="23">
        <f t="shared" si="90"/>
        <v>1699.79</v>
      </c>
      <c r="HQ65" s="23">
        <f>+HM65+S!HM65+E!HM65+O!HM65</f>
        <v>1847</v>
      </c>
      <c r="HR65" s="23">
        <f t="shared" si="78"/>
        <v>3554</v>
      </c>
      <c r="HS65" s="23">
        <f>+HO65+S!HO65+E!HO65+O!HO65</f>
        <v>2133.4500000000003</v>
      </c>
      <c r="HT65" s="23">
        <f t="shared" si="78"/>
        <v>4158.9000000000005</v>
      </c>
      <c r="HV65" s="25">
        <f t="shared" si="91"/>
        <v>79</v>
      </c>
      <c r="HW65" s="25">
        <f t="shared" si="92"/>
        <v>446</v>
      </c>
      <c r="HX65" s="25">
        <f t="shared" si="81"/>
        <v>197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71</v>
      </c>
      <c r="L66" s="445">
        <v>367</v>
      </c>
      <c r="M66" s="445">
        <v>234</v>
      </c>
      <c r="N66" s="445"/>
      <c r="O66" s="445"/>
      <c r="P66" s="445"/>
      <c r="Q66" s="445"/>
      <c r="R66" s="445"/>
      <c r="S66" s="445"/>
      <c r="T66" s="446"/>
      <c r="U66" s="444">
        <v>5</v>
      </c>
      <c r="V66" s="445">
        <v>19</v>
      </c>
      <c r="W66" s="445">
        <v>11</v>
      </c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32</v>
      </c>
      <c r="AG66" s="445">
        <v>2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8</v>
      </c>
      <c r="BT66" s="445">
        <v>31</v>
      </c>
      <c r="BU66" s="445">
        <v>11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3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96.64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546.77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271.13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795</v>
      </c>
      <c r="HN66" s="23">
        <f t="shared" si="89"/>
        <v>2184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914.54</v>
      </c>
      <c r="HP66" s="23">
        <f t="shared" si="90"/>
        <v>2614.33</v>
      </c>
      <c r="HQ66" s="23">
        <f>+HM66+S!HM66+E!HM66+O!HM66</f>
        <v>1680</v>
      </c>
      <c r="HR66" s="23">
        <f t="shared" si="78"/>
        <v>5234</v>
      </c>
      <c r="HS66" s="23">
        <f>+HO66+S!HO66+E!HO66+O!HO66</f>
        <v>1959.52</v>
      </c>
      <c r="HT66" s="23">
        <f t="shared" si="78"/>
        <v>6118.42</v>
      </c>
      <c r="HV66" s="25">
        <f t="shared" si="91"/>
        <v>88</v>
      </c>
      <c r="HW66" s="25">
        <f t="shared" si="92"/>
        <v>449</v>
      </c>
      <c r="HX66" s="25">
        <f t="shared" si="81"/>
        <v>258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58</v>
      </c>
      <c r="L67" s="448">
        <v>320</v>
      </c>
      <c r="M67" s="448">
        <v>205</v>
      </c>
      <c r="N67" s="448"/>
      <c r="O67" s="448"/>
      <c r="P67" s="448"/>
      <c r="Q67" s="448"/>
      <c r="R67" s="448"/>
      <c r="S67" s="448"/>
      <c r="T67" s="449"/>
      <c r="U67" s="447">
        <v>2</v>
      </c>
      <c r="V67" s="448">
        <v>15</v>
      </c>
      <c r="W67" s="448">
        <v>2</v>
      </c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32</v>
      </c>
      <c r="AG67" s="448">
        <v>3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7</v>
      </c>
      <c r="BT67" s="448">
        <v>48</v>
      </c>
      <c r="BU67" s="448">
        <v>17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1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82.16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540.95000000000005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257.48999999999995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712</v>
      </c>
      <c r="HN67" s="74">
        <f t="shared" si="89"/>
        <v>2896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880.6</v>
      </c>
      <c r="HP67" s="74">
        <f t="shared" si="90"/>
        <v>3494.93</v>
      </c>
      <c r="HQ67" s="74">
        <f>+HM67+S!HM67+E!HM67+O!HM67</f>
        <v>1662</v>
      </c>
      <c r="HR67" s="74">
        <f t="shared" si="78"/>
        <v>6896</v>
      </c>
      <c r="HS67" s="74">
        <f>+HO67+S!HO67+E!HO67+O!HO67</f>
        <v>1956.4400000000003</v>
      </c>
      <c r="HT67" s="74">
        <f t="shared" si="78"/>
        <v>8074.8600000000006</v>
      </c>
      <c r="HV67" s="75">
        <f t="shared" si="91"/>
        <v>69</v>
      </c>
      <c r="HW67" s="75">
        <f t="shared" si="92"/>
        <v>415</v>
      </c>
      <c r="HX67" s="75">
        <f t="shared" si="81"/>
        <v>228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50</v>
      </c>
      <c r="L68" s="454">
        <v>355</v>
      </c>
      <c r="M68" s="454">
        <v>185</v>
      </c>
      <c r="N68" s="454"/>
      <c r="O68" s="454"/>
      <c r="P68" s="454"/>
      <c r="Q68" s="454"/>
      <c r="R68" s="454"/>
      <c r="S68" s="454"/>
      <c r="T68" s="455"/>
      <c r="U68" s="453">
        <v>5</v>
      </c>
      <c r="V68" s="454">
        <v>36</v>
      </c>
      <c r="W68" s="454">
        <v>4</v>
      </c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50</v>
      </c>
      <c r="AG68" s="454">
        <v>3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7</v>
      </c>
      <c r="BT68" s="454">
        <v>20</v>
      </c>
      <c r="BU68" s="454">
        <v>14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1</v>
      </c>
      <c r="CX68" s="454">
        <v>0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75.48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566.88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230.32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732</v>
      </c>
      <c r="HN68" s="77">
        <f t="shared" si="89"/>
        <v>2961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872.68000000000006</v>
      </c>
      <c r="HP68" s="77">
        <f t="shared" si="90"/>
        <v>3538.54</v>
      </c>
      <c r="HQ68" s="77">
        <f>+HM68+S!HM68+E!HM68+O!HM68</f>
        <v>1701</v>
      </c>
      <c r="HR68" s="77">
        <f t="shared" si="78"/>
        <v>6890</v>
      </c>
      <c r="HS68" s="77">
        <f>+HO68+S!HO68+E!HO68+O!HO68</f>
        <v>1985.1000000000001</v>
      </c>
      <c r="HT68" s="77">
        <f t="shared" si="78"/>
        <v>8034.5100000000011</v>
      </c>
      <c r="HV68" s="35">
        <f t="shared" si="91"/>
        <v>65</v>
      </c>
      <c r="HW68" s="35">
        <f t="shared" si="92"/>
        <v>461</v>
      </c>
      <c r="HX68" s="35">
        <f t="shared" si="81"/>
        <v>206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39</v>
      </c>
      <c r="L69" s="458">
        <v>449</v>
      </c>
      <c r="M69" s="458">
        <v>163</v>
      </c>
      <c r="N69" s="458"/>
      <c r="O69" s="458"/>
      <c r="P69" s="458"/>
      <c r="Q69" s="458"/>
      <c r="R69" s="458"/>
      <c r="S69" s="458"/>
      <c r="T69" s="459"/>
      <c r="U69" s="457">
        <v>4</v>
      </c>
      <c r="V69" s="458">
        <v>23</v>
      </c>
      <c r="W69" s="458">
        <v>15</v>
      </c>
      <c r="X69" s="458"/>
      <c r="Y69" s="458"/>
      <c r="Z69" s="458"/>
      <c r="AA69" s="458"/>
      <c r="AB69" s="458"/>
      <c r="AC69" s="458"/>
      <c r="AD69" s="459"/>
      <c r="AE69" s="457">
        <v>2</v>
      </c>
      <c r="AF69" s="458">
        <v>37</v>
      </c>
      <c r="AG69" s="458">
        <v>2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5</v>
      </c>
      <c r="BT69" s="458">
        <v>55</v>
      </c>
      <c r="BU69" s="458">
        <v>15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1</v>
      </c>
      <c r="CX69" s="458">
        <v>0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59.15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705.08999999999992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211.45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810</v>
      </c>
      <c r="HN69" s="23">
        <f t="shared" si="89"/>
        <v>3049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975.69</v>
      </c>
      <c r="HP69" s="23">
        <f t="shared" si="90"/>
        <v>3643.5099999999998</v>
      </c>
      <c r="HQ69" s="23">
        <f>+HM69+S!HM69+E!HM69+O!HM69</f>
        <v>1813</v>
      </c>
      <c r="HR69" s="23">
        <f t="shared" si="78"/>
        <v>6856</v>
      </c>
      <c r="HS69" s="23">
        <f>+HO69+S!HO69+E!HO69+O!HO69</f>
        <v>2111.8700000000003</v>
      </c>
      <c r="HT69" s="23">
        <f t="shared" si="78"/>
        <v>8012.93</v>
      </c>
      <c r="HV69" s="25">
        <f t="shared" si="91"/>
        <v>51</v>
      </c>
      <c r="HW69" s="25">
        <f t="shared" si="92"/>
        <v>564</v>
      </c>
      <c r="HX69" s="25">
        <f t="shared" si="81"/>
        <v>195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59</v>
      </c>
      <c r="L70" s="458">
        <v>328</v>
      </c>
      <c r="M70" s="458">
        <v>208</v>
      </c>
      <c r="N70" s="458"/>
      <c r="O70" s="458"/>
      <c r="P70" s="458"/>
      <c r="Q70" s="458"/>
      <c r="R70" s="458"/>
      <c r="S70" s="458"/>
      <c r="T70" s="459"/>
      <c r="U70" s="457">
        <v>1</v>
      </c>
      <c r="V70" s="458">
        <v>38</v>
      </c>
      <c r="W70" s="458">
        <v>6</v>
      </c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29</v>
      </c>
      <c r="AG70" s="458">
        <v>1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10</v>
      </c>
      <c r="BT70" s="458">
        <v>29</v>
      </c>
      <c r="BU70" s="458">
        <v>26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0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87.33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500.04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277.98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736</v>
      </c>
      <c r="HN70" s="23">
        <f t="shared" si="89"/>
        <v>2990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865.35</v>
      </c>
      <c r="HP70" s="23">
        <f t="shared" si="90"/>
        <v>3594.32</v>
      </c>
      <c r="HQ70" s="23">
        <f>+HM70+S!HM70+E!HM70+O!HM70</f>
        <v>1729</v>
      </c>
      <c r="HR70" s="23">
        <f t="shared" si="78"/>
        <v>6905</v>
      </c>
      <c r="HS70" s="23">
        <f>+HO70+S!HO70+E!HO70+O!HO70</f>
        <v>1980.7000000000003</v>
      </c>
      <c r="HT70" s="23">
        <f t="shared" si="78"/>
        <v>8034.1100000000006</v>
      </c>
      <c r="HV70" s="25">
        <f t="shared" si="91"/>
        <v>71</v>
      </c>
      <c r="HW70" s="25">
        <f t="shared" si="92"/>
        <v>424</v>
      </c>
      <c r="HX70" s="25">
        <f t="shared" si="81"/>
        <v>241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69</v>
      </c>
      <c r="L71" s="462">
        <v>335</v>
      </c>
      <c r="M71" s="462">
        <v>175</v>
      </c>
      <c r="N71" s="462"/>
      <c r="O71" s="462"/>
      <c r="P71" s="462"/>
      <c r="Q71" s="462"/>
      <c r="R71" s="462"/>
      <c r="S71" s="462"/>
      <c r="T71" s="463"/>
      <c r="U71" s="461">
        <v>6</v>
      </c>
      <c r="V71" s="462">
        <v>31</v>
      </c>
      <c r="W71" s="462">
        <v>11</v>
      </c>
      <c r="X71" s="462"/>
      <c r="Y71" s="462"/>
      <c r="Z71" s="462"/>
      <c r="AA71" s="462"/>
      <c r="AB71" s="462"/>
      <c r="AC71" s="462"/>
      <c r="AD71" s="463"/>
      <c r="AE71" s="461">
        <v>1</v>
      </c>
      <c r="AF71" s="462">
        <v>26</v>
      </c>
      <c r="AG71" s="462">
        <v>5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7</v>
      </c>
      <c r="BT71" s="462">
        <v>43</v>
      </c>
      <c r="BU71" s="462">
        <v>8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91.48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530.73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213.63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717</v>
      </c>
      <c r="HN71" s="74">
        <f t="shared" si="89"/>
        <v>2995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835.84</v>
      </c>
      <c r="HP71" s="74">
        <f t="shared" si="90"/>
        <v>3549.5600000000004</v>
      </c>
      <c r="HQ71" s="74">
        <f>+HM71+S!HM71+E!HM71+O!HM71</f>
        <v>1701</v>
      </c>
      <c r="HR71" s="74">
        <f t="shared" si="78"/>
        <v>6944</v>
      </c>
      <c r="HS71" s="74">
        <f>+HO71+S!HO71+E!HO71+O!HO71</f>
        <v>1975.78</v>
      </c>
      <c r="HT71" s="74">
        <f t="shared" si="78"/>
        <v>8053.45</v>
      </c>
      <c r="HV71" s="75">
        <f t="shared" si="91"/>
        <v>83</v>
      </c>
      <c r="HW71" s="75">
        <f t="shared" si="92"/>
        <v>435</v>
      </c>
      <c r="HX71" s="75">
        <f t="shared" si="81"/>
        <v>199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49</v>
      </c>
      <c r="L72" s="442">
        <v>367</v>
      </c>
      <c r="M72" s="442">
        <v>170</v>
      </c>
      <c r="N72" s="442"/>
      <c r="O72" s="442"/>
      <c r="P72" s="442"/>
      <c r="Q72" s="442"/>
      <c r="R72" s="442"/>
      <c r="S72" s="442"/>
      <c r="T72" s="443"/>
      <c r="U72" s="441">
        <v>5</v>
      </c>
      <c r="V72" s="442">
        <v>18</v>
      </c>
      <c r="W72" s="442">
        <v>3</v>
      </c>
      <c r="X72" s="442"/>
      <c r="Y72" s="442"/>
      <c r="Z72" s="442"/>
      <c r="AA72" s="442"/>
      <c r="AB72" s="442"/>
      <c r="AC72" s="442"/>
      <c r="AD72" s="443"/>
      <c r="AE72" s="441">
        <v>1</v>
      </c>
      <c r="AF72" s="442">
        <v>28</v>
      </c>
      <c r="AG72" s="442">
        <v>3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7</v>
      </c>
      <c r="BT72" s="442">
        <v>37</v>
      </c>
      <c r="BU72" s="442">
        <v>19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2</v>
      </c>
      <c r="CX72" s="442">
        <v>0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71.81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549.44000000000005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227.49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709</v>
      </c>
      <c r="HN72" s="77">
        <f t="shared" si="89"/>
        <v>2972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848.74</v>
      </c>
      <c r="HP72" s="77">
        <f t="shared" si="90"/>
        <v>3525.62</v>
      </c>
      <c r="HQ72" s="77">
        <f>+HM72+S!HM72+E!HM72+O!HM72</f>
        <v>1729</v>
      </c>
      <c r="HR72" s="77">
        <f t="shared" si="78"/>
        <v>6972</v>
      </c>
      <c r="HS72" s="77">
        <f>+HO72+S!HO72+E!HO72+O!HO72</f>
        <v>1976.0199999999998</v>
      </c>
      <c r="HT72" s="77">
        <f t="shared" si="78"/>
        <v>8044.37</v>
      </c>
      <c r="HV72" s="35">
        <f t="shared" si="91"/>
        <v>64</v>
      </c>
      <c r="HW72" s="35">
        <f t="shared" si="92"/>
        <v>450</v>
      </c>
      <c r="HX72" s="35">
        <f t="shared" si="81"/>
        <v>195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84</v>
      </c>
      <c r="L73" s="445">
        <v>350</v>
      </c>
      <c r="M73" s="445">
        <v>171</v>
      </c>
      <c r="N73" s="445"/>
      <c r="O73" s="445"/>
      <c r="P73" s="445"/>
      <c r="Q73" s="445"/>
      <c r="R73" s="445"/>
      <c r="S73" s="445"/>
      <c r="T73" s="446"/>
      <c r="U73" s="444">
        <v>12</v>
      </c>
      <c r="V73" s="445">
        <v>20</v>
      </c>
      <c r="W73" s="445">
        <v>12</v>
      </c>
      <c r="X73" s="445"/>
      <c r="Y73" s="445"/>
      <c r="Z73" s="445"/>
      <c r="AA73" s="445"/>
      <c r="AB73" s="445"/>
      <c r="AC73" s="445"/>
      <c r="AD73" s="446"/>
      <c r="AE73" s="444">
        <v>2</v>
      </c>
      <c r="AF73" s="445">
        <v>27</v>
      </c>
      <c r="AG73" s="445">
        <v>2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9</v>
      </c>
      <c r="BT73" s="445">
        <v>34</v>
      </c>
      <c r="BU73" s="445">
        <v>14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1</v>
      </c>
      <c r="CX73" s="445">
        <v>0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116.78999999999999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522.6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215.96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738</v>
      </c>
      <c r="HN73" s="23">
        <f t="shared" si="89"/>
        <v>2900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855.35</v>
      </c>
      <c r="HP73" s="23">
        <f t="shared" si="90"/>
        <v>3405.28</v>
      </c>
      <c r="HQ73" s="23">
        <f>+HM73+S!HM73+E!HM73+O!HM73</f>
        <v>1767</v>
      </c>
      <c r="HR73" s="23">
        <f t="shared" si="78"/>
        <v>6926</v>
      </c>
      <c r="HS73" s="23">
        <f>+HO73+S!HO73+E!HO73+O!HO73</f>
        <v>2008.19</v>
      </c>
      <c r="HT73" s="23">
        <f t="shared" si="78"/>
        <v>7940.6900000000005</v>
      </c>
      <c r="HV73" s="25">
        <f t="shared" si="91"/>
        <v>108</v>
      </c>
      <c r="HW73" s="25">
        <f t="shared" si="92"/>
        <v>431</v>
      </c>
      <c r="HX73" s="25">
        <f t="shared" si="81"/>
        <v>199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65</v>
      </c>
      <c r="L74" s="445">
        <v>397</v>
      </c>
      <c r="M74" s="445">
        <v>161</v>
      </c>
      <c r="N74" s="445"/>
      <c r="O74" s="445"/>
      <c r="P74" s="445"/>
      <c r="Q74" s="445"/>
      <c r="R74" s="445"/>
      <c r="S74" s="445"/>
      <c r="T74" s="446"/>
      <c r="U74" s="444">
        <v>4</v>
      </c>
      <c r="V74" s="445">
        <v>28</v>
      </c>
      <c r="W74" s="445">
        <v>3</v>
      </c>
      <c r="X74" s="445"/>
      <c r="Y74" s="445"/>
      <c r="Z74" s="445"/>
      <c r="AA74" s="445"/>
      <c r="AB74" s="445"/>
      <c r="AC74" s="445"/>
      <c r="AD74" s="446"/>
      <c r="AE74" s="444">
        <v>3</v>
      </c>
      <c r="AF74" s="445">
        <v>35</v>
      </c>
      <c r="AG74" s="445">
        <v>1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7</v>
      </c>
      <c r="BT74" s="445">
        <v>23</v>
      </c>
      <c r="BU74" s="445">
        <v>6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92.82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568.74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179.99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733</v>
      </c>
      <c r="HN74" s="23">
        <f t="shared" si="89"/>
        <v>2897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841.55</v>
      </c>
      <c r="HP74" s="23">
        <f t="shared" si="90"/>
        <v>3381.4799999999996</v>
      </c>
      <c r="HQ74" s="23">
        <f>+HM74+S!HM74+E!HM74+O!HM74</f>
        <v>1622</v>
      </c>
      <c r="HR74" s="23">
        <f t="shared" si="78"/>
        <v>6819</v>
      </c>
      <c r="HS74" s="23">
        <f>+HO74+S!HO74+E!HO74+O!HO74</f>
        <v>1833.8899999999999</v>
      </c>
      <c r="HT74" s="23">
        <f t="shared" si="78"/>
        <v>7793.8799999999992</v>
      </c>
      <c r="HV74" s="25">
        <f t="shared" si="91"/>
        <v>79</v>
      </c>
      <c r="HW74" s="25">
        <f t="shared" si="92"/>
        <v>483</v>
      </c>
      <c r="HX74" s="25">
        <f t="shared" si="81"/>
        <v>171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75</v>
      </c>
      <c r="L75" s="448">
        <v>336</v>
      </c>
      <c r="M75" s="448">
        <v>170</v>
      </c>
      <c r="N75" s="448"/>
      <c r="O75" s="448"/>
      <c r="P75" s="448"/>
      <c r="Q75" s="448"/>
      <c r="R75" s="448"/>
      <c r="S75" s="448"/>
      <c r="T75" s="449"/>
      <c r="U75" s="447">
        <v>3</v>
      </c>
      <c r="V75" s="448">
        <v>26</v>
      </c>
      <c r="W75" s="448">
        <v>20</v>
      </c>
      <c r="X75" s="448"/>
      <c r="Y75" s="448"/>
      <c r="Z75" s="448"/>
      <c r="AA75" s="448"/>
      <c r="AB75" s="448"/>
      <c r="AC75" s="448"/>
      <c r="AD75" s="449"/>
      <c r="AE75" s="447">
        <v>2</v>
      </c>
      <c r="AF75" s="448">
        <v>39</v>
      </c>
      <c r="AG75" s="448">
        <v>3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12</v>
      </c>
      <c r="BT75" s="448">
        <v>25</v>
      </c>
      <c r="BU75" s="448">
        <v>13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1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111.99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524.07999999999993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218.43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725</v>
      </c>
      <c r="HN75" s="74">
        <f t="shared" si="89"/>
        <v>2905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854.5</v>
      </c>
      <c r="HP75" s="74">
        <f t="shared" si="90"/>
        <v>3400.1400000000003</v>
      </c>
      <c r="HQ75" s="74">
        <f>+HM75+S!HM75+E!HM75+O!HM75</f>
        <v>1741</v>
      </c>
      <c r="HR75" s="74">
        <f t="shared" si="78"/>
        <v>6859</v>
      </c>
      <c r="HS75" s="74">
        <f>+HO75+S!HO75+E!HO75+O!HO75</f>
        <v>1978.66</v>
      </c>
      <c r="HT75" s="74">
        <f t="shared" si="78"/>
        <v>7796.76</v>
      </c>
      <c r="HV75" s="75">
        <f t="shared" si="91"/>
        <v>92</v>
      </c>
      <c r="HW75" s="75">
        <f t="shared" si="92"/>
        <v>426</v>
      </c>
      <c r="HX75" s="75">
        <f t="shared" si="81"/>
        <v>207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2196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2551.4</v>
      </c>
      <c r="HQ76" s="77">
        <f>+HM76+S!HM76+E!HM76+O!HM76</f>
        <v>0</v>
      </c>
      <c r="HR76" s="77">
        <f t="shared" si="78"/>
        <v>5130</v>
      </c>
      <c r="HS76" s="77">
        <f>+HO76+S!HO76+E!HO76+O!HO76</f>
        <v>0</v>
      </c>
      <c r="HT76" s="77">
        <f t="shared" si="78"/>
        <v>5820.74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1458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1696.05</v>
      </c>
      <c r="HQ77" s="23">
        <f>+HM77+S!HM77+E!HM77+O!HM77</f>
        <v>0</v>
      </c>
      <c r="HR77" s="23">
        <f t="shared" si="78"/>
        <v>3363</v>
      </c>
      <c r="HS77" s="23">
        <f>+HO77+S!HO77+E!HO77+O!HO77</f>
        <v>0</v>
      </c>
      <c r="HT77" s="23">
        <f t="shared" si="78"/>
        <v>3812.55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725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854.5</v>
      </c>
      <c r="HQ78" s="23">
        <f>+HM78+S!HM78+E!HM78+O!HM78</f>
        <v>0</v>
      </c>
      <c r="HR78" s="23">
        <f t="shared" si="78"/>
        <v>1741</v>
      </c>
      <c r="HS78" s="23">
        <f>+HO78+S!HO78+E!HO78+O!HO78</f>
        <v>0</v>
      </c>
      <c r="HT78" s="23">
        <f t="shared" si="78"/>
        <v>1978.66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72</v>
      </c>
      <c r="L86" s="458">
        <v>198</v>
      </c>
      <c r="M86" s="458">
        <v>224</v>
      </c>
      <c r="N86" s="458"/>
      <c r="O86" s="458"/>
      <c r="P86" s="458"/>
      <c r="Q86" s="458"/>
      <c r="R86" s="458"/>
      <c r="S86" s="458"/>
      <c r="T86" s="459"/>
      <c r="U86" s="457">
        <v>4</v>
      </c>
      <c r="V86" s="458">
        <v>1</v>
      </c>
      <c r="W86" s="458">
        <v>4</v>
      </c>
      <c r="X86" s="458"/>
      <c r="Y86" s="458"/>
      <c r="Z86" s="458"/>
      <c r="AA86" s="458"/>
      <c r="AB86" s="458"/>
      <c r="AC86" s="458"/>
      <c r="AD86" s="459"/>
      <c r="AE86" s="457">
        <v>4</v>
      </c>
      <c r="AF86" s="458">
        <v>18</v>
      </c>
      <c r="AG86" s="458">
        <v>5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10</v>
      </c>
      <c r="BT86" s="458">
        <v>10</v>
      </c>
      <c r="BU86" s="458">
        <v>10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110.32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277.33000000000004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265.32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560</v>
      </c>
      <c r="HN86" s="23">
        <f t="shared" si="106"/>
        <v>560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652.97</v>
      </c>
      <c r="HP86" s="23">
        <f t="shared" si="107"/>
        <v>652.97</v>
      </c>
      <c r="HQ86" s="23">
        <f>+HM86+S!HM86+E!HM86+O!HM86</f>
        <v>1443</v>
      </c>
      <c r="HR86" s="23">
        <f t="shared" si="108"/>
        <v>1443</v>
      </c>
      <c r="HS86" s="23">
        <f>+HO86+S!HO86+E!HO86+O!HO86</f>
        <v>1643.7</v>
      </c>
      <c r="HT86" s="23">
        <f t="shared" si="108"/>
        <v>1643.7</v>
      </c>
      <c r="HV86" s="25">
        <f t="shared" si="93"/>
        <v>90</v>
      </c>
      <c r="HW86" s="25">
        <f t="shared" si="94"/>
        <v>227</v>
      </c>
      <c r="HX86" s="25">
        <f t="shared" si="95"/>
        <v>243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76</v>
      </c>
      <c r="L87" s="462">
        <v>270</v>
      </c>
      <c r="M87" s="462">
        <v>197</v>
      </c>
      <c r="N87" s="462"/>
      <c r="O87" s="462"/>
      <c r="P87" s="462"/>
      <c r="Q87" s="462"/>
      <c r="R87" s="462"/>
      <c r="S87" s="462"/>
      <c r="T87" s="463"/>
      <c r="U87" s="461">
        <v>5</v>
      </c>
      <c r="V87" s="462">
        <v>7</v>
      </c>
      <c r="W87" s="462">
        <v>3</v>
      </c>
      <c r="X87" s="462"/>
      <c r="Y87" s="462"/>
      <c r="Z87" s="462"/>
      <c r="AA87" s="462"/>
      <c r="AB87" s="462"/>
      <c r="AC87" s="462"/>
      <c r="AD87" s="463"/>
      <c r="AE87" s="461">
        <v>2</v>
      </c>
      <c r="AF87" s="462">
        <v>44</v>
      </c>
      <c r="AG87" s="462">
        <v>4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6</v>
      </c>
      <c r="BT87" s="462">
        <v>18</v>
      </c>
      <c r="BU87" s="462">
        <v>8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98.65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449.31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229.99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640</v>
      </c>
      <c r="HN87" s="74">
        <f t="shared" si="106"/>
        <v>1200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777.95</v>
      </c>
      <c r="HP87" s="74">
        <f t="shared" si="107"/>
        <v>1430.92</v>
      </c>
      <c r="HQ87" s="74">
        <f>+HM87+S!HM87+E!HM87+O!HM87</f>
        <v>1583</v>
      </c>
      <c r="HR87" s="74">
        <f t="shared" si="108"/>
        <v>3026</v>
      </c>
      <c r="HS87" s="74">
        <f>+HO87+S!HO87+E!HO87+O!HO87</f>
        <v>1832.2700000000004</v>
      </c>
      <c r="HT87" s="74">
        <f t="shared" si="108"/>
        <v>3475.9700000000003</v>
      </c>
      <c r="HV87" s="75">
        <f t="shared" si="93"/>
        <v>89</v>
      </c>
      <c r="HW87" s="75">
        <f t="shared" si="94"/>
        <v>339</v>
      </c>
      <c r="HX87" s="75">
        <f t="shared" si="95"/>
        <v>212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64</v>
      </c>
      <c r="L88" s="454">
        <v>334</v>
      </c>
      <c r="M88" s="454">
        <v>229</v>
      </c>
      <c r="N88" s="454"/>
      <c r="O88" s="454"/>
      <c r="P88" s="454"/>
      <c r="Q88" s="454"/>
      <c r="R88" s="454"/>
      <c r="S88" s="454"/>
      <c r="T88" s="455"/>
      <c r="U88" s="453">
        <v>1</v>
      </c>
      <c r="V88" s="454">
        <v>6</v>
      </c>
      <c r="W88" s="454">
        <v>2</v>
      </c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37</v>
      </c>
      <c r="AG88" s="454">
        <v>2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9</v>
      </c>
      <c r="BT88" s="454">
        <v>24</v>
      </c>
      <c r="BU88" s="454">
        <v>12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89.83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506.98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265.65999999999997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721</v>
      </c>
      <c r="HN88" s="77">
        <f t="shared" si="106"/>
        <v>1921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862.47</v>
      </c>
      <c r="HP88" s="77">
        <f t="shared" si="107"/>
        <v>2293.3900000000003</v>
      </c>
      <c r="HQ88" s="77">
        <f>+HM88+S!HM88+E!HM88+O!HM88</f>
        <v>1711</v>
      </c>
      <c r="HR88" s="77">
        <f t="shared" si="108"/>
        <v>4737</v>
      </c>
      <c r="HS88" s="77">
        <f>+HO88+S!HO88+E!HO88+O!HO88</f>
        <v>1975.98</v>
      </c>
      <c r="HT88" s="77">
        <f t="shared" si="108"/>
        <v>5451.9500000000007</v>
      </c>
      <c r="HU88" s="13"/>
      <c r="HV88" s="35">
        <f t="shared" si="93"/>
        <v>75</v>
      </c>
      <c r="HW88" s="35">
        <f t="shared" si="94"/>
        <v>401</v>
      </c>
      <c r="HX88" s="35">
        <f t="shared" si="95"/>
        <v>245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70</v>
      </c>
      <c r="L89" s="445">
        <v>371</v>
      </c>
      <c r="M89" s="445">
        <v>199</v>
      </c>
      <c r="N89" s="445"/>
      <c r="O89" s="445"/>
      <c r="P89" s="445"/>
      <c r="Q89" s="445"/>
      <c r="R89" s="445"/>
      <c r="S89" s="445"/>
      <c r="T89" s="446"/>
      <c r="U89" s="444">
        <v>6</v>
      </c>
      <c r="V89" s="445">
        <v>12</v>
      </c>
      <c r="W89" s="445">
        <v>3</v>
      </c>
      <c r="X89" s="445"/>
      <c r="Y89" s="445"/>
      <c r="Z89" s="445"/>
      <c r="AA89" s="445"/>
      <c r="AB89" s="445"/>
      <c r="AC89" s="445"/>
      <c r="AD89" s="446"/>
      <c r="AE89" s="444">
        <v>2</v>
      </c>
      <c r="AF89" s="445">
        <v>30</v>
      </c>
      <c r="AG89" s="445">
        <v>1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4</v>
      </c>
      <c r="BT89" s="445">
        <v>25</v>
      </c>
      <c r="BU89" s="445">
        <v>6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87.98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527.46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217.99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729</v>
      </c>
      <c r="HN89" s="23">
        <f t="shared" si="106"/>
        <v>2650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833.43</v>
      </c>
      <c r="HP89" s="23">
        <f t="shared" si="107"/>
        <v>3126.82</v>
      </c>
      <c r="HQ89" s="23">
        <f>+HM89+S!HM89+E!HM89+O!HM89</f>
        <v>1572</v>
      </c>
      <c r="HR89" s="23">
        <f t="shared" si="108"/>
        <v>6309</v>
      </c>
      <c r="HS89" s="23">
        <f>+HO89+S!HO89+E!HO89+O!HO89</f>
        <v>1738.2800000000002</v>
      </c>
      <c r="HT89" s="23">
        <f t="shared" si="108"/>
        <v>7190.2300000000014</v>
      </c>
      <c r="HU89" s="13"/>
      <c r="HV89" s="25">
        <f t="shared" si="93"/>
        <v>82</v>
      </c>
      <c r="HW89" s="25">
        <f t="shared" si="94"/>
        <v>438</v>
      </c>
      <c r="HX89" s="25">
        <f t="shared" si="95"/>
        <v>209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66</v>
      </c>
      <c r="L90" s="445">
        <v>302</v>
      </c>
      <c r="M90" s="445">
        <v>186</v>
      </c>
      <c r="N90" s="445"/>
      <c r="O90" s="445"/>
      <c r="P90" s="445"/>
      <c r="Q90" s="445"/>
      <c r="R90" s="445"/>
      <c r="S90" s="445"/>
      <c r="T90" s="446"/>
      <c r="U90" s="444">
        <v>2</v>
      </c>
      <c r="V90" s="445">
        <v>3</v>
      </c>
      <c r="W90" s="445">
        <v>1</v>
      </c>
      <c r="X90" s="445"/>
      <c r="Y90" s="445"/>
      <c r="Z90" s="445"/>
      <c r="AA90" s="445"/>
      <c r="AB90" s="445"/>
      <c r="AC90" s="445"/>
      <c r="AD90" s="446"/>
      <c r="AE90" s="444">
        <v>1</v>
      </c>
      <c r="AF90" s="445">
        <v>26</v>
      </c>
      <c r="AG90" s="445">
        <v>2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3</v>
      </c>
      <c r="BT90" s="445">
        <v>10</v>
      </c>
      <c r="BU90" s="445">
        <v>3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77.16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405.99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199.83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605</v>
      </c>
      <c r="HN90" s="23">
        <f t="shared" si="106"/>
        <v>2695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682.98</v>
      </c>
      <c r="HP90" s="23">
        <f t="shared" si="107"/>
        <v>3156.83</v>
      </c>
      <c r="HQ90" s="23">
        <f>+HM90+S!HM90+E!HM90+O!HM90</f>
        <v>1235</v>
      </c>
      <c r="HR90" s="23">
        <f t="shared" si="108"/>
        <v>6101</v>
      </c>
      <c r="HS90" s="23">
        <f>+HO90+S!HO90+E!HO90+O!HO90</f>
        <v>1376.57</v>
      </c>
      <c r="HT90" s="23">
        <f t="shared" si="108"/>
        <v>6923.1</v>
      </c>
      <c r="HU90" s="13"/>
      <c r="HV90" s="25">
        <f t="shared" si="93"/>
        <v>72</v>
      </c>
      <c r="HW90" s="25">
        <f t="shared" si="94"/>
        <v>341</v>
      </c>
      <c r="HX90" s="25">
        <f t="shared" si="95"/>
        <v>192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96</v>
      </c>
      <c r="L91" s="448">
        <v>237</v>
      </c>
      <c r="M91" s="448">
        <v>134</v>
      </c>
      <c r="N91" s="448"/>
      <c r="O91" s="448"/>
      <c r="P91" s="448"/>
      <c r="Q91" s="448"/>
      <c r="R91" s="448"/>
      <c r="S91" s="448"/>
      <c r="T91" s="449"/>
      <c r="U91" s="447">
        <v>2</v>
      </c>
      <c r="V91" s="448">
        <v>0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2</v>
      </c>
      <c r="AF91" s="448">
        <v>22</v>
      </c>
      <c r="AG91" s="448">
        <v>5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7</v>
      </c>
      <c r="BU91" s="448">
        <v>1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102.66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320.5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151.5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506</v>
      </c>
      <c r="HN91" s="74">
        <f t="shared" si="106"/>
        <v>2561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574.66000000000008</v>
      </c>
      <c r="HP91" s="74">
        <f t="shared" si="107"/>
        <v>2953.54</v>
      </c>
      <c r="HQ91" s="74">
        <f>+HM91+S!HM91+E!HM91+O!HM91</f>
        <v>1055</v>
      </c>
      <c r="HR91" s="74">
        <f t="shared" si="108"/>
        <v>5573</v>
      </c>
      <c r="HS91" s="74">
        <f>+HO91+S!HO91+E!HO91+O!HO91</f>
        <v>1183.7900000000002</v>
      </c>
      <c r="HT91" s="74">
        <f t="shared" si="108"/>
        <v>6274.62</v>
      </c>
      <c r="HU91" s="13"/>
      <c r="HV91" s="75">
        <f t="shared" si="93"/>
        <v>100</v>
      </c>
      <c r="HW91" s="75">
        <f t="shared" si="94"/>
        <v>266</v>
      </c>
      <c r="HX91" s="75">
        <f t="shared" si="95"/>
        <v>140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104</v>
      </c>
      <c r="L92" s="442">
        <v>299</v>
      </c>
      <c r="M92" s="442">
        <v>142</v>
      </c>
      <c r="N92" s="442"/>
      <c r="O92" s="442"/>
      <c r="P92" s="442"/>
      <c r="Q92" s="442"/>
      <c r="R92" s="442"/>
      <c r="S92" s="442"/>
      <c r="T92" s="443"/>
      <c r="U92" s="441">
        <v>4</v>
      </c>
      <c r="V92" s="442">
        <v>1</v>
      </c>
      <c r="W92" s="442">
        <v>0</v>
      </c>
      <c r="X92" s="442"/>
      <c r="Y92" s="442"/>
      <c r="Z92" s="442"/>
      <c r="AA92" s="442"/>
      <c r="AB92" s="442"/>
      <c r="AC92" s="442"/>
      <c r="AD92" s="443"/>
      <c r="AE92" s="441">
        <v>3</v>
      </c>
      <c r="AF92" s="442">
        <v>20</v>
      </c>
      <c r="AG92" s="442">
        <v>5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2</v>
      </c>
      <c r="BT92" s="442">
        <v>2</v>
      </c>
      <c r="BU92" s="442">
        <v>4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442"/>
      <c r="CT92" s="442"/>
      <c r="CU92" s="442"/>
      <c r="CV92" s="443"/>
      <c r="CW92" s="441">
        <v>0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119.32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364.33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167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586</v>
      </c>
      <c r="HN92" s="77">
        <f t="shared" si="106"/>
        <v>2426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650.65</v>
      </c>
      <c r="HP92" s="77">
        <f t="shared" si="107"/>
        <v>2741.72</v>
      </c>
      <c r="HQ92" s="77">
        <f>+HM92+S!HM92+E!HM92+O!HM92</f>
        <v>1155</v>
      </c>
      <c r="HR92" s="77">
        <f t="shared" si="108"/>
        <v>5017</v>
      </c>
      <c r="HS92" s="77">
        <f>+HO92+S!HO92+E!HO92+O!HO92</f>
        <v>1299.6099999999999</v>
      </c>
      <c r="HT92" s="77">
        <f t="shared" si="108"/>
        <v>5598.25</v>
      </c>
      <c r="HV92" s="35">
        <f t="shared" si="93"/>
        <v>113</v>
      </c>
      <c r="HW92" s="35">
        <f t="shared" si="94"/>
        <v>322</v>
      </c>
      <c r="HX92" s="35">
        <f t="shared" si="95"/>
        <v>151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102</v>
      </c>
      <c r="L93" s="445">
        <v>252</v>
      </c>
      <c r="M93" s="445">
        <v>162</v>
      </c>
      <c r="N93" s="445"/>
      <c r="O93" s="445"/>
      <c r="P93" s="445"/>
      <c r="Q93" s="445"/>
      <c r="R93" s="445"/>
      <c r="S93" s="445"/>
      <c r="T93" s="446"/>
      <c r="U93" s="444">
        <v>2</v>
      </c>
      <c r="V93" s="445">
        <v>0</v>
      </c>
      <c r="W93" s="445">
        <v>1</v>
      </c>
      <c r="X93" s="445"/>
      <c r="Y93" s="445"/>
      <c r="Z93" s="445"/>
      <c r="AA93" s="445"/>
      <c r="AB93" s="445"/>
      <c r="AC93" s="445"/>
      <c r="AD93" s="446"/>
      <c r="AE93" s="444">
        <v>0</v>
      </c>
      <c r="AF93" s="445">
        <v>17</v>
      </c>
      <c r="AG93" s="445">
        <v>0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3</v>
      </c>
      <c r="BT93" s="445">
        <v>11</v>
      </c>
      <c r="BU93" s="445">
        <v>5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445"/>
      <c r="CT93" s="445"/>
      <c r="CU93" s="445"/>
      <c r="CV93" s="446"/>
      <c r="CW93" s="444">
        <v>0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110.16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330.5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174.83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555</v>
      </c>
      <c r="HN93" s="23">
        <f t="shared" si="106"/>
        <v>2252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615.49</v>
      </c>
      <c r="HP93" s="23">
        <f t="shared" si="107"/>
        <v>2523.7799999999997</v>
      </c>
      <c r="HQ93" s="23">
        <f>+HM93+S!HM93+E!HM93+O!HM93</f>
        <v>1111</v>
      </c>
      <c r="HR93" s="23">
        <f t="shared" si="108"/>
        <v>4556</v>
      </c>
      <c r="HS93" s="23">
        <f>+HO93+S!HO93+E!HO93+O!HO93</f>
        <v>1251.08</v>
      </c>
      <c r="HT93" s="23">
        <f t="shared" si="108"/>
        <v>5111.05</v>
      </c>
      <c r="HV93" s="25">
        <f t="shared" si="93"/>
        <v>107</v>
      </c>
      <c r="HW93" s="25">
        <f t="shared" si="94"/>
        <v>280</v>
      </c>
      <c r="HX93" s="25">
        <f t="shared" si="95"/>
        <v>168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109</v>
      </c>
      <c r="L94" s="445">
        <v>194</v>
      </c>
      <c r="M94" s="445">
        <v>151</v>
      </c>
      <c r="N94" s="445"/>
      <c r="O94" s="445"/>
      <c r="P94" s="445"/>
      <c r="Q94" s="445"/>
      <c r="R94" s="445"/>
      <c r="S94" s="445"/>
      <c r="T94" s="446"/>
      <c r="U94" s="444">
        <v>1</v>
      </c>
      <c r="V94" s="445">
        <v>0</v>
      </c>
      <c r="W94" s="445">
        <v>1</v>
      </c>
      <c r="X94" s="445"/>
      <c r="Y94" s="445"/>
      <c r="Z94" s="445"/>
      <c r="AA94" s="445"/>
      <c r="AB94" s="445"/>
      <c r="AC94" s="445"/>
      <c r="AD94" s="446"/>
      <c r="AE94" s="444">
        <v>0</v>
      </c>
      <c r="AF94" s="445">
        <v>22</v>
      </c>
      <c r="AG94" s="445">
        <v>1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1</v>
      </c>
      <c r="BT94" s="445">
        <v>8</v>
      </c>
      <c r="BU94" s="445">
        <v>3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111.83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280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161.83000000000001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491</v>
      </c>
      <c r="HN94" s="23">
        <f t="shared" si="106"/>
        <v>2138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553.66000000000008</v>
      </c>
      <c r="HP94" s="23">
        <f t="shared" si="107"/>
        <v>2394.46</v>
      </c>
      <c r="HQ94" s="23">
        <f>+HM94+S!HM94+E!HM94+O!HM94</f>
        <v>993</v>
      </c>
      <c r="HR94" s="23">
        <f t="shared" si="108"/>
        <v>4314</v>
      </c>
      <c r="HS94" s="23">
        <f>+HO94+S!HO94+E!HO94+O!HO94</f>
        <v>1115.78</v>
      </c>
      <c r="HT94" s="23">
        <f t="shared" si="108"/>
        <v>4850.26</v>
      </c>
      <c r="HV94" s="25">
        <f t="shared" si="93"/>
        <v>111</v>
      </c>
      <c r="HW94" s="25">
        <f t="shared" si="94"/>
        <v>224</v>
      </c>
      <c r="HX94" s="25">
        <f t="shared" si="95"/>
        <v>156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95</v>
      </c>
      <c r="L95" s="448">
        <v>252</v>
      </c>
      <c r="M95" s="448">
        <v>136</v>
      </c>
      <c r="N95" s="448"/>
      <c r="O95" s="448"/>
      <c r="P95" s="448"/>
      <c r="Q95" s="448"/>
      <c r="R95" s="448"/>
      <c r="S95" s="448"/>
      <c r="T95" s="449"/>
      <c r="U95" s="447">
        <v>3</v>
      </c>
      <c r="V95" s="448">
        <v>1</v>
      </c>
      <c r="W95" s="448">
        <v>1</v>
      </c>
      <c r="X95" s="448"/>
      <c r="Y95" s="448"/>
      <c r="Z95" s="448"/>
      <c r="AA95" s="448"/>
      <c r="AB95" s="448"/>
      <c r="AC95" s="448"/>
      <c r="AD95" s="449"/>
      <c r="AE95" s="447">
        <v>1</v>
      </c>
      <c r="AF95" s="448">
        <v>14</v>
      </c>
      <c r="AG95" s="448">
        <v>4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2</v>
      </c>
      <c r="BT95" s="448">
        <v>8</v>
      </c>
      <c r="BU95" s="448">
        <v>5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103.99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314.33000000000004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160.83000000000001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522</v>
      </c>
      <c r="HN95" s="74">
        <f t="shared" si="106"/>
        <v>2154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579.15</v>
      </c>
      <c r="HP95" s="74">
        <f t="shared" si="107"/>
        <v>2398.9499999999998</v>
      </c>
      <c r="HQ95" s="74">
        <f>+HM95+S!HM95+E!HM95+O!HM95</f>
        <v>1018</v>
      </c>
      <c r="HR95" s="74">
        <f t="shared" si="108"/>
        <v>4277</v>
      </c>
      <c r="HS95" s="74">
        <f>+HO95+S!HO95+E!HO95+O!HO95</f>
        <v>1129.75</v>
      </c>
      <c r="HT95" s="74">
        <f t="shared" si="108"/>
        <v>4796.2199999999993</v>
      </c>
      <c r="HV95" s="75">
        <f t="shared" si="93"/>
        <v>101</v>
      </c>
      <c r="HW95" s="75">
        <f t="shared" si="94"/>
        <v>275</v>
      </c>
      <c r="HX95" s="75">
        <f t="shared" si="95"/>
        <v>146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99</v>
      </c>
      <c r="L96" s="442">
        <v>270</v>
      </c>
      <c r="M96" s="442">
        <v>151</v>
      </c>
      <c r="N96" s="442"/>
      <c r="O96" s="442"/>
      <c r="P96" s="442"/>
      <c r="Q96" s="442"/>
      <c r="R96" s="442"/>
      <c r="S96" s="442"/>
      <c r="T96" s="443"/>
      <c r="U96" s="441">
        <v>1</v>
      </c>
      <c r="V96" s="442">
        <v>0</v>
      </c>
      <c r="W96" s="442">
        <v>2</v>
      </c>
      <c r="X96" s="442"/>
      <c r="Y96" s="442"/>
      <c r="Z96" s="442"/>
      <c r="AA96" s="442"/>
      <c r="AB96" s="442"/>
      <c r="AC96" s="442"/>
      <c r="AD96" s="443"/>
      <c r="AE96" s="441">
        <v>1</v>
      </c>
      <c r="AF96" s="442">
        <v>10</v>
      </c>
      <c r="AG96" s="442">
        <v>1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13</v>
      </c>
      <c r="BU96" s="442">
        <v>6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107.33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332.5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169.66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556</v>
      </c>
      <c r="HN96" s="77">
        <f t="shared" si="106"/>
        <v>2124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609.49</v>
      </c>
      <c r="HP96" s="77">
        <f t="shared" si="107"/>
        <v>2357.79</v>
      </c>
      <c r="HQ96" s="77">
        <f>+HM96+S!HM96+E!HM96+O!HM96</f>
        <v>1085</v>
      </c>
      <c r="HR96" s="77">
        <f t="shared" si="108"/>
        <v>4207</v>
      </c>
      <c r="HS96" s="77">
        <f>+HO96+S!HO96+E!HO96+O!HO96</f>
        <v>1200.6300000000001</v>
      </c>
      <c r="HT96" s="77">
        <f t="shared" si="108"/>
        <v>4697.24</v>
      </c>
      <c r="HV96" s="35">
        <f t="shared" si="93"/>
        <v>103</v>
      </c>
      <c r="HW96" s="35">
        <f t="shared" si="94"/>
        <v>293</v>
      </c>
      <c r="HX96" s="35">
        <f t="shared" si="95"/>
        <v>160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108</v>
      </c>
      <c r="L97" s="445">
        <v>261</v>
      </c>
      <c r="M97" s="445">
        <v>150</v>
      </c>
      <c r="N97" s="445"/>
      <c r="O97" s="445"/>
      <c r="P97" s="445"/>
      <c r="Q97" s="445"/>
      <c r="R97" s="445"/>
      <c r="S97" s="445"/>
      <c r="T97" s="446"/>
      <c r="U97" s="444">
        <v>2</v>
      </c>
      <c r="V97" s="445">
        <v>1</v>
      </c>
      <c r="W97" s="445">
        <v>1</v>
      </c>
      <c r="X97" s="445"/>
      <c r="Y97" s="445"/>
      <c r="Z97" s="445"/>
      <c r="AA97" s="445"/>
      <c r="AB97" s="445"/>
      <c r="AC97" s="445"/>
      <c r="AD97" s="446"/>
      <c r="AE97" s="444">
        <v>1</v>
      </c>
      <c r="AF97" s="445">
        <v>17</v>
      </c>
      <c r="AG97" s="445">
        <v>2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2</v>
      </c>
      <c r="BT97" s="445">
        <v>11</v>
      </c>
      <c r="BU97" s="445">
        <v>3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116.66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339.83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163.83000000000001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559</v>
      </c>
      <c r="HN97" s="23">
        <f t="shared" si="106"/>
        <v>2128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620.32000000000005</v>
      </c>
      <c r="HP97" s="23">
        <f t="shared" si="107"/>
        <v>2362.62</v>
      </c>
      <c r="HQ97" s="23">
        <f>+HM97+S!HM97+E!HM97+O!HM97</f>
        <v>1120</v>
      </c>
      <c r="HR97" s="23">
        <f t="shared" si="108"/>
        <v>4216</v>
      </c>
      <c r="HS97" s="23">
        <f>+HO97+S!HO97+E!HO97+O!HO97</f>
        <v>1228.1300000000001</v>
      </c>
      <c r="HT97" s="23">
        <f t="shared" si="108"/>
        <v>4674.29</v>
      </c>
      <c r="HV97" s="25">
        <f t="shared" si="93"/>
        <v>113</v>
      </c>
      <c r="HW97" s="25">
        <f t="shared" si="94"/>
        <v>290</v>
      </c>
      <c r="HX97" s="25">
        <f t="shared" si="95"/>
        <v>156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1637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1808.96</v>
      </c>
      <c r="HQ98" s="23">
        <f>+HM98+S!HM98+E!HM98+O!HM98</f>
        <v>0</v>
      </c>
      <c r="HR98" s="23">
        <f t="shared" si="108"/>
        <v>3223</v>
      </c>
      <c r="HS98" s="23">
        <f>+HO98+S!HO98+E!HO98+O!HO98</f>
        <v>0</v>
      </c>
      <c r="HT98" s="23">
        <f t="shared" si="108"/>
        <v>3558.51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1115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1229.81</v>
      </c>
      <c r="HQ99" s="74">
        <f>+HM99+S!HM99+E!HM99+O!HM99</f>
        <v>0</v>
      </c>
      <c r="HR99" s="74">
        <f t="shared" si="108"/>
        <v>2205</v>
      </c>
      <c r="HS99" s="74">
        <f>+HO99+S!HO99+E!HO99+O!HO99</f>
        <v>0</v>
      </c>
      <c r="HT99" s="74">
        <f t="shared" si="108"/>
        <v>2428.7600000000002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559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620.32000000000005</v>
      </c>
      <c r="HQ100" s="77">
        <f>+HM100+S!HM100+E!HM100+O!HM100</f>
        <v>0</v>
      </c>
      <c r="HR100" s="77">
        <f t="shared" si="108"/>
        <v>1120</v>
      </c>
      <c r="HS100" s="77">
        <f>+HO100+S!HO100+E!HO100+O!HO100</f>
        <v>0</v>
      </c>
      <c r="HT100" s="77">
        <f t="shared" si="108"/>
        <v>1228.1300000000001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1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1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1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1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1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1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1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1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1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1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1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1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1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1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1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1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1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1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1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1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 t="e">
        <f t="shared" si="177"/>
        <v>#REF!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 t="e">
        <f t="shared" si="177"/>
        <v>#REF!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 t="e">
        <f t="shared" si="177"/>
        <v>#REF!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 t="e">
        <f t="shared" ref="AQ130:BV130" si="178">+IF(AQ129=1,AQ128,0)</f>
        <v>#REF!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 t="e">
        <f t="shared" si="178"/>
        <v>#REF!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 t="e">
        <f t="shared" si="178"/>
        <v>#REF!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 t="e">
        <f t="shared" si="178"/>
        <v>#REF!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 t="e">
        <f t="shared" si="179"/>
        <v>#REF!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 t="e">
        <f t="shared" si="179"/>
        <v>#REF!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 t="e">
        <f t="shared" si="179"/>
        <v>#REF!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 t="e">
        <f t="shared" si="180"/>
        <v>#REF!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 t="e">
        <f t="shared" si="180"/>
        <v>#REF!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 t="e">
        <f t="shared" si="180"/>
        <v>#REF!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 t="e">
        <f t="shared" si="181"/>
        <v>#REF!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 t="e">
        <f t="shared" si="181"/>
        <v>#REF!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 t="e">
        <f t="shared" si="181"/>
        <v>#REF!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 t="e">
        <f t="shared" si="182"/>
        <v>#REF!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 t="e">
        <f t="shared" si="182"/>
        <v>#REF!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 t="e">
        <f t="shared" si="182"/>
        <v>#REF!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 t="e">
        <f t="shared" ref="GU130:HB130" si="183">+IF(GU129=1,GU128,0)</f>
        <v>#REF!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zoomScale="55" zoomScaleNormal="5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1.7109375" style="4" customWidth="1"/>
    <col min="14" max="20" width="11.7109375" style="4" hidden="1" customWidth="1"/>
    <col min="21" max="23" width="11.7109375" style="4" customWidth="1"/>
    <col min="24" max="30" width="11.7109375" style="4" hidden="1" customWidth="1"/>
    <col min="31" max="33" width="11.7109375" style="4" customWidth="1"/>
    <col min="34" max="40" width="11.7109375" style="4" hidden="1" customWidth="1"/>
    <col min="41" max="43" width="11.7109375" style="4" customWidth="1"/>
    <col min="44" max="50" width="11.7109375" style="4" hidden="1" customWidth="1"/>
    <col min="51" max="53" width="11.7109375" style="4" customWidth="1"/>
    <col min="54" max="60" width="11.7109375" style="4" hidden="1" customWidth="1"/>
    <col min="61" max="63" width="11.7109375" style="4" customWidth="1"/>
    <col min="64" max="70" width="11.7109375" style="4" hidden="1" customWidth="1"/>
    <col min="71" max="73" width="11.7109375" style="4" customWidth="1"/>
    <col min="74" max="80" width="11.7109375" style="4" hidden="1" customWidth="1"/>
    <col min="81" max="83" width="11.7109375" style="4" customWidth="1"/>
    <col min="84" max="90" width="11.7109375" style="4" hidden="1" customWidth="1"/>
    <col min="91" max="93" width="11.7109375" style="4" customWidth="1"/>
    <col min="94" max="100" width="11.7109375" style="4" hidden="1" customWidth="1"/>
    <col min="101" max="103" width="11.7109375" style="4" customWidth="1"/>
    <col min="104" max="110" width="11.7109375" style="4" hidden="1" customWidth="1"/>
    <col min="111" max="113" width="11.7109375" style="4" customWidth="1"/>
    <col min="114" max="210" width="11.7109375" style="4" hidden="1" customWidth="1"/>
    <col min="211" max="213" width="11.7109375" style="4" customWidth="1"/>
    <col min="214" max="220" width="11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451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+IF(LEN(K12)&gt;1,IF(CONCATENATE(Inicio!K12,Inicio!L12)="","Mikipe",CONCATENATE(Inicio!K12,Inicio!L12)),"Mikipe")</f>
        <v>24</v>
      </c>
      <c r="L7" s="398" t="str">
        <f>+IF(LEN(K12)&gt;1,IF(CONCATENATE(Inicio!K13,Inicio!L13)="","Mikipe",CONCATENATE(Inicio!K13,Inicio!L13)),"Mikipe")</f>
        <v>21</v>
      </c>
      <c r="M7" s="398" t="str">
        <f>+IF(LEN(K12)&gt;1,IF(CONCATENATE(Inicio!K14,Inicio!L14)="","Mikipe",CONCATENATE(Inicio!K14,Inicio!L14)),"Mikipe")</f>
        <v>23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24</v>
      </c>
      <c r="V7" s="399" t="str">
        <f>+IF(LEN(U12)&gt;1,L7,"Mikipe")</f>
        <v>21</v>
      </c>
      <c r="W7" s="399" t="str">
        <f>+IF(LEN(U12)&gt;1,M7,"Mikipe")</f>
        <v>23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24</v>
      </c>
      <c r="AF7" s="399" t="str">
        <f>+IF(LEN(U12)&gt;1,V7,"Mikipe")</f>
        <v>21</v>
      </c>
      <c r="AG7" s="399" t="str">
        <f>+IF(LEN(U12)&gt;1,W7,"Mikipe")</f>
        <v>23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24</v>
      </c>
      <c r="AP7" s="399" t="str">
        <f>+IF(LEN(AO12)&gt;1,AF7,"Mikipe")</f>
        <v>21</v>
      </c>
      <c r="AQ7" s="399" t="str">
        <f>+IF(LEN(AO12)&gt;1,AG7,"Mikipe")</f>
        <v>23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24</v>
      </c>
      <c r="AZ7" s="399" t="str">
        <f>+IF(LEN(AY12)&gt;1,AP7,"Mikipe")</f>
        <v>21</v>
      </c>
      <c r="BA7" s="399" t="str">
        <f>+IF(LEN(AY12)&gt;1,AQ7,"Mikipe")</f>
        <v>23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24</v>
      </c>
      <c r="BJ7" s="399" t="str">
        <f>+IF(LEN(BI12)&gt;1,AZ7,"Mikipe")</f>
        <v>21</v>
      </c>
      <c r="BK7" s="399" t="str">
        <f>+IF(LEN(BI12)&gt;1,BA7,"Mikipe")</f>
        <v>23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24</v>
      </c>
      <c r="BT7" s="399" t="str">
        <f>+IF(LEN(BS12)&gt;1,BJ7,"Mikipe")</f>
        <v>21</v>
      </c>
      <c r="BU7" s="399" t="str">
        <f>+IF(LEN(BS12)&gt;1,BK7,"Mikipe")</f>
        <v>23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24</v>
      </c>
      <c r="CD7" s="399" t="str">
        <f>+IF(LEN(CC12)&gt;1,BT7,"Mikipe")</f>
        <v>21</v>
      </c>
      <c r="CE7" s="399" t="str">
        <f>+IF(LEN(CC12)&gt;1,BU7,"Mikipe")</f>
        <v>23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24</v>
      </c>
      <c r="CN7" s="399" t="str">
        <f>+IF(LEN(CM12)&gt;1,CD7,"Mikipe")</f>
        <v>21</v>
      </c>
      <c r="CO7" s="399" t="str">
        <f>+IF(LEN(CM12)&gt;1,CE7,"Mikipe")</f>
        <v>23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24</v>
      </c>
      <c r="CX7" s="399" t="str">
        <f>+IF(LEN(CW12)&gt;1,CN7,"Mikipe")</f>
        <v>21</v>
      </c>
      <c r="CY7" s="399" t="str">
        <f>+IF(LEN(CW12)&gt;1,CO7,"Mikipe")</f>
        <v>23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24</v>
      </c>
      <c r="DH7" s="399" t="str">
        <f>+IF(LEN(DG12)&gt;1,CX7,"Mikipe")</f>
        <v>21</v>
      </c>
      <c r="DI7" s="399" t="str">
        <f>+IF(LEN(DG12)&gt;1,CY7,"Mikipe")</f>
        <v>23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50.1" customHeight="1">
      <c r="A9" s="553">
        <v>11</v>
      </c>
      <c r="B9" s="595">
        <f>+MIN(K16:HB111)</f>
        <v>0</v>
      </c>
      <c r="J9" s="766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5" t="s">
        <v>2</v>
      </c>
      <c r="HN9" s="775" t="s">
        <v>3</v>
      </c>
      <c r="HO9" s="775" t="s">
        <v>4</v>
      </c>
      <c r="HP9" s="775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66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6"/>
      <c r="HN10" s="776"/>
      <c r="HO10" s="776"/>
      <c r="HP10" s="776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66"/>
      <c r="K11" s="527">
        <f>+Inicio!J12</f>
        <v>1</v>
      </c>
      <c r="L11" s="527">
        <f>+Inicio!J13</f>
        <v>1</v>
      </c>
      <c r="M11" s="527">
        <f>+Inicio!J14</f>
        <v>1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6"/>
      <c r="HN11" s="776"/>
      <c r="HO11" s="776"/>
      <c r="HP11" s="776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6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6"/>
      <c r="HN12" s="776"/>
      <c r="HO12" s="776"/>
      <c r="HP12" s="776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78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6"/>
      <c r="HN13" s="776"/>
      <c r="HO13" s="776"/>
      <c r="HP13" s="776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78"/>
      <c r="K14" s="523" t="str">
        <f>+CONCATENATE(Inicio!N12,K11,Inicio!O12)</f>
        <v>Av. Próceres1Sur</v>
      </c>
      <c r="L14" s="524" t="str">
        <f>+CONCATENATE(Inicio!N13,L11,Inicio!O13)</f>
        <v>Av. Próceres1Sur</v>
      </c>
      <c r="M14" s="524" t="str">
        <f>+CONCATENATE(Inicio!N14,M11,Inicio!O14)</f>
        <v>Av. Próceres1Sur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Próceres1Sur</v>
      </c>
      <c r="V14" s="524" t="str">
        <f t="shared" ref="V14:CG14" si="64">+L14</f>
        <v>Av. Próceres1Sur</v>
      </c>
      <c r="W14" s="524" t="str">
        <f t="shared" si="64"/>
        <v>Av. Próceres1Sur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Próceres1Sur</v>
      </c>
      <c r="AF14" s="524" t="str">
        <f t="shared" si="64"/>
        <v>Av. Próceres1Sur</v>
      </c>
      <c r="AG14" s="524" t="str">
        <f t="shared" si="64"/>
        <v>Av. Próceres1Sur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Próceres1Sur</v>
      </c>
      <c r="AP14" s="524" t="str">
        <f t="shared" si="64"/>
        <v>Av. Próceres1Sur</v>
      </c>
      <c r="AQ14" s="524" t="str">
        <f t="shared" si="64"/>
        <v>Av. Próceres1Sur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Próceres1Sur</v>
      </c>
      <c r="AZ14" s="524" t="str">
        <f t="shared" si="64"/>
        <v>Av. Próceres1Sur</v>
      </c>
      <c r="BA14" s="524" t="str">
        <f t="shared" si="64"/>
        <v>Av. Próceres1Sur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Próceres1Sur</v>
      </c>
      <c r="BJ14" s="524" t="str">
        <f t="shared" si="64"/>
        <v>Av. Próceres1Sur</v>
      </c>
      <c r="BK14" s="524" t="str">
        <f t="shared" si="64"/>
        <v>Av. Próceres1Sur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Próceres1Sur</v>
      </c>
      <c r="BT14" s="524" t="str">
        <f t="shared" si="64"/>
        <v>Av. Próceres1Sur</v>
      </c>
      <c r="BU14" s="524" t="str">
        <f t="shared" si="64"/>
        <v>Av. Próceres1Sur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Próceres1Sur</v>
      </c>
      <c r="CD14" s="524" t="str">
        <f t="shared" si="64"/>
        <v>Av. Próceres1Sur</v>
      </c>
      <c r="CE14" s="524" t="str">
        <f t="shared" si="64"/>
        <v>Av. Próceres1Sur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Próceres1Sur</v>
      </c>
      <c r="CN14" s="524" t="str">
        <f t="shared" si="65"/>
        <v>Av. Próceres1Sur</v>
      </c>
      <c r="CO14" s="524" t="str">
        <f t="shared" si="65"/>
        <v>Av. Próceres1Sur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Próceres1Sur</v>
      </c>
      <c r="CX14" s="524" t="str">
        <f t="shared" si="65"/>
        <v>Av. Próceres1Sur</v>
      </c>
      <c r="CY14" s="524" t="str">
        <f t="shared" si="65"/>
        <v>Av. Próceres1Sur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Próceres1Sur</v>
      </c>
      <c r="DH14" s="524" t="str">
        <f t="shared" si="65"/>
        <v>Av. Próceres1Sur</v>
      </c>
      <c r="DI14" s="524" t="str">
        <f t="shared" si="65"/>
        <v>Av. Próceres1Sur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Próceres1Sur</v>
      </c>
      <c r="DR14" s="524" t="str">
        <f t="shared" si="65"/>
        <v>Av. Próceres1Sur</v>
      </c>
      <c r="DS14" s="524" t="str">
        <f t="shared" si="65"/>
        <v>Av. Próceres1Sur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Próceres1Sur</v>
      </c>
      <c r="EB14" s="524" t="str">
        <f t="shared" si="65"/>
        <v>Av. Próceres1Sur</v>
      </c>
      <c r="EC14" s="524" t="str">
        <f t="shared" si="65"/>
        <v>Av. Próceres1Sur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Próceres1Sur</v>
      </c>
      <c r="EL14" s="524" t="str">
        <f t="shared" si="65"/>
        <v>Av. Próceres1Sur</v>
      </c>
      <c r="EM14" s="524" t="str">
        <f t="shared" si="65"/>
        <v>Av. Próceres1Sur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Próceres1Sur</v>
      </c>
      <c r="EV14" s="524" t="str">
        <f t="shared" si="66"/>
        <v>Av. Próceres1Sur</v>
      </c>
      <c r="EW14" s="524" t="str">
        <f t="shared" si="66"/>
        <v>Av. Próceres1Sur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Próceres1Sur</v>
      </c>
      <c r="FF14" s="524" t="str">
        <f t="shared" si="66"/>
        <v>Av. Próceres1Sur</v>
      </c>
      <c r="FG14" s="524" t="str">
        <f t="shared" si="66"/>
        <v>Av. Próceres1Sur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Próceres1Sur</v>
      </c>
      <c r="FP14" s="524" t="str">
        <f t="shared" si="66"/>
        <v>Av. Próceres1Sur</v>
      </c>
      <c r="FQ14" s="524" t="str">
        <f t="shared" si="66"/>
        <v>Av. Próceres1Sur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Próceres1Sur</v>
      </c>
      <c r="FZ14" s="524" t="str">
        <f t="shared" si="66"/>
        <v>Av. Próceres1Sur</v>
      </c>
      <c r="GA14" s="524" t="str">
        <f t="shared" si="66"/>
        <v>Av. Próceres1Sur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Próceres1Sur</v>
      </c>
      <c r="GJ14" s="524" t="str">
        <f t="shared" si="66"/>
        <v>Av. Próceres1Sur</v>
      </c>
      <c r="GK14" s="524" t="str">
        <f t="shared" si="66"/>
        <v>Av. Próceres1Sur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Próceres1Sur</v>
      </c>
      <c r="GT14" s="524" t="str">
        <f t="shared" si="66"/>
        <v>Av. Próceres1Sur</v>
      </c>
      <c r="GU14" s="524" t="str">
        <f t="shared" si="66"/>
        <v>Av. Próceres1Sur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Próceres1Sur</v>
      </c>
      <c r="HD14" s="371" t="str">
        <f t="shared" si="67"/>
        <v>Av. Próceres1Sur</v>
      </c>
      <c r="HE14" s="371" t="str">
        <f t="shared" si="67"/>
        <v>Av. Próceres1Sur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6"/>
      <c r="HN14" s="776"/>
      <c r="HO14" s="776"/>
      <c r="HP14" s="776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8"/>
      <c r="K15" s="10">
        <f>+IF(Inicio!M12="","A",Inicio!M12)</f>
        <v>21</v>
      </c>
      <c r="L15" s="9">
        <f>+IF(Inicio!M13="","A",Inicio!M13)</f>
        <v>22</v>
      </c>
      <c r="M15" s="9">
        <f>+IF(Inicio!M14="","A",Inicio!M14)</f>
        <v>23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21</v>
      </c>
      <c r="V15" s="9">
        <f t="shared" ref="V15:AD15" si="68">+L15</f>
        <v>22</v>
      </c>
      <c r="W15" s="9">
        <f t="shared" si="68"/>
        <v>23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21</v>
      </c>
      <c r="AF15" s="9">
        <f t="shared" si="69"/>
        <v>22</v>
      </c>
      <c r="AG15" s="9">
        <f t="shared" si="69"/>
        <v>23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21</v>
      </c>
      <c r="AP15" s="9">
        <f t="shared" si="69"/>
        <v>22</v>
      </c>
      <c r="AQ15" s="9">
        <f t="shared" si="69"/>
        <v>23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21</v>
      </c>
      <c r="AZ15" s="9">
        <f t="shared" si="69"/>
        <v>22</v>
      </c>
      <c r="BA15" s="9">
        <f t="shared" si="69"/>
        <v>23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21</v>
      </c>
      <c r="BJ15" s="9">
        <f t="shared" si="69"/>
        <v>22</v>
      </c>
      <c r="BK15" s="9">
        <f t="shared" ref="BK15:CP15" si="70">+BA15</f>
        <v>23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21</v>
      </c>
      <c r="BT15" s="9">
        <f t="shared" si="70"/>
        <v>22</v>
      </c>
      <c r="BU15" s="9">
        <f t="shared" si="70"/>
        <v>23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21</v>
      </c>
      <c r="CD15" s="9">
        <f t="shared" si="70"/>
        <v>22</v>
      </c>
      <c r="CE15" s="9">
        <f t="shared" si="70"/>
        <v>23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21</v>
      </c>
      <c r="CN15" s="9">
        <f t="shared" si="70"/>
        <v>22</v>
      </c>
      <c r="CO15" s="9">
        <f t="shared" si="70"/>
        <v>23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21</v>
      </c>
      <c r="CX15" s="9">
        <f t="shared" si="71"/>
        <v>22</v>
      </c>
      <c r="CY15" s="9">
        <f t="shared" si="71"/>
        <v>23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21</v>
      </c>
      <c r="DH15" s="9">
        <f t="shared" si="71"/>
        <v>22</v>
      </c>
      <c r="DI15" s="9">
        <f t="shared" si="71"/>
        <v>23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21</v>
      </c>
      <c r="DR15" s="9">
        <f t="shared" si="71"/>
        <v>22</v>
      </c>
      <c r="DS15" s="9">
        <f t="shared" si="71"/>
        <v>23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21</v>
      </c>
      <c r="EB15" s="9">
        <f t="shared" si="72"/>
        <v>22</v>
      </c>
      <c r="EC15" s="9">
        <f t="shared" si="72"/>
        <v>23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21</v>
      </c>
      <c r="EL15" s="9">
        <f t="shared" si="72"/>
        <v>22</v>
      </c>
      <c r="EM15" s="9">
        <f t="shared" si="72"/>
        <v>23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21</v>
      </c>
      <c r="EV15" s="9">
        <f t="shared" si="72"/>
        <v>22</v>
      </c>
      <c r="EW15" s="9">
        <f t="shared" si="72"/>
        <v>23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21</v>
      </c>
      <c r="FF15" s="9">
        <f t="shared" si="73"/>
        <v>22</v>
      </c>
      <c r="FG15" s="9">
        <f t="shared" si="73"/>
        <v>23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21</v>
      </c>
      <c r="FP15" s="9">
        <f t="shared" si="73"/>
        <v>22</v>
      </c>
      <c r="FQ15" s="9">
        <f t="shared" si="73"/>
        <v>23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21</v>
      </c>
      <c r="FZ15" s="9">
        <f t="shared" si="73"/>
        <v>22</v>
      </c>
      <c r="GA15" s="9">
        <f t="shared" si="73"/>
        <v>23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21</v>
      </c>
      <c r="GJ15" s="9">
        <f t="shared" si="74"/>
        <v>22</v>
      </c>
      <c r="GK15" s="9">
        <f t="shared" si="74"/>
        <v>23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21</v>
      </c>
      <c r="GT15" s="9">
        <f t="shared" si="74"/>
        <v>22</v>
      </c>
      <c r="GU15" s="9">
        <f t="shared" si="74"/>
        <v>23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21</v>
      </c>
      <c r="HD15" s="612">
        <f t="shared" si="67"/>
        <v>22</v>
      </c>
      <c r="HE15" s="612">
        <f t="shared" si="67"/>
        <v>23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7"/>
      <c r="HN15" s="777"/>
      <c r="HO15" s="777"/>
      <c r="HP15" s="777"/>
      <c r="HQ15" s="27"/>
      <c r="HR15" s="26">
        <f t="shared" ref="HR15:IA15" si="75">+K15</f>
        <v>21</v>
      </c>
      <c r="HS15" s="26">
        <f t="shared" si="75"/>
        <v>22</v>
      </c>
      <c r="HT15" s="26">
        <f t="shared" si="75"/>
        <v>23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51</v>
      </c>
      <c r="L42" s="445">
        <v>331</v>
      </c>
      <c r="M42" s="445">
        <v>2</v>
      </c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5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2</v>
      </c>
      <c r="AF42" s="445">
        <v>37</v>
      </c>
      <c r="AG42" s="445">
        <v>1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3</v>
      </c>
      <c r="BT42" s="445">
        <v>16</v>
      </c>
      <c r="BU42" s="445">
        <v>0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2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64.5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484.31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450</v>
      </c>
      <c r="HN42" s="22">
        <f t="shared" si="80"/>
        <v>450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553.80999999999995</v>
      </c>
      <c r="HP42" s="22">
        <f t="shared" si="81"/>
        <v>553.80999999999995</v>
      </c>
      <c r="HQ42" s="23"/>
      <c r="HR42" s="24">
        <f t="shared" si="92"/>
        <v>56</v>
      </c>
      <c r="HS42" s="24">
        <f t="shared" si="92"/>
        <v>391</v>
      </c>
      <c r="HT42" s="24">
        <f t="shared" si="84"/>
        <v>3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56</v>
      </c>
      <c r="L43" s="448">
        <v>313</v>
      </c>
      <c r="M43" s="448">
        <v>16</v>
      </c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6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2</v>
      </c>
      <c r="AF43" s="448">
        <v>32</v>
      </c>
      <c r="AG43" s="448">
        <v>3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2</v>
      </c>
      <c r="BT43" s="448">
        <v>26</v>
      </c>
      <c r="BU43" s="448">
        <v>0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2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67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476.64000000000004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25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458</v>
      </c>
      <c r="HN43" s="80">
        <f t="shared" si="80"/>
        <v>908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568.64</v>
      </c>
      <c r="HP43" s="80">
        <f t="shared" si="81"/>
        <v>1122.4499999999998</v>
      </c>
      <c r="HQ43" s="23"/>
      <c r="HR43" s="81">
        <f t="shared" si="92"/>
        <v>60</v>
      </c>
      <c r="HS43" s="81">
        <f t="shared" si="92"/>
        <v>379</v>
      </c>
      <c r="HT43" s="81">
        <f t="shared" si="84"/>
        <v>19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40</v>
      </c>
      <c r="L44" s="442">
        <v>329</v>
      </c>
      <c r="M44" s="442">
        <v>3</v>
      </c>
      <c r="N44" s="442"/>
      <c r="O44" s="442"/>
      <c r="P44" s="582"/>
      <c r="Q44" s="582"/>
      <c r="R44" s="582"/>
      <c r="S44" s="442"/>
      <c r="T44" s="443"/>
      <c r="U44" s="441">
        <v>0</v>
      </c>
      <c r="V44" s="442">
        <v>9</v>
      </c>
      <c r="W44" s="442">
        <v>0</v>
      </c>
      <c r="X44" s="442"/>
      <c r="Y44" s="442"/>
      <c r="Z44" s="582"/>
      <c r="AA44" s="582"/>
      <c r="AB44" s="582"/>
      <c r="AC44" s="442"/>
      <c r="AD44" s="443"/>
      <c r="AE44" s="441">
        <v>3</v>
      </c>
      <c r="AF44" s="442">
        <v>38</v>
      </c>
      <c r="AG44" s="442">
        <v>1</v>
      </c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582"/>
      <c r="BO44" s="582"/>
      <c r="BP44" s="582"/>
      <c r="BQ44" s="442"/>
      <c r="BR44" s="443"/>
      <c r="BS44" s="441">
        <v>0</v>
      </c>
      <c r="BT44" s="442">
        <v>31</v>
      </c>
      <c r="BU44" s="442">
        <v>0</v>
      </c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582"/>
      <c r="CS44" s="582"/>
      <c r="CT44" s="582"/>
      <c r="CU44" s="442"/>
      <c r="CV44" s="443"/>
      <c r="CW44" s="441">
        <v>0</v>
      </c>
      <c r="CX44" s="442">
        <v>0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9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234.47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6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454</v>
      </c>
      <c r="HN44" s="78">
        <f t="shared" si="80"/>
        <v>1362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578.47</v>
      </c>
      <c r="HP44" s="78">
        <f t="shared" si="81"/>
        <v>1700.9199999999998</v>
      </c>
      <c r="HQ44" s="23"/>
      <c r="HR44" s="79">
        <f>+K44+U44+AE44+AO44+AY44+BI44+BS44+CC44+CM44+CW44+DG44+DQ44+EA44+EK44+EU44+FE44+FO44+FY44+GI44+GS44</f>
        <v>43</v>
      </c>
      <c r="HS44" s="79">
        <f>+K44+V44+AF44+AP44+AZ44+BJ44+BT44+CD44+CN44+CX44+DH44+DR44+EB44+EL44+EV44+FF44+FP44+FZ44+GJ44+GT44</f>
        <v>118</v>
      </c>
      <c r="HT44" s="79">
        <f t="shared" si="84"/>
        <v>4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52</v>
      </c>
      <c r="L45" s="445">
        <v>343</v>
      </c>
      <c r="M45" s="445">
        <v>0</v>
      </c>
      <c r="N45" s="445"/>
      <c r="O45" s="445"/>
      <c r="P45" s="583"/>
      <c r="Q45" s="583"/>
      <c r="R45" s="583"/>
      <c r="S45" s="445"/>
      <c r="T45" s="446"/>
      <c r="U45" s="444">
        <v>0</v>
      </c>
      <c r="V45" s="445">
        <v>9</v>
      </c>
      <c r="W45" s="445">
        <v>0</v>
      </c>
      <c r="X45" s="445"/>
      <c r="Y45" s="445"/>
      <c r="Z45" s="583"/>
      <c r="AA45" s="583"/>
      <c r="AB45" s="583"/>
      <c r="AC45" s="445"/>
      <c r="AD45" s="446"/>
      <c r="AE45" s="444">
        <v>2</v>
      </c>
      <c r="AF45" s="445">
        <v>25</v>
      </c>
      <c r="AG45" s="445">
        <v>2</v>
      </c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583"/>
      <c r="BO45" s="583"/>
      <c r="BP45" s="583"/>
      <c r="BQ45" s="445"/>
      <c r="BR45" s="446"/>
      <c r="BS45" s="444">
        <v>4</v>
      </c>
      <c r="BT45" s="445">
        <v>49</v>
      </c>
      <c r="BU45" s="445">
        <v>0</v>
      </c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583"/>
      <c r="CS45" s="583"/>
      <c r="CT45" s="583"/>
      <c r="CU45" s="445"/>
      <c r="CV45" s="446"/>
      <c r="CW45" s="444">
        <v>0</v>
      </c>
      <c r="CX45" s="445">
        <v>2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16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253.13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6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488</v>
      </c>
      <c r="HN45" s="22">
        <f t="shared" si="80"/>
        <v>1850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618.13</v>
      </c>
      <c r="HP45" s="22">
        <f t="shared" si="81"/>
        <v>2319.0499999999997</v>
      </c>
      <c r="HQ45" s="23"/>
      <c r="HR45" s="24">
        <f>+K45+U45+AE45+AO45+AY45+BI45+BS45+CC45+CM45+CW45+DG45+DQ45+EA45+EK45+EU45+FE45+FO45+FY45+GI45+GS45</f>
        <v>58</v>
      </c>
      <c r="HS45" s="24">
        <f>+K45+V45+AF45+AP45+AZ45+BJ45+BT45+CD45+CN45+CX45+DH45+DR45+EB45+EL45+EV45+FF45+FP45+FZ45+GJ45+GT45</f>
        <v>137</v>
      </c>
      <c r="HT45" s="24">
        <f t="shared" si="84"/>
        <v>2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90</v>
      </c>
      <c r="L46" s="458">
        <v>451</v>
      </c>
      <c r="M46" s="458">
        <v>0</v>
      </c>
      <c r="N46" s="458"/>
      <c r="O46" s="458"/>
      <c r="P46" s="664"/>
      <c r="Q46" s="664"/>
      <c r="R46" s="664"/>
      <c r="S46" s="458"/>
      <c r="T46" s="459"/>
      <c r="U46" s="457">
        <v>0</v>
      </c>
      <c r="V46" s="458">
        <v>7</v>
      </c>
      <c r="W46" s="458">
        <v>0</v>
      </c>
      <c r="X46" s="458"/>
      <c r="Y46" s="458"/>
      <c r="Z46" s="664"/>
      <c r="AA46" s="664"/>
      <c r="AB46" s="664"/>
      <c r="AC46" s="458"/>
      <c r="AD46" s="459"/>
      <c r="AE46" s="457">
        <v>2</v>
      </c>
      <c r="AF46" s="458">
        <v>40</v>
      </c>
      <c r="AG46" s="458">
        <v>2</v>
      </c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664"/>
      <c r="BO46" s="664"/>
      <c r="BP46" s="664"/>
      <c r="BQ46" s="458"/>
      <c r="BR46" s="459"/>
      <c r="BS46" s="457">
        <v>0</v>
      </c>
      <c r="BT46" s="458">
        <v>20</v>
      </c>
      <c r="BU46" s="458">
        <v>0</v>
      </c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664"/>
      <c r="CS46" s="664"/>
      <c r="CT46" s="664"/>
      <c r="CU46" s="458"/>
      <c r="CV46" s="459"/>
      <c r="CW46" s="457">
        <v>0</v>
      </c>
      <c r="CX46" s="458">
        <v>3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6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263.3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6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615</v>
      </c>
      <c r="HN46" s="22">
        <f t="shared" si="80"/>
        <v>2015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726.3</v>
      </c>
      <c r="HP46" s="22">
        <f t="shared" si="81"/>
        <v>2491.54</v>
      </c>
      <c r="HQ46" s="23"/>
      <c r="HR46" s="24">
        <f>+K46+U46+AE46+AO46+AY46+BI46+BS46+CC46+CM46+CW46+DG46+DQ46+EA46+EK46+EU46+FE46+FO46+FY46+GI46+GS46</f>
        <v>92</v>
      </c>
      <c r="HS46" s="24">
        <f>+K46+V46+AF46+AP46+AZ46+BJ46+BT46+CD46+CN46+CX46+DH46+DR46+EB46+EL46+EV46+FF46+FP46+FZ46+GJ46+GT46</f>
        <v>160</v>
      </c>
      <c r="HT46" s="24">
        <f t="shared" si="84"/>
        <v>2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46</v>
      </c>
      <c r="L47" s="462">
        <v>392</v>
      </c>
      <c r="M47" s="462">
        <v>0</v>
      </c>
      <c r="N47" s="462"/>
      <c r="O47" s="462"/>
      <c r="P47" s="665"/>
      <c r="Q47" s="665"/>
      <c r="R47" s="665"/>
      <c r="S47" s="462"/>
      <c r="T47" s="463"/>
      <c r="U47" s="461">
        <v>0</v>
      </c>
      <c r="V47" s="462">
        <v>18</v>
      </c>
      <c r="W47" s="462">
        <v>0</v>
      </c>
      <c r="X47" s="462"/>
      <c r="Y47" s="462"/>
      <c r="Z47" s="665"/>
      <c r="AA47" s="665"/>
      <c r="AB47" s="665"/>
      <c r="AC47" s="462"/>
      <c r="AD47" s="463"/>
      <c r="AE47" s="461">
        <v>2</v>
      </c>
      <c r="AF47" s="462">
        <v>45</v>
      </c>
      <c r="AG47" s="462">
        <v>2</v>
      </c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665"/>
      <c r="BO47" s="665"/>
      <c r="BP47" s="665"/>
      <c r="BQ47" s="462"/>
      <c r="BR47" s="463"/>
      <c r="BS47" s="461">
        <v>0</v>
      </c>
      <c r="BT47" s="462">
        <v>29</v>
      </c>
      <c r="BU47" s="462">
        <v>0</v>
      </c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665"/>
      <c r="CS47" s="665"/>
      <c r="CT47" s="665"/>
      <c r="CU47" s="462"/>
      <c r="CV47" s="463"/>
      <c r="CW47" s="461">
        <v>0</v>
      </c>
      <c r="CX47" s="462">
        <v>4</v>
      </c>
      <c r="CY47" s="462">
        <v>0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6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260.76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6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538</v>
      </c>
      <c r="HN47" s="80">
        <f t="shared" si="80"/>
        <v>2095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664.7600000000001</v>
      </c>
      <c r="HP47" s="80">
        <f t="shared" si="81"/>
        <v>2587.66</v>
      </c>
      <c r="HQ47" s="23"/>
      <c r="HR47" s="81">
        <f>+K47+U47+AE47+AO47+AY47+BI47+BS47+CC47+CM47+CW47+DG47+DQ47+EA47+EK47+EU47+FE47+FO47+FY47+GI47+GS47</f>
        <v>48</v>
      </c>
      <c r="HS47" s="81">
        <f>+K47+V47+AF47+AP47+AZ47+BJ47+BT47+CD47+CN47+CX47+DH47+DR47+EB47+EL47+EV47+FF47+FP47+FZ47+GJ47+GT47</f>
        <v>142</v>
      </c>
      <c r="HT47" s="81">
        <f t="shared" si="84"/>
        <v>2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38</v>
      </c>
      <c r="L48" s="454">
        <v>430</v>
      </c>
      <c r="M48" s="454">
        <v>6</v>
      </c>
      <c r="N48" s="454"/>
      <c r="O48" s="454"/>
      <c r="P48" s="663"/>
      <c r="Q48" s="663"/>
      <c r="R48" s="663"/>
      <c r="S48" s="454"/>
      <c r="T48" s="455"/>
      <c r="U48" s="453">
        <v>0</v>
      </c>
      <c r="V48" s="454">
        <v>11</v>
      </c>
      <c r="W48" s="454">
        <v>0</v>
      </c>
      <c r="X48" s="454"/>
      <c r="Y48" s="454"/>
      <c r="Z48" s="663"/>
      <c r="AA48" s="663"/>
      <c r="AB48" s="663"/>
      <c r="AC48" s="454"/>
      <c r="AD48" s="455"/>
      <c r="AE48" s="453">
        <v>2</v>
      </c>
      <c r="AF48" s="454">
        <v>43</v>
      </c>
      <c r="AG48" s="454">
        <v>2</v>
      </c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663"/>
      <c r="BO48" s="663"/>
      <c r="BP48" s="663"/>
      <c r="BQ48" s="454"/>
      <c r="BR48" s="455"/>
      <c r="BS48" s="453">
        <v>0</v>
      </c>
      <c r="BT48" s="454">
        <v>27</v>
      </c>
      <c r="BU48" s="454">
        <v>0</v>
      </c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663"/>
      <c r="CS48" s="663"/>
      <c r="CT48" s="663"/>
      <c r="CU48" s="454"/>
      <c r="CV48" s="455"/>
      <c r="CW48" s="453">
        <v>0</v>
      </c>
      <c r="CX48" s="454">
        <v>2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44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630.79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12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561</v>
      </c>
      <c r="HN48" s="78">
        <f t="shared" si="80"/>
        <v>2202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686.79</v>
      </c>
      <c r="HP48" s="78">
        <f t="shared" si="81"/>
        <v>2695.98</v>
      </c>
      <c r="HQ48" s="23"/>
      <c r="HR48" s="79">
        <f>+K48+U48+AE48+AO48+AY48+BI48+BS48+CC48+CM48+CW48+DG48+DQ48+EA48+EK48+EU48+FE48+FO48+FY48+GI48+GS48</f>
        <v>40</v>
      </c>
      <c r="HS48" s="79">
        <f t="shared" si="83"/>
        <v>513</v>
      </c>
      <c r="HT48" s="79">
        <f t="shared" si="84"/>
        <v>8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61</v>
      </c>
      <c r="L49" s="458">
        <v>439</v>
      </c>
      <c r="M49" s="458">
        <v>0</v>
      </c>
      <c r="N49" s="458"/>
      <c r="O49" s="458"/>
      <c r="P49" s="664"/>
      <c r="Q49" s="664"/>
      <c r="R49" s="664"/>
      <c r="S49" s="458"/>
      <c r="T49" s="459"/>
      <c r="U49" s="457">
        <v>0</v>
      </c>
      <c r="V49" s="458">
        <v>23</v>
      </c>
      <c r="W49" s="458">
        <v>0</v>
      </c>
      <c r="X49" s="458"/>
      <c r="Y49" s="458"/>
      <c r="Z49" s="664"/>
      <c r="AA49" s="664"/>
      <c r="AB49" s="664"/>
      <c r="AC49" s="458"/>
      <c r="AD49" s="459"/>
      <c r="AE49" s="457">
        <v>0</v>
      </c>
      <c r="AF49" s="458">
        <v>32</v>
      </c>
      <c r="AG49" s="458">
        <v>1</v>
      </c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664"/>
      <c r="BO49" s="664"/>
      <c r="BP49" s="664"/>
      <c r="BQ49" s="458"/>
      <c r="BR49" s="459"/>
      <c r="BS49" s="457">
        <v>0</v>
      </c>
      <c r="BT49" s="458">
        <v>57</v>
      </c>
      <c r="BU49" s="458">
        <v>0</v>
      </c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664"/>
      <c r="CS49" s="664"/>
      <c r="CT49" s="664"/>
      <c r="CU49" s="458"/>
      <c r="CV49" s="459"/>
      <c r="CW49" s="457">
        <v>0</v>
      </c>
      <c r="CX49" s="458">
        <v>2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61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685.74999999999989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3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615</v>
      </c>
      <c r="HN49" s="22">
        <f t="shared" si="80"/>
        <v>2329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749.74999999999989</v>
      </c>
      <c r="HP49" s="22">
        <f t="shared" si="81"/>
        <v>2827.6</v>
      </c>
      <c r="HQ49" s="23"/>
      <c r="HR49" s="24">
        <f t="shared" si="82"/>
        <v>61</v>
      </c>
      <c r="HS49" s="24">
        <f t="shared" si="83"/>
        <v>553</v>
      </c>
      <c r="HT49" s="24">
        <f t="shared" si="84"/>
        <v>1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34</v>
      </c>
      <c r="L50" s="445">
        <v>438</v>
      </c>
      <c r="M50" s="445">
        <v>0</v>
      </c>
      <c r="N50" s="445"/>
      <c r="O50" s="445"/>
      <c r="P50" s="583"/>
      <c r="Q50" s="583"/>
      <c r="R50" s="583"/>
      <c r="S50" s="445"/>
      <c r="T50" s="446"/>
      <c r="U50" s="444">
        <v>0</v>
      </c>
      <c r="V50" s="445">
        <v>14</v>
      </c>
      <c r="W50" s="445">
        <v>0</v>
      </c>
      <c r="X50" s="445"/>
      <c r="Y50" s="445"/>
      <c r="Z50" s="583"/>
      <c r="AA50" s="583"/>
      <c r="AB50" s="583"/>
      <c r="AC50" s="445"/>
      <c r="AD50" s="446"/>
      <c r="AE50" s="444">
        <v>1</v>
      </c>
      <c r="AF50" s="445">
        <v>42</v>
      </c>
      <c r="AG50" s="445">
        <v>3</v>
      </c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583"/>
      <c r="BO50" s="583"/>
      <c r="BP50" s="583"/>
      <c r="BQ50" s="445"/>
      <c r="BR50" s="446"/>
      <c r="BS50" s="444">
        <v>0</v>
      </c>
      <c r="BT50" s="445">
        <v>40</v>
      </c>
      <c r="BU50" s="445">
        <v>0</v>
      </c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583"/>
      <c r="CS50" s="583"/>
      <c r="CT50" s="583"/>
      <c r="CU50" s="445"/>
      <c r="CV50" s="446"/>
      <c r="CW50" s="444">
        <v>0</v>
      </c>
      <c r="CX50" s="445">
        <v>3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37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669.61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9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575</v>
      </c>
      <c r="HN50" s="22">
        <f t="shared" si="80"/>
        <v>2289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715.61</v>
      </c>
      <c r="HP50" s="22">
        <f t="shared" si="81"/>
        <v>2816.9100000000003</v>
      </c>
      <c r="HQ50" s="23"/>
      <c r="HR50" s="24">
        <f t="shared" si="82"/>
        <v>35</v>
      </c>
      <c r="HS50" s="24">
        <f t="shared" si="83"/>
        <v>537</v>
      </c>
      <c r="HT50" s="24">
        <f t="shared" si="84"/>
        <v>3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65</v>
      </c>
      <c r="L51" s="448">
        <v>383</v>
      </c>
      <c r="M51" s="448">
        <v>0</v>
      </c>
      <c r="N51" s="448"/>
      <c r="O51" s="448"/>
      <c r="P51" s="584"/>
      <c r="Q51" s="584"/>
      <c r="R51" s="584"/>
      <c r="S51" s="448"/>
      <c r="T51" s="449"/>
      <c r="U51" s="447">
        <v>0</v>
      </c>
      <c r="V51" s="448">
        <v>20</v>
      </c>
      <c r="W51" s="448">
        <v>0</v>
      </c>
      <c r="X51" s="448"/>
      <c r="Y51" s="448"/>
      <c r="Z51" s="584"/>
      <c r="AA51" s="584"/>
      <c r="AB51" s="584"/>
      <c r="AC51" s="448"/>
      <c r="AD51" s="449"/>
      <c r="AE51" s="447">
        <v>1</v>
      </c>
      <c r="AF51" s="448">
        <v>30</v>
      </c>
      <c r="AG51" s="448">
        <v>2</v>
      </c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584"/>
      <c r="BO51" s="584"/>
      <c r="BP51" s="584"/>
      <c r="BQ51" s="448"/>
      <c r="BR51" s="449"/>
      <c r="BS51" s="447">
        <v>0</v>
      </c>
      <c r="BT51" s="448">
        <v>57</v>
      </c>
      <c r="BU51" s="448">
        <v>0</v>
      </c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584"/>
      <c r="CS51" s="584"/>
      <c r="CT51" s="584"/>
      <c r="CU51" s="448"/>
      <c r="CV51" s="449"/>
      <c r="CW51" s="447">
        <v>0</v>
      </c>
      <c r="CX51" s="448">
        <v>2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68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622.76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6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560</v>
      </c>
      <c r="HN51" s="80">
        <f t="shared" ref="HN51:HN82" si="93">+SUM(HM48:HM51)</f>
        <v>2311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696.76</v>
      </c>
      <c r="HP51" s="80">
        <f t="shared" si="81"/>
        <v>2848.91</v>
      </c>
      <c r="HQ51" s="23"/>
      <c r="HR51" s="81">
        <f t="shared" si="82"/>
        <v>66</v>
      </c>
      <c r="HS51" s="81">
        <f t="shared" si="83"/>
        <v>492</v>
      </c>
      <c r="HT51" s="81">
        <f t="shared" si="84"/>
        <v>2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53</v>
      </c>
      <c r="L52" s="442">
        <v>353</v>
      </c>
      <c r="M52" s="442">
        <v>0</v>
      </c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8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3</v>
      </c>
      <c r="AF52" s="442">
        <v>35</v>
      </c>
      <c r="AG52" s="442">
        <v>2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1</v>
      </c>
      <c r="BT52" s="442">
        <v>33</v>
      </c>
      <c r="BU52" s="442">
        <v>0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2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64.5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543.79999999999995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6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490</v>
      </c>
      <c r="HN52" s="78">
        <f t="shared" si="93"/>
        <v>2240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614.29999999999995</v>
      </c>
      <c r="HP52" s="78">
        <f t="shared" si="81"/>
        <v>2776.42</v>
      </c>
      <c r="HQ52" s="23"/>
      <c r="HR52" s="79">
        <f t="shared" si="82"/>
        <v>57</v>
      </c>
      <c r="HS52" s="79">
        <f t="shared" si="83"/>
        <v>431</v>
      </c>
      <c r="HT52" s="79">
        <f t="shared" ref="HT52:HT83" si="94">+M52+W52+AG52+AQ52+BA52+BK52+BU52+CE52+CO52+CY52+DI52+DS52+EC52+EM52+EW52+FG52+FQ52+GA52+GK52+GU52</f>
        <v>2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42</v>
      </c>
      <c r="L53" s="445">
        <v>356</v>
      </c>
      <c r="M53" s="445">
        <v>1</v>
      </c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12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43</v>
      </c>
      <c r="AG53" s="445">
        <v>1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3</v>
      </c>
      <c r="BT53" s="445">
        <v>28</v>
      </c>
      <c r="BU53" s="445">
        <v>0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1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55.5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559.29000000000008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4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489</v>
      </c>
      <c r="HN53" s="22">
        <f t="shared" si="93"/>
        <v>2114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618.79000000000008</v>
      </c>
      <c r="HP53" s="22">
        <f t="shared" si="81"/>
        <v>2645.46</v>
      </c>
      <c r="HQ53" s="23"/>
      <c r="HR53" s="24">
        <f t="shared" si="82"/>
        <v>47</v>
      </c>
      <c r="HS53" s="24">
        <f t="shared" si="83"/>
        <v>440</v>
      </c>
      <c r="HT53" s="24">
        <f t="shared" si="94"/>
        <v>2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1539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1929.85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979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1233.0900000000001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489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618.79000000000008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48</v>
      </c>
      <c r="L64" s="442">
        <v>392</v>
      </c>
      <c r="M64" s="442">
        <v>26</v>
      </c>
      <c r="N64" s="442"/>
      <c r="O64" s="442"/>
      <c r="P64" s="442"/>
      <c r="Q64" s="442"/>
      <c r="R64" s="442"/>
      <c r="S64" s="442"/>
      <c r="T64" s="443"/>
      <c r="U64" s="441">
        <v>0</v>
      </c>
      <c r="V64" s="442">
        <v>11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0</v>
      </c>
      <c r="AF64" s="442">
        <v>34</v>
      </c>
      <c r="AG64" s="442">
        <v>1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0</v>
      </c>
      <c r="BT64" s="442">
        <v>34</v>
      </c>
      <c r="BU64" s="442">
        <v>0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1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48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582.96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29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547</v>
      </c>
      <c r="HN64" s="78">
        <f t="shared" si="93"/>
        <v>547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659.96</v>
      </c>
      <c r="HP64" s="78">
        <f t="shared" si="81"/>
        <v>659.96</v>
      </c>
      <c r="HQ64" s="23"/>
      <c r="HR64" s="79">
        <f t="shared" si="82"/>
        <v>48</v>
      </c>
      <c r="HS64" s="79">
        <f t="shared" si="83"/>
        <v>472</v>
      </c>
      <c r="HT64" s="79">
        <f t="shared" si="94"/>
        <v>27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60</v>
      </c>
      <c r="L65" s="445">
        <v>429</v>
      </c>
      <c r="M65" s="445">
        <v>25</v>
      </c>
      <c r="N65" s="445"/>
      <c r="O65" s="445"/>
      <c r="P65" s="445"/>
      <c r="Q65" s="445"/>
      <c r="R65" s="445"/>
      <c r="S65" s="445"/>
      <c r="T65" s="446"/>
      <c r="U65" s="444">
        <v>0</v>
      </c>
      <c r="V65" s="445">
        <v>23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29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0</v>
      </c>
      <c r="BT65" s="445">
        <v>40</v>
      </c>
      <c r="BU65" s="445">
        <v>0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2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66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624.24999999999989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28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611</v>
      </c>
      <c r="HN65" s="22">
        <f t="shared" si="93"/>
        <v>1158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718.25</v>
      </c>
      <c r="HP65" s="22">
        <f t="shared" si="81"/>
        <v>1378.21</v>
      </c>
      <c r="HQ65" s="23"/>
      <c r="HR65" s="24">
        <f t="shared" si="82"/>
        <v>62</v>
      </c>
      <c r="HS65" s="24">
        <f t="shared" si="83"/>
        <v>523</v>
      </c>
      <c r="HT65" s="24">
        <f t="shared" si="94"/>
        <v>26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28</v>
      </c>
      <c r="L66" s="445">
        <v>283</v>
      </c>
      <c r="M66" s="445">
        <v>0</v>
      </c>
      <c r="N66" s="445"/>
      <c r="O66" s="445"/>
      <c r="P66" s="445"/>
      <c r="Q66" s="445"/>
      <c r="R66" s="445"/>
      <c r="S66" s="445"/>
      <c r="T66" s="446"/>
      <c r="U66" s="444">
        <v>0</v>
      </c>
      <c r="V66" s="445">
        <v>15</v>
      </c>
      <c r="W66" s="445">
        <v>0</v>
      </c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35</v>
      </c>
      <c r="AG66" s="445">
        <v>1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0</v>
      </c>
      <c r="BT66" s="445">
        <v>44</v>
      </c>
      <c r="BU66" s="445">
        <v>0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2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31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503.61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409</v>
      </c>
      <c r="HN66" s="22">
        <f t="shared" si="93"/>
        <v>1567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537.61</v>
      </c>
      <c r="HP66" s="22">
        <f t="shared" si="81"/>
        <v>1915.8200000000002</v>
      </c>
      <c r="HQ66" s="23"/>
      <c r="HR66" s="24">
        <f t="shared" si="82"/>
        <v>29</v>
      </c>
      <c r="HS66" s="24">
        <f t="shared" si="83"/>
        <v>379</v>
      </c>
      <c r="HT66" s="24">
        <f t="shared" si="94"/>
        <v>1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49</v>
      </c>
      <c r="L67" s="448">
        <v>350</v>
      </c>
      <c r="M67" s="448">
        <v>5</v>
      </c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14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1</v>
      </c>
      <c r="AF67" s="448">
        <v>19</v>
      </c>
      <c r="AG67" s="448">
        <v>0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0</v>
      </c>
      <c r="BT67" s="448">
        <v>37</v>
      </c>
      <c r="BU67" s="448">
        <v>0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1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52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504.45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5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476</v>
      </c>
      <c r="HN67" s="80">
        <f t="shared" si="93"/>
        <v>2043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561.45000000000005</v>
      </c>
      <c r="HP67" s="80">
        <f t="shared" si="81"/>
        <v>2477.2700000000004</v>
      </c>
      <c r="HQ67" s="23"/>
      <c r="HR67" s="81">
        <f t="shared" si="82"/>
        <v>50</v>
      </c>
      <c r="HS67" s="81">
        <f t="shared" si="83"/>
        <v>421</v>
      </c>
      <c r="HT67" s="81">
        <f t="shared" si="94"/>
        <v>5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33</v>
      </c>
      <c r="L68" s="454">
        <v>333</v>
      </c>
      <c r="M68" s="454">
        <v>5</v>
      </c>
      <c r="N68" s="454"/>
      <c r="O68" s="454"/>
      <c r="P68" s="454"/>
      <c r="Q68" s="454"/>
      <c r="R68" s="454"/>
      <c r="S68" s="454"/>
      <c r="T68" s="455"/>
      <c r="U68" s="453">
        <v>0</v>
      </c>
      <c r="V68" s="454">
        <v>21</v>
      </c>
      <c r="W68" s="454">
        <v>0</v>
      </c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33</v>
      </c>
      <c r="AG68" s="454">
        <v>1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2</v>
      </c>
      <c r="BT68" s="454">
        <v>22</v>
      </c>
      <c r="BU68" s="454">
        <v>0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2</v>
      </c>
      <c r="CY68" s="454">
        <v>1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44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494.59000000000003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8.33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455</v>
      </c>
      <c r="HN68" s="78">
        <f t="shared" si="93"/>
        <v>1951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546.92000000000007</v>
      </c>
      <c r="HP68" s="78">
        <f t="shared" si="81"/>
        <v>2364.2300000000005</v>
      </c>
      <c r="HQ68" s="23"/>
      <c r="HR68" s="79">
        <f t="shared" si="82"/>
        <v>37</v>
      </c>
      <c r="HS68" s="79">
        <f t="shared" si="83"/>
        <v>411</v>
      </c>
      <c r="HT68" s="79">
        <f t="shared" si="94"/>
        <v>7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34</v>
      </c>
      <c r="L69" s="458">
        <v>423</v>
      </c>
      <c r="M69" s="458">
        <v>0</v>
      </c>
      <c r="N69" s="458"/>
      <c r="O69" s="458"/>
      <c r="P69" s="458"/>
      <c r="Q69" s="458"/>
      <c r="R69" s="458"/>
      <c r="S69" s="458"/>
      <c r="T69" s="459"/>
      <c r="U69" s="457">
        <v>0</v>
      </c>
      <c r="V69" s="458">
        <v>16</v>
      </c>
      <c r="W69" s="458">
        <v>0</v>
      </c>
      <c r="X69" s="458"/>
      <c r="Y69" s="458"/>
      <c r="Z69" s="458"/>
      <c r="AA69" s="458"/>
      <c r="AB69" s="458"/>
      <c r="AC69" s="458"/>
      <c r="AD69" s="459"/>
      <c r="AE69" s="457">
        <v>1</v>
      </c>
      <c r="AF69" s="458">
        <v>38</v>
      </c>
      <c r="AG69" s="458">
        <v>2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2</v>
      </c>
      <c r="BT69" s="458">
        <v>18</v>
      </c>
      <c r="BU69" s="458">
        <v>0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1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42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587.61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6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535</v>
      </c>
      <c r="HN69" s="22">
        <f t="shared" si="93"/>
        <v>1875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635.61</v>
      </c>
      <c r="HP69" s="22">
        <f t="shared" si="81"/>
        <v>2281.59</v>
      </c>
      <c r="HQ69" s="23"/>
      <c r="HR69" s="24">
        <f t="shared" si="82"/>
        <v>37</v>
      </c>
      <c r="HS69" s="24">
        <f t="shared" si="83"/>
        <v>496</v>
      </c>
      <c r="HT69" s="24">
        <f t="shared" si="94"/>
        <v>2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56</v>
      </c>
      <c r="L70" s="458">
        <v>425</v>
      </c>
      <c r="M70" s="458">
        <v>0</v>
      </c>
      <c r="N70" s="458"/>
      <c r="O70" s="458"/>
      <c r="P70" s="458"/>
      <c r="Q70" s="458"/>
      <c r="R70" s="458"/>
      <c r="S70" s="458"/>
      <c r="T70" s="459"/>
      <c r="U70" s="457">
        <v>0</v>
      </c>
      <c r="V70" s="458">
        <v>14</v>
      </c>
      <c r="W70" s="458">
        <v>0</v>
      </c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24</v>
      </c>
      <c r="AG70" s="458">
        <v>0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4</v>
      </c>
      <c r="BT70" s="458">
        <v>24</v>
      </c>
      <c r="BU70" s="458">
        <v>0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69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561.95000000000005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549</v>
      </c>
      <c r="HN70" s="22">
        <f t="shared" si="93"/>
        <v>2015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630.95000000000005</v>
      </c>
      <c r="HP70" s="22">
        <f t="shared" si="81"/>
        <v>2374.9300000000003</v>
      </c>
      <c r="HQ70" s="23"/>
      <c r="HR70" s="24">
        <f t="shared" si="82"/>
        <v>61</v>
      </c>
      <c r="HS70" s="24">
        <f t="shared" si="83"/>
        <v>488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47</v>
      </c>
      <c r="L71" s="462">
        <v>346</v>
      </c>
      <c r="M71" s="462">
        <v>0</v>
      </c>
      <c r="N71" s="462"/>
      <c r="O71" s="462"/>
      <c r="P71" s="462"/>
      <c r="Q71" s="462"/>
      <c r="R71" s="462"/>
      <c r="S71" s="462"/>
      <c r="T71" s="463"/>
      <c r="U71" s="461">
        <v>0</v>
      </c>
      <c r="V71" s="462">
        <v>18</v>
      </c>
      <c r="W71" s="462">
        <v>0</v>
      </c>
      <c r="X71" s="462"/>
      <c r="Y71" s="462"/>
      <c r="Z71" s="462"/>
      <c r="AA71" s="462"/>
      <c r="AB71" s="462"/>
      <c r="AC71" s="462"/>
      <c r="AD71" s="463"/>
      <c r="AE71" s="461">
        <v>2</v>
      </c>
      <c r="AF71" s="462">
        <v>38</v>
      </c>
      <c r="AG71" s="462">
        <v>1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0</v>
      </c>
      <c r="BT71" s="462">
        <v>33</v>
      </c>
      <c r="BU71" s="462">
        <v>0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3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53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549.43000000000006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3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488</v>
      </c>
      <c r="HN71" s="80">
        <f t="shared" si="93"/>
        <v>2027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605.43000000000006</v>
      </c>
      <c r="HP71" s="80">
        <f t="shared" si="81"/>
        <v>2418.9100000000003</v>
      </c>
      <c r="HQ71" s="23"/>
      <c r="HR71" s="81">
        <f t="shared" si="82"/>
        <v>49</v>
      </c>
      <c r="HS71" s="81">
        <f t="shared" si="83"/>
        <v>438</v>
      </c>
      <c r="HT71" s="81">
        <f t="shared" si="94"/>
        <v>1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52</v>
      </c>
      <c r="L72" s="442">
        <v>385</v>
      </c>
      <c r="M72" s="442">
        <v>10</v>
      </c>
      <c r="N72" s="442"/>
      <c r="O72" s="442"/>
      <c r="P72" s="442"/>
      <c r="Q72" s="442"/>
      <c r="R72" s="442"/>
      <c r="S72" s="442"/>
      <c r="T72" s="443"/>
      <c r="U72" s="441">
        <v>0</v>
      </c>
      <c r="V72" s="442">
        <v>19</v>
      </c>
      <c r="W72" s="442">
        <v>4</v>
      </c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34</v>
      </c>
      <c r="AG72" s="442">
        <v>1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0</v>
      </c>
      <c r="BT72" s="442">
        <v>21</v>
      </c>
      <c r="BU72" s="442">
        <v>0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1</v>
      </c>
      <c r="CY72" s="442">
        <v>1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58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546.1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14.65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530</v>
      </c>
      <c r="HN72" s="78">
        <f t="shared" si="93"/>
        <v>2102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618.74999999999989</v>
      </c>
      <c r="HP72" s="78">
        <f t="shared" si="81"/>
        <v>2490.7399999999998</v>
      </c>
      <c r="HQ72" s="23"/>
      <c r="HR72" s="79">
        <f t="shared" si="82"/>
        <v>54</v>
      </c>
      <c r="HS72" s="79">
        <f t="shared" si="83"/>
        <v>460</v>
      </c>
      <c r="HT72" s="79">
        <f t="shared" si="94"/>
        <v>16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55</v>
      </c>
      <c r="L73" s="445">
        <v>422</v>
      </c>
      <c r="M73" s="445">
        <v>3</v>
      </c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16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2</v>
      </c>
      <c r="AF73" s="445">
        <v>24</v>
      </c>
      <c r="AG73" s="445">
        <v>2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0</v>
      </c>
      <c r="BT73" s="445">
        <v>32</v>
      </c>
      <c r="BU73" s="445">
        <v>0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1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61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579.61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9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557</v>
      </c>
      <c r="HN73" s="22">
        <f t="shared" si="93"/>
        <v>2124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649.61</v>
      </c>
      <c r="HP73" s="22">
        <f t="shared" si="81"/>
        <v>2504.7400000000002</v>
      </c>
      <c r="HQ73" s="23"/>
      <c r="HR73" s="24">
        <f t="shared" si="82"/>
        <v>57</v>
      </c>
      <c r="HS73" s="24">
        <f t="shared" si="83"/>
        <v>495</v>
      </c>
      <c r="HT73" s="24">
        <f t="shared" si="94"/>
        <v>5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45</v>
      </c>
      <c r="L74" s="445">
        <v>326</v>
      </c>
      <c r="M74" s="445">
        <v>7</v>
      </c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16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1</v>
      </c>
      <c r="AF74" s="445">
        <v>24</v>
      </c>
      <c r="AG74" s="445">
        <v>1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0</v>
      </c>
      <c r="BT74" s="445">
        <v>15</v>
      </c>
      <c r="BU74" s="445">
        <v>1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1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48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441.10999999999996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12.5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437</v>
      </c>
      <c r="HN74" s="22">
        <f t="shared" si="93"/>
        <v>2012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501.60999999999996</v>
      </c>
      <c r="HP74" s="22">
        <f t="shared" si="81"/>
        <v>2375.4</v>
      </c>
      <c r="HQ74" s="23"/>
      <c r="HR74" s="24">
        <f t="shared" si="82"/>
        <v>46</v>
      </c>
      <c r="HS74" s="24">
        <f t="shared" si="83"/>
        <v>382</v>
      </c>
      <c r="HT74" s="24">
        <f t="shared" si="94"/>
        <v>9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28</v>
      </c>
      <c r="L75" s="448">
        <v>372</v>
      </c>
      <c r="M75" s="448">
        <v>21</v>
      </c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19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1</v>
      </c>
      <c r="AF75" s="448">
        <v>23</v>
      </c>
      <c r="AG75" s="448">
        <v>2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0</v>
      </c>
      <c r="BT75" s="448">
        <v>23</v>
      </c>
      <c r="BU75" s="448">
        <v>0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31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504.77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27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489</v>
      </c>
      <c r="HN75" s="80">
        <f t="shared" si="93"/>
        <v>2013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562.77</v>
      </c>
      <c r="HP75" s="80">
        <f t="shared" si="81"/>
        <v>2332.7399999999998</v>
      </c>
      <c r="HQ75" s="23"/>
      <c r="HR75" s="81">
        <f t="shared" si="82"/>
        <v>29</v>
      </c>
      <c r="HS75" s="81">
        <f t="shared" si="83"/>
        <v>437</v>
      </c>
      <c r="HT75" s="81">
        <f t="shared" si="94"/>
        <v>23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1483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1713.99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926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1064.3799999999999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489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562.77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14</v>
      </c>
      <c r="L86" s="458">
        <v>435</v>
      </c>
      <c r="M86" s="458">
        <v>0</v>
      </c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12</v>
      </c>
      <c r="W86" s="458">
        <v>0</v>
      </c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24</v>
      </c>
      <c r="AG86" s="458">
        <v>0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15</v>
      </c>
      <c r="BU86" s="458">
        <v>2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14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548.46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5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502</v>
      </c>
      <c r="HN86" s="22">
        <f t="shared" si="98"/>
        <v>502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567.46</v>
      </c>
      <c r="HP86" s="22">
        <f t="shared" si="99"/>
        <v>567.46</v>
      </c>
      <c r="HQ86" s="23"/>
      <c r="HR86" s="24">
        <f t="shared" si="100"/>
        <v>14</v>
      </c>
      <c r="HS86" s="24">
        <f t="shared" si="101"/>
        <v>486</v>
      </c>
      <c r="HT86" s="24">
        <f t="shared" si="102"/>
        <v>2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32</v>
      </c>
      <c r="L87" s="462">
        <v>363</v>
      </c>
      <c r="M87" s="462">
        <v>0</v>
      </c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18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1</v>
      </c>
      <c r="AF87" s="462">
        <v>23</v>
      </c>
      <c r="AG87" s="462">
        <v>2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0</v>
      </c>
      <c r="BT87" s="462">
        <v>25</v>
      </c>
      <c r="BU87" s="462">
        <v>0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1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35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500.77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6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465</v>
      </c>
      <c r="HN87" s="80">
        <f t="shared" si="98"/>
        <v>967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541.7700000000001</v>
      </c>
      <c r="HP87" s="80">
        <f t="shared" si="99"/>
        <v>1109.23</v>
      </c>
      <c r="HQ87" s="23"/>
      <c r="HR87" s="81">
        <f t="shared" si="100"/>
        <v>33</v>
      </c>
      <c r="HS87" s="81">
        <f t="shared" si="101"/>
        <v>430</v>
      </c>
      <c r="HT87" s="81">
        <f t="shared" si="102"/>
        <v>2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45</v>
      </c>
      <c r="L88" s="454">
        <v>377</v>
      </c>
      <c r="M88" s="454">
        <v>0</v>
      </c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28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28</v>
      </c>
      <c r="AG88" s="454">
        <v>2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15</v>
      </c>
      <c r="BU88" s="454">
        <v>0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48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507.74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6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496</v>
      </c>
      <c r="HN88" s="78">
        <f t="shared" si="98"/>
        <v>1463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561.74</v>
      </c>
      <c r="HP88" s="78">
        <f t="shared" si="99"/>
        <v>1670.97</v>
      </c>
      <c r="HQ88" s="23"/>
      <c r="HR88" s="79">
        <f t="shared" si="100"/>
        <v>46</v>
      </c>
      <c r="HS88" s="79">
        <f t="shared" si="101"/>
        <v>448</v>
      </c>
      <c r="HT88" s="79">
        <f t="shared" si="102"/>
        <v>2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26</v>
      </c>
      <c r="L89" s="445">
        <v>365</v>
      </c>
      <c r="M89" s="445">
        <v>0</v>
      </c>
      <c r="N89" s="445"/>
      <c r="O89" s="445"/>
      <c r="P89" s="445"/>
      <c r="Q89" s="445"/>
      <c r="R89" s="445"/>
      <c r="S89" s="445"/>
      <c r="T89" s="446"/>
      <c r="U89" s="444">
        <v>0</v>
      </c>
      <c r="V89" s="445">
        <v>13</v>
      </c>
      <c r="W89" s="445">
        <v>0</v>
      </c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21</v>
      </c>
      <c r="AG89" s="445">
        <v>1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0</v>
      </c>
      <c r="BT89" s="445">
        <v>10</v>
      </c>
      <c r="BU89" s="445">
        <v>0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2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29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457.95000000000005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3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439</v>
      </c>
      <c r="HN89" s="22">
        <f t="shared" si="98"/>
        <v>1902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489.95000000000005</v>
      </c>
      <c r="HP89" s="22">
        <f t="shared" si="99"/>
        <v>2160.92</v>
      </c>
      <c r="HQ89" s="23"/>
      <c r="HR89" s="24">
        <f t="shared" si="100"/>
        <v>27</v>
      </c>
      <c r="HS89" s="24">
        <f t="shared" si="101"/>
        <v>411</v>
      </c>
      <c r="HT89" s="24">
        <f t="shared" si="102"/>
        <v>1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0</v>
      </c>
      <c r="L90" s="445">
        <v>268</v>
      </c>
      <c r="M90" s="445">
        <v>0</v>
      </c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7</v>
      </c>
      <c r="W90" s="445">
        <v>0</v>
      </c>
      <c r="X90" s="445"/>
      <c r="Y90" s="445"/>
      <c r="Z90" s="445"/>
      <c r="AA90" s="445"/>
      <c r="AB90" s="445"/>
      <c r="AC90" s="445"/>
      <c r="AD90" s="446"/>
      <c r="AE90" s="444">
        <v>0</v>
      </c>
      <c r="AF90" s="445">
        <v>18</v>
      </c>
      <c r="AG90" s="445">
        <v>0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4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1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334.64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298</v>
      </c>
      <c r="HN90" s="22">
        <f t="shared" si="98"/>
        <v>1698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334.64</v>
      </c>
      <c r="HP90" s="22">
        <f t="shared" si="99"/>
        <v>1928.1000000000004</v>
      </c>
      <c r="HQ90" s="23"/>
      <c r="HR90" s="24">
        <f t="shared" si="100"/>
        <v>0</v>
      </c>
      <c r="HS90" s="24">
        <f t="shared" si="101"/>
        <v>298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0</v>
      </c>
      <c r="L91" s="448">
        <v>219</v>
      </c>
      <c r="M91" s="448">
        <v>0</v>
      </c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1</v>
      </c>
      <c r="W91" s="448">
        <v>1</v>
      </c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17</v>
      </c>
      <c r="AG91" s="448">
        <v>0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7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1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288.16000000000003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0.33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246</v>
      </c>
      <c r="HN91" s="80">
        <f t="shared" si="98"/>
        <v>1479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288.48999999999995</v>
      </c>
      <c r="HP91" s="80">
        <f t="shared" si="99"/>
        <v>1674.82</v>
      </c>
      <c r="HQ91" s="23"/>
      <c r="HR91" s="81">
        <f t="shared" si="100"/>
        <v>0</v>
      </c>
      <c r="HS91" s="81">
        <f t="shared" si="101"/>
        <v>245</v>
      </c>
      <c r="HT91" s="81">
        <f t="shared" si="102"/>
        <v>1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0</v>
      </c>
      <c r="L92" s="442">
        <v>239</v>
      </c>
      <c r="M92" s="442">
        <v>0</v>
      </c>
      <c r="N92" s="442"/>
      <c r="O92" s="442"/>
      <c r="P92" s="582"/>
      <c r="Q92" s="582"/>
      <c r="R92" s="582"/>
      <c r="S92" s="442"/>
      <c r="T92" s="443"/>
      <c r="U92" s="441">
        <v>0</v>
      </c>
      <c r="V92" s="442">
        <v>3</v>
      </c>
      <c r="W92" s="442">
        <v>1</v>
      </c>
      <c r="X92" s="442"/>
      <c r="Y92" s="442"/>
      <c r="Z92" s="582"/>
      <c r="AA92" s="582"/>
      <c r="AB92" s="582"/>
      <c r="AC92" s="442"/>
      <c r="AD92" s="443"/>
      <c r="AE92" s="441">
        <v>0</v>
      </c>
      <c r="AF92" s="442">
        <v>27</v>
      </c>
      <c r="AG92" s="442">
        <v>0</v>
      </c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582"/>
      <c r="BO92" s="582"/>
      <c r="BP92" s="582"/>
      <c r="BQ92" s="442"/>
      <c r="BR92" s="443"/>
      <c r="BS92" s="441">
        <v>0</v>
      </c>
      <c r="BT92" s="442">
        <v>3</v>
      </c>
      <c r="BU92" s="442">
        <v>0</v>
      </c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582"/>
      <c r="CS92" s="582"/>
      <c r="CT92" s="582"/>
      <c r="CU92" s="442"/>
      <c r="CV92" s="443"/>
      <c r="CW92" s="441">
        <v>0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328.49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0.33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273</v>
      </c>
      <c r="HN92" s="78">
        <f t="shared" si="98"/>
        <v>1256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328.82</v>
      </c>
      <c r="HP92" s="78">
        <f t="shared" si="99"/>
        <v>1441.8999999999999</v>
      </c>
      <c r="HQ92" s="23"/>
      <c r="HR92" s="79">
        <f t="shared" si="100"/>
        <v>0</v>
      </c>
      <c r="HS92" s="79">
        <f t="shared" si="101"/>
        <v>272</v>
      </c>
      <c r="HT92" s="79">
        <f t="shared" si="102"/>
        <v>1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>
        <v>234</v>
      </c>
      <c r="M93" s="445">
        <v>0</v>
      </c>
      <c r="N93" s="445"/>
      <c r="O93" s="445"/>
      <c r="P93" s="583"/>
      <c r="Q93" s="583"/>
      <c r="R93" s="583"/>
      <c r="S93" s="445"/>
      <c r="T93" s="446"/>
      <c r="U93" s="444">
        <v>0</v>
      </c>
      <c r="V93" s="445">
        <v>7</v>
      </c>
      <c r="W93" s="445">
        <v>0</v>
      </c>
      <c r="X93" s="445"/>
      <c r="Y93" s="445"/>
      <c r="Z93" s="583"/>
      <c r="AA93" s="583"/>
      <c r="AB93" s="583"/>
      <c r="AC93" s="445"/>
      <c r="AD93" s="446"/>
      <c r="AE93" s="444">
        <v>0</v>
      </c>
      <c r="AF93" s="445">
        <v>29</v>
      </c>
      <c r="AG93" s="445">
        <v>0</v>
      </c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583"/>
      <c r="BO93" s="583"/>
      <c r="BP93" s="583"/>
      <c r="BQ93" s="445"/>
      <c r="BR93" s="446"/>
      <c r="BS93" s="444">
        <v>0</v>
      </c>
      <c r="BT93" s="445">
        <v>4</v>
      </c>
      <c r="BU93" s="445">
        <v>0</v>
      </c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583"/>
      <c r="CS93" s="583"/>
      <c r="CT93" s="583"/>
      <c r="CU93" s="445"/>
      <c r="CV93" s="446"/>
      <c r="CW93" s="444">
        <v>0</v>
      </c>
      <c r="CX93" s="445">
        <v>1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333.64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275</v>
      </c>
      <c r="HN93" s="22">
        <f t="shared" si="98"/>
        <v>1092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333.64</v>
      </c>
      <c r="HP93" s="22">
        <f t="shared" si="99"/>
        <v>1285.5899999999997</v>
      </c>
      <c r="HQ93" s="23"/>
      <c r="HR93" s="24">
        <f t="shared" si="100"/>
        <v>0</v>
      </c>
      <c r="HS93" s="24">
        <f t="shared" si="101"/>
        <v>275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>
        <v>239</v>
      </c>
      <c r="M94" s="445">
        <v>0</v>
      </c>
      <c r="N94" s="445"/>
      <c r="O94" s="445"/>
      <c r="P94" s="583"/>
      <c r="Q94" s="583"/>
      <c r="R94" s="583"/>
      <c r="S94" s="445"/>
      <c r="T94" s="446"/>
      <c r="U94" s="444">
        <v>0</v>
      </c>
      <c r="V94" s="445">
        <v>4</v>
      </c>
      <c r="W94" s="445">
        <v>0</v>
      </c>
      <c r="X94" s="445"/>
      <c r="Y94" s="445"/>
      <c r="Z94" s="583"/>
      <c r="AA94" s="583"/>
      <c r="AB94" s="583"/>
      <c r="AC94" s="445"/>
      <c r="AD94" s="446"/>
      <c r="AE94" s="444">
        <v>0</v>
      </c>
      <c r="AF94" s="445">
        <v>23</v>
      </c>
      <c r="AG94" s="445">
        <v>0</v>
      </c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583"/>
      <c r="BO94" s="583"/>
      <c r="BP94" s="583"/>
      <c r="BQ94" s="445"/>
      <c r="BR94" s="446"/>
      <c r="BS94" s="444">
        <v>0</v>
      </c>
      <c r="BT94" s="445">
        <v>2</v>
      </c>
      <c r="BU94" s="445">
        <v>0</v>
      </c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583"/>
      <c r="CS94" s="583"/>
      <c r="CT94" s="583"/>
      <c r="CU94" s="445"/>
      <c r="CV94" s="446"/>
      <c r="CW94" s="444">
        <v>0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314.32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268</v>
      </c>
      <c r="HN94" s="22">
        <f t="shared" si="98"/>
        <v>1062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314.32</v>
      </c>
      <c r="HP94" s="22">
        <f t="shared" si="99"/>
        <v>1265.27</v>
      </c>
      <c r="HQ94" s="23"/>
      <c r="HR94" s="24">
        <f t="shared" si="100"/>
        <v>0</v>
      </c>
      <c r="HS94" s="24">
        <f t="shared" si="101"/>
        <v>268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221</v>
      </c>
      <c r="M95" s="448">
        <v>0</v>
      </c>
      <c r="N95" s="448"/>
      <c r="O95" s="448"/>
      <c r="P95" s="584"/>
      <c r="Q95" s="584"/>
      <c r="R95" s="584"/>
      <c r="S95" s="448"/>
      <c r="T95" s="449"/>
      <c r="U95" s="447">
        <v>0</v>
      </c>
      <c r="V95" s="448">
        <v>6</v>
      </c>
      <c r="W95" s="448">
        <v>0</v>
      </c>
      <c r="X95" s="448"/>
      <c r="Y95" s="448"/>
      <c r="Z95" s="584"/>
      <c r="AA95" s="584"/>
      <c r="AB95" s="584"/>
      <c r="AC95" s="448"/>
      <c r="AD95" s="449"/>
      <c r="AE95" s="447">
        <v>0</v>
      </c>
      <c r="AF95" s="448">
        <v>20</v>
      </c>
      <c r="AG95" s="448">
        <v>0</v>
      </c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584"/>
      <c r="BO95" s="584"/>
      <c r="BP95" s="584"/>
      <c r="BQ95" s="448"/>
      <c r="BR95" s="449"/>
      <c r="BS95" s="447">
        <v>0</v>
      </c>
      <c r="BT95" s="448">
        <v>6</v>
      </c>
      <c r="BU95" s="448">
        <v>0</v>
      </c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584"/>
      <c r="CS95" s="584"/>
      <c r="CT95" s="584"/>
      <c r="CU95" s="448"/>
      <c r="CV95" s="449"/>
      <c r="CW95" s="447">
        <v>0</v>
      </c>
      <c r="CX95" s="448">
        <v>1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298.31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254</v>
      </c>
      <c r="HN95" s="80">
        <f t="shared" si="98"/>
        <v>1070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298.31</v>
      </c>
      <c r="HP95" s="80">
        <f t="shared" si="99"/>
        <v>1275.0899999999999</v>
      </c>
      <c r="HQ95" s="23"/>
      <c r="HR95" s="81">
        <f t="shared" si="100"/>
        <v>0</v>
      </c>
      <c r="HS95" s="81">
        <f t="shared" si="101"/>
        <v>254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0</v>
      </c>
      <c r="L96" s="442">
        <v>247</v>
      </c>
      <c r="M96" s="442">
        <v>0</v>
      </c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3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19</v>
      </c>
      <c r="AG96" s="442">
        <v>0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5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317.49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274</v>
      </c>
      <c r="HN96" s="78">
        <f t="shared" si="98"/>
        <v>1071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317.49</v>
      </c>
      <c r="HP96" s="78">
        <f t="shared" si="99"/>
        <v>1263.76</v>
      </c>
      <c r="HQ96" s="23"/>
      <c r="HR96" s="79">
        <f t="shared" si="100"/>
        <v>0</v>
      </c>
      <c r="HS96" s="79">
        <f t="shared" si="101"/>
        <v>274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262</v>
      </c>
      <c r="M97" s="445">
        <v>0</v>
      </c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2</v>
      </c>
      <c r="W97" s="445">
        <v>0</v>
      </c>
      <c r="X97" s="445"/>
      <c r="Y97" s="445"/>
      <c r="Z97" s="445"/>
      <c r="AA97" s="445"/>
      <c r="AB97" s="445"/>
      <c r="AC97" s="445"/>
      <c r="AD97" s="446"/>
      <c r="AE97" s="444">
        <v>0</v>
      </c>
      <c r="AF97" s="445">
        <v>10</v>
      </c>
      <c r="AG97" s="445">
        <v>0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0</v>
      </c>
      <c r="BT97" s="445">
        <v>1</v>
      </c>
      <c r="BU97" s="445">
        <v>0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295.16000000000003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275</v>
      </c>
      <c r="HN97" s="22">
        <f t="shared" si="98"/>
        <v>1071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295.16000000000003</v>
      </c>
      <c r="HP97" s="22">
        <f t="shared" si="99"/>
        <v>1225.28</v>
      </c>
      <c r="HQ97" s="23"/>
      <c r="HR97" s="24">
        <f t="shared" si="100"/>
        <v>0</v>
      </c>
      <c r="HS97" s="24">
        <f t="shared" si="101"/>
        <v>275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803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910.96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549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612.65000000000009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275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295.16000000000003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35" customHeight="1">
      <c r="A113" s="450" t="e">
        <f>+N!A113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35" customHeight="1">
      <c r="A114" s="450" t="e">
        <f>+N!A114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35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35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35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0.100000000000001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0.100000000000001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0.100000000000001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0.100000000000001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0.100000000000001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0.100000000000001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0.100000000000001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0.100000000000001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1</v>
      </c>
      <c r="M129" s="420">
        <f>+Inicio!J14</f>
        <v>1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1</v>
      </c>
      <c r="W129" s="420">
        <f t="shared" si="163"/>
        <v>1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1</v>
      </c>
      <c r="AG129" s="420">
        <f t="shared" si="163"/>
        <v>1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1</v>
      </c>
      <c r="AQ129" s="420">
        <f t="shared" si="163"/>
        <v>1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1</v>
      </c>
      <c r="BA129" s="420">
        <f t="shared" si="163"/>
        <v>1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1</v>
      </c>
      <c r="BK129" s="420">
        <f t="shared" si="163"/>
        <v>1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1</v>
      </c>
      <c r="BU129" s="420">
        <f t="shared" si="163"/>
        <v>1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1</v>
      </c>
      <c r="CE129" s="420">
        <f t="shared" si="163"/>
        <v>1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1</v>
      </c>
      <c r="CO129" s="420">
        <f t="shared" si="164"/>
        <v>1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1</v>
      </c>
      <c r="CY129" s="420">
        <f t="shared" si="164"/>
        <v>1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1</v>
      </c>
      <c r="DI129" s="420">
        <f t="shared" si="164"/>
        <v>1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1</v>
      </c>
      <c r="DS129" s="420">
        <f t="shared" si="165"/>
        <v>1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1</v>
      </c>
      <c r="EC129" s="420">
        <f t="shared" si="165"/>
        <v>1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1</v>
      </c>
      <c r="EM129" s="420">
        <f t="shared" si="165"/>
        <v>1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1</v>
      </c>
      <c r="EW129" s="420">
        <f t="shared" si="166"/>
        <v>1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1</v>
      </c>
      <c r="FG129" s="420">
        <f t="shared" si="166"/>
        <v>1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1</v>
      </c>
      <c r="FQ129" s="420">
        <f t="shared" si="166"/>
        <v>1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1</v>
      </c>
      <c r="GA129" s="420">
        <f t="shared" ref="GA129:HB129" si="167">+FQ129</f>
        <v>1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1</v>
      </c>
      <c r="GK129" s="420">
        <f t="shared" si="167"/>
        <v>1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1</v>
      </c>
      <c r="GU129" s="420">
        <f t="shared" si="167"/>
        <v>1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 t="e">
        <f t="shared" ref="L130:BW130" si="168">+IF(L129=1,L128,0)</f>
        <v>#REF!</v>
      </c>
      <c r="M130" s="420" t="e">
        <f t="shared" si="168"/>
        <v>#REF!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 t="e">
        <f t="shared" si="168"/>
        <v>#REF!</v>
      </c>
      <c r="W130" s="420" t="e">
        <f t="shared" si="168"/>
        <v>#REF!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 t="e">
        <f t="shared" si="168"/>
        <v>#REF!</v>
      </c>
      <c r="AG130" s="420" t="e">
        <f t="shared" si="168"/>
        <v>#REF!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 t="e">
        <f t="shared" si="168"/>
        <v>#REF!</v>
      </c>
      <c r="AQ130" s="420" t="e">
        <f t="shared" si="168"/>
        <v>#REF!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 t="e">
        <f t="shared" si="168"/>
        <v>#REF!</v>
      </c>
      <c r="BA130" s="420" t="e">
        <f t="shared" si="168"/>
        <v>#REF!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 t="e">
        <f t="shared" si="168"/>
        <v>#REF!</v>
      </c>
      <c r="BK130" s="420" t="e">
        <f t="shared" si="168"/>
        <v>#REF!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 t="e">
        <f t="shared" si="168"/>
        <v>#REF!</v>
      </c>
      <c r="BU130" s="420" t="e">
        <f t="shared" si="168"/>
        <v>#REF!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 t="e">
        <f t="shared" si="169"/>
        <v>#REF!</v>
      </c>
      <c r="CE130" s="420" t="e">
        <f t="shared" si="169"/>
        <v>#REF!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 t="e">
        <f t="shared" si="169"/>
        <v>#REF!</v>
      </c>
      <c r="CO130" s="420" t="e">
        <f t="shared" si="169"/>
        <v>#REF!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 t="e">
        <f t="shared" si="169"/>
        <v>#REF!</v>
      </c>
      <c r="CY130" s="420" t="e">
        <f t="shared" si="169"/>
        <v>#REF!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 t="e">
        <f t="shared" si="169"/>
        <v>#REF!</v>
      </c>
      <c r="DI130" s="420" t="e">
        <f t="shared" si="169"/>
        <v>#REF!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 t="e">
        <f t="shared" si="169"/>
        <v>#REF!</v>
      </c>
      <c r="DS130" s="420" t="e">
        <f t="shared" si="169"/>
        <v>#REF!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 t="e">
        <f t="shared" si="169"/>
        <v>#REF!</v>
      </c>
      <c r="EC130" s="420" t="e">
        <f t="shared" si="169"/>
        <v>#REF!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 t="e">
        <f t="shared" si="170"/>
        <v>#REF!</v>
      </c>
      <c r="EM130" s="420" t="e">
        <f t="shared" si="170"/>
        <v>#REF!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 t="e">
        <f t="shared" si="170"/>
        <v>#REF!</v>
      </c>
      <c r="EW130" s="420" t="e">
        <f t="shared" si="170"/>
        <v>#REF!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 t="e">
        <f t="shared" si="170"/>
        <v>#REF!</v>
      </c>
      <c r="FG130" s="420" t="e">
        <f t="shared" si="170"/>
        <v>#REF!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 t="e">
        <f t="shared" si="170"/>
        <v>#REF!</v>
      </c>
      <c r="FQ130" s="420" t="e">
        <f t="shared" si="170"/>
        <v>#REF!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 t="e">
        <f t="shared" si="170"/>
        <v>#REF!</v>
      </c>
      <c r="GA130" s="420" t="e">
        <f t="shared" si="170"/>
        <v>#REF!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 t="e">
        <f t="shared" si="170"/>
        <v>#REF!</v>
      </c>
      <c r="GK130" s="420" t="e">
        <f t="shared" si="170"/>
        <v>#REF!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 t="e">
        <f t="shared" si="170"/>
        <v>#REF!</v>
      </c>
      <c r="GU130" s="420" t="e">
        <f t="shared" si="170"/>
        <v>#REF!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zoomScale="55" zoomScaleNormal="5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2" width="10.7109375" style="4" customWidth="1"/>
    <col min="13" max="20" width="10.7109375" style="4" hidden="1" customWidth="1"/>
    <col min="21" max="22" width="10.7109375" style="4" customWidth="1"/>
    <col min="23" max="30" width="10.7109375" style="4" hidden="1" customWidth="1"/>
    <col min="31" max="32" width="10.7109375" style="4" customWidth="1"/>
    <col min="33" max="40" width="10.7109375" style="4" hidden="1" customWidth="1"/>
    <col min="41" max="42" width="10.7109375" style="4" customWidth="1"/>
    <col min="43" max="50" width="10.7109375" style="4" hidden="1" customWidth="1"/>
    <col min="51" max="52" width="10.7109375" style="4" customWidth="1"/>
    <col min="53" max="60" width="10.7109375" style="4" hidden="1" customWidth="1"/>
    <col min="61" max="62" width="10.7109375" style="4" customWidth="1"/>
    <col min="63" max="70" width="10.7109375" style="4" hidden="1" customWidth="1"/>
    <col min="71" max="72" width="10.7109375" style="4" customWidth="1"/>
    <col min="73" max="80" width="10.7109375" style="4" hidden="1" customWidth="1"/>
    <col min="81" max="82" width="10.7109375" style="4" customWidth="1"/>
    <col min="83" max="90" width="10.7109375" style="4" hidden="1" customWidth="1"/>
    <col min="91" max="92" width="10.7109375" style="4" customWidth="1"/>
    <col min="93" max="100" width="10.7109375" style="4" hidden="1" customWidth="1"/>
    <col min="101" max="102" width="10.7109375" style="4" customWidth="1"/>
    <col min="103" max="110" width="10.7109375" style="4" hidden="1" customWidth="1"/>
    <col min="111" max="112" width="10.7109375" style="4" customWidth="1"/>
    <col min="113" max="210" width="10.7109375" style="4" hidden="1" customWidth="1"/>
    <col min="211" max="212" width="10.7109375" style="4" customWidth="1"/>
    <col min="213" max="220" width="10.7109375" style="4" hidden="1" customWidth="1"/>
    <col min="221" max="224" width="8.7109375" style="4" customWidth="1"/>
    <col min="225" max="225" width="1.7109375" style="4" customWidth="1"/>
    <col min="226" max="227" width="9.7109375" style="4" customWidth="1"/>
    <col min="228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172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32</v>
      </c>
      <c r="L7" s="398" t="str">
        <f>+IF(LEN(K12)&gt;1,IF(CONCATENATE(Inicio!E25,Inicio!F25)="","Mikipe",CONCATENATE(Inicio!E25,Inicio!F25)),"Mikipe")</f>
        <v>311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32</v>
      </c>
      <c r="V7" s="399" t="str">
        <f>+IF(LEN(U12)&gt;1,L7,"Mikipe")</f>
        <v>311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32</v>
      </c>
      <c r="AF7" s="399" t="str">
        <f>+IF(LEN(U12)&gt;1,V7,"Mikipe")</f>
        <v>311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32</v>
      </c>
      <c r="AP7" s="399" t="str">
        <f>+IF(LEN(AO12)&gt;1,AF7,"Mikipe")</f>
        <v>311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32</v>
      </c>
      <c r="AZ7" s="399" t="str">
        <f>+IF(LEN(AY12)&gt;1,AP7,"Mikipe")</f>
        <v>311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32</v>
      </c>
      <c r="BJ7" s="399" t="str">
        <f>+IF(LEN(BI12)&gt;1,AZ7,"Mikipe")</f>
        <v>311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32</v>
      </c>
      <c r="BT7" s="399" t="str">
        <f>+IF(LEN(BS12)&gt;1,BJ7,"Mikipe")</f>
        <v>311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32</v>
      </c>
      <c r="CD7" s="399" t="str">
        <f>+IF(LEN(CC12)&gt;1,BT7,"Mikipe")</f>
        <v>311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32</v>
      </c>
      <c r="CN7" s="399" t="str">
        <f>+IF(LEN(CM12)&gt;1,CD7,"Mikipe")</f>
        <v>311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32</v>
      </c>
      <c r="CX7" s="399" t="str">
        <f>+IF(LEN(CW12)&gt;1,CN7,"Mikipe")</f>
        <v>311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32</v>
      </c>
      <c r="DH7" s="399" t="str">
        <f>+IF(LEN(DG12)&gt;1,CX7,"Mikipe")</f>
        <v>311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1001</v>
      </c>
      <c r="L8" s="18">
        <f t="shared" si="0"/>
        <v>1001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1001</v>
      </c>
      <c r="V8" s="18">
        <f t="shared" si="1"/>
        <v>1001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1001</v>
      </c>
      <c r="AF8" s="18">
        <f t="shared" si="2"/>
        <v>1001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1001</v>
      </c>
      <c r="AP8" s="18">
        <f t="shared" si="3"/>
        <v>1001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1001</v>
      </c>
      <c r="AZ8" s="18">
        <f t="shared" si="4"/>
        <v>1001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1001</v>
      </c>
      <c r="BJ8" s="18">
        <f t="shared" si="5"/>
        <v>1001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1001</v>
      </c>
      <c r="BT8" s="18">
        <f t="shared" si="6"/>
        <v>1001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1001</v>
      </c>
      <c r="CD8" s="18">
        <f t="shared" si="7"/>
        <v>1001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1001</v>
      </c>
      <c r="CN8" s="18">
        <f t="shared" si="8"/>
        <v>1001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1001</v>
      </c>
      <c r="CX8" s="18">
        <f t="shared" si="9"/>
        <v>1001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1001</v>
      </c>
      <c r="HD8" s="44">
        <f t="shared" si="19"/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1001</v>
      </c>
      <c r="HS8" s="44">
        <f t="shared" si="20"/>
        <v>1001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10</v>
      </c>
      <c r="B9" s="595">
        <f>+MIN(K16:HB111)</f>
        <v>0</v>
      </c>
      <c r="J9" s="778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5" t="s">
        <v>2</v>
      </c>
      <c r="HN9" s="775" t="s">
        <v>3</v>
      </c>
      <c r="HO9" s="775" t="s">
        <v>4</v>
      </c>
      <c r="HP9" s="775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5.95" hidden="1" customHeight="1">
      <c r="J10" s="778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6"/>
      <c r="HN10" s="776"/>
      <c r="HO10" s="776"/>
      <c r="HP10" s="776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5.95" hidden="1" customHeight="1">
      <c r="A11" s="421"/>
      <c r="J11" s="778"/>
      <c r="K11" s="527">
        <f>+Inicio!D24</f>
        <v>1</v>
      </c>
      <c r="L11" s="527">
        <f>+Inicio!D25</f>
        <v>1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1</v>
      </c>
      <c r="V11" s="527">
        <f>+L11</f>
        <v>1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6"/>
      <c r="HN11" s="776"/>
      <c r="HO11" s="776"/>
      <c r="HP11" s="776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5.1" customHeight="1">
      <c r="A12" s="76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8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6"/>
      <c r="HN12" s="776"/>
      <c r="HO12" s="776"/>
      <c r="HP12" s="776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5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78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6"/>
      <c r="HN13" s="776"/>
      <c r="HO13" s="776"/>
      <c r="HP13" s="776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5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78"/>
      <c r="K14" s="525" t="str">
        <f>+CONCATENATE(Inicio!H24,K11,Inicio!I24)</f>
        <v>Av. Paseo de la República1Este</v>
      </c>
      <c r="L14" s="523" t="str">
        <f>+CONCATENATE(Inicio!H25,L11,Inicio!I25)</f>
        <v>Av. Paseo de la República1Este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Av. Paseo de la República1Este</v>
      </c>
      <c r="V14" s="523" t="str">
        <f>+L14</f>
        <v>Av. Paseo de la República1Este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Av. Paseo de la República1Este</v>
      </c>
      <c r="AF14" s="523" t="str">
        <f t="shared" si="65"/>
        <v>Av. Paseo de la República1Este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Av. Paseo de la República1Este</v>
      </c>
      <c r="AP14" s="523" t="str">
        <f t="shared" si="65"/>
        <v>Av. Paseo de la República1Este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Av. Paseo de la República1Este</v>
      </c>
      <c r="AZ14" s="523" t="str">
        <f t="shared" si="65"/>
        <v>Av. Paseo de la República1Este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Av. Paseo de la República1Este</v>
      </c>
      <c r="BJ14" s="523" t="str">
        <f t="shared" si="65"/>
        <v>Av. Paseo de la República1Este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Av. Paseo de la República1Este</v>
      </c>
      <c r="BT14" s="523" t="str">
        <f t="shared" si="65"/>
        <v>Av. Paseo de la República1Este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Av. Paseo de la República1Este</v>
      </c>
      <c r="CD14" s="523" t="str">
        <f t="shared" si="65"/>
        <v>Av. Paseo de la República1Este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Av. Paseo de la República1Este</v>
      </c>
      <c r="CN14" s="524" t="str">
        <f t="shared" si="66"/>
        <v>Av. Paseo de la República1Este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Av. Paseo de la República1Este</v>
      </c>
      <c r="CX14" s="524" t="str">
        <f t="shared" si="66"/>
        <v>Av. Paseo de la República1Este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Av. Paseo de la República1Este</v>
      </c>
      <c r="DH14" s="524" t="str">
        <f t="shared" si="66"/>
        <v>Av. Paseo de la República1Este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Av. Paseo de la República1Este</v>
      </c>
      <c r="DR14" s="524" t="str">
        <f t="shared" si="66"/>
        <v>Av. Paseo de la República1Este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Av. Paseo de la República1Este</v>
      </c>
      <c r="EB14" s="524" t="str">
        <f t="shared" si="66"/>
        <v>Av. Paseo de la República1Este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Av. Paseo de la República1Este</v>
      </c>
      <c r="EL14" s="524" t="str">
        <f t="shared" si="66"/>
        <v>Av. Paseo de la República1Este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Av. Paseo de la República1Este</v>
      </c>
      <c r="EV14" s="524" t="str">
        <f t="shared" si="67"/>
        <v>Av. Paseo de la República1Este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Av. Paseo de la República1Este</v>
      </c>
      <c r="FF14" s="524" t="str">
        <f t="shared" si="67"/>
        <v>Av. Paseo de la República1Este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Av. Paseo de la República1Este</v>
      </c>
      <c r="FP14" s="524" t="str">
        <f t="shared" si="67"/>
        <v>Av. Paseo de la República1Este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Av. Paseo de la República1Este</v>
      </c>
      <c r="FZ14" s="524" t="str">
        <f t="shared" si="67"/>
        <v>Av. Paseo de la República1Este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Av. Paseo de la República1Este</v>
      </c>
      <c r="GJ14" s="524" t="str">
        <f t="shared" si="67"/>
        <v>Av. Paseo de la República1Este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Av. Paseo de la República1Este</v>
      </c>
      <c r="GT14" s="524" t="str">
        <f t="shared" si="67"/>
        <v>Av. Paseo de la República1Este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Av. Paseo de la República1Este</v>
      </c>
      <c r="HD14" s="371" t="str">
        <f t="shared" si="64"/>
        <v>Av. Paseo de la República1Este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6"/>
      <c r="HN14" s="776"/>
      <c r="HO14" s="776"/>
      <c r="HP14" s="776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8"/>
      <c r="K15" s="9">
        <f>+IF(Inicio!G24="","M",Inicio!G24)</f>
        <v>31</v>
      </c>
      <c r="L15" s="10">
        <f>+IF(Inicio!G25="","M",Inicio!G25)</f>
        <v>33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>
        <f>+K15</f>
        <v>31</v>
      </c>
      <c r="V15" s="10">
        <f>+L15</f>
        <v>33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>
        <f t="shared" si="68"/>
        <v>31</v>
      </c>
      <c r="AF15" s="10">
        <f t="shared" si="68"/>
        <v>33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>
        <f t="shared" si="68"/>
        <v>31</v>
      </c>
      <c r="AP15" s="10">
        <f t="shared" si="68"/>
        <v>33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>
        <f t="shared" si="68"/>
        <v>31</v>
      </c>
      <c r="AZ15" s="10">
        <f t="shared" si="68"/>
        <v>33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>
        <f t="shared" si="68"/>
        <v>31</v>
      </c>
      <c r="BJ15" s="10">
        <f t="shared" si="68"/>
        <v>33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>
        <f t="shared" si="68"/>
        <v>31</v>
      </c>
      <c r="BT15" s="10">
        <f t="shared" si="68"/>
        <v>33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>
        <f t="shared" si="68"/>
        <v>31</v>
      </c>
      <c r="CD15" s="10">
        <f t="shared" si="68"/>
        <v>33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>
        <f t="shared" si="69"/>
        <v>31</v>
      </c>
      <c r="CN15" s="9">
        <f t="shared" si="69"/>
        <v>33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>
        <f t="shared" si="69"/>
        <v>31</v>
      </c>
      <c r="CX15" s="9">
        <f t="shared" si="69"/>
        <v>33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>
        <f t="shared" si="69"/>
        <v>31</v>
      </c>
      <c r="DH15" s="9">
        <f t="shared" si="69"/>
        <v>33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>
        <f t="shared" si="69"/>
        <v>31</v>
      </c>
      <c r="DR15" s="9">
        <f t="shared" si="69"/>
        <v>33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>
        <f t="shared" si="69"/>
        <v>31</v>
      </c>
      <c r="EB15" s="9">
        <f t="shared" si="69"/>
        <v>33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>
        <f t="shared" si="69"/>
        <v>31</v>
      </c>
      <c r="EL15" s="9">
        <f t="shared" si="69"/>
        <v>33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>
        <f t="shared" si="70"/>
        <v>31</v>
      </c>
      <c r="EV15" s="9">
        <f t="shared" si="70"/>
        <v>33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>
        <f t="shared" si="70"/>
        <v>31</v>
      </c>
      <c r="FF15" s="9">
        <f t="shared" si="70"/>
        <v>33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>
        <f t="shared" si="70"/>
        <v>31</v>
      </c>
      <c r="FP15" s="9">
        <f t="shared" si="70"/>
        <v>33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>
        <f t="shared" si="70"/>
        <v>31</v>
      </c>
      <c r="FZ15" s="9">
        <f t="shared" si="70"/>
        <v>33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>
        <f t="shared" si="70"/>
        <v>31</v>
      </c>
      <c r="GJ15" s="9">
        <f t="shared" si="70"/>
        <v>33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>
        <f t="shared" si="70"/>
        <v>31</v>
      </c>
      <c r="GT15" s="9">
        <f t="shared" si="70"/>
        <v>33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>
        <f>+GS15</f>
        <v>31</v>
      </c>
      <c r="HD15" s="612">
        <f t="shared" si="64"/>
        <v>33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7"/>
      <c r="HN15" s="777"/>
      <c r="HO15" s="777"/>
      <c r="HP15" s="777"/>
      <c r="HQ15" s="27"/>
      <c r="HR15" s="26">
        <f>+K15</f>
        <v>31</v>
      </c>
      <c r="HS15" s="26">
        <f>+L15</f>
        <v>33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52</v>
      </c>
      <c r="L42" s="445">
        <v>104</v>
      </c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5</v>
      </c>
      <c r="W42" s="445"/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1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6</v>
      </c>
      <c r="BT42" s="445">
        <v>22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6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70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165.63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197</v>
      </c>
      <c r="HN42" s="22">
        <f t="shared" si="86"/>
        <v>197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235.63</v>
      </c>
      <c r="HP42" s="22">
        <f t="shared" si="87"/>
        <v>235.63</v>
      </c>
      <c r="HQ42" s="23"/>
      <c r="HR42" s="24">
        <f t="shared" si="73"/>
        <v>59</v>
      </c>
      <c r="HS42" s="24">
        <f t="shared" si="74"/>
        <v>138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69</v>
      </c>
      <c r="L43" s="448">
        <v>125</v>
      </c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6</v>
      </c>
      <c r="W43" s="448"/>
      <c r="X43" s="448"/>
      <c r="Y43" s="448"/>
      <c r="Z43" s="448"/>
      <c r="AA43" s="448"/>
      <c r="AB43" s="448"/>
      <c r="AC43" s="448"/>
      <c r="AD43" s="449"/>
      <c r="AE43" s="447">
        <v>1</v>
      </c>
      <c r="AF43" s="448">
        <v>4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7</v>
      </c>
      <c r="BT43" s="448">
        <v>15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5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89.5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178.13000000000002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232</v>
      </c>
      <c r="HN43" s="80">
        <f t="shared" si="86"/>
        <v>429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267.63</v>
      </c>
      <c r="HP43" s="80">
        <f t="shared" si="87"/>
        <v>503.26</v>
      </c>
      <c r="HQ43" s="23"/>
      <c r="HR43" s="81">
        <f t="shared" si="73"/>
        <v>77</v>
      </c>
      <c r="HS43" s="81">
        <f t="shared" si="74"/>
        <v>155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64</v>
      </c>
      <c r="L44" s="442">
        <v>121</v>
      </c>
      <c r="M44" s="442"/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9</v>
      </c>
      <c r="W44" s="442"/>
      <c r="X44" s="442"/>
      <c r="Y44" s="442"/>
      <c r="Z44" s="442"/>
      <c r="AA44" s="442"/>
      <c r="AB44" s="442"/>
      <c r="AC44" s="442"/>
      <c r="AD44" s="443"/>
      <c r="AE44" s="441">
        <v>2</v>
      </c>
      <c r="AF44" s="442">
        <v>6</v>
      </c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442"/>
      <c r="BO44" s="442"/>
      <c r="BP44" s="442"/>
      <c r="BQ44" s="442"/>
      <c r="BR44" s="443"/>
      <c r="BS44" s="441">
        <v>1</v>
      </c>
      <c r="BT44" s="442">
        <v>11</v>
      </c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582"/>
      <c r="CS44" s="582"/>
      <c r="CT44" s="442"/>
      <c r="CU44" s="442"/>
      <c r="CV44" s="443"/>
      <c r="CW44" s="441">
        <v>0</v>
      </c>
      <c r="CX44" s="442">
        <v>1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72.5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169.8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215</v>
      </c>
      <c r="HN44" s="78">
        <f t="shared" si="86"/>
        <v>644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242.3</v>
      </c>
      <c r="HP44" s="78">
        <f t="shared" si="87"/>
        <v>745.56</v>
      </c>
      <c r="HQ44" s="23"/>
      <c r="HR44" s="79">
        <f t="shared" si="73"/>
        <v>67</v>
      </c>
      <c r="HS44" s="79">
        <f t="shared" si="74"/>
        <v>148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72</v>
      </c>
      <c r="L45" s="445">
        <v>134</v>
      </c>
      <c r="M45" s="445"/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6</v>
      </c>
      <c r="W45" s="445"/>
      <c r="X45" s="445"/>
      <c r="Y45" s="445"/>
      <c r="Z45" s="445"/>
      <c r="AA45" s="445"/>
      <c r="AB45" s="445"/>
      <c r="AC45" s="445"/>
      <c r="AD45" s="446"/>
      <c r="AE45" s="444">
        <v>2</v>
      </c>
      <c r="AF45" s="445">
        <v>4</v>
      </c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445"/>
      <c r="BO45" s="445"/>
      <c r="BP45" s="445"/>
      <c r="BQ45" s="445"/>
      <c r="BR45" s="446"/>
      <c r="BS45" s="444">
        <v>2</v>
      </c>
      <c r="BT45" s="445">
        <v>12</v>
      </c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583"/>
      <c r="CS45" s="583"/>
      <c r="CT45" s="445"/>
      <c r="CU45" s="445"/>
      <c r="CV45" s="446"/>
      <c r="CW45" s="444">
        <v>0</v>
      </c>
      <c r="CX45" s="445">
        <v>5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83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179.63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237</v>
      </c>
      <c r="HN45" s="22">
        <f t="shared" si="86"/>
        <v>881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262.63</v>
      </c>
      <c r="HP45" s="22">
        <f t="shared" si="87"/>
        <v>1008.1899999999999</v>
      </c>
      <c r="HQ45" s="23"/>
      <c r="HR45" s="24">
        <f t="shared" si="73"/>
        <v>76</v>
      </c>
      <c r="HS45" s="24">
        <f t="shared" si="74"/>
        <v>161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>
        <v>94</v>
      </c>
      <c r="L46" s="445">
        <v>141</v>
      </c>
      <c r="M46" s="445"/>
      <c r="N46" s="445"/>
      <c r="O46" s="445"/>
      <c r="P46" s="445"/>
      <c r="Q46" s="445"/>
      <c r="R46" s="445"/>
      <c r="S46" s="445"/>
      <c r="T46" s="446"/>
      <c r="U46" s="444">
        <v>0</v>
      </c>
      <c r="V46" s="445">
        <v>7</v>
      </c>
      <c r="W46" s="445"/>
      <c r="X46" s="445"/>
      <c r="Y46" s="445"/>
      <c r="Z46" s="445"/>
      <c r="AA46" s="445"/>
      <c r="AB46" s="445"/>
      <c r="AC46" s="445"/>
      <c r="AD46" s="446"/>
      <c r="AE46" s="444">
        <v>1</v>
      </c>
      <c r="AF46" s="445">
        <v>1</v>
      </c>
      <c r="AG46" s="445"/>
      <c r="AH46" s="445"/>
      <c r="AI46" s="445"/>
      <c r="AJ46" s="445"/>
      <c r="AK46" s="445"/>
      <c r="AL46" s="445"/>
      <c r="AM46" s="445"/>
      <c r="AN46" s="446"/>
      <c r="AO46" s="444">
        <v>0</v>
      </c>
      <c r="AP46" s="445">
        <v>0</v>
      </c>
      <c r="AQ46" s="445">
        <v>0</v>
      </c>
      <c r="AR46" s="445">
        <v>0</v>
      </c>
      <c r="AS46" s="445">
        <v>0</v>
      </c>
      <c r="AT46" s="445">
        <v>0</v>
      </c>
      <c r="AU46" s="445">
        <v>0</v>
      </c>
      <c r="AV46" s="445">
        <v>0</v>
      </c>
      <c r="AW46" s="445">
        <v>0</v>
      </c>
      <c r="AX46" s="446">
        <v>0</v>
      </c>
      <c r="AY46" s="444">
        <v>0</v>
      </c>
      <c r="AZ46" s="445">
        <v>0</v>
      </c>
      <c r="BA46" s="445">
        <v>0</v>
      </c>
      <c r="BB46" s="445">
        <v>0</v>
      </c>
      <c r="BC46" s="445">
        <v>0</v>
      </c>
      <c r="BD46" s="445">
        <v>0</v>
      </c>
      <c r="BE46" s="445">
        <v>0</v>
      </c>
      <c r="BF46" s="445">
        <v>0</v>
      </c>
      <c r="BG46" s="445">
        <v>0</v>
      </c>
      <c r="BH46" s="446">
        <v>0</v>
      </c>
      <c r="BI46" s="444">
        <v>0</v>
      </c>
      <c r="BJ46" s="445">
        <v>0</v>
      </c>
      <c r="BK46" s="445"/>
      <c r="BL46" s="445"/>
      <c r="BM46" s="445"/>
      <c r="BN46" s="445"/>
      <c r="BO46" s="445"/>
      <c r="BP46" s="445"/>
      <c r="BQ46" s="445"/>
      <c r="BR46" s="446"/>
      <c r="BS46" s="444">
        <v>3</v>
      </c>
      <c r="BT46" s="445">
        <v>26</v>
      </c>
      <c r="BU46" s="445"/>
      <c r="BV46" s="445"/>
      <c r="BW46" s="445"/>
      <c r="BX46" s="445"/>
      <c r="BY46" s="445"/>
      <c r="BZ46" s="445"/>
      <c r="CA46" s="445"/>
      <c r="CB46" s="446"/>
      <c r="CC46" s="444">
        <v>0</v>
      </c>
      <c r="CD46" s="445">
        <v>0</v>
      </c>
      <c r="CE46" s="445">
        <v>0</v>
      </c>
      <c r="CF46" s="445">
        <v>0</v>
      </c>
      <c r="CG46" s="445">
        <v>0</v>
      </c>
      <c r="CH46" s="445">
        <v>0</v>
      </c>
      <c r="CI46" s="445">
        <v>0</v>
      </c>
      <c r="CJ46" s="445">
        <v>0</v>
      </c>
      <c r="CK46" s="445">
        <v>0</v>
      </c>
      <c r="CL46" s="446">
        <v>0</v>
      </c>
      <c r="CM46" s="444">
        <v>0</v>
      </c>
      <c r="CN46" s="445">
        <v>0</v>
      </c>
      <c r="CO46" s="445"/>
      <c r="CP46" s="445"/>
      <c r="CQ46" s="445"/>
      <c r="CR46" s="583"/>
      <c r="CS46" s="583"/>
      <c r="CT46" s="445"/>
      <c r="CU46" s="445"/>
      <c r="CV46" s="446"/>
      <c r="CW46" s="444">
        <v>0</v>
      </c>
      <c r="CX46" s="445">
        <v>7</v>
      </c>
      <c r="CY46" s="445"/>
      <c r="CZ46" s="445"/>
      <c r="DA46" s="445"/>
      <c r="DB46" s="445"/>
      <c r="DC46" s="445"/>
      <c r="DD46" s="445"/>
      <c r="DE46" s="445"/>
      <c r="DF46" s="446"/>
      <c r="DG46" s="444">
        <v>0</v>
      </c>
      <c r="DH46" s="445">
        <v>0</v>
      </c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104.5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213.62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280</v>
      </c>
      <c r="HN46" s="22">
        <f t="shared" si="86"/>
        <v>964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318.12</v>
      </c>
      <c r="HP46" s="22">
        <f t="shared" si="87"/>
        <v>1090.6799999999998</v>
      </c>
      <c r="HQ46" s="23"/>
      <c r="HR46" s="24">
        <f t="shared" si="73"/>
        <v>98</v>
      </c>
      <c r="HS46" s="24">
        <f t="shared" si="74"/>
        <v>182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>
        <v>77</v>
      </c>
      <c r="L47" s="448">
        <v>155</v>
      </c>
      <c r="M47" s="448"/>
      <c r="N47" s="448"/>
      <c r="O47" s="448"/>
      <c r="P47" s="448"/>
      <c r="Q47" s="448"/>
      <c r="R47" s="448"/>
      <c r="S47" s="448"/>
      <c r="T47" s="449"/>
      <c r="U47" s="447">
        <v>0</v>
      </c>
      <c r="V47" s="448">
        <v>12</v>
      </c>
      <c r="W47" s="448"/>
      <c r="X47" s="448"/>
      <c r="Y47" s="448"/>
      <c r="Z47" s="448"/>
      <c r="AA47" s="448"/>
      <c r="AB47" s="448"/>
      <c r="AC47" s="448"/>
      <c r="AD47" s="449"/>
      <c r="AE47" s="447">
        <v>2</v>
      </c>
      <c r="AF47" s="448">
        <v>4</v>
      </c>
      <c r="AG47" s="448"/>
      <c r="AH47" s="448"/>
      <c r="AI47" s="448"/>
      <c r="AJ47" s="448"/>
      <c r="AK47" s="448"/>
      <c r="AL47" s="448"/>
      <c r="AM47" s="448"/>
      <c r="AN47" s="449"/>
      <c r="AO47" s="447">
        <v>0</v>
      </c>
      <c r="AP47" s="448">
        <v>0</v>
      </c>
      <c r="AQ47" s="448">
        <v>0</v>
      </c>
      <c r="AR47" s="448">
        <v>0</v>
      </c>
      <c r="AS47" s="448">
        <v>0</v>
      </c>
      <c r="AT47" s="448">
        <v>0</v>
      </c>
      <c r="AU47" s="448">
        <v>0</v>
      </c>
      <c r="AV47" s="448">
        <v>0</v>
      </c>
      <c r="AW47" s="448">
        <v>0</v>
      </c>
      <c r="AX47" s="449">
        <v>0</v>
      </c>
      <c r="AY47" s="447">
        <v>0</v>
      </c>
      <c r="AZ47" s="448">
        <v>0</v>
      </c>
      <c r="BA47" s="448">
        <v>0</v>
      </c>
      <c r="BB47" s="448">
        <v>0</v>
      </c>
      <c r="BC47" s="448">
        <v>0</v>
      </c>
      <c r="BD47" s="448">
        <v>0</v>
      </c>
      <c r="BE47" s="448">
        <v>0</v>
      </c>
      <c r="BF47" s="448">
        <v>0</v>
      </c>
      <c r="BG47" s="448">
        <v>0</v>
      </c>
      <c r="BH47" s="449">
        <v>0</v>
      </c>
      <c r="BI47" s="447">
        <v>0</v>
      </c>
      <c r="BJ47" s="448">
        <v>0</v>
      </c>
      <c r="BK47" s="448"/>
      <c r="BL47" s="448"/>
      <c r="BM47" s="448"/>
      <c r="BN47" s="448"/>
      <c r="BO47" s="448"/>
      <c r="BP47" s="448"/>
      <c r="BQ47" s="448"/>
      <c r="BR47" s="449"/>
      <c r="BS47" s="447">
        <v>0</v>
      </c>
      <c r="BT47" s="448">
        <v>28</v>
      </c>
      <c r="BU47" s="448"/>
      <c r="BV47" s="448"/>
      <c r="BW47" s="448"/>
      <c r="BX47" s="448"/>
      <c r="BY47" s="448"/>
      <c r="BZ47" s="448"/>
      <c r="CA47" s="448"/>
      <c r="CB47" s="449"/>
      <c r="CC47" s="447">
        <v>0</v>
      </c>
      <c r="CD47" s="448">
        <v>0</v>
      </c>
      <c r="CE47" s="448">
        <v>0</v>
      </c>
      <c r="CF47" s="448">
        <v>0</v>
      </c>
      <c r="CG47" s="448">
        <v>0</v>
      </c>
      <c r="CH47" s="448">
        <v>0</v>
      </c>
      <c r="CI47" s="448">
        <v>0</v>
      </c>
      <c r="CJ47" s="448">
        <v>0</v>
      </c>
      <c r="CK47" s="448">
        <v>0</v>
      </c>
      <c r="CL47" s="449">
        <v>0</v>
      </c>
      <c r="CM47" s="447">
        <v>0</v>
      </c>
      <c r="CN47" s="448">
        <v>0</v>
      </c>
      <c r="CO47" s="448"/>
      <c r="CP47" s="448"/>
      <c r="CQ47" s="448"/>
      <c r="CR47" s="584"/>
      <c r="CS47" s="584"/>
      <c r="CT47" s="448"/>
      <c r="CU47" s="448"/>
      <c r="CV47" s="449"/>
      <c r="CW47" s="447">
        <v>0</v>
      </c>
      <c r="CX47" s="448">
        <v>10</v>
      </c>
      <c r="CY47" s="448"/>
      <c r="CZ47" s="448"/>
      <c r="DA47" s="448"/>
      <c r="DB47" s="448"/>
      <c r="DC47" s="448"/>
      <c r="DD47" s="448"/>
      <c r="DE47" s="448"/>
      <c r="DF47" s="449"/>
      <c r="DG47" s="447">
        <v>0</v>
      </c>
      <c r="DH47" s="448">
        <v>0</v>
      </c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83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244.26000000000002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288</v>
      </c>
      <c r="HN47" s="80">
        <f t="shared" si="86"/>
        <v>1020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327.26000000000005</v>
      </c>
      <c r="HP47" s="80">
        <f t="shared" si="87"/>
        <v>1150.31</v>
      </c>
      <c r="HQ47" s="23"/>
      <c r="HR47" s="81">
        <f t="shared" si="73"/>
        <v>79</v>
      </c>
      <c r="HS47" s="81">
        <f t="shared" si="74"/>
        <v>209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95</v>
      </c>
      <c r="L48" s="454">
        <v>140</v>
      </c>
      <c r="M48" s="454"/>
      <c r="N48" s="454"/>
      <c r="O48" s="454"/>
      <c r="P48" s="454"/>
      <c r="Q48" s="454"/>
      <c r="R48" s="454"/>
      <c r="S48" s="454"/>
      <c r="T48" s="455"/>
      <c r="U48" s="453">
        <v>0</v>
      </c>
      <c r="V48" s="454">
        <v>10</v>
      </c>
      <c r="W48" s="454"/>
      <c r="X48" s="454"/>
      <c r="Y48" s="454"/>
      <c r="Z48" s="454"/>
      <c r="AA48" s="454"/>
      <c r="AB48" s="454"/>
      <c r="AC48" s="454"/>
      <c r="AD48" s="455"/>
      <c r="AE48" s="453">
        <v>1</v>
      </c>
      <c r="AF48" s="454">
        <v>5</v>
      </c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454"/>
      <c r="BO48" s="454"/>
      <c r="BP48" s="454"/>
      <c r="BQ48" s="454"/>
      <c r="BR48" s="455"/>
      <c r="BS48" s="453">
        <v>2</v>
      </c>
      <c r="BT48" s="454">
        <v>18</v>
      </c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663"/>
      <c r="CS48" s="663"/>
      <c r="CT48" s="454"/>
      <c r="CU48" s="454"/>
      <c r="CV48" s="455"/>
      <c r="CW48" s="453">
        <v>0</v>
      </c>
      <c r="CX48" s="454">
        <v>7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103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205.61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278</v>
      </c>
      <c r="HN48" s="78">
        <f t="shared" si="86"/>
        <v>1083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308.61</v>
      </c>
      <c r="HP48" s="78">
        <f t="shared" si="87"/>
        <v>1216.6199999999999</v>
      </c>
      <c r="HQ48" s="23"/>
      <c r="HR48" s="79">
        <f t="shared" ref="HR48:HR70" si="90">+K48+U48+AE48+AO48+AY48+BI48+BS48+CC48+CM48+CW48+DG48+DQ48+EA48+EK48+EU48+FE48+FO48+FY48+GI48+GS48</f>
        <v>98</v>
      </c>
      <c r="HS48" s="79">
        <f t="shared" ref="HS48:HS70" si="91">+L48+V48+AF48+AP48+AZ48+BJ48+BT48+CD48+CN48+CX48+DH48+DR48+EB48+EL48+EV48+FF48+FP48+FZ48+GJ48+GT48</f>
        <v>180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89</v>
      </c>
      <c r="L49" s="458">
        <v>163</v>
      </c>
      <c r="M49" s="458"/>
      <c r="N49" s="458"/>
      <c r="O49" s="458"/>
      <c r="P49" s="458"/>
      <c r="Q49" s="458"/>
      <c r="R49" s="458"/>
      <c r="S49" s="458"/>
      <c r="T49" s="459"/>
      <c r="U49" s="457">
        <v>0</v>
      </c>
      <c r="V49" s="458">
        <v>9</v>
      </c>
      <c r="W49" s="458"/>
      <c r="X49" s="458"/>
      <c r="Y49" s="458"/>
      <c r="Z49" s="458"/>
      <c r="AA49" s="458"/>
      <c r="AB49" s="458"/>
      <c r="AC49" s="458"/>
      <c r="AD49" s="459"/>
      <c r="AE49" s="457">
        <v>1</v>
      </c>
      <c r="AF49" s="458">
        <v>1</v>
      </c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458"/>
      <c r="BO49" s="458"/>
      <c r="BP49" s="458"/>
      <c r="BQ49" s="458"/>
      <c r="BR49" s="459"/>
      <c r="BS49" s="457">
        <v>5</v>
      </c>
      <c r="BT49" s="458">
        <v>32</v>
      </c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664"/>
      <c r="CS49" s="664"/>
      <c r="CT49" s="458"/>
      <c r="CU49" s="458"/>
      <c r="CV49" s="459"/>
      <c r="CW49" s="457">
        <v>0</v>
      </c>
      <c r="CX49" s="458">
        <v>6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104.5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250.95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306</v>
      </c>
      <c r="HN49" s="22">
        <f t="shared" si="86"/>
        <v>1152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355.45000000000005</v>
      </c>
      <c r="HP49" s="22">
        <f t="shared" si="87"/>
        <v>1309.44</v>
      </c>
      <c r="HQ49" s="23"/>
      <c r="HR49" s="24">
        <f t="shared" si="90"/>
        <v>95</v>
      </c>
      <c r="HS49" s="24">
        <f t="shared" si="91"/>
        <v>211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>
        <v>84</v>
      </c>
      <c r="L50" s="458">
        <v>167</v>
      </c>
      <c r="M50" s="458"/>
      <c r="N50" s="458"/>
      <c r="O50" s="458"/>
      <c r="P50" s="458"/>
      <c r="Q50" s="458"/>
      <c r="R50" s="458"/>
      <c r="S50" s="458"/>
      <c r="T50" s="459"/>
      <c r="U50" s="457">
        <v>0</v>
      </c>
      <c r="V50" s="458">
        <v>10</v>
      </c>
      <c r="W50" s="458"/>
      <c r="X50" s="458"/>
      <c r="Y50" s="458"/>
      <c r="Z50" s="458"/>
      <c r="AA50" s="458"/>
      <c r="AB50" s="458"/>
      <c r="AC50" s="458"/>
      <c r="AD50" s="459"/>
      <c r="AE50" s="457">
        <v>1</v>
      </c>
      <c r="AF50" s="458">
        <v>6</v>
      </c>
      <c r="AG50" s="458"/>
      <c r="AH50" s="458"/>
      <c r="AI50" s="458"/>
      <c r="AJ50" s="458"/>
      <c r="AK50" s="458"/>
      <c r="AL50" s="458"/>
      <c r="AM50" s="458"/>
      <c r="AN50" s="459"/>
      <c r="AO50" s="457">
        <v>0</v>
      </c>
      <c r="AP50" s="458">
        <v>0</v>
      </c>
      <c r="AQ50" s="458">
        <v>0</v>
      </c>
      <c r="AR50" s="458">
        <v>0</v>
      </c>
      <c r="AS50" s="458">
        <v>0</v>
      </c>
      <c r="AT50" s="458">
        <v>0</v>
      </c>
      <c r="AU50" s="458">
        <v>0</v>
      </c>
      <c r="AV50" s="458">
        <v>0</v>
      </c>
      <c r="AW50" s="458">
        <v>0</v>
      </c>
      <c r="AX50" s="459">
        <v>0</v>
      </c>
      <c r="AY50" s="457">
        <v>0</v>
      </c>
      <c r="AZ50" s="458">
        <v>0</v>
      </c>
      <c r="BA50" s="458">
        <v>0</v>
      </c>
      <c r="BB50" s="458">
        <v>0</v>
      </c>
      <c r="BC50" s="458">
        <v>0</v>
      </c>
      <c r="BD50" s="458">
        <v>0</v>
      </c>
      <c r="BE50" s="458">
        <v>0</v>
      </c>
      <c r="BF50" s="458">
        <v>0</v>
      </c>
      <c r="BG50" s="458">
        <v>0</v>
      </c>
      <c r="BH50" s="459">
        <v>0</v>
      </c>
      <c r="BI50" s="457">
        <v>0</v>
      </c>
      <c r="BJ50" s="458">
        <v>0</v>
      </c>
      <c r="BK50" s="458"/>
      <c r="BL50" s="458"/>
      <c r="BM50" s="458"/>
      <c r="BN50" s="458"/>
      <c r="BO50" s="458"/>
      <c r="BP50" s="458"/>
      <c r="BQ50" s="458"/>
      <c r="BR50" s="459"/>
      <c r="BS50" s="457">
        <v>8</v>
      </c>
      <c r="BT50" s="458">
        <v>22</v>
      </c>
      <c r="BU50" s="458"/>
      <c r="BV50" s="458"/>
      <c r="BW50" s="458"/>
      <c r="BX50" s="458"/>
      <c r="BY50" s="458"/>
      <c r="BZ50" s="458"/>
      <c r="CA50" s="458"/>
      <c r="CB50" s="459"/>
      <c r="CC50" s="457">
        <v>0</v>
      </c>
      <c r="CD50" s="458">
        <v>0</v>
      </c>
      <c r="CE50" s="458">
        <v>0</v>
      </c>
      <c r="CF50" s="458">
        <v>0</v>
      </c>
      <c r="CG50" s="458">
        <v>0</v>
      </c>
      <c r="CH50" s="458">
        <v>0</v>
      </c>
      <c r="CI50" s="458">
        <v>0</v>
      </c>
      <c r="CJ50" s="458">
        <v>0</v>
      </c>
      <c r="CK50" s="458">
        <v>0</v>
      </c>
      <c r="CL50" s="459">
        <v>0</v>
      </c>
      <c r="CM50" s="457">
        <v>0</v>
      </c>
      <c r="CN50" s="458">
        <v>0</v>
      </c>
      <c r="CO50" s="458"/>
      <c r="CP50" s="458"/>
      <c r="CQ50" s="458"/>
      <c r="CR50" s="664"/>
      <c r="CS50" s="664"/>
      <c r="CT50" s="458"/>
      <c r="CU50" s="458"/>
      <c r="CV50" s="459"/>
      <c r="CW50" s="457">
        <v>0</v>
      </c>
      <c r="CX50" s="458">
        <v>7</v>
      </c>
      <c r="CY50" s="458"/>
      <c r="CZ50" s="458"/>
      <c r="DA50" s="458"/>
      <c r="DB50" s="458"/>
      <c r="DC50" s="458"/>
      <c r="DD50" s="458"/>
      <c r="DE50" s="458"/>
      <c r="DF50" s="459"/>
      <c r="DG50" s="457">
        <v>0</v>
      </c>
      <c r="DH50" s="458">
        <v>0</v>
      </c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107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245.61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305</v>
      </c>
      <c r="HN50" s="22">
        <f t="shared" si="86"/>
        <v>1177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352.61</v>
      </c>
      <c r="HP50" s="22">
        <f t="shared" si="87"/>
        <v>1343.9300000000003</v>
      </c>
      <c r="HQ50" s="23"/>
      <c r="HR50" s="24">
        <f t="shared" si="90"/>
        <v>93</v>
      </c>
      <c r="HS50" s="24">
        <f t="shared" si="91"/>
        <v>212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>
        <v>89</v>
      </c>
      <c r="L51" s="462">
        <v>172</v>
      </c>
      <c r="M51" s="462"/>
      <c r="N51" s="462"/>
      <c r="O51" s="462"/>
      <c r="P51" s="462"/>
      <c r="Q51" s="462"/>
      <c r="R51" s="462"/>
      <c r="S51" s="462"/>
      <c r="T51" s="463"/>
      <c r="U51" s="461">
        <v>0</v>
      </c>
      <c r="V51" s="462">
        <v>16</v>
      </c>
      <c r="W51" s="462"/>
      <c r="X51" s="462"/>
      <c r="Y51" s="462"/>
      <c r="Z51" s="462"/>
      <c r="AA51" s="462"/>
      <c r="AB51" s="462"/>
      <c r="AC51" s="462"/>
      <c r="AD51" s="463"/>
      <c r="AE51" s="461">
        <v>1</v>
      </c>
      <c r="AF51" s="462">
        <v>3</v>
      </c>
      <c r="AG51" s="462"/>
      <c r="AH51" s="462"/>
      <c r="AI51" s="462"/>
      <c r="AJ51" s="462"/>
      <c r="AK51" s="462"/>
      <c r="AL51" s="462"/>
      <c r="AM51" s="462"/>
      <c r="AN51" s="463"/>
      <c r="AO51" s="461">
        <v>0</v>
      </c>
      <c r="AP51" s="462">
        <v>0</v>
      </c>
      <c r="AQ51" s="462">
        <v>0</v>
      </c>
      <c r="AR51" s="462">
        <v>0</v>
      </c>
      <c r="AS51" s="462">
        <v>0</v>
      </c>
      <c r="AT51" s="462">
        <v>0</v>
      </c>
      <c r="AU51" s="462">
        <v>0</v>
      </c>
      <c r="AV51" s="462">
        <v>0</v>
      </c>
      <c r="AW51" s="462">
        <v>0</v>
      </c>
      <c r="AX51" s="463">
        <v>0</v>
      </c>
      <c r="AY51" s="461">
        <v>0</v>
      </c>
      <c r="AZ51" s="462">
        <v>0</v>
      </c>
      <c r="BA51" s="462">
        <v>0</v>
      </c>
      <c r="BB51" s="462">
        <v>0</v>
      </c>
      <c r="BC51" s="462">
        <v>0</v>
      </c>
      <c r="BD51" s="462">
        <v>0</v>
      </c>
      <c r="BE51" s="462">
        <v>0</v>
      </c>
      <c r="BF51" s="462">
        <v>0</v>
      </c>
      <c r="BG51" s="462">
        <v>0</v>
      </c>
      <c r="BH51" s="463">
        <v>0</v>
      </c>
      <c r="BI51" s="461">
        <v>0</v>
      </c>
      <c r="BJ51" s="462">
        <v>0</v>
      </c>
      <c r="BK51" s="462"/>
      <c r="BL51" s="462"/>
      <c r="BM51" s="462"/>
      <c r="BN51" s="462"/>
      <c r="BO51" s="462"/>
      <c r="BP51" s="462"/>
      <c r="BQ51" s="462"/>
      <c r="BR51" s="463"/>
      <c r="BS51" s="461">
        <v>6</v>
      </c>
      <c r="BT51" s="462">
        <v>21</v>
      </c>
      <c r="BU51" s="462"/>
      <c r="BV51" s="462"/>
      <c r="BW51" s="462"/>
      <c r="BX51" s="462"/>
      <c r="BY51" s="462"/>
      <c r="BZ51" s="462"/>
      <c r="CA51" s="462"/>
      <c r="CB51" s="463"/>
      <c r="CC51" s="461">
        <v>0</v>
      </c>
      <c r="CD51" s="462">
        <v>0</v>
      </c>
      <c r="CE51" s="462">
        <v>0</v>
      </c>
      <c r="CF51" s="462">
        <v>0</v>
      </c>
      <c r="CG51" s="462">
        <v>0</v>
      </c>
      <c r="CH51" s="462">
        <v>0</v>
      </c>
      <c r="CI51" s="462">
        <v>0</v>
      </c>
      <c r="CJ51" s="462">
        <v>0</v>
      </c>
      <c r="CK51" s="462">
        <v>0</v>
      </c>
      <c r="CL51" s="463">
        <v>0</v>
      </c>
      <c r="CM51" s="461">
        <v>0</v>
      </c>
      <c r="CN51" s="462">
        <v>0</v>
      </c>
      <c r="CO51" s="462"/>
      <c r="CP51" s="462"/>
      <c r="CQ51" s="462"/>
      <c r="CR51" s="665"/>
      <c r="CS51" s="665"/>
      <c r="CT51" s="462"/>
      <c r="CU51" s="462"/>
      <c r="CV51" s="463"/>
      <c r="CW51" s="461">
        <v>0</v>
      </c>
      <c r="CX51" s="462">
        <v>6</v>
      </c>
      <c r="CY51" s="462"/>
      <c r="CZ51" s="462"/>
      <c r="DA51" s="462"/>
      <c r="DB51" s="462"/>
      <c r="DC51" s="462"/>
      <c r="DD51" s="462"/>
      <c r="DE51" s="462"/>
      <c r="DF51" s="463"/>
      <c r="DG51" s="461">
        <v>0</v>
      </c>
      <c r="DH51" s="462">
        <v>0</v>
      </c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107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240.76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314</v>
      </c>
      <c r="HN51" s="80">
        <f t="shared" ref="HN51:HN82" si="96">+SUM(HM48:HM51)</f>
        <v>1203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347.76</v>
      </c>
      <c r="HP51" s="80">
        <f>+SUM(HO48:HO51)</f>
        <v>1364.43</v>
      </c>
      <c r="HQ51" s="23"/>
      <c r="HR51" s="81">
        <f t="shared" si="90"/>
        <v>96</v>
      </c>
      <c r="HS51" s="81">
        <f t="shared" si="91"/>
        <v>218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85</v>
      </c>
      <c r="L52" s="442">
        <v>141</v>
      </c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6</v>
      </c>
      <c r="W52" s="442"/>
      <c r="X52" s="442"/>
      <c r="Y52" s="442"/>
      <c r="Z52" s="442"/>
      <c r="AA52" s="442"/>
      <c r="AB52" s="442"/>
      <c r="AC52" s="442"/>
      <c r="AD52" s="443"/>
      <c r="AE52" s="441">
        <v>1</v>
      </c>
      <c r="AF52" s="442">
        <v>4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3</v>
      </c>
      <c r="BT52" s="442">
        <v>22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5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95.5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211.63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267</v>
      </c>
      <c r="HN52" s="78">
        <f t="shared" si="96"/>
        <v>1192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307.13</v>
      </c>
      <c r="HP52" s="78">
        <f t="shared" si="87"/>
        <v>1362.9500000000003</v>
      </c>
      <c r="HQ52" s="23"/>
      <c r="HR52" s="79">
        <f t="shared" si="90"/>
        <v>89</v>
      </c>
      <c r="HS52" s="79">
        <f t="shared" si="91"/>
        <v>178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74</v>
      </c>
      <c r="L53" s="445">
        <v>133</v>
      </c>
      <c r="M53" s="445"/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12</v>
      </c>
      <c r="W53" s="445"/>
      <c r="X53" s="445"/>
      <c r="Y53" s="445"/>
      <c r="Z53" s="445"/>
      <c r="AA53" s="445"/>
      <c r="AB53" s="445"/>
      <c r="AC53" s="445"/>
      <c r="AD53" s="446"/>
      <c r="AE53" s="444">
        <v>1</v>
      </c>
      <c r="AF53" s="445">
        <v>3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8</v>
      </c>
      <c r="BT53" s="445">
        <v>24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4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97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207.28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259</v>
      </c>
      <c r="HN53" s="22">
        <f t="shared" si="96"/>
        <v>1145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304.28000000000003</v>
      </c>
      <c r="HP53" s="22">
        <f t="shared" si="87"/>
        <v>1311.78</v>
      </c>
      <c r="HQ53" s="23"/>
      <c r="HR53" s="24">
        <f t="shared" si="90"/>
        <v>83</v>
      </c>
      <c r="HS53" s="24">
        <f t="shared" si="91"/>
        <v>176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840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959.17000000000007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526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611.41000000000008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259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304.28000000000003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95</v>
      </c>
      <c r="L64" s="442">
        <v>141</v>
      </c>
      <c r="M64" s="442"/>
      <c r="N64" s="442"/>
      <c r="O64" s="442"/>
      <c r="P64" s="442"/>
      <c r="Q64" s="442"/>
      <c r="R64" s="442"/>
      <c r="S64" s="442"/>
      <c r="T64" s="443"/>
      <c r="U64" s="441">
        <v>1</v>
      </c>
      <c r="V64" s="442">
        <v>8</v>
      </c>
      <c r="W64" s="442"/>
      <c r="X64" s="442"/>
      <c r="Y64" s="442"/>
      <c r="Z64" s="442"/>
      <c r="AA64" s="442"/>
      <c r="AB64" s="442"/>
      <c r="AC64" s="442"/>
      <c r="AD64" s="443"/>
      <c r="AE64" s="441">
        <v>0</v>
      </c>
      <c r="AF64" s="442">
        <v>3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0</v>
      </c>
      <c r="BT64" s="442">
        <v>20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1</v>
      </c>
      <c r="CX64" s="442">
        <v>3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95.66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203.63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272</v>
      </c>
      <c r="HN64" s="78">
        <f t="shared" si="96"/>
        <v>272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299.29000000000002</v>
      </c>
      <c r="HP64" s="78">
        <f t="shared" si="87"/>
        <v>299.29000000000002</v>
      </c>
      <c r="HQ64" s="23"/>
      <c r="HR64" s="79">
        <f t="shared" si="90"/>
        <v>97</v>
      </c>
      <c r="HS64" s="79">
        <f t="shared" si="91"/>
        <v>175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105</v>
      </c>
      <c r="L65" s="445">
        <v>145</v>
      </c>
      <c r="M65" s="445"/>
      <c r="N65" s="445"/>
      <c r="O65" s="445"/>
      <c r="P65" s="445"/>
      <c r="Q65" s="445"/>
      <c r="R65" s="445"/>
      <c r="S65" s="445"/>
      <c r="T65" s="446"/>
      <c r="U65" s="444">
        <v>0</v>
      </c>
      <c r="V65" s="445">
        <v>22</v>
      </c>
      <c r="W65" s="445"/>
      <c r="X65" s="445"/>
      <c r="Y65" s="445"/>
      <c r="Z65" s="445"/>
      <c r="AA65" s="445"/>
      <c r="AB65" s="445"/>
      <c r="AC65" s="445"/>
      <c r="AD65" s="446"/>
      <c r="AE65" s="444">
        <v>1</v>
      </c>
      <c r="AF65" s="445">
        <v>2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9</v>
      </c>
      <c r="BT65" s="445">
        <v>14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5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130.5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194.91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303</v>
      </c>
      <c r="HN65" s="22">
        <f t="shared" si="96"/>
        <v>575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325.40999999999997</v>
      </c>
      <c r="HP65" s="22">
        <f t="shared" si="87"/>
        <v>624.70000000000005</v>
      </c>
      <c r="HQ65" s="23"/>
      <c r="HR65" s="24">
        <f t="shared" si="90"/>
        <v>115</v>
      </c>
      <c r="HS65" s="24">
        <f t="shared" si="91"/>
        <v>188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82</v>
      </c>
      <c r="L66" s="445">
        <v>163</v>
      </c>
      <c r="M66" s="445"/>
      <c r="N66" s="445"/>
      <c r="O66" s="445"/>
      <c r="P66" s="445"/>
      <c r="Q66" s="445"/>
      <c r="R66" s="445"/>
      <c r="S66" s="445"/>
      <c r="T66" s="446"/>
      <c r="U66" s="444">
        <v>1</v>
      </c>
      <c r="V66" s="445">
        <v>14</v>
      </c>
      <c r="W66" s="445"/>
      <c r="X66" s="445"/>
      <c r="Y66" s="445"/>
      <c r="Z66" s="445"/>
      <c r="AA66" s="445"/>
      <c r="AB66" s="445"/>
      <c r="AC66" s="445"/>
      <c r="AD66" s="446"/>
      <c r="AE66" s="444">
        <v>3</v>
      </c>
      <c r="AF66" s="445">
        <v>5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0</v>
      </c>
      <c r="BT66" s="445">
        <v>11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5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91.33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211.77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284</v>
      </c>
      <c r="HN66" s="22">
        <f t="shared" si="96"/>
        <v>859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303.09999999999997</v>
      </c>
      <c r="HP66" s="22">
        <f t="shared" si="87"/>
        <v>927.8</v>
      </c>
      <c r="HQ66" s="23"/>
      <c r="HR66" s="24">
        <f t="shared" si="90"/>
        <v>86</v>
      </c>
      <c r="HS66" s="24">
        <f t="shared" si="91"/>
        <v>198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95</v>
      </c>
      <c r="L67" s="448">
        <v>141</v>
      </c>
      <c r="M67" s="448"/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13</v>
      </c>
      <c r="W67" s="448"/>
      <c r="X67" s="448"/>
      <c r="Y67" s="448"/>
      <c r="Z67" s="448"/>
      <c r="AA67" s="448"/>
      <c r="AB67" s="448"/>
      <c r="AC67" s="448"/>
      <c r="AD67" s="449"/>
      <c r="AE67" s="447">
        <v>0</v>
      </c>
      <c r="AF67" s="448">
        <v>1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3</v>
      </c>
      <c r="BT67" s="448">
        <v>23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5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102.5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207.44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281</v>
      </c>
      <c r="HN67" s="80">
        <f t="shared" si="96"/>
        <v>1140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309.93999999999994</v>
      </c>
      <c r="HP67" s="80">
        <f t="shared" si="87"/>
        <v>1237.7399999999998</v>
      </c>
      <c r="HQ67" s="23"/>
      <c r="HR67" s="81">
        <f t="shared" si="90"/>
        <v>98</v>
      </c>
      <c r="HS67" s="81">
        <f t="shared" si="91"/>
        <v>183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>
        <v>113</v>
      </c>
      <c r="L68" s="442">
        <v>138</v>
      </c>
      <c r="M68" s="442"/>
      <c r="N68" s="442"/>
      <c r="O68" s="442"/>
      <c r="P68" s="442"/>
      <c r="Q68" s="442"/>
      <c r="R68" s="442"/>
      <c r="S68" s="442"/>
      <c r="T68" s="443"/>
      <c r="U68" s="441">
        <v>0</v>
      </c>
      <c r="V68" s="442">
        <v>19</v>
      </c>
      <c r="W68" s="442"/>
      <c r="X68" s="442"/>
      <c r="Y68" s="442"/>
      <c r="Z68" s="442"/>
      <c r="AA68" s="442"/>
      <c r="AB68" s="442"/>
      <c r="AC68" s="442"/>
      <c r="AD68" s="443"/>
      <c r="AE68" s="441">
        <v>1</v>
      </c>
      <c r="AF68" s="442">
        <v>4</v>
      </c>
      <c r="AG68" s="442"/>
      <c r="AH68" s="442"/>
      <c r="AI68" s="442"/>
      <c r="AJ68" s="442"/>
      <c r="AK68" s="442"/>
      <c r="AL68" s="442"/>
      <c r="AM68" s="442"/>
      <c r="AN68" s="443"/>
      <c r="AO68" s="441">
        <v>0</v>
      </c>
      <c r="AP68" s="442">
        <v>0</v>
      </c>
      <c r="AQ68" s="442">
        <v>0</v>
      </c>
      <c r="AR68" s="442">
        <v>0</v>
      </c>
      <c r="AS68" s="442">
        <v>0</v>
      </c>
      <c r="AT68" s="442">
        <v>0</v>
      </c>
      <c r="AU68" s="442">
        <v>0</v>
      </c>
      <c r="AV68" s="442">
        <v>0</v>
      </c>
      <c r="AW68" s="442">
        <v>0</v>
      </c>
      <c r="AX68" s="443">
        <v>0</v>
      </c>
      <c r="AY68" s="441">
        <v>0</v>
      </c>
      <c r="AZ68" s="442">
        <v>0</v>
      </c>
      <c r="BA68" s="442">
        <v>0</v>
      </c>
      <c r="BB68" s="442">
        <v>0</v>
      </c>
      <c r="BC68" s="442">
        <v>0</v>
      </c>
      <c r="BD68" s="442">
        <v>0</v>
      </c>
      <c r="BE68" s="442">
        <v>0</v>
      </c>
      <c r="BF68" s="442">
        <v>0</v>
      </c>
      <c r="BG68" s="442">
        <v>0</v>
      </c>
      <c r="BH68" s="443">
        <v>0</v>
      </c>
      <c r="BI68" s="441">
        <v>0</v>
      </c>
      <c r="BJ68" s="442">
        <v>0</v>
      </c>
      <c r="BK68" s="442"/>
      <c r="BL68" s="442"/>
      <c r="BM68" s="442"/>
      <c r="BN68" s="442"/>
      <c r="BO68" s="442"/>
      <c r="BP68" s="442"/>
      <c r="BQ68" s="442"/>
      <c r="BR68" s="443"/>
      <c r="BS68" s="441">
        <v>0</v>
      </c>
      <c r="BT68" s="442">
        <v>19</v>
      </c>
      <c r="BU68" s="442"/>
      <c r="BV68" s="442"/>
      <c r="BW68" s="442"/>
      <c r="BX68" s="442"/>
      <c r="BY68" s="442"/>
      <c r="BZ68" s="442"/>
      <c r="CA68" s="442"/>
      <c r="CB68" s="443"/>
      <c r="CC68" s="441">
        <v>0</v>
      </c>
      <c r="CD68" s="442">
        <v>0</v>
      </c>
      <c r="CE68" s="442">
        <v>0</v>
      </c>
      <c r="CF68" s="442">
        <v>0</v>
      </c>
      <c r="CG68" s="442">
        <v>0</v>
      </c>
      <c r="CH68" s="442">
        <v>0</v>
      </c>
      <c r="CI68" s="442">
        <v>0</v>
      </c>
      <c r="CJ68" s="442">
        <v>0</v>
      </c>
      <c r="CK68" s="442">
        <v>0</v>
      </c>
      <c r="CL68" s="443">
        <v>0</v>
      </c>
      <c r="CM68" s="441">
        <v>0</v>
      </c>
      <c r="CN68" s="442">
        <v>0</v>
      </c>
      <c r="CO68" s="442"/>
      <c r="CP68" s="442"/>
      <c r="CQ68" s="442"/>
      <c r="CR68" s="442"/>
      <c r="CS68" s="442"/>
      <c r="CT68" s="442"/>
      <c r="CU68" s="442"/>
      <c r="CV68" s="443"/>
      <c r="CW68" s="441">
        <v>0</v>
      </c>
      <c r="CX68" s="442">
        <v>6</v>
      </c>
      <c r="CY68" s="442"/>
      <c r="CZ68" s="442"/>
      <c r="DA68" s="442"/>
      <c r="DB68" s="442"/>
      <c r="DC68" s="442"/>
      <c r="DD68" s="442"/>
      <c r="DE68" s="442"/>
      <c r="DF68" s="443"/>
      <c r="DG68" s="441">
        <v>0</v>
      </c>
      <c r="DH68" s="442">
        <v>0</v>
      </c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116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205.75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300</v>
      </c>
      <c r="HN68" s="78">
        <f t="shared" si="96"/>
        <v>1168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321.75</v>
      </c>
      <c r="HP68" s="78">
        <f t="shared" si="87"/>
        <v>1260.1999999999998</v>
      </c>
      <c r="HQ68" s="23"/>
      <c r="HR68" s="79">
        <f t="shared" si="90"/>
        <v>114</v>
      </c>
      <c r="HS68" s="79">
        <f t="shared" si="91"/>
        <v>186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>
        <v>107</v>
      </c>
      <c r="L69" s="445">
        <v>138</v>
      </c>
      <c r="M69" s="445"/>
      <c r="N69" s="445"/>
      <c r="O69" s="445"/>
      <c r="P69" s="445"/>
      <c r="Q69" s="445"/>
      <c r="R69" s="445"/>
      <c r="S69" s="445"/>
      <c r="T69" s="446"/>
      <c r="U69" s="444">
        <v>0</v>
      </c>
      <c r="V69" s="445">
        <v>11</v>
      </c>
      <c r="W69" s="445"/>
      <c r="X69" s="445"/>
      <c r="Y69" s="445"/>
      <c r="Z69" s="445"/>
      <c r="AA69" s="445"/>
      <c r="AB69" s="445"/>
      <c r="AC69" s="445"/>
      <c r="AD69" s="446"/>
      <c r="AE69" s="444">
        <v>3</v>
      </c>
      <c r="AF69" s="445">
        <v>2</v>
      </c>
      <c r="AG69" s="445"/>
      <c r="AH69" s="445"/>
      <c r="AI69" s="445"/>
      <c r="AJ69" s="445"/>
      <c r="AK69" s="445"/>
      <c r="AL69" s="445"/>
      <c r="AM69" s="445"/>
      <c r="AN69" s="446"/>
      <c r="AO69" s="444">
        <v>0</v>
      </c>
      <c r="AP69" s="445">
        <v>0</v>
      </c>
      <c r="AQ69" s="445">
        <v>0</v>
      </c>
      <c r="AR69" s="445">
        <v>0</v>
      </c>
      <c r="AS69" s="445">
        <v>0</v>
      </c>
      <c r="AT69" s="445">
        <v>0</v>
      </c>
      <c r="AU69" s="445">
        <v>0</v>
      </c>
      <c r="AV69" s="445">
        <v>0</v>
      </c>
      <c r="AW69" s="445">
        <v>0</v>
      </c>
      <c r="AX69" s="446">
        <v>0</v>
      </c>
      <c r="AY69" s="444">
        <v>0</v>
      </c>
      <c r="AZ69" s="445">
        <v>0</v>
      </c>
      <c r="BA69" s="445">
        <v>0</v>
      </c>
      <c r="BB69" s="445">
        <v>0</v>
      </c>
      <c r="BC69" s="445">
        <v>0</v>
      </c>
      <c r="BD69" s="445">
        <v>0</v>
      </c>
      <c r="BE69" s="445">
        <v>0</v>
      </c>
      <c r="BF69" s="445">
        <v>0</v>
      </c>
      <c r="BG69" s="445">
        <v>0</v>
      </c>
      <c r="BH69" s="446">
        <v>0</v>
      </c>
      <c r="BI69" s="444">
        <v>0</v>
      </c>
      <c r="BJ69" s="445">
        <v>0</v>
      </c>
      <c r="BK69" s="445"/>
      <c r="BL69" s="445"/>
      <c r="BM69" s="445"/>
      <c r="BN69" s="445"/>
      <c r="BO69" s="445"/>
      <c r="BP69" s="445"/>
      <c r="BQ69" s="445"/>
      <c r="BR69" s="446"/>
      <c r="BS69" s="444">
        <v>2</v>
      </c>
      <c r="BT69" s="445">
        <v>13</v>
      </c>
      <c r="BU69" s="445"/>
      <c r="BV69" s="445"/>
      <c r="BW69" s="445"/>
      <c r="BX69" s="445"/>
      <c r="BY69" s="445"/>
      <c r="BZ69" s="445"/>
      <c r="CA69" s="445"/>
      <c r="CB69" s="446"/>
      <c r="CC69" s="444">
        <v>0</v>
      </c>
      <c r="CD69" s="445">
        <v>0</v>
      </c>
      <c r="CE69" s="445">
        <v>0</v>
      </c>
      <c r="CF69" s="445">
        <v>0</v>
      </c>
      <c r="CG69" s="445">
        <v>0</v>
      </c>
      <c r="CH69" s="445">
        <v>0</v>
      </c>
      <c r="CI69" s="445">
        <v>0</v>
      </c>
      <c r="CJ69" s="445">
        <v>0</v>
      </c>
      <c r="CK69" s="445">
        <v>0</v>
      </c>
      <c r="CL69" s="446">
        <v>0</v>
      </c>
      <c r="CM69" s="444">
        <v>0</v>
      </c>
      <c r="CN69" s="445">
        <v>0</v>
      </c>
      <c r="CO69" s="445"/>
      <c r="CP69" s="445"/>
      <c r="CQ69" s="445"/>
      <c r="CR69" s="445"/>
      <c r="CS69" s="445"/>
      <c r="CT69" s="445"/>
      <c r="CU69" s="445"/>
      <c r="CV69" s="446"/>
      <c r="CW69" s="444">
        <v>0</v>
      </c>
      <c r="CX69" s="445">
        <v>4</v>
      </c>
      <c r="CY69" s="445"/>
      <c r="CZ69" s="445"/>
      <c r="DA69" s="445"/>
      <c r="DB69" s="445"/>
      <c r="DC69" s="445"/>
      <c r="DD69" s="445"/>
      <c r="DE69" s="445"/>
      <c r="DF69" s="446"/>
      <c r="DG69" s="444">
        <v>0</v>
      </c>
      <c r="DH69" s="445">
        <v>0</v>
      </c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121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181.45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280</v>
      </c>
      <c r="HN69" s="22">
        <f t="shared" si="96"/>
        <v>1145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302.45</v>
      </c>
      <c r="HP69" s="22">
        <f t="shared" si="87"/>
        <v>1237.24</v>
      </c>
      <c r="HQ69" s="23"/>
      <c r="HR69" s="24">
        <f t="shared" si="90"/>
        <v>112</v>
      </c>
      <c r="HS69" s="24">
        <f t="shared" si="91"/>
        <v>168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>
        <v>93</v>
      </c>
      <c r="L70" s="445">
        <v>132</v>
      </c>
      <c r="M70" s="445"/>
      <c r="N70" s="445"/>
      <c r="O70" s="445"/>
      <c r="P70" s="445"/>
      <c r="Q70" s="445"/>
      <c r="R70" s="445"/>
      <c r="S70" s="445"/>
      <c r="T70" s="446"/>
      <c r="U70" s="444">
        <v>0</v>
      </c>
      <c r="V70" s="445">
        <v>12</v>
      </c>
      <c r="W70" s="445"/>
      <c r="X70" s="445"/>
      <c r="Y70" s="445"/>
      <c r="Z70" s="445"/>
      <c r="AA70" s="445"/>
      <c r="AB70" s="445"/>
      <c r="AC70" s="445"/>
      <c r="AD70" s="446"/>
      <c r="AE70" s="444">
        <v>2</v>
      </c>
      <c r="AF70" s="445">
        <v>3</v>
      </c>
      <c r="AG70" s="445"/>
      <c r="AH70" s="445"/>
      <c r="AI70" s="445"/>
      <c r="AJ70" s="445"/>
      <c r="AK70" s="445"/>
      <c r="AL70" s="445"/>
      <c r="AM70" s="445"/>
      <c r="AN70" s="446"/>
      <c r="AO70" s="444">
        <v>0</v>
      </c>
      <c r="AP70" s="445">
        <v>0</v>
      </c>
      <c r="AQ70" s="445">
        <v>0</v>
      </c>
      <c r="AR70" s="445">
        <v>0</v>
      </c>
      <c r="AS70" s="445">
        <v>0</v>
      </c>
      <c r="AT70" s="445">
        <v>0</v>
      </c>
      <c r="AU70" s="445">
        <v>0</v>
      </c>
      <c r="AV70" s="445">
        <v>0</v>
      </c>
      <c r="AW70" s="445">
        <v>0</v>
      </c>
      <c r="AX70" s="446">
        <v>0</v>
      </c>
      <c r="AY70" s="444">
        <v>0</v>
      </c>
      <c r="AZ70" s="445">
        <v>0</v>
      </c>
      <c r="BA70" s="445">
        <v>0</v>
      </c>
      <c r="BB70" s="445">
        <v>0</v>
      </c>
      <c r="BC70" s="445">
        <v>0</v>
      </c>
      <c r="BD70" s="445">
        <v>0</v>
      </c>
      <c r="BE70" s="445">
        <v>0</v>
      </c>
      <c r="BF70" s="445">
        <v>0</v>
      </c>
      <c r="BG70" s="445">
        <v>0</v>
      </c>
      <c r="BH70" s="446">
        <v>0</v>
      </c>
      <c r="BI70" s="444">
        <v>0</v>
      </c>
      <c r="BJ70" s="445">
        <v>0</v>
      </c>
      <c r="BK70" s="445"/>
      <c r="BL70" s="445"/>
      <c r="BM70" s="445"/>
      <c r="BN70" s="445"/>
      <c r="BO70" s="445"/>
      <c r="BP70" s="445"/>
      <c r="BQ70" s="445"/>
      <c r="BR70" s="446"/>
      <c r="BS70" s="444">
        <v>6</v>
      </c>
      <c r="BT70" s="445">
        <v>11</v>
      </c>
      <c r="BU70" s="445"/>
      <c r="BV70" s="445"/>
      <c r="BW70" s="445"/>
      <c r="BX70" s="445"/>
      <c r="BY70" s="445"/>
      <c r="BZ70" s="445"/>
      <c r="CA70" s="445"/>
      <c r="CB70" s="446"/>
      <c r="CC70" s="444">
        <v>0</v>
      </c>
      <c r="CD70" s="445">
        <v>0</v>
      </c>
      <c r="CE70" s="445">
        <v>0</v>
      </c>
      <c r="CF70" s="445">
        <v>0</v>
      </c>
      <c r="CG70" s="445">
        <v>0</v>
      </c>
      <c r="CH70" s="445">
        <v>0</v>
      </c>
      <c r="CI70" s="445">
        <v>0</v>
      </c>
      <c r="CJ70" s="445">
        <v>0</v>
      </c>
      <c r="CK70" s="445">
        <v>0</v>
      </c>
      <c r="CL70" s="446">
        <v>0</v>
      </c>
      <c r="CM70" s="444">
        <v>0</v>
      </c>
      <c r="CN70" s="445">
        <v>0</v>
      </c>
      <c r="CO70" s="445"/>
      <c r="CP70" s="445"/>
      <c r="CQ70" s="445"/>
      <c r="CR70" s="445"/>
      <c r="CS70" s="445"/>
      <c r="CT70" s="445"/>
      <c r="CU70" s="445"/>
      <c r="CV70" s="446"/>
      <c r="CW70" s="444">
        <v>0</v>
      </c>
      <c r="CX70" s="445">
        <v>2</v>
      </c>
      <c r="CY70" s="445"/>
      <c r="CZ70" s="445"/>
      <c r="DA70" s="445"/>
      <c r="DB70" s="445"/>
      <c r="DC70" s="445"/>
      <c r="DD70" s="445"/>
      <c r="DE70" s="445"/>
      <c r="DF70" s="446"/>
      <c r="DG70" s="444">
        <v>0</v>
      </c>
      <c r="DH70" s="445">
        <v>0</v>
      </c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114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173.12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261</v>
      </c>
      <c r="HN70" s="22">
        <f t="shared" si="96"/>
        <v>1122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287.12000000000006</v>
      </c>
      <c r="HP70" s="22">
        <f t="shared" si="87"/>
        <v>1221.26</v>
      </c>
      <c r="HQ70" s="23"/>
      <c r="HR70" s="24">
        <f t="shared" si="90"/>
        <v>101</v>
      </c>
      <c r="HS70" s="24">
        <f t="shared" si="91"/>
        <v>160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>
        <v>98</v>
      </c>
      <c r="L71" s="448">
        <v>139</v>
      </c>
      <c r="M71" s="448"/>
      <c r="N71" s="448"/>
      <c r="O71" s="448"/>
      <c r="P71" s="448"/>
      <c r="Q71" s="448"/>
      <c r="R71" s="448"/>
      <c r="S71" s="448"/>
      <c r="T71" s="449"/>
      <c r="U71" s="447">
        <v>0</v>
      </c>
      <c r="V71" s="448">
        <v>16</v>
      </c>
      <c r="W71" s="448"/>
      <c r="X71" s="448"/>
      <c r="Y71" s="448"/>
      <c r="Z71" s="448"/>
      <c r="AA71" s="448"/>
      <c r="AB71" s="448"/>
      <c r="AC71" s="448"/>
      <c r="AD71" s="449"/>
      <c r="AE71" s="447">
        <v>1</v>
      </c>
      <c r="AF71" s="448">
        <v>1</v>
      </c>
      <c r="AG71" s="448"/>
      <c r="AH71" s="448"/>
      <c r="AI71" s="448"/>
      <c r="AJ71" s="448"/>
      <c r="AK71" s="448"/>
      <c r="AL71" s="448"/>
      <c r="AM71" s="448"/>
      <c r="AN71" s="449"/>
      <c r="AO71" s="447">
        <v>0</v>
      </c>
      <c r="AP71" s="448">
        <v>0</v>
      </c>
      <c r="AQ71" s="448">
        <v>0</v>
      </c>
      <c r="AR71" s="448">
        <v>0</v>
      </c>
      <c r="AS71" s="448">
        <v>0</v>
      </c>
      <c r="AT71" s="448">
        <v>0</v>
      </c>
      <c r="AU71" s="448">
        <v>0</v>
      </c>
      <c r="AV71" s="448">
        <v>0</v>
      </c>
      <c r="AW71" s="448">
        <v>0</v>
      </c>
      <c r="AX71" s="449">
        <v>0</v>
      </c>
      <c r="AY71" s="447">
        <v>0</v>
      </c>
      <c r="AZ71" s="448">
        <v>0</v>
      </c>
      <c r="BA71" s="448">
        <v>0</v>
      </c>
      <c r="BB71" s="448">
        <v>0</v>
      </c>
      <c r="BC71" s="448">
        <v>0</v>
      </c>
      <c r="BD71" s="448">
        <v>0</v>
      </c>
      <c r="BE71" s="448">
        <v>0</v>
      </c>
      <c r="BF71" s="448">
        <v>0</v>
      </c>
      <c r="BG71" s="448">
        <v>0</v>
      </c>
      <c r="BH71" s="449">
        <v>0</v>
      </c>
      <c r="BI71" s="447">
        <v>0</v>
      </c>
      <c r="BJ71" s="448">
        <v>0</v>
      </c>
      <c r="BK71" s="448"/>
      <c r="BL71" s="448"/>
      <c r="BM71" s="448"/>
      <c r="BN71" s="448"/>
      <c r="BO71" s="448"/>
      <c r="BP71" s="448"/>
      <c r="BQ71" s="448"/>
      <c r="BR71" s="449"/>
      <c r="BS71" s="447">
        <v>4</v>
      </c>
      <c r="BT71" s="448">
        <v>21</v>
      </c>
      <c r="BU71" s="448"/>
      <c r="BV71" s="448"/>
      <c r="BW71" s="448"/>
      <c r="BX71" s="448"/>
      <c r="BY71" s="448"/>
      <c r="BZ71" s="448"/>
      <c r="CA71" s="448"/>
      <c r="CB71" s="449"/>
      <c r="CC71" s="447">
        <v>0</v>
      </c>
      <c r="CD71" s="448">
        <v>0</v>
      </c>
      <c r="CE71" s="448">
        <v>0</v>
      </c>
      <c r="CF71" s="448">
        <v>0</v>
      </c>
      <c r="CG71" s="448">
        <v>0</v>
      </c>
      <c r="CH71" s="448">
        <v>0</v>
      </c>
      <c r="CI71" s="448">
        <v>0</v>
      </c>
      <c r="CJ71" s="448">
        <v>0</v>
      </c>
      <c r="CK71" s="448">
        <v>0</v>
      </c>
      <c r="CL71" s="449">
        <v>0</v>
      </c>
      <c r="CM71" s="447">
        <v>0</v>
      </c>
      <c r="CN71" s="448">
        <v>0</v>
      </c>
      <c r="CO71" s="448"/>
      <c r="CP71" s="448"/>
      <c r="CQ71" s="448"/>
      <c r="CR71" s="448"/>
      <c r="CS71" s="448"/>
      <c r="CT71" s="448"/>
      <c r="CU71" s="448"/>
      <c r="CV71" s="449"/>
      <c r="CW71" s="447">
        <v>0</v>
      </c>
      <c r="CX71" s="448">
        <v>10</v>
      </c>
      <c r="CY71" s="448"/>
      <c r="CZ71" s="448"/>
      <c r="DA71" s="448"/>
      <c r="DB71" s="448"/>
      <c r="DC71" s="448"/>
      <c r="DD71" s="448"/>
      <c r="DE71" s="448"/>
      <c r="DF71" s="449"/>
      <c r="DG71" s="447">
        <v>0</v>
      </c>
      <c r="DH71" s="448">
        <v>0</v>
      </c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111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203.08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290</v>
      </c>
      <c r="HN71" s="80">
        <f t="shared" si="96"/>
        <v>1131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314.08</v>
      </c>
      <c r="HP71" s="80">
        <f t="shared" si="87"/>
        <v>1225.4000000000001</v>
      </c>
      <c r="HQ71" s="23"/>
      <c r="HR71" s="81">
        <f t="shared" ref="HR71:HR111" si="98">+K71+U71+AE71+AO71+AY71+BI71+BS71+CC71+CM71+CW71+DG71+DQ71+EA71+EK71+EU71+FE71+FO71+FY71+GI71+GS71</f>
        <v>103</v>
      </c>
      <c r="HS71" s="81">
        <f>+L71+V71+AF71+AP71+AZ71+BJ71+BT71+CD71+CN69+CX71+DH71+DR71+EB71+EL71+EV71+FF71+FP71+FZ71+GJ71+GT71</f>
        <v>187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105</v>
      </c>
      <c r="L72" s="442">
        <v>142</v>
      </c>
      <c r="M72" s="442"/>
      <c r="N72" s="442"/>
      <c r="O72" s="442"/>
      <c r="P72" s="442"/>
      <c r="Q72" s="442"/>
      <c r="R72" s="442"/>
      <c r="S72" s="442"/>
      <c r="T72" s="443"/>
      <c r="U72" s="441">
        <v>3</v>
      </c>
      <c r="V72" s="442">
        <v>8</v>
      </c>
      <c r="W72" s="442"/>
      <c r="X72" s="442"/>
      <c r="Y72" s="442"/>
      <c r="Z72" s="442"/>
      <c r="AA72" s="442"/>
      <c r="AB72" s="442"/>
      <c r="AC72" s="442"/>
      <c r="AD72" s="443"/>
      <c r="AE72" s="441">
        <v>1</v>
      </c>
      <c r="AF72" s="442">
        <v>1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1</v>
      </c>
      <c r="BT72" s="442">
        <v>13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4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111.49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181.45999999999998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278</v>
      </c>
      <c r="HN72" s="78">
        <f t="shared" si="96"/>
        <v>1109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292.95</v>
      </c>
      <c r="HP72" s="78">
        <f t="shared" si="87"/>
        <v>1196.6000000000001</v>
      </c>
      <c r="HQ72" s="23"/>
      <c r="HR72" s="79">
        <f t="shared" si="98"/>
        <v>110</v>
      </c>
      <c r="HS72" s="79">
        <f>+L72+V72+AF72+AP72+AZ72+BJ72+BT72+CD72+CN70+CX72+DH72+DR72+EB72+EL72+EV72+FF72+FP72+FZ72+GJ72+GT72</f>
        <v>168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96</v>
      </c>
      <c r="L73" s="445">
        <v>140</v>
      </c>
      <c r="M73" s="445"/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12</v>
      </c>
      <c r="W73" s="445"/>
      <c r="X73" s="445"/>
      <c r="Y73" s="445"/>
      <c r="Z73" s="445"/>
      <c r="AA73" s="445"/>
      <c r="AB73" s="445"/>
      <c r="AC73" s="445"/>
      <c r="AD73" s="446"/>
      <c r="AE73" s="444">
        <v>0</v>
      </c>
      <c r="AF73" s="445">
        <v>1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2</v>
      </c>
      <c r="BT73" s="445">
        <v>17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4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101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190.78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272</v>
      </c>
      <c r="HN73" s="22">
        <f t="shared" si="96"/>
        <v>1101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291.78000000000003</v>
      </c>
      <c r="HP73" s="22">
        <f t="shared" si="87"/>
        <v>1185.93</v>
      </c>
      <c r="HQ73" s="23"/>
      <c r="HR73" s="24">
        <f t="shared" si="98"/>
        <v>98</v>
      </c>
      <c r="HS73" s="24">
        <f>+L73+V73+AF73+AP73+AZ73+BJ73+BT73+CD73+CN71+CX73+DH73+DR73+EB73+EL73+EV73+FF73+FP73+FZ73+GJ73+GT73</f>
        <v>174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107</v>
      </c>
      <c r="L74" s="445">
        <v>124</v>
      </c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11</v>
      </c>
      <c r="W74" s="445"/>
      <c r="X74" s="445"/>
      <c r="Y74" s="445"/>
      <c r="Z74" s="445"/>
      <c r="AA74" s="445"/>
      <c r="AB74" s="445"/>
      <c r="AC74" s="445"/>
      <c r="AD74" s="446"/>
      <c r="AE74" s="444">
        <v>1</v>
      </c>
      <c r="AF74" s="445">
        <v>1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1</v>
      </c>
      <c r="BT74" s="445">
        <v>20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3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112.5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181.62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268</v>
      </c>
      <c r="HN74" s="22">
        <f t="shared" si="96"/>
        <v>1108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294.12</v>
      </c>
      <c r="HP74" s="22">
        <f t="shared" si="87"/>
        <v>1192.9299999999998</v>
      </c>
      <c r="HQ74" s="23"/>
      <c r="HR74" s="24">
        <f t="shared" si="98"/>
        <v>109</v>
      </c>
      <c r="HS74" s="24">
        <f t="shared" ref="HS74:HS111" si="100">+L74+V74+AF74+AP74+AZ74+BJ74+BT74+CD74+CN74+CX74+DH74+DR74+EB74+EL74+EV74+FF74+FP74+FZ74+GJ74+GT74</f>
        <v>159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114</v>
      </c>
      <c r="L75" s="448">
        <v>146</v>
      </c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14</v>
      </c>
      <c r="W75" s="448"/>
      <c r="X75" s="448"/>
      <c r="Y75" s="448"/>
      <c r="Z75" s="448"/>
      <c r="AA75" s="448"/>
      <c r="AB75" s="448"/>
      <c r="AC75" s="448"/>
      <c r="AD75" s="449"/>
      <c r="AE75" s="447">
        <v>1</v>
      </c>
      <c r="AF75" s="448">
        <v>1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5</v>
      </c>
      <c r="BT75" s="448">
        <v>11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129.5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181.45000000000002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293</v>
      </c>
      <c r="HN75" s="80">
        <f t="shared" si="96"/>
        <v>1111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310.95</v>
      </c>
      <c r="HP75" s="80">
        <f t="shared" si="87"/>
        <v>1189.8</v>
      </c>
      <c r="HQ75" s="23"/>
      <c r="HR75" s="81">
        <f t="shared" si="98"/>
        <v>120</v>
      </c>
      <c r="HS75" s="81">
        <f t="shared" si="100"/>
        <v>173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833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896.85000000000014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561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605.06999999999994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293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310.95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68</v>
      </c>
      <c r="L86" s="458">
        <v>127</v>
      </c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8</v>
      </c>
      <c r="W86" s="458"/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1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5</v>
      </c>
      <c r="BT86" s="458">
        <v>15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1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80.5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170.47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225</v>
      </c>
      <c r="HN86" s="22">
        <f t="shared" si="112"/>
        <v>225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250.97</v>
      </c>
      <c r="HP86" s="22">
        <f t="shared" si="113"/>
        <v>250.97</v>
      </c>
      <c r="HQ86" s="23"/>
      <c r="HR86" s="24">
        <f t="shared" si="98"/>
        <v>73</v>
      </c>
      <c r="HS86" s="24">
        <f t="shared" si="100"/>
        <v>152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93</v>
      </c>
      <c r="L87" s="462">
        <v>148</v>
      </c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14</v>
      </c>
      <c r="W87" s="462"/>
      <c r="X87" s="462"/>
      <c r="Y87" s="462"/>
      <c r="Z87" s="462"/>
      <c r="AA87" s="462"/>
      <c r="AB87" s="462"/>
      <c r="AC87" s="462"/>
      <c r="AD87" s="463"/>
      <c r="AE87" s="461">
        <v>1</v>
      </c>
      <c r="AF87" s="462">
        <v>1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2</v>
      </c>
      <c r="BT87" s="462">
        <v>17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3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101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199.11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279</v>
      </c>
      <c r="HN87" s="80">
        <f t="shared" si="112"/>
        <v>504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300.11</v>
      </c>
      <c r="HP87" s="80">
        <f t="shared" si="113"/>
        <v>551.08000000000004</v>
      </c>
      <c r="HQ87" s="23"/>
      <c r="HR87" s="81">
        <f t="shared" si="98"/>
        <v>96</v>
      </c>
      <c r="HS87" s="81">
        <f t="shared" si="100"/>
        <v>183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105</v>
      </c>
      <c r="L88" s="454">
        <v>158</v>
      </c>
      <c r="M88" s="454"/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9</v>
      </c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2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16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108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206.97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291</v>
      </c>
      <c r="HN88" s="78">
        <f t="shared" si="112"/>
        <v>795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314.97000000000003</v>
      </c>
      <c r="HP88" s="78">
        <f t="shared" si="113"/>
        <v>866.05000000000007</v>
      </c>
      <c r="HQ88" s="23"/>
      <c r="HR88" s="79">
        <f t="shared" si="98"/>
        <v>106</v>
      </c>
      <c r="HS88" s="79">
        <f t="shared" si="100"/>
        <v>185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>
        <v>73</v>
      </c>
      <c r="L89" s="458">
        <v>136</v>
      </c>
      <c r="M89" s="458"/>
      <c r="N89" s="458"/>
      <c r="O89" s="458"/>
      <c r="P89" s="458"/>
      <c r="Q89" s="458"/>
      <c r="R89" s="458"/>
      <c r="S89" s="458"/>
      <c r="T89" s="459"/>
      <c r="U89" s="457">
        <v>0</v>
      </c>
      <c r="V89" s="458">
        <v>10</v>
      </c>
      <c r="W89" s="458"/>
      <c r="X89" s="458"/>
      <c r="Y89" s="458"/>
      <c r="Z89" s="458"/>
      <c r="AA89" s="458"/>
      <c r="AB89" s="458"/>
      <c r="AC89" s="458"/>
      <c r="AD89" s="459"/>
      <c r="AE89" s="457">
        <v>1</v>
      </c>
      <c r="AF89" s="458">
        <v>1</v>
      </c>
      <c r="AG89" s="458"/>
      <c r="AH89" s="458"/>
      <c r="AI89" s="458"/>
      <c r="AJ89" s="458"/>
      <c r="AK89" s="458"/>
      <c r="AL89" s="458"/>
      <c r="AM89" s="458"/>
      <c r="AN89" s="459"/>
      <c r="AO89" s="457">
        <v>0</v>
      </c>
      <c r="AP89" s="458">
        <v>0</v>
      </c>
      <c r="AQ89" s="458">
        <v>0</v>
      </c>
      <c r="AR89" s="458">
        <v>0</v>
      </c>
      <c r="AS89" s="458">
        <v>0</v>
      </c>
      <c r="AT89" s="458">
        <v>0</v>
      </c>
      <c r="AU89" s="458">
        <v>0</v>
      </c>
      <c r="AV89" s="458">
        <v>0</v>
      </c>
      <c r="AW89" s="458">
        <v>0</v>
      </c>
      <c r="AX89" s="459">
        <v>0</v>
      </c>
      <c r="AY89" s="457">
        <v>0</v>
      </c>
      <c r="AZ89" s="458">
        <v>0</v>
      </c>
      <c r="BA89" s="458">
        <v>0</v>
      </c>
      <c r="BB89" s="458">
        <v>0</v>
      </c>
      <c r="BC89" s="458">
        <v>0</v>
      </c>
      <c r="BD89" s="458">
        <v>0</v>
      </c>
      <c r="BE89" s="458">
        <v>0</v>
      </c>
      <c r="BF89" s="458">
        <v>0</v>
      </c>
      <c r="BG89" s="458">
        <v>0</v>
      </c>
      <c r="BH89" s="459">
        <v>0</v>
      </c>
      <c r="BI89" s="457">
        <v>0</v>
      </c>
      <c r="BJ89" s="458">
        <v>0</v>
      </c>
      <c r="BK89" s="458"/>
      <c r="BL89" s="458"/>
      <c r="BM89" s="458"/>
      <c r="BN89" s="458"/>
      <c r="BO89" s="458"/>
      <c r="BP89" s="458"/>
      <c r="BQ89" s="458"/>
      <c r="BR89" s="459"/>
      <c r="BS89" s="457">
        <v>0</v>
      </c>
      <c r="BT89" s="458">
        <v>8</v>
      </c>
      <c r="BU89" s="458"/>
      <c r="BV89" s="458"/>
      <c r="BW89" s="458"/>
      <c r="BX89" s="458"/>
      <c r="BY89" s="458"/>
      <c r="BZ89" s="458"/>
      <c r="CA89" s="458"/>
      <c r="CB89" s="459"/>
      <c r="CC89" s="457">
        <v>0</v>
      </c>
      <c r="CD89" s="458">
        <v>0</v>
      </c>
      <c r="CE89" s="458">
        <v>0</v>
      </c>
      <c r="CF89" s="458">
        <v>0</v>
      </c>
      <c r="CG89" s="458">
        <v>0</v>
      </c>
      <c r="CH89" s="458">
        <v>0</v>
      </c>
      <c r="CI89" s="458">
        <v>0</v>
      </c>
      <c r="CJ89" s="458">
        <v>0</v>
      </c>
      <c r="CK89" s="458">
        <v>0</v>
      </c>
      <c r="CL89" s="459">
        <v>0</v>
      </c>
      <c r="CM89" s="457">
        <v>0</v>
      </c>
      <c r="CN89" s="458">
        <v>0</v>
      </c>
      <c r="CO89" s="458"/>
      <c r="CP89" s="458"/>
      <c r="CQ89" s="458"/>
      <c r="CR89" s="458"/>
      <c r="CS89" s="458"/>
      <c r="CT89" s="458"/>
      <c r="CU89" s="458"/>
      <c r="CV89" s="459"/>
      <c r="CW89" s="457">
        <v>0</v>
      </c>
      <c r="CX89" s="458">
        <v>5</v>
      </c>
      <c r="CY89" s="458"/>
      <c r="CZ89" s="458"/>
      <c r="DA89" s="458"/>
      <c r="DB89" s="458"/>
      <c r="DC89" s="458"/>
      <c r="DD89" s="458"/>
      <c r="DE89" s="458"/>
      <c r="DF89" s="459"/>
      <c r="DG89" s="457">
        <v>0</v>
      </c>
      <c r="DH89" s="458">
        <v>0</v>
      </c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76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163.95000000000002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234</v>
      </c>
      <c r="HN89" s="22">
        <f t="shared" si="112"/>
        <v>1029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239.95000000000002</v>
      </c>
      <c r="HP89" s="22">
        <f t="shared" si="113"/>
        <v>1106</v>
      </c>
      <c r="HQ89" s="23"/>
      <c r="HR89" s="24">
        <f t="shared" si="98"/>
        <v>74</v>
      </c>
      <c r="HS89" s="24">
        <f t="shared" si="100"/>
        <v>160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31</v>
      </c>
      <c r="L90" s="445">
        <v>117</v>
      </c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6</v>
      </c>
      <c r="W90" s="445"/>
      <c r="X90" s="445"/>
      <c r="Y90" s="445"/>
      <c r="Z90" s="445"/>
      <c r="AA90" s="445"/>
      <c r="AB90" s="445"/>
      <c r="AC90" s="445"/>
      <c r="AD90" s="446"/>
      <c r="AE90" s="444">
        <v>0</v>
      </c>
      <c r="AF90" s="445">
        <v>3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8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2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31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148.64000000000001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167</v>
      </c>
      <c r="HN90" s="22">
        <f t="shared" si="112"/>
        <v>971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179.64</v>
      </c>
      <c r="HP90" s="22">
        <f t="shared" si="113"/>
        <v>1034.67</v>
      </c>
      <c r="HQ90" s="23"/>
      <c r="HR90" s="24">
        <f t="shared" si="98"/>
        <v>31</v>
      </c>
      <c r="HS90" s="24">
        <f t="shared" si="100"/>
        <v>136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12</v>
      </c>
      <c r="L91" s="448">
        <v>142</v>
      </c>
      <c r="M91" s="448"/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1</v>
      </c>
      <c r="W91" s="448"/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4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2</v>
      </c>
      <c r="BT91" s="448">
        <v>2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4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17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160.65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167</v>
      </c>
      <c r="HN91" s="80">
        <f t="shared" si="112"/>
        <v>859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177.65</v>
      </c>
      <c r="HP91" s="80">
        <f t="shared" si="113"/>
        <v>912.21</v>
      </c>
      <c r="HQ91" s="23"/>
      <c r="HR91" s="81">
        <f t="shared" si="98"/>
        <v>14</v>
      </c>
      <c r="HS91" s="81">
        <f t="shared" si="100"/>
        <v>153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0</v>
      </c>
      <c r="L92" s="442">
        <v>146</v>
      </c>
      <c r="M92" s="442"/>
      <c r="N92" s="442"/>
      <c r="O92" s="442"/>
      <c r="P92" s="442"/>
      <c r="Q92" s="442"/>
      <c r="R92" s="442"/>
      <c r="S92" s="442"/>
      <c r="T92" s="443"/>
      <c r="U92" s="441">
        <v>0</v>
      </c>
      <c r="V92" s="442">
        <v>3</v>
      </c>
      <c r="W92" s="442"/>
      <c r="X92" s="442"/>
      <c r="Y92" s="442"/>
      <c r="Z92" s="442"/>
      <c r="AA92" s="442"/>
      <c r="AB92" s="442"/>
      <c r="AC92" s="442"/>
      <c r="AD92" s="443"/>
      <c r="AE92" s="441">
        <v>1</v>
      </c>
      <c r="AF92" s="442">
        <v>3</v>
      </c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442"/>
      <c r="BO92" s="442"/>
      <c r="BP92" s="442"/>
      <c r="BQ92" s="442"/>
      <c r="BR92" s="443"/>
      <c r="BS92" s="441">
        <v>0</v>
      </c>
      <c r="BT92" s="442">
        <v>5</v>
      </c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582"/>
      <c r="CS92" s="582"/>
      <c r="CT92" s="442"/>
      <c r="CU92" s="442"/>
      <c r="CV92" s="443"/>
      <c r="CW92" s="441">
        <v>0</v>
      </c>
      <c r="CX92" s="442">
        <v>1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168.82000000000002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159</v>
      </c>
      <c r="HN92" s="78">
        <f t="shared" si="112"/>
        <v>727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171.82000000000002</v>
      </c>
      <c r="HP92" s="78">
        <f t="shared" si="113"/>
        <v>769.06000000000006</v>
      </c>
      <c r="HQ92" s="23"/>
      <c r="HR92" s="79">
        <f t="shared" si="98"/>
        <v>1</v>
      </c>
      <c r="HS92" s="79">
        <f t="shared" si="100"/>
        <v>158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>
        <v>140</v>
      </c>
      <c r="M93" s="445"/>
      <c r="N93" s="445"/>
      <c r="O93" s="445"/>
      <c r="P93" s="445"/>
      <c r="Q93" s="445"/>
      <c r="R93" s="445"/>
      <c r="S93" s="445"/>
      <c r="T93" s="446"/>
      <c r="U93" s="444">
        <v>0</v>
      </c>
      <c r="V93" s="445">
        <v>6</v>
      </c>
      <c r="W93" s="445"/>
      <c r="X93" s="445"/>
      <c r="Y93" s="445"/>
      <c r="Z93" s="445"/>
      <c r="AA93" s="445"/>
      <c r="AB93" s="445"/>
      <c r="AC93" s="445"/>
      <c r="AD93" s="446"/>
      <c r="AE93" s="444">
        <v>1</v>
      </c>
      <c r="AF93" s="445">
        <v>3</v>
      </c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445"/>
      <c r="BO93" s="445"/>
      <c r="BP93" s="445"/>
      <c r="BQ93" s="445"/>
      <c r="BR93" s="446"/>
      <c r="BS93" s="444">
        <v>0</v>
      </c>
      <c r="BT93" s="445">
        <v>5</v>
      </c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583"/>
      <c r="CS93" s="583"/>
      <c r="CT93" s="445"/>
      <c r="CU93" s="445"/>
      <c r="CV93" s="446"/>
      <c r="CW93" s="444">
        <v>0</v>
      </c>
      <c r="CX93" s="445">
        <v>2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3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164.14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157</v>
      </c>
      <c r="HN93" s="22">
        <f t="shared" si="112"/>
        <v>650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167.14</v>
      </c>
      <c r="HP93" s="22">
        <f t="shared" si="113"/>
        <v>696.25</v>
      </c>
      <c r="HQ93" s="23"/>
      <c r="HR93" s="24">
        <f t="shared" si="98"/>
        <v>1</v>
      </c>
      <c r="HS93" s="24">
        <f t="shared" si="100"/>
        <v>156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>
        <v>125</v>
      </c>
      <c r="M94" s="445"/>
      <c r="N94" s="445"/>
      <c r="O94" s="445"/>
      <c r="P94" s="445"/>
      <c r="Q94" s="445"/>
      <c r="R94" s="445"/>
      <c r="S94" s="445"/>
      <c r="T94" s="446"/>
      <c r="U94" s="444">
        <v>0</v>
      </c>
      <c r="V94" s="445">
        <v>4</v>
      </c>
      <c r="W94" s="445"/>
      <c r="X94" s="445"/>
      <c r="Y94" s="445"/>
      <c r="Z94" s="445"/>
      <c r="AA94" s="445"/>
      <c r="AB94" s="445"/>
      <c r="AC94" s="445"/>
      <c r="AD94" s="446"/>
      <c r="AE94" s="444">
        <v>2</v>
      </c>
      <c r="AF94" s="445">
        <v>2</v>
      </c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445"/>
      <c r="BO94" s="445"/>
      <c r="BP94" s="445"/>
      <c r="BQ94" s="445"/>
      <c r="BR94" s="446"/>
      <c r="BS94" s="444">
        <v>0</v>
      </c>
      <c r="BT94" s="445">
        <v>3</v>
      </c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583"/>
      <c r="CS94" s="583"/>
      <c r="CT94" s="445"/>
      <c r="CU94" s="445"/>
      <c r="CV94" s="446"/>
      <c r="CW94" s="444">
        <v>0</v>
      </c>
      <c r="CX94" s="445">
        <v>1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6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140.15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137</v>
      </c>
      <c r="HN94" s="22">
        <f t="shared" si="112"/>
        <v>620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146.15</v>
      </c>
      <c r="HP94" s="22">
        <f t="shared" si="113"/>
        <v>662.76</v>
      </c>
      <c r="HQ94" s="23"/>
      <c r="HR94" s="24">
        <f t="shared" si="98"/>
        <v>2</v>
      </c>
      <c r="HS94" s="24">
        <f t="shared" si="100"/>
        <v>135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120</v>
      </c>
      <c r="M95" s="448"/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5</v>
      </c>
      <c r="W95" s="448"/>
      <c r="X95" s="448"/>
      <c r="Y95" s="448"/>
      <c r="Z95" s="448"/>
      <c r="AA95" s="448"/>
      <c r="AB95" s="448"/>
      <c r="AC95" s="448"/>
      <c r="AD95" s="449"/>
      <c r="AE95" s="447">
        <v>0</v>
      </c>
      <c r="AF95" s="448">
        <v>2</v>
      </c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448"/>
      <c r="BO95" s="448"/>
      <c r="BP95" s="448"/>
      <c r="BQ95" s="448"/>
      <c r="BR95" s="449"/>
      <c r="BS95" s="447">
        <v>0</v>
      </c>
      <c r="BT95" s="448">
        <v>4</v>
      </c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584"/>
      <c r="CS95" s="584"/>
      <c r="CT95" s="448"/>
      <c r="CU95" s="448"/>
      <c r="CV95" s="449"/>
      <c r="CW95" s="447">
        <v>0</v>
      </c>
      <c r="CX95" s="448">
        <v>2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138.31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133</v>
      </c>
      <c r="HN95" s="80">
        <f t="shared" si="112"/>
        <v>586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138.31</v>
      </c>
      <c r="HP95" s="80">
        <f t="shared" si="113"/>
        <v>623.42000000000007</v>
      </c>
      <c r="HQ95" s="23"/>
      <c r="HR95" s="81">
        <f t="shared" si="98"/>
        <v>0</v>
      </c>
      <c r="HS95" s="81">
        <f t="shared" si="100"/>
        <v>133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0</v>
      </c>
      <c r="L96" s="442">
        <v>117</v>
      </c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2</v>
      </c>
      <c r="W96" s="442"/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2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3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131.16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124</v>
      </c>
      <c r="HN96" s="78">
        <f t="shared" si="112"/>
        <v>551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131.16</v>
      </c>
      <c r="HP96" s="78">
        <f t="shared" si="113"/>
        <v>582.76</v>
      </c>
      <c r="HQ96" s="23"/>
      <c r="HR96" s="79">
        <f t="shared" si="98"/>
        <v>0</v>
      </c>
      <c r="HS96" s="79">
        <f t="shared" si="100"/>
        <v>124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135</v>
      </c>
      <c r="M97" s="445"/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2</v>
      </c>
      <c r="W97" s="445"/>
      <c r="X97" s="445"/>
      <c r="Y97" s="445"/>
      <c r="Z97" s="445"/>
      <c r="AA97" s="445"/>
      <c r="AB97" s="445"/>
      <c r="AC97" s="445"/>
      <c r="AD97" s="446"/>
      <c r="AE97" s="444">
        <v>0</v>
      </c>
      <c r="AF97" s="445">
        <v>4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0</v>
      </c>
      <c r="BT97" s="445">
        <v>4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1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157.99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146</v>
      </c>
      <c r="HN97" s="22">
        <f t="shared" si="112"/>
        <v>540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157.99</v>
      </c>
      <c r="HP97" s="22">
        <f t="shared" si="113"/>
        <v>573.61</v>
      </c>
      <c r="HQ97" s="23"/>
      <c r="HR97" s="24">
        <f t="shared" si="98"/>
        <v>0</v>
      </c>
      <c r="HS97" s="24">
        <f t="shared" si="100"/>
        <v>146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403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427.46000000000004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270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289.14999999999998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146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157.99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35" hidden="1" customHeight="1">
      <c r="A112" s="450" t="e">
        <f>+S!A112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35" customHeight="1">
      <c r="A113" s="450" t="e">
        <f>+S!A113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35" customHeight="1">
      <c r="A114" s="450" t="e">
        <f>+S!A114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35" customHeight="1">
      <c r="A115" s="450" t="e">
        <f>+S!A115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35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35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35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35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20.100000000000001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20.100000000000001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20.100000000000001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20.100000000000001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20.100000000000001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20.100000000000001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20.100000000000001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20.100000000000001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1</v>
      </c>
      <c r="L129" s="420">
        <f>+Inicio!D25</f>
        <v>1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1</v>
      </c>
      <c r="V129" s="420">
        <f t="shared" ref="V129:CG129" si="167">+L129</f>
        <v>1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1</v>
      </c>
      <c r="AF129" s="420">
        <f t="shared" si="167"/>
        <v>1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1</v>
      </c>
      <c r="AP129" s="420">
        <f t="shared" si="167"/>
        <v>1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1</v>
      </c>
      <c r="AZ129" s="420">
        <f t="shared" si="167"/>
        <v>1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1</v>
      </c>
      <c r="BJ129" s="420">
        <f t="shared" si="167"/>
        <v>1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1</v>
      </c>
      <c r="BT129" s="420">
        <f t="shared" si="167"/>
        <v>1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1</v>
      </c>
      <c r="CD129" s="420">
        <f t="shared" si="167"/>
        <v>1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1</v>
      </c>
      <c r="CN129" s="420">
        <f t="shared" si="168"/>
        <v>1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1</v>
      </c>
      <c r="CX129" s="420">
        <f t="shared" si="168"/>
        <v>1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1</v>
      </c>
      <c r="DH129" s="420">
        <f t="shared" si="168"/>
        <v>1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1</v>
      </c>
      <c r="DR129" s="420">
        <f t="shared" si="168"/>
        <v>1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1</v>
      </c>
      <c r="EB129" s="420">
        <f t="shared" si="168"/>
        <v>1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1</v>
      </c>
      <c r="EL129" s="420">
        <f t="shared" si="168"/>
        <v>1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1</v>
      </c>
      <c r="EV129" s="420">
        <f t="shared" si="169"/>
        <v>1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1</v>
      </c>
      <c r="FF129" s="420">
        <f t="shared" si="169"/>
        <v>1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1</v>
      </c>
      <c r="FP129" s="420">
        <f t="shared" si="169"/>
        <v>1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1</v>
      </c>
      <c r="FZ129" s="420">
        <f t="shared" si="169"/>
        <v>1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1</v>
      </c>
      <c r="GJ129" s="420">
        <f t="shared" si="169"/>
        <v>1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1</v>
      </c>
      <c r="GT129" s="420">
        <f t="shared" si="169"/>
        <v>1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 t="e">
        <f>+IF(K129=1,K128,0)</f>
        <v>#REF!</v>
      </c>
      <c r="L130" s="420" t="e">
        <f t="shared" ref="L130:BW130" si="170">+IF(L129=1,L128,0)</f>
        <v>#REF!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 t="e">
        <f t="shared" si="170"/>
        <v>#REF!</v>
      </c>
      <c r="V130" s="420" t="e">
        <f t="shared" si="170"/>
        <v>#REF!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 t="e">
        <f t="shared" si="170"/>
        <v>#REF!</v>
      </c>
      <c r="AF130" s="420" t="e">
        <f t="shared" si="170"/>
        <v>#REF!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 t="e">
        <f t="shared" si="170"/>
        <v>#REF!</v>
      </c>
      <c r="AP130" s="420" t="e">
        <f t="shared" si="170"/>
        <v>#REF!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 t="e">
        <f t="shared" si="170"/>
        <v>#REF!</v>
      </c>
      <c r="AZ130" s="420" t="e">
        <f t="shared" si="170"/>
        <v>#REF!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 t="e">
        <f t="shared" si="170"/>
        <v>#REF!</v>
      </c>
      <c r="BJ130" s="420" t="e">
        <f t="shared" si="170"/>
        <v>#REF!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 t="e">
        <f t="shared" si="170"/>
        <v>#REF!</v>
      </c>
      <c r="BT130" s="420" t="e">
        <f t="shared" si="170"/>
        <v>#REF!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 t="e">
        <f t="shared" si="171"/>
        <v>#REF!</v>
      </c>
      <c r="CD130" s="420" t="e">
        <f t="shared" si="171"/>
        <v>#REF!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 t="e">
        <f t="shared" si="171"/>
        <v>#REF!</v>
      </c>
      <c r="CN130" s="420" t="e">
        <f t="shared" si="171"/>
        <v>#REF!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 t="e">
        <f t="shared" si="171"/>
        <v>#REF!</v>
      </c>
      <c r="CX130" s="420" t="e">
        <f t="shared" si="171"/>
        <v>#REF!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 t="e">
        <f t="shared" si="171"/>
        <v>#REF!</v>
      </c>
      <c r="DH130" s="420" t="e">
        <f t="shared" si="171"/>
        <v>#REF!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 t="e">
        <f t="shared" si="171"/>
        <v>#REF!</v>
      </c>
      <c r="DR130" s="420" t="e">
        <f t="shared" si="171"/>
        <v>#REF!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 t="e">
        <f t="shared" si="171"/>
        <v>#REF!</v>
      </c>
      <c r="EB130" s="420" t="e">
        <f t="shared" si="171"/>
        <v>#REF!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 t="e">
        <f t="shared" si="172"/>
        <v>#REF!</v>
      </c>
      <c r="EL130" s="420" t="e">
        <f t="shared" si="172"/>
        <v>#REF!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 t="e">
        <f t="shared" si="172"/>
        <v>#REF!</v>
      </c>
      <c r="EV130" s="420" t="e">
        <f t="shared" si="172"/>
        <v>#REF!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 t="e">
        <f t="shared" si="172"/>
        <v>#REF!</v>
      </c>
      <c r="FF130" s="420" t="e">
        <f t="shared" si="172"/>
        <v>#REF!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 t="e">
        <f t="shared" si="172"/>
        <v>#REF!</v>
      </c>
      <c r="FP130" s="420" t="e">
        <f t="shared" si="172"/>
        <v>#REF!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 t="e">
        <f t="shared" si="172"/>
        <v>#REF!</v>
      </c>
      <c r="FZ130" s="420" t="e">
        <f t="shared" si="172"/>
        <v>#REF!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 t="e">
        <f t="shared" si="172"/>
        <v>#REF!</v>
      </c>
      <c r="GJ130" s="420" t="e">
        <f t="shared" si="172"/>
        <v>#REF!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 t="e">
        <f t="shared" si="172"/>
        <v>#REF!</v>
      </c>
      <c r="GT130" s="420" t="e">
        <f t="shared" si="172"/>
        <v>#REF!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3" zoomScale="40" zoomScaleNormal="4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1" width="22.7109375" style="4" customWidth="1"/>
    <col min="52" max="53" width="18.7109375" style="4" customWidth="1"/>
    <col min="54" max="60" width="18.7109375" style="4" hidden="1" customWidth="1"/>
    <col min="61" max="61" width="22.7109375" style="4" customWidth="1"/>
    <col min="62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3" width="18.7109375" style="4" customWidth="1"/>
    <col min="214" max="220" width="18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181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+IF(LEN(K12)&gt;1,IF(CONCATENATE(Inicio!K24,Inicio!L24)="","Mikipe",CONCATENATE(Inicio!K24,Inicio!L24)),"Mikipe")</f>
        <v>41</v>
      </c>
      <c r="L7" s="398" t="str">
        <f>+IF(LEN(K12)&gt;1,IF(CONCATENATE(Inicio!K25,Inicio!L25)="","Mikipe",CONCATENATE(Inicio!K25,Inicio!L25)),"Mikipe")</f>
        <v>43</v>
      </c>
      <c r="M7" s="398" t="str">
        <f>+IF(LEN(K12)&gt;1,IF(CONCATENATE(Inicio!K26,Inicio!L26)="","Mikipe",CONCATENATE(Inicio!K26,Inicio!L26)),"Mikipe")</f>
        <v>42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41</v>
      </c>
      <c r="V7" s="399" t="str">
        <f>+IF(LEN(U12)&gt;1,L7,"Mikipe")</f>
        <v>43</v>
      </c>
      <c r="W7" s="399" t="str">
        <f>+IF(LEN(U12)&gt;1,M7,"Mikipe")</f>
        <v>42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41</v>
      </c>
      <c r="AF7" s="399" t="str">
        <f>+IF(LEN(U12)&gt;1,V7,"Mikipe")</f>
        <v>43</v>
      </c>
      <c r="AG7" s="399" t="str">
        <f>+IF(LEN(U12)&gt;1,W7,"Mikipe")</f>
        <v>42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41</v>
      </c>
      <c r="AP7" s="399" t="str">
        <f>+IF(LEN(AO12)&gt;1,AF7,"Mikipe")</f>
        <v>43</v>
      </c>
      <c r="AQ7" s="399" t="str">
        <f>+IF(LEN(AO12)&gt;1,AG7,"Mikipe")</f>
        <v>42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41</v>
      </c>
      <c r="AZ7" s="399" t="str">
        <f>+IF(LEN(AY12)&gt;1,AP7,"Mikipe")</f>
        <v>43</v>
      </c>
      <c r="BA7" s="399" t="str">
        <f>+IF(LEN(AY12)&gt;1,AQ7,"Mikipe")</f>
        <v>42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41</v>
      </c>
      <c r="BJ7" s="399" t="str">
        <f>+IF(LEN(BI12)&gt;1,AZ7,"Mikipe")</f>
        <v>43</v>
      </c>
      <c r="BK7" s="399" t="str">
        <f>+IF(LEN(BI12)&gt;1,BA7,"Mikipe")</f>
        <v>42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41</v>
      </c>
      <c r="BT7" s="399" t="str">
        <f>+IF(LEN(BS12)&gt;1,BJ7,"Mikipe")</f>
        <v>43</v>
      </c>
      <c r="BU7" s="399" t="str">
        <f>+IF(LEN(BS12)&gt;1,BK7,"Mikipe")</f>
        <v>42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41</v>
      </c>
      <c r="CD7" s="399" t="str">
        <f>+IF(LEN(CC12)&gt;1,BT7,"Mikipe")</f>
        <v>43</v>
      </c>
      <c r="CE7" s="399" t="str">
        <f>+IF(LEN(CC12)&gt;1,BU7,"Mikipe")</f>
        <v>42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41</v>
      </c>
      <c r="CN7" s="399" t="str">
        <f>+IF(LEN(CM12)&gt;1,CD7,"Mikipe")</f>
        <v>43</v>
      </c>
      <c r="CO7" s="399" t="str">
        <f>+IF(LEN(CM12)&gt;1,CE7,"Mikipe")</f>
        <v>42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41</v>
      </c>
      <c r="CX7" s="399" t="str">
        <f>+IF(LEN(CW12)&gt;1,CN7,"Mikipe")</f>
        <v>43</v>
      </c>
      <c r="CY7" s="399" t="str">
        <f>+IF(LEN(CW12)&gt;1,CO7,"Mikipe")</f>
        <v>42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41</v>
      </c>
      <c r="DH7" s="399" t="str">
        <f>+IF(LEN(DG12)&gt;1,CX7,"Mikipe")</f>
        <v>43</v>
      </c>
      <c r="DI7" s="399" t="str">
        <f>+IF(LEN(DG12)&gt;1,CY7,"Mikipe")</f>
        <v>42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1001</v>
      </c>
      <c r="M8" s="18">
        <f t="shared" si="0"/>
        <v>1001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1001</v>
      </c>
      <c r="W8" s="18">
        <f t="shared" si="1"/>
        <v>1001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1001</v>
      </c>
      <c r="AG8" s="18">
        <f t="shared" si="2"/>
        <v>1001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1001</v>
      </c>
      <c r="AQ8" s="18">
        <f t="shared" si="3"/>
        <v>1001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1001</v>
      </c>
      <c r="BA8" s="18">
        <f t="shared" si="4"/>
        <v>1001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1001</v>
      </c>
      <c r="BK8" s="18">
        <f t="shared" si="5"/>
        <v>1001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1001</v>
      </c>
      <c r="BU8" s="18">
        <f t="shared" si="6"/>
        <v>1001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1001</v>
      </c>
      <c r="CE8" s="18">
        <f t="shared" si="7"/>
        <v>1001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1001</v>
      </c>
      <c r="CO8" s="18">
        <f t="shared" si="8"/>
        <v>1001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1001</v>
      </c>
      <c r="CY8" s="18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18</v>
      </c>
      <c r="B9" s="595">
        <f>+MIN(K16:HB111)</f>
        <v>0</v>
      </c>
      <c r="J9" s="778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5" t="s">
        <v>2</v>
      </c>
      <c r="HN9" s="775" t="s">
        <v>3</v>
      </c>
      <c r="HO9" s="775" t="s">
        <v>4</v>
      </c>
      <c r="HP9" s="775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78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6"/>
      <c r="HN10" s="776"/>
      <c r="HO10" s="776"/>
      <c r="HP10" s="776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78"/>
      <c r="K11" s="527">
        <f>+Inicio!J24</f>
        <v>1</v>
      </c>
      <c r="L11" s="527">
        <f>+Inicio!J25</f>
        <v>1</v>
      </c>
      <c r="M11" s="527">
        <f>+Inicio!J26</f>
        <v>1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6"/>
      <c r="HN11" s="776"/>
      <c r="HO11" s="776"/>
      <c r="HP11" s="776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8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6"/>
      <c r="HN12" s="776"/>
      <c r="HO12" s="776"/>
      <c r="HP12" s="776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78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6"/>
      <c r="HN13" s="776"/>
      <c r="HO13" s="776"/>
      <c r="HP13" s="776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78"/>
      <c r="K14" s="524" t="str">
        <f>+CONCATENATE(Inicio!N24,K11,Inicio!O24)</f>
        <v>Jr. San Clemente1Oeste</v>
      </c>
      <c r="L14" s="524" t="str">
        <f>+CONCATENATE(Inicio!N25,L11,Inicio!O25)</f>
        <v>Jr. San Clemente1Oeste</v>
      </c>
      <c r="M14" s="524" t="str">
        <f>+CONCATENATE(Inicio!N26,M11,Inicio!O26)</f>
        <v>Jr. San Clemente1Oeste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Jr. San Clemente1Oeste</v>
      </c>
      <c r="V14" s="524" t="str">
        <f t="shared" ref="V14:CG14" si="65">+L14</f>
        <v>Jr. San Clemente1Oeste</v>
      </c>
      <c r="W14" s="524" t="str">
        <f t="shared" si="65"/>
        <v>Jr. San Clemente1Oeste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Jr. San Clemente1Oeste</v>
      </c>
      <c r="AF14" s="524" t="str">
        <f t="shared" si="65"/>
        <v>Jr. San Clemente1Oeste</v>
      </c>
      <c r="AG14" s="524" t="str">
        <f t="shared" si="65"/>
        <v>Jr. San Clemente1Oeste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Jr. San Clemente1Oeste</v>
      </c>
      <c r="AP14" s="524" t="str">
        <f t="shared" si="65"/>
        <v>Jr. San Clemente1Oeste</v>
      </c>
      <c r="AQ14" s="524" t="str">
        <f t="shared" si="65"/>
        <v>Jr. San Clemente1Oeste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Jr. San Clemente1Oeste</v>
      </c>
      <c r="AZ14" s="524" t="str">
        <f t="shared" si="65"/>
        <v>Jr. San Clemente1Oeste</v>
      </c>
      <c r="BA14" s="524" t="str">
        <f t="shared" si="65"/>
        <v>Jr. San Clemente1Oeste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Jr. San Clemente1Oeste</v>
      </c>
      <c r="BJ14" s="524" t="str">
        <f t="shared" si="65"/>
        <v>Jr. San Clemente1Oeste</v>
      </c>
      <c r="BK14" s="524" t="str">
        <f t="shared" si="65"/>
        <v>Jr. San Clemente1Oeste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Jr. San Clemente1Oeste</v>
      </c>
      <c r="BT14" s="524" t="str">
        <f t="shared" si="65"/>
        <v>Jr. San Clemente1Oeste</v>
      </c>
      <c r="BU14" s="524" t="str">
        <f t="shared" si="65"/>
        <v>Jr. San Clemente1Oeste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Jr. San Clemente1Oeste</v>
      </c>
      <c r="CD14" s="524" t="str">
        <f t="shared" si="65"/>
        <v>Jr. San Clemente1Oeste</v>
      </c>
      <c r="CE14" s="524" t="str">
        <f t="shared" si="65"/>
        <v>Jr. San Clemente1Oeste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Jr. San Clemente1Oeste</v>
      </c>
      <c r="CN14" s="524" t="str">
        <f t="shared" si="66"/>
        <v>Jr. San Clemente1Oeste</v>
      </c>
      <c r="CO14" s="524" t="str">
        <f t="shared" si="66"/>
        <v>Jr. San Clemente1Oeste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Jr. San Clemente1Oeste</v>
      </c>
      <c r="CX14" s="524" t="str">
        <f t="shared" si="66"/>
        <v>Jr. San Clemente1Oeste</v>
      </c>
      <c r="CY14" s="524" t="str">
        <f t="shared" si="66"/>
        <v>Jr. San Clemente1Oeste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Jr. San Clemente1Oeste</v>
      </c>
      <c r="DH14" s="524" t="str">
        <f t="shared" si="66"/>
        <v>Jr. San Clemente1Oeste</v>
      </c>
      <c r="DI14" s="524" t="str">
        <f t="shared" si="66"/>
        <v>Jr. San Clemente1Oeste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Jr. San Clemente1Oeste</v>
      </c>
      <c r="DR14" s="524" t="str">
        <f t="shared" si="66"/>
        <v>Jr. San Clemente1Oeste</v>
      </c>
      <c r="DS14" s="524" t="str">
        <f t="shared" si="66"/>
        <v>Jr. San Clemente1Oeste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Jr. San Clemente1Oeste</v>
      </c>
      <c r="EB14" s="524" t="str">
        <f t="shared" si="66"/>
        <v>Jr. San Clemente1Oeste</v>
      </c>
      <c r="EC14" s="524" t="str">
        <f t="shared" si="66"/>
        <v>Jr. San Clemente1Oeste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Jr. San Clemente1Oeste</v>
      </c>
      <c r="EL14" s="524" t="str">
        <f t="shared" si="66"/>
        <v>Jr. San Clemente1Oeste</v>
      </c>
      <c r="EM14" s="524" t="str">
        <f t="shared" si="66"/>
        <v>Jr. San Clemente1Oeste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Jr. San Clemente1Oeste</v>
      </c>
      <c r="EV14" s="524" t="str">
        <f t="shared" si="67"/>
        <v>Jr. San Clemente1Oeste</v>
      </c>
      <c r="EW14" s="524" t="str">
        <f t="shared" si="67"/>
        <v>Jr. San Clemente1Oeste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Jr. San Clemente1Oeste</v>
      </c>
      <c r="FF14" s="524" t="str">
        <f t="shared" si="67"/>
        <v>Jr. San Clemente1Oeste</v>
      </c>
      <c r="FG14" s="524" t="str">
        <f t="shared" si="67"/>
        <v>Jr. San Clemente1Oeste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Jr. San Clemente1Oeste</v>
      </c>
      <c r="FP14" s="524" t="str">
        <f t="shared" si="67"/>
        <v>Jr. San Clemente1Oeste</v>
      </c>
      <c r="FQ14" s="524" t="str">
        <f t="shared" si="67"/>
        <v>Jr. San Clemente1Oeste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Jr. San Clemente1Oeste</v>
      </c>
      <c r="FZ14" s="524" t="str">
        <f t="shared" si="67"/>
        <v>Jr. San Clemente1Oeste</v>
      </c>
      <c r="GA14" s="524" t="str">
        <f t="shared" si="67"/>
        <v>Jr. San Clemente1Oeste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Jr. San Clemente1Oeste</v>
      </c>
      <c r="GJ14" s="523" t="str">
        <f t="shared" si="67"/>
        <v>Jr. San Clemente1Oeste</v>
      </c>
      <c r="GK14" s="524" t="str">
        <f t="shared" si="67"/>
        <v>Jr. San Clemente1Oeste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Jr. San Clemente1Oeste</v>
      </c>
      <c r="GT14" s="523" t="str">
        <f t="shared" si="67"/>
        <v>Jr. San Clemente1Oeste</v>
      </c>
      <c r="GU14" s="524" t="str">
        <f t="shared" si="67"/>
        <v>Jr. San Clemente1Oeste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Jr. San Clemente1Oeste</v>
      </c>
      <c r="HD14" s="371" t="str">
        <f t="shared" si="64"/>
        <v>Jr. San Clemente1Oeste</v>
      </c>
      <c r="HE14" s="371" t="str">
        <f t="shared" si="64"/>
        <v>Jr. San Clemente1Oeste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6"/>
      <c r="HN14" s="776"/>
      <c r="HO14" s="776"/>
      <c r="HP14" s="776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8"/>
      <c r="K15" s="9">
        <f>+IF(Inicio!M24="","I",Inicio!M24)</f>
        <v>41</v>
      </c>
      <c r="L15" s="9">
        <f>+IF(Inicio!M25="","I",Inicio!M25)</f>
        <v>42</v>
      </c>
      <c r="M15" s="9">
        <f>+IF(Inicio!M26="","I",Inicio!M26)</f>
        <v>43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41</v>
      </c>
      <c r="V15" s="9">
        <f t="shared" ref="V15:CG15" si="68">+L15</f>
        <v>42</v>
      </c>
      <c r="W15" s="9">
        <f t="shared" si="68"/>
        <v>43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41</v>
      </c>
      <c r="AF15" s="9">
        <f t="shared" si="68"/>
        <v>42</v>
      </c>
      <c r="AG15" s="9">
        <f t="shared" si="68"/>
        <v>43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41</v>
      </c>
      <c r="AP15" s="9">
        <f t="shared" si="68"/>
        <v>42</v>
      </c>
      <c r="AQ15" s="9">
        <f t="shared" si="68"/>
        <v>43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41</v>
      </c>
      <c r="AZ15" s="9">
        <f t="shared" si="68"/>
        <v>42</v>
      </c>
      <c r="BA15" s="9">
        <f t="shared" si="68"/>
        <v>43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41</v>
      </c>
      <c r="BJ15" s="9">
        <f t="shared" si="68"/>
        <v>42</v>
      </c>
      <c r="BK15" s="9">
        <f t="shared" si="68"/>
        <v>43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41</v>
      </c>
      <c r="BT15" s="9">
        <f t="shared" si="68"/>
        <v>42</v>
      </c>
      <c r="BU15" s="9">
        <f t="shared" si="68"/>
        <v>43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41</v>
      </c>
      <c r="CD15" s="9">
        <f t="shared" si="68"/>
        <v>42</v>
      </c>
      <c r="CE15" s="9">
        <f t="shared" si="68"/>
        <v>43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41</v>
      </c>
      <c r="CN15" s="9">
        <f t="shared" si="69"/>
        <v>42</v>
      </c>
      <c r="CO15" s="9">
        <f t="shared" si="69"/>
        <v>43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41</v>
      </c>
      <c r="CX15" s="9">
        <f t="shared" si="69"/>
        <v>42</v>
      </c>
      <c r="CY15" s="9">
        <f t="shared" si="69"/>
        <v>43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41</v>
      </c>
      <c r="DH15" s="9">
        <f t="shared" si="69"/>
        <v>42</v>
      </c>
      <c r="DI15" s="9">
        <f t="shared" si="69"/>
        <v>43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41</v>
      </c>
      <c r="DR15" s="9">
        <f t="shared" si="69"/>
        <v>42</v>
      </c>
      <c r="DS15" s="9">
        <f t="shared" si="69"/>
        <v>43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41</v>
      </c>
      <c r="EB15" s="9">
        <f t="shared" si="69"/>
        <v>42</v>
      </c>
      <c r="EC15" s="9">
        <f t="shared" si="69"/>
        <v>43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41</v>
      </c>
      <c r="EL15" s="9">
        <f t="shared" si="69"/>
        <v>42</v>
      </c>
      <c r="EM15" s="9">
        <f t="shared" si="69"/>
        <v>43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41</v>
      </c>
      <c r="EV15" s="9">
        <f t="shared" si="70"/>
        <v>42</v>
      </c>
      <c r="EW15" s="9">
        <f t="shared" si="70"/>
        <v>43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41</v>
      </c>
      <c r="FF15" s="9">
        <f>+EV15</f>
        <v>42</v>
      </c>
      <c r="FG15" s="9">
        <f t="shared" si="70"/>
        <v>43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41</v>
      </c>
      <c r="FP15" s="9">
        <f t="shared" si="70"/>
        <v>42</v>
      </c>
      <c r="FQ15" s="9">
        <f t="shared" si="70"/>
        <v>43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41</v>
      </c>
      <c r="FZ15" s="9">
        <f t="shared" si="70"/>
        <v>42</v>
      </c>
      <c r="GA15" s="9">
        <f t="shared" si="70"/>
        <v>43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41</v>
      </c>
      <c r="GJ15" s="10">
        <f t="shared" si="70"/>
        <v>42</v>
      </c>
      <c r="GK15" s="9">
        <f t="shared" si="70"/>
        <v>43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41</v>
      </c>
      <c r="GT15" s="10">
        <f t="shared" si="70"/>
        <v>42</v>
      </c>
      <c r="GU15" s="9">
        <f t="shared" si="70"/>
        <v>43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41</v>
      </c>
      <c r="HD15" s="612">
        <f t="shared" si="64"/>
        <v>42</v>
      </c>
      <c r="HE15" s="612">
        <f t="shared" si="64"/>
        <v>43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7"/>
      <c r="HN15" s="777"/>
      <c r="HO15" s="777"/>
      <c r="HP15" s="777"/>
      <c r="HQ15" s="27"/>
      <c r="HR15" s="26">
        <f t="shared" ref="HR15:IA15" si="71">+K15</f>
        <v>41</v>
      </c>
      <c r="HS15" s="26">
        <f t="shared" si="71"/>
        <v>42</v>
      </c>
      <c r="HT15" s="26">
        <f t="shared" si="71"/>
        <v>43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74</v>
      </c>
      <c r="L42" s="445">
        <v>7</v>
      </c>
      <c r="M42" s="445">
        <v>14</v>
      </c>
      <c r="N42" s="445"/>
      <c r="O42" s="445"/>
      <c r="P42" s="445"/>
      <c r="Q42" s="445"/>
      <c r="R42" s="445"/>
      <c r="S42" s="445"/>
      <c r="T42" s="446"/>
      <c r="U42" s="444">
        <v>6</v>
      </c>
      <c r="V42" s="445">
        <v>0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0</v>
      </c>
      <c r="AG42" s="445">
        <v>2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8</v>
      </c>
      <c r="BT42" s="445">
        <v>1</v>
      </c>
      <c r="BU42" s="445">
        <v>1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2</v>
      </c>
      <c r="CX42" s="445">
        <v>0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99.64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9.5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22.5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116</v>
      </c>
      <c r="HN42" s="22">
        <f t="shared" si="86"/>
        <v>116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131.64000000000001</v>
      </c>
      <c r="HP42" s="22">
        <f t="shared" si="87"/>
        <v>131.64000000000001</v>
      </c>
      <c r="HQ42" s="23"/>
      <c r="HR42" s="24">
        <f t="shared" si="75"/>
        <v>91</v>
      </c>
      <c r="HS42" s="24">
        <f t="shared" si="76"/>
        <v>8</v>
      </c>
      <c r="HT42" s="24">
        <f t="shared" si="77"/>
        <v>17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69</v>
      </c>
      <c r="L43" s="448">
        <v>8</v>
      </c>
      <c r="M43" s="448">
        <v>5</v>
      </c>
      <c r="N43" s="448"/>
      <c r="O43" s="448"/>
      <c r="P43" s="448"/>
      <c r="Q43" s="448"/>
      <c r="R43" s="448"/>
      <c r="S43" s="448"/>
      <c r="T43" s="449"/>
      <c r="U43" s="447">
        <v>6</v>
      </c>
      <c r="V43" s="448">
        <v>1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1</v>
      </c>
      <c r="AF43" s="448">
        <v>0</v>
      </c>
      <c r="AG43" s="448">
        <v>2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11</v>
      </c>
      <c r="BT43" s="448">
        <v>2</v>
      </c>
      <c r="BU43" s="448">
        <v>1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2</v>
      </c>
      <c r="CX43" s="448">
        <v>0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102.14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13.33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13.5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108</v>
      </c>
      <c r="HN43" s="80">
        <f t="shared" si="86"/>
        <v>224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128.97</v>
      </c>
      <c r="HP43" s="80">
        <f t="shared" si="87"/>
        <v>260.61</v>
      </c>
      <c r="HQ43" s="23"/>
      <c r="HR43" s="81">
        <f t="shared" si="75"/>
        <v>89</v>
      </c>
      <c r="HS43" s="81">
        <f t="shared" si="76"/>
        <v>11</v>
      </c>
      <c r="HT43" s="81">
        <f t="shared" si="77"/>
        <v>8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98</v>
      </c>
      <c r="L44" s="442">
        <v>13</v>
      </c>
      <c r="M44" s="442">
        <v>24</v>
      </c>
      <c r="N44" s="442"/>
      <c r="O44" s="442"/>
      <c r="P44" s="442"/>
      <c r="Q44" s="442"/>
      <c r="R44" s="442"/>
      <c r="S44" s="442"/>
      <c r="T44" s="443"/>
      <c r="U44" s="441">
        <v>10</v>
      </c>
      <c r="V44" s="442">
        <v>0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0</v>
      </c>
      <c r="AF44" s="442">
        <v>0</v>
      </c>
      <c r="AG44" s="442">
        <v>2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7</v>
      </c>
      <c r="BT44" s="442">
        <v>0</v>
      </c>
      <c r="BU44" s="442">
        <v>1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582"/>
      <c r="CT44" s="582"/>
      <c r="CU44" s="582"/>
      <c r="CV44" s="443"/>
      <c r="CW44" s="441">
        <v>0</v>
      </c>
      <c r="CX44" s="442">
        <v>0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118.8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13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32.5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155</v>
      </c>
      <c r="HN44" s="78">
        <f t="shared" si="86"/>
        <v>379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164.3</v>
      </c>
      <c r="HP44" s="78">
        <f t="shared" si="87"/>
        <v>424.91</v>
      </c>
      <c r="HQ44" s="23"/>
      <c r="HR44" s="79">
        <f t="shared" si="75"/>
        <v>115</v>
      </c>
      <c r="HS44" s="79">
        <f t="shared" ref="HS44:HS75" si="88">+L44+V44+AF44+AP44+AZ44+BJ44+BT44+CD44+CN44+CX44+DG44</f>
        <v>13</v>
      </c>
      <c r="HT44" s="79">
        <f t="shared" si="77"/>
        <v>27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66</v>
      </c>
      <c r="L45" s="445">
        <v>3</v>
      </c>
      <c r="M45" s="445">
        <v>13</v>
      </c>
      <c r="N45" s="445"/>
      <c r="O45" s="445"/>
      <c r="P45" s="445"/>
      <c r="Q45" s="445"/>
      <c r="R45" s="445"/>
      <c r="S45" s="445"/>
      <c r="T45" s="446"/>
      <c r="U45" s="444">
        <v>7</v>
      </c>
      <c r="V45" s="445">
        <v>0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0</v>
      </c>
      <c r="AF45" s="445">
        <v>0</v>
      </c>
      <c r="AG45" s="445">
        <v>2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11</v>
      </c>
      <c r="BT45" s="445">
        <v>0</v>
      </c>
      <c r="BU45" s="445">
        <v>2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583"/>
      <c r="CT45" s="583"/>
      <c r="CU45" s="583"/>
      <c r="CV45" s="446"/>
      <c r="CW45" s="444">
        <v>1</v>
      </c>
      <c r="CX45" s="445">
        <v>0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96.14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24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105</v>
      </c>
      <c r="HN45" s="22">
        <f t="shared" si="86"/>
        <v>484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123.14</v>
      </c>
      <c r="HP45" s="22">
        <f t="shared" si="87"/>
        <v>548.05000000000007</v>
      </c>
      <c r="HQ45" s="23"/>
      <c r="HR45" s="24">
        <f t="shared" si="75"/>
        <v>85</v>
      </c>
      <c r="HS45" s="24">
        <f t="shared" si="88"/>
        <v>3</v>
      </c>
      <c r="HT45" s="24">
        <f t="shared" si="77"/>
        <v>17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102</v>
      </c>
      <c r="L46" s="458">
        <v>10</v>
      </c>
      <c r="M46" s="458">
        <v>21</v>
      </c>
      <c r="N46" s="458"/>
      <c r="O46" s="458"/>
      <c r="P46" s="458"/>
      <c r="Q46" s="458"/>
      <c r="R46" s="458"/>
      <c r="S46" s="458"/>
      <c r="T46" s="459"/>
      <c r="U46" s="457">
        <v>19</v>
      </c>
      <c r="V46" s="458">
        <v>0</v>
      </c>
      <c r="W46" s="458">
        <v>0</v>
      </c>
      <c r="X46" s="458"/>
      <c r="Y46" s="458"/>
      <c r="Z46" s="458"/>
      <c r="AA46" s="458"/>
      <c r="AB46" s="458"/>
      <c r="AC46" s="458"/>
      <c r="AD46" s="459"/>
      <c r="AE46" s="457">
        <v>2</v>
      </c>
      <c r="AF46" s="458">
        <v>0</v>
      </c>
      <c r="AG46" s="458">
        <v>1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5</v>
      </c>
      <c r="BT46" s="458">
        <v>0</v>
      </c>
      <c r="BU46" s="458">
        <v>0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664"/>
      <c r="CT46" s="664"/>
      <c r="CU46" s="664"/>
      <c r="CV46" s="459"/>
      <c r="CW46" s="457">
        <v>2</v>
      </c>
      <c r="CX46" s="458">
        <v>0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127.42999999999999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10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24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162</v>
      </c>
      <c r="HN46" s="22">
        <f t="shared" si="86"/>
        <v>530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161.43</v>
      </c>
      <c r="HP46" s="22">
        <f t="shared" si="87"/>
        <v>577.83999999999992</v>
      </c>
      <c r="HQ46" s="23"/>
      <c r="HR46" s="24">
        <f t="shared" si="75"/>
        <v>130</v>
      </c>
      <c r="HS46" s="24">
        <f t="shared" si="88"/>
        <v>10</v>
      </c>
      <c r="HT46" s="24">
        <f t="shared" si="77"/>
        <v>22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132</v>
      </c>
      <c r="L47" s="462">
        <v>0</v>
      </c>
      <c r="M47" s="462">
        <v>11</v>
      </c>
      <c r="N47" s="462"/>
      <c r="O47" s="462"/>
      <c r="P47" s="462"/>
      <c r="Q47" s="462"/>
      <c r="R47" s="462"/>
      <c r="S47" s="462"/>
      <c r="T47" s="463"/>
      <c r="U47" s="461">
        <v>15</v>
      </c>
      <c r="V47" s="462">
        <v>0</v>
      </c>
      <c r="W47" s="462">
        <v>0</v>
      </c>
      <c r="X47" s="462"/>
      <c r="Y47" s="462"/>
      <c r="Z47" s="462"/>
      <c r="AA47" s="462"/>
      <c r="AB47" s="462"/>
      <c r="AC47" s="462"/>
      <c r="AD47" s="463"/>
      <c r="AE47" s="461">
        <v>6</v>
      </c>
      <c r="AF47" s="462">
        <v>0</v>
      </c>
      <c r="AG47" s="462">
        <v>4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9</v>
      </c>
      <c r="BT47" s="462">
        <v>0</v>
      </c>
      <c r="BU47" s="462">
        <v>0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665"/>
      <c r="CT47" s="665"/>
      <c r="CU47" s="665"/>
      <c r="CV47" s="463"/>
      <c r="CW47" s="461">
        <v>4</v>
      </c>
      <c r="CX47" s="462">
        <v>0</v>
      </c>
      <c r="CY47" s="462">
        <v>0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178.76999999999998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23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181</v>
      </c>
      <c r="HN47" s="80">
        <f t="shared" si="86"/>
        <v>603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201.76999999999998</v>
      </c>
      <c r="HP47" s="80">
        <f>+SUM(HO44:HO47)</f>
        <v>650.64</v>
      </c>
      <c r="HQ47" s="23"/>
      <c r="HR47" s="81">
        <f t="shared" si="75"/>
        <v>166</v>
      </c>
      <c r="HS47" s="81">
        <f t="shared" si="88"/>
        <v>0</v>
      </c>
      <c r="HT47" s="81">
        <f t="shared" si="77"/>
        <v>15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106</v>
      </c>
      <c r="L48" s="454">
        <v>1</v>
      </c>
      <c r="M48" s="454">
        <v>25</v>
      </c>
      <c r="N48" s="454"/>
      <c r="O48" s="454"/>
      <c r="P48" s="454"/>
      <c r="Q48" s="454"/>
      <c r="R48" s="454"/>
      <c r="S48" s="454"/>
      <c r="T48" s="455"/>
      <c r="U48" s="453">
        <v>11</v>
      </c>
      <c r="V48" s="454">
        <v>0</v>
      </c>
      <c r="W48" s="454">
        <v>0</v>
      </c>
      <c r="X48" s="454"/>
      <c r="Y48" s="454"/>
      <c r="Z48" s="454"/>
      <c r="AA48" s="454"/>
      <c r="AB48" s="454"/>
      <c r="AC48" s="454"/>
      <c r="AD48" s="455"/>
      <c r="AE48" s="453">
        <v>3</v>
      </c>
      <c r="AF48" s="454">
        <v>0</v>
      </c>
      <c r="AG48" s="454">
        <v>1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10</v>
      </c>
      <c r="BT48" s="454">
        <v>0</v>
      </c>
      <c r="BU48" s="454">
        <v>1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663"/>
      <c r="CT48" s="663"/>
      <c r="CU48" s="663"/>
      <c r="CV48" s="455"/>
      <c r="CW48" s="453">
        <v>2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144.29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1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30.5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160</v>
      </c>
      <c r="HN48" s="78">
        <f t="shared" si="86"/>
        <v>608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175.79</v>
      </c>
      <c r="HP48" s="78">
        <f t="shared" si="87"/>
        <v>662.13</v>
      </c>
      <c r="HQ48" s="23"/>
      <c r="HR48" s="79">
        <f t="shared" si="75"/>
        <v>132</v>
      </c>
      <c r="HS48" s="79">
        <f t="shared" si="88"/>
        <v>1</v>
      </c>
      <c r="HT48" s="79">
        <f t="shared" si="77"/>
        <v>27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139</v>
      </c>
      <c r="L49" s="458">
        <v>5</v>
      </c>
      <c r="M49" s="458">
        <v>12</v>
      </c>
      <c r="N49" s="458"/>
      <c r="O49" s="458"/>
      <c r="P49" s="458"/>
      <c r="Q49" s="458"/>
      <c r="R49" s="458"/>
      <c r="S49" s="458"/>
      <c r="T49" s="459"/>
      <c r="U49" s="457">
        <v>11</v>
      </c>
      <c r="V49" s="458">
        <v>0</v>
      </c>
      <c r="W49" s="458">
        <v>0</v>
      </c>
      <c r="X49" s="458"/>
      <c r="Y49" s="458"/>
      <c r="Z49" s="458"/>
      <c r="AA49" s="458"/>
      <c r="AB49" s="458"/>
      <c r="AC49" s="458"/>
      <c r="AD49" s="459"/>
      <c r="AE49" s="457">
        <v>2</v>
      </c>
      <c r="AF49" s="458">
        <v>0</v>
      </c>
      <c r="AG49" s="458">
        <v>2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21</v>
      </c>
      <c r="BT49" s="458">
        <v>0</v>
      </c>
      <c r="BU49" s="458">
        <v>0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664"/>
      <c r="CT49" s="664"/>
      <c r="CU49" s="664"/>
      <c r="CV49" s="459"/>
      <c r="CW49" s="457">
        <v>2</v>
      </c>
      <c r="CX49" s="458">
        <v>0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201.79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5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18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194</v>
      </c>
      <c r="HN49" s="22">
        <f t="shared" si="86"/>
        <v>697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224.79</v>
      </c>
      <c r="HP49" s="22">
        <f t="shared" si="87"/>
        <v>763.78</v>
      </c>
      <c r="HQ49" s="23"/>
      <c r="HR49" s="24">
        <f t="shared" si="75"/>
        <v>175</v>
      </c>
      <c r="HS49" s="24">
        <f t="shared" si="88"/>
        <v>5</v>
      </c>
      <c r="HT49" s="24">
        <f t="shared" si="77"/>
        <v>14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176</v>
      </c>
      <c r="L50" s="445">
        <v>0</v>
      </c>
      <c r="M50" s="445">
        <v>22</v>
      </c>
      <c r="N50" s="445"/>
      <c r="O50" s="445"/>
      <c r="P50" s="445"/>
      <c r="Q50" s="445"/>
      <c r="R50" s="445"/>
      <c r="S50" s="445"/>
      <c r="T50" s="446"/>
      <c r="U50" s="444">
        <v>30</v>
      </c>
      <c r="V50" s="445">
        <v>0</v>
      </c>
      <c r="W50" s="445">
        <v>0</v>
      </c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0</v>
      </c>
      <c r="AG50" s="445">
        <v>4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19</v>
      </c>
      <c r="BT50" s="445">
        <v>0</v>
      </c>
      <c r="BU50" s="445">
        <v>0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583"/>
      <c r="CT50" s="583"/>
      <c r="CU50" s="583"/>
      <c r="CV50" s="446"/>
      <c r="CW50" s="444">
        <v>2</v>
      </c>
      <c r="CX50" s="445">
        <v>0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240.06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34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255</v>
      </c>
      <c r="HN50" s="22">
        <f t="shared" si="86"/>
        <v>790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274.06</v>
      </c>
      <c r="HP50" s="22">
        <f t="shared" si="87"/>
        <v>876.40999999999985</v>
      </c>
      <c r="HQ50" s="23"/>
      <c r="HR50" s="24">
        <f t="shared" si="75"/>
        <v>229</v>
      </c>
      <c r="HS50" s="24">
        <f t="shared" si="88"/>
        <v>0</v>
      </c>
      <c r="HT50" s="24">
        <f t="shared" si="77"/>
        <v>26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148</v>
      </c>
      <c r="L51" s="448">
        <v>17</v>
      </c>
      <c r="M51" s="448">
        <v>4</v>
      </c>
      <c r="N51" s="448"/>
      <c r="O51" s="448"/>
      <c r="P51" s="448"/>
      <c r="Q51" s="448"/>
      <c r="R51" s="448"/>
      <c r="S51" s="448"/>
      <c r="T51" s="449"/>
      <c r="U51" s="447">
        <v>18</v>
      </c>
      <c r="V51" s="448">
        <v>0</v>
      </c>
      <c r="W51" s="448">
        <v>0</v>
      </c>
      <c r="X51" s="448"/>
      <c r="Y51" s="448"/>
      <c r="Z51" s="448"/>
      <c r="AA51" s="448"/>
      <c r="AB51" s="448"/>
      <c r="AC51" s="448"/>
      <c r="AD51" s="449"/>
      <c r="AE51" s="447">
        <v>1</v>
      </c>
      <c r="AF51" s="448">
        <v>0</v>
      </c>
      <c r="AG51" s="448">
        <v>1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19</v>
      </c>
      <c r="BT51" s="448">
        <v>0</v>
      </c>
      <c r="BU51" s="448">
        <v>0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584"/>
      <c r="CT51" s="584"/>
      <c r="CU51" s="584"/>
      <c r="CV51" s="449"/>
      <c r="CW51" s="447">
        <v>2</v>
      </c>
      <c r="CX51" s="448">
        <v>0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205.1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17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7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210</v>
      </c>
      <c r="HN51" s="80">
        <f t="shared" ref="HN51:HN82" si="89">+SUM(HM48:HM51)</f>
        <v>819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229.1</v>
      </c>
      <c r="HP51" s="80">
        <f t="shared" si="87"/>
        <v>903.74</v>
      </c>
      <c r="HQ51" s="23"/>
      <c r="HR51" s="81">
        <f t="shared" si="75"/>
        <v>188</v>
      </c>
      <c r="HS51" s="81">
        <f t="shared" si="88"/>
        <v>17</v>
      </c>
      <c r="HT51" s="81">
        <f t="shared" si="77"/>
        <v>5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181</v>
      </c>
      <c r="L52" s="442">
        <v>15</v>
      </c>
      <c r="M52" s="442">
        <v>10</v>
      </c>
      <c r="N52" s="442"/>
      <c r="O52" s="442"/>
      <c r="P52" s="442"/>
      <c r="Q52" s="442"/>
      <c r="R52" s="442"/>
      <c r="S52" s="442"/>
      <c r="T52" s="443"/>
      <c r="U52" s="441">
        <v>8</v>
      </c>
      <c r="V52" s="442">
        <v>1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2</v>
      </c>
      <c r="AF52" s="442">
        <v>0</v>
      </c>
      <c r="AG52" s="442">
        <v>1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7</v>
      </c>
      <c r="BT52" s="442">
        <v>1</v>
      </c>
      <c r="BU52" s="442">
        <v>0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2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207.79999999999998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17.829999999999998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13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228</v>
      </c>
      <c r="HN52" s="78">
        <f t="shared" si="89"/>
        <v>887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238.63</v>
      </c>
      <c r="HP52" s="78">
        <f t="shared" si="87"/>
        <v>966.58</v>
      </c>
      <c r="HQ52" s="23"/>
      <c r="HR52" s="79">
        <f t="shared" si="75"/>
        <v>200</v>
      </c>
      <c r="HS52" s="79">
        <f t="shared" si="88"/>
        <v>17</v>
      </c>
      <c r="HT52" s="79">
        <f t="shared" si="77"/>
        <v>11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125</v>
      </c>
      <c r="L53" s="445">
        <v>18</v>
      </c>
      <c r="M53" s="445">
        <v>9</v>
      </c>
      <c r="N53" s="445"/>
      <c r="O53" s="445"/>
      <c r="P53" s="445"/>
      <c r="Q53" s="445"/>
      <c r="R53" s="445"/>
      <c r="S53" s="445"/>
      <c r="T53" s="446"/>
      <c r="U53" s="444">
        <v>17</v>
      </c>
      <c r="V53" s="445">
        <v>0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0</v>
      </c>
      <c r="AG53" s="445">
        <v>1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10</v>
      </c>
      <c r="BT53" s="445">
        <v>2</v>
      </c>
      <c r="BU53" s="445">
        <v>4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1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161.94000000000003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23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22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189</v>
      </c>
      <c r="HN53" s="22">
        <f t="shared" si="89"/>
        <v>882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206.94000000000003</v>
      </c>
      <c r="HP53" s="22">
        <f t="shared" si="87"/>
        <v>948.73</v>
      </c>
      <c r="HQ53" s="23"/>
      <c r="HR53" s="24">
        <f t="shared" si="75"/>
        <v>155</v>
      </c>
      <c r="HS53" s="24">
        <f t="shared" si="88"/>
        <v>20</v>
      </c>
      <c r="HT53" s="24">
        <f t="shared" si="77"/>
        <v>14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627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674.67000000000007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417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445.57000000000005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189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206.94000000000003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135</v>
      </c>
      <c r="L64" s="442">
        <v>7</v>
      </c>
      <c r="M64" s="442">
        <v>53</v>
      </c>
      <c r="N64" s="442"/>
      <c r="O64" s="442"/>
      <c r="P64" s="442"/>
      <c r="Q64" s="442"/>
      <c r="R64" s="442"/>
      <c r="S64" s="442"/>
      <c r="T64" s="443"/>
      <c r="U64" s="441">
        <v>10</v>
      </c>
      <c r="V64" s="442">
        <v>0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0</v>
      </c>
      <c r="AG64" s="442">
        <v>0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12</v>
      </c>
      <c r="BT64" s="442">
        <v>1</v>
      </c>
      <c r="BU64" s="442">
        <v>0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1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174.63000000000002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9.5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53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221</v>
      </c>
      <c r="HN64" s="78">
        <f t="shared" si="89"/>
        <v>221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237.13000000000002</v>
      </c>
      <c r="HP64" s="78">
        <f t="shared" si="87"/>
        <v>237.13000000000002</v>
      </c>
      <c r="HQ64" s="23"/>
      <c r="HR64" s="79">
        <f t="shared" si="75"/>
        <v>160</v>
      </c>
      <c r="HS64" s="79">
        <f t="shared" si="88"/>
        <v>8</v>
      </c>
      <c r="HT64" s="79">
        <f t="shared" si="77"/>
        <v>53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123</v>
      </c>
      <c r="L65" s="445">
        <v>11</v>
      </c>
      <c r="M65" s="445">
        <v>31</v>
      </c>
      <c r="N65" s="445"/>
      <c r="O65" s="445"/>
      <c r="P65" s="445"/>
      <c r="Q65" s="445"/>
      <c r="R65" s="445"/>
      <c r="S65" s="445"/>
      <c r="T65" s="446"/>
      <c r="U65" s="444">
        <v>27</v>
      </c>
      <c r="V65" s="445">
        <v>0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0</v>
      </c>
      <c r="AG65" s="445">
        <v>2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9</v>
      </c>
      <c r="BT65" s="445">
        <v>2</v>
      </c>
      <c r="BU65" s="445">
        <v>2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2</v>
      </c>
      <c r="CX65" s="445">
        <v>0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161.07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16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42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211</v>
      </c>
      <c r="HN65" s="22">
        <f t="shared" si="89"/>
        <v>432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219.07</v>
      </c>
      <c r="HP65" s="22">
        <f t="shared" si="87"/>
        <v>456.20000000000005</v>
      </c>
      <c r="HQ65" s="23"/>
      <c r="HR65" s="24">
        <f t="shared" si="75"/>
        <v>163</v>
      </c>
      <c r="HS65" s="24">
        <f t="shared" si="88"/>
        <v>13</v>
      </c>
      <c r="HT65" s="24">
        <f t="shared" si="77"/>
        <v>35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143</v>
      </c>
      <c r="L66" s="445">
        <v>1</v>
      </c>
      <c r="M66" s="445">
        <v>13</v>
      </c>
      <c r="N66" s="445"/>
      <c r="O66" s="445"/>
      <c r="P66" s="445"/>
      <c r="Q66" s="445"/>
      <c r="R66" s="445"/>
      <c r="S66" s="445"/>
      <c r="T66" s="446"/>
      <c r="U66" s="444">
        <v>17</v>
      </c>
      <c r="V66" s="445">
        <v>0</v>
      </c>
      <c r="W66" s="445">
        <v>0</v>
      </c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0</v>
      </c>
      <c r="AG66" s="445">
        <v>1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14</v>
      </c>
      <c r="BT66" s="445">
        <v>0</v>
      </c>
      <c r="BU66" s="445">
        <v>0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2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187.27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1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16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192</v>
      </c>
      <c r="HN66" s="22">
        <f t="shared" si="89"/>
        <v>624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204.27</v>
      </c>
      <c r="HP66" s="22">
        <f t="shared" si="87"/>
        <v>660.47</v>
      </c>
      <c r="HQ66" s="23"/>
      <c r="HR66" s="24">
        <f t="shared" si="75"/>
        <v>177</v>
      </c>
      <c r="HS66" s="24">
        <f t="shared" si="88"/>
        <v>1</v>
      </c>
      <c r="HT66" s="24">
        <f t="shared" si="77"/>
        <v>14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130</v>
      </c>
      <c r="L67" s="448">
        <v>15</v>
      </c>
      <c r="M67" s="448">
        <v>19</v>
      </c>
      <c r="N67" s="448"/>
      <c r="O67" s="448"/>
      <c r="P67" s="448"/>
      <c r="Q67" s="448"/>
      <c r="R67" s="448"/>
      <c r="S67" s="448"/>
      <c r="T67" s="449"/>
      <c r="U67" s="447">
        <v>14</v>
      </c>
      <c r="V67" s="448">
        <v>0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1</v>
      </c>
      <c r="AF67" s="448">
        <v>0</v>
      </c>
      <c r="AG67" s="448">
        <v>0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11</v>
      </c>
      <c r="BT67" s="448">
        <v>0</v>
      </c>
      <c r="BU67" s="448">
        <v>2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1</v>
      </c>
      <c r="CX67" s="448">
        <v>0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165.45000000000002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15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24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193</v>
      </c>
      <c r="HN67" s="80">
        <f t="shared" si="89"/>
        <v>817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204.45000000000002</v>
      </c>
      <c r="HP67" s="80">
        <f t="shared" si="87"/>
        <v>864.92000000000007</v>
      </c>
      <c r="HQ67" s="23"/>
      <c r="HR67" s="81">
        <f t="shared" si="75"/>
        <v>157</v>
      </c>
      <c r="HS67" s="81">
        <f t="shared" si="88"/>
        <v>15</v>
      </c>
      <c r="HT67" s="81">
        <f t="shared" si="77"/>
        <v>21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129</v>
      </c>
      <c r="L68" s="454">
        <v>21</v>
      </c>
      <c r="M68" s="454">
        <v>9</v>
      </c>
      <c r="N68" s="454"/>
      <c r="O68" s="454"/>
      <c r="P68" s="454"/>
      <c r="Q68" s="454"/>
      <c r="R68" s="454"/>
      <c r="S68" s="454"/>
      <c r="T68" s="455"/>
      <c r="U68" s="453">
        <v>23</v>
      </c>
      <c r="V68" s="454">
        <v>0</v>
      </c>
      <c r="W68" s="454">
        <v>0</v>
      </c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0</v>
      </c>
      <c r="AG68" s="454">
        <v>1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17</v>
      </c>
      <c r="BT68" s="454">
        <v>4</v>
      </c>
      <c r="BU68" s="454">
        <v>6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2</v>
      </c>
      <c r="CX68" s="454">
        <v>0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185.75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31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27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214</v>
      </c>
      <c r="HN68" s="78">
        <f t="shared" si="89"/>
        <v>810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243.75</v>
      </c>
      <c r="HP68" s="78">
        <f t="shared" si="87"/>
        <v>871.54000000000008</v>
      </c>
      <c r="HQ68" s="23"/>
      <c r="HR68" s="79">
        <f t="shared" si="75"/>
        <v>173</v>
      </c>
      <c r="HS68" s="79">
        <f t="shared" si="88"/>
        <v>25</v>
      </c>
      <c r="HT68" s="79">
        <f t="shared" si="77"/>
        <v>16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118</v>
      </c>
      <c r="L69" s="458">
        <v>28</v>
      </c>
      <c r="M69" s="458">
        <v>16</v>
      </c>
      <c r="N69" s="458"/>
      <c r="O69" s="458"/>
      <c r="P69" s="458"/>
      <c r="Q69" s="458"/>
      <c r="R69" s="458"/>
      <c r="S69" s="458"/>
      <c r="T69" s="459"/>
      <c r="U69" s="457">
        <v>13</v>
      </c>
      <c r="V69" s="458">
        <v>0</v>
      </c>
      <c r="W69" s="458">
        <v>0</v>
      </c>
      <c r="X69" s="458"/>
      <c r="Y69" s="458"/>
      <c r="Z69" s="458"/>
      <c r="AA69" s="458"/>
      <c r="AB69" s="458"/>
      <c r="AC69" s="458"/>
      <c r="AD69" s="459"/>
      <c r="AE69" s="457">
        <v>1</v>
      </c>
      <c r="AF69" s="458">
        <v>0</v>
      </c>
      <c r="AG69" s="458">
        <v>2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9</v>
      </c>
      <c r="BT69" s="458">
        <v>0</v>
      </c>
      <c r="BU69" s="458">
        <v>0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1</v>
      </c>
      <c r="CX69" s="458">
        <v>0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148.12000000000003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28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22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188</v>
      </c>
      <c r="HN69" s="22">
        <f t="shared" si="89"/>
        <v>787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198.12</v>
      </c>
      <c r="HP69" s="22">
        <f t="shared" si="87"/>
        <v>850.59</v>
      </c>
      <c r="HQ69" s="23"/>
      <c r="HR69" s="24">
        <f t="shared" si="75"/>
        <v>142</v>
      </c>
      <c r="HS69" s="24">
        <f t="shared" si="88"/>
        <v>28</v>
      </c>
      <c r="HT69" s="24">
        <f t="shared" si="77"/>
        <v>18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100</v>
      </c>
      <c r="L70" s="458">
        <v>8</v>
      </c>
      <c r="M70" s="458">
        <v>43</v>
      </c>
      <c r="N70" s="458"/>
      <c r="O70" s="458"/>
      <c r="P70" s="458"/>
      <c r="Q70" s="458"/>
      <c r="R70" s="458"/>
      <c r="S70" s="458"/>
      <c r="T70" s="459"/>
      <c r="U70" s="457">
        <v>15</v>
      </c>
      <c r="V70" s="458">
        <v>0</v>
      </c>
      <c r="W70" s="458">
        <v>0</v>
      </c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0</v>
      </c>
      <c r="AG70" s="458">
        <v>1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11</v>
      </c>
      <c r="BT70" s="458">
        <v>2</v>
      </c>
      <c r="BU70" s="458">
        <v>1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1</v>
      </c>
      <c r="CX70" s="458">
        <v>0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135.78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13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48.5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183</v>
      </c>
      <c r="HN70" s="22">
        <f t="shared" si="89"/>
        <v>778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197.28</v>
      </c>
      <c r="HP70" s="22">
        <f t="shared" si="87"/>
        <v>843.6</v>
      </c>
      <c r="HQ70" s="23"/>
      <c r="HR70" s="24">
        <f t="shared" si="75"/>
        <v>128</v>
      </c>
      <c r="HS70" s="24">
        <f t="shared" si="88"/>
        <v>10</v>
      </c>
      <c r="HT70" s="24">
        <f t="shared" si="77"/>
        <v>45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113</v>
      </c>
      <c r="L71" s="462">
        <v>19</v>
      </c>
      <c r="M71" s="462">
        <v>35</v>
      </c>
      <c r="N71" s="462"/>
      <c r="O71" s="462"/>
      <c r="P71" s="462"/>
      <c r="Q71" s="462"/>
      <c r="R71" s="462"/>
      <c r="S71" s="462"/>
      <c r="T71" s="463"/>
      <c r="U71" s="461">
        <v>18</v>
      </c>
      <c r="V71" s="462">
        <v>0</v>
      </c>
      <c r="W71" s="462">
        <v>0</v>
      </c>
      <c r="X71" s="462"/>
      <c r="Y71" s="462"/>
      <c r="Z71" s="462"/>
      <c r="AA71" s="462"/>
      <c r="AB71" s="462"/>
      <c r="AC71" s="462"/>
      <c r="AD71" s="463"/>
      <c r="AE71" s="461">
        <v>1</v>
      </c>
      <c r="AF71" s="462">
        <v>0</v>
      </c>
      <c r="AG71" s="462">
        <v>2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12</v>
      </c>
      <c r="BT71" s="462">
        <v>3</v>
      </c>
      <c r="BU71" s="462">
        <v>0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3</v>
      </c>
      <c r="CX71" s="462">
        <v>0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152.93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26.5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41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206</v>
      </c>
      <c r="HN71" s="80">
        <f t="shared" si="89"/>
        <v>791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220.43</v>
      </c>
      <c r="HP71" s="80">
        <f t="shared" si="87"/>
        <v>859.57999999999993</v>
      </c>
      <c r="HQ71" s="23"/>
      <c r="HR71" s="81">
        <f t="shared" si="75"/>
        <v>147</v>
      </c>
      <c r="HS71" s="81">
        <f t="shared" si="88"/>
        <v>22</v>
      </c>
      <c r="HT71" s="81">
        <f t="shared" si="77"/>
        <v>37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105</v>
      </c>
      <c r="L72" s="442">
        <v>28</v>
      </c>
      <c r="M72" s="442">
        <v>40</v>
      </c>
      <c r="N72" s="442"/>
      <c r="O72" s="442"/>
      <c r="P72" s="442"/>
      <c r="Q72" s="442"/>
      <c r="R72" s="442"/>
      <c r="S72" s="442"/>
      <c r="T72" s="443"/>
      <c r="U72" s="441">
        <v>24</v>
      </c>
      <c r="V72" s="442">
        <v>1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1</v>
      </c>
      <c r="AF72" s="442">
        <v>0</v>
      </c>
      <c r="AG72" s="442">
        <v>2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9</v>
      </c>
      <c r="BT72" s="442">
        <v>0</v>
      </c>
      <c r="BU72" s="442">
        <v>1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1</v>
      </c>
      <c r="CX72" s="442">
        <v>0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138.75000000000003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28.33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48.5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212</v>
      </c>
      <c r="HN72" s="78">
        <f t="shared" si="89"/>
        <v>789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215.58</v>
      </c>
      <c r="HP72" s="78">
        <f t="shared" si="87"/>
        <v>831.41</v>
      </c>
      <c r="HQ72" s="23"/>
      <c r="HR72" s="79">
        <f t="shared" si="75"/>
        <v>140</v>
      </c>
      <c r="HS72" s="79">
        <f t="shared" si="88"/>
        <v>29</v>
      </c>
      <c r="HT72" s="79">
        <f t="shared" si="77"/>
        <v>43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118</v>
      </c>
      <c r="L73" s="445">
        <v>32</v>
      </c>
      <c r="M73" s="445">
        <v>21</v>
      </c>
      <c r="N73" s="445"/>
      <c r="O73" s="445"/>
      <c r="P73" s="445"/>
      <c r="Q73" s="445"/>
      <c r="R73" s="445"/>
      <c r="S73" s="445"/>
      <c r="T73" s="446"/>
      <c r="U73" s="444">
        <v>14</v>
      </c>
      <c r="V73" s="445">
        <v>0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0</v>
      </c>
      <c r="AG73" s="445">
        <v>0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10</v>
      </c>
      <c r="BT73" s="445">
        <v>3</v>
      </c>
      <c r="BU73" s="445">
        <v>0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1</v>
      </c>
      <c r="CX73" s="445">
        <v>0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150.95000000000002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39.5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21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200</v>
      </c>
      <c r="HN73" s="22">
        <f t="shared" si="89"/>
        <v>801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211.45000000000002</v>
      </c>
      <c r="HP73" s="22">
        <f t="shared" si="87"/>
        <v>844.74000000000012</v>
      </c>
      <c r="HQ73" s="23"/>
      <c r="HR73" s="24">
        <f t="shared" si="75"/>
        <v>144</v>
      </c>
      <c r="HS73" s="24">
        <f t="shared" si="88"/>
        <v>35</v>
      </c>
      <c r="HT73" s="24">
        <f t="shared" si="77"/>
        <v>21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103</v>
      </c>
      <c r="L74" s="445">
        <v>30</v>
      </c>
      <c r="M74" s="445">
        <v>19</v>
      </c>
      <c r="N74" s="445"/>
      <c r="O74" s="445"/>
      <c r="P74" s="445"/>
      <c r="Q74" s="445"/>
      <c r="R74" s="445"/>
      <c r="S74" s="445"/>
      <c r="T74" s="446"/>
      <c r="U74" s="444">
        <v>15</v>
      </c>
      <c r="V74" s="445">
        <v>1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1</v>
      </c>
      <c r="AF74" s="445">
        <v>0</v>
      </c>
      <c r="AG74" s="445">
        <v>2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8</v>
      </c>
      <c r="BT74" s="445">
        <v>4</v>
      </c>
      <c r="BU74" s="445">
        <v>0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1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131.28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40.33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25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184</v>
      </c>
      <c r="HN74" s="22">
        <f t="shared" si="89"/>
        <v>802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196.61</v>
      </c>
      <c r="HP74" s="22">
        <f t="shared" si="87"/>
        <v>844.07</v>
      </c>
      <c r="HQ74" s="23"/>
      <c r="HR74" s="24">
        <f t="shared" si="75"/>
        <v>128</v>
      </c>
      <c r="HS74" s="24">
        <f t="shared" si="88"/>
        <v>35</v>
      </c>
      <c r="HT74" s="24">
        <f t="shared" si="77"/>
        <v>21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113</v>
      </c>
      <c r="L75" s="448">
        <v>35</v>
      </c>
      <c r="M75" s="448">
        <v>50</v>
      </c>
      <c r="N75" s="448"/>
      <c r="O75" s="448"/>
      <c r="P75" s="448"/>
      <c r="Q75" s="448"/>
      <c r="R75" s="448"/>
      <c r="S75" s="448"/>
      <c r="T75" s="449"/>
      <c r="U75" s="447">
        <v>18</v>
      </c>
      <c r="V75" s="448">
        <v>0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2</v>
      </c>
      <c r="AF75" s="448">
        <v>0</v>
      </c>
      <c r="AG75" s="448">
        <v>1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13</v>
      </c>
      <c r="BT75" s="448">
        <v>2</v>
      </c>
      <c r="BU75" s="448">
        <v>0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157.44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53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234</v>
      </c>
      <c r="HN75" s="80">
        <f t="shared" si="89"/>
        <v>830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250.44</v>
      </c>
      <c r="HP75" s="80">
        <f t="shared" si="87"/>
        <v>874.08000000000015</v>
      </c>
      <c r="HQ75" s="23"/>
      <c r="HR75" s="81">
        <f t="shared" si="75"/>
        <v>146</v>
      </c>
      <c r="HS75" s="81">
        <f t="shared" si="88"/>
        <v>37</v>
      </c>
      <c r="HT75" s="81">
        <f t="shared" si="77"/>
        <v>51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618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658.5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418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447.05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234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250.44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103</v>
      </c>
      <c r="L86" s="458">
        <v>24</v>
      </c>
      <c r="M86" s="458">
        <v>4</v>
      </c>
      <c r="N86" s="458"/>
      <c r="O86" s="458"/>
      <c r="P86" s="458"/>
      <c r="Q86" s="458"/>
      <c r="R86" s="458"/>
      <c r="S86" s="458"/>
      <c r="T86" s="459"/>
      <c r="U86" s="457">
        <v>10</v>
      </c>
      <c r="V86" s="458">
        <v>0</v>
      </c>
      <c r="W86" s="458">
        <v>0</v>
      </c>
      <c r="X86" s="458"/>
      <c r="Y86" s="458"/>
      <c r="Z86" s="458"/>
      <c r="AA86" s="458"/>
      <c r="AB86" s="458"/>
      <c r="AC86" s="458"/>
      <c r="AD86" s="459"/>
      <c r="AE86" s="457">
        <v>1</v>
      </c>
      <c r="AF86" s="458">
        <v>0</v>
      </c>
      <c r="AG86" s="458">
        <v>0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12</v>
      </c>
      <c r="BT86" s="458">
        <v>2</v>
      </c>
      <c r="BU86" s="458">
        <v>0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139.30000000000001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29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4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156</v>
      </c>
      <c r="HN86" s="22">
        <f t="shared" si="103"/>
        <v>156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172.3</v>
      </c>
      <c r="HP86" s="22">
        <f t="shared" si="104"/>
        <v>172.3</v>
      </c>
      <c r="HQ86" s="23"/>
      <c r="HR86" s="24">
        <f t="shared" si="92"/>
        <v>126</v>
      </c>
      <c r="HS86" s="24">
        <f t="shared" si="90"/>
        <v>26</v>
      </c>
      <c r="HT86" s="24">
        <f t="shared" si="93"/>
        <v>4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126</v>
      </c>
      <c r="L87" s="462">
        <v>16</v>
      </c>
      <c r="M87" s="462">
        <v>23</v>
      </c>
      <c r="N87" s="462"/>
      <c r="O87" s="462"/>
      <c r="P87" s="462"/>
      <c r="Q87" s="462"/>
      <c r="R87" s="462"/>
      <c r="S87" s="462"/>
      <c r="T87" s="463"/>
      <c r="U87" s="461">
        <v>17</v>
      </c>
      <c r="V87" s="462">
        <v>0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2</v>
      </c>
      <c r="AF87" s="462">
        <v>0</v>
      </c>
      <c r="AG87" s="462">
        <v>1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9</v>
      </c>
      <c r="BT87" s="462">
        <v>1</v>
      </c>
      <c r="BU87" s="462">
        <v>3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1</v>
      </c>
      <c r="CX87" s="462">
        <v>0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160.44000000000003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18.5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33.5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199</v>
      </c>
      <c r="HN87" s="80">
        <f t="shared" si="103"/>
        <v>355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212.44000000000003</v>
      </c>
      <c r="HP87" s="80">
        <f t="shared" si="104"/>
        <v>384.74</v>
      </c>
      <c r="HQ87" s="23"/>
      <c r="HR87" s="81">
        <f t="shared" si="92"/>
        <v>155</v>
      </c>
      <c r="HS87" s="81">
        <f t="shared" si="90"/>
        <v>17</v>
      </c>
      <c r="HT87" s="81">
        <f t="shared" si="93"/>
        <v>27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117</v>
      </c>
      <c r="L88" s="454">
        <v>17</v>
      </c>
      <c r="M88" s="454">
        <v>33</v>
      </c>
      <c r="N88" s="454"/>
      <c r="O88" s="454"/>
      <c r="P88" s="454"/>
      <c r="Q88" s="454"/>
      <c r="R88" s="454"/>
      <c r="S88" s="454"/>
      <c r="T88" s="455"/>
      <c r="U88" s="453">
        <v>10</v>
      </c>
      <c r="V88" s="454">
        <v>0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2</v>
      </c>
      <c r="AF88" s="454">
        <v>0</v>
      </c>
      <c r="AG88" s="454">
        <v>1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23</v>
      </c>
      <c r="BT88" s="454">
        <v>0</v>
      </c>
      <c r="BU88" s="454">
        <v>0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183.8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17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36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203</v>
      </c>
      <c r="HN88" s="78">
        <f t="shared" si="103"/>
        <v>558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236.8</v>
      </c>
      <c r="HP88" s="78">
        <f t="shared" si="104"/>
        <v>621.54</v>
      </c>
      <c r="HQ88" s="23"/>
      <c r="HR88" s="79">
        <f t="shared" si="92"/>
        <v>152</v>
      </c>
      <c r="HS88" s="79">
        <f t="shared" si="90"/>
        <v>17</v>
      </c>
      <c r="HT88" s="79">
        <f t="shared" si="93"/>
        <v>34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123</v>
      </c>
      <c r="L89" s="445">
        <v>6</v>
      </c>
      <c r="M89" s="445">
        <v>17</v>
      </c>
      <c r="N89" s="445"/>
      <c r="O89" s="445"/>
      <c r="P89" s="445"/>
      <c r="Q89" s="445"/>
      <c r="R89" s="445"/>
      <c r="S89" s="445"/>
      <c r="T89" s="446"/>
      <c r="U89" s="444">
        <v>13</v>
      </c>
      <c r="V89" s="445">
        <v>0</v>
      </c>
      <c r="W89" s="445">
        <v>0</v>
      </c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0</v>
      </c>
      <c r="AG89" s="445">
        <v>2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5</v>
      </c>
      <c r="BT89" s="445">
        <v>1</v>
      </c>
      <c r="BU89" s="445">
        <v>0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2</v>
      </c>
      <c r="CX89" s="445">
        <v>0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143.45000000000002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8.5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23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170</v>
      </c>
      <c r="HN89" s="22">
        <f t="shared" si="103"/>
        <v>728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174.95</v>
      </c>
      <c r="HP89" s="22">
        <f t="shared" si="104"/>
        <v>796.49</v>
      </c>
      <c r="HQ89" s="23"/>
      <c r="HR89" s="24">
        <f t="shared" si="92"/>
        <v>144</v>
      </c>
      <c r="HS89" s="24">
        <f t="shared" si="90"/>
        <v>7</v>
      </c>
      <c r="HT89" s="24">
        <f t="shared" si="93"/>
        <v>19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146</v>
      </c>
      <c r="L90" s="445">
        <v>0</v>
      </c>
      <c r="M90" s="445">
        <v>0</v>
      </c>
      <c r="N90" s="445"/>
      <c r="O90" s="445"/>
      <c r="P90" s="445"/>
      <c r="Q90" s="445"/>
      <c r="R90" s="445"/>
      <c r="S90" s="445"/>
      <c r="T90" s="446"/>
      <c r="U90" s="444">
        <v>6</v>
      </c>
      <c r="V90" s="445">
        <v>0</v>
      </c>
      <c r="W90" s="445">
        <v>0</v>
      </c>
      <c r="X90" s="445"/>
      <c r="Y90" s="445"/>
      <c r="Z90" s="445"/>
      <c r="AA90" s="445"/>
      <c r="AB90" s="445"/>
      <c r="AC90" s="445"/>
      <c r="AD90" s="446"/>
      <c r="AE90" s="444">
        <v>1</v>
      </c>
      <c r="AF90" s="445">
        <v>0</v>
      </c>
      <c r="AG90" s="445">
        <v>1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10</v>
      </c>
      <c r="BT90" s="445">
        <v>0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1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176.31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3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165</v>
      </c>
      <c r="HN90" s="22">
        <f t="shared" si="103"/>
        <v>737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179.31</v>
      </c>
      <c r="HP90" s="22">
        <f t="shared" si="104"/>
        <v>803.5</v>
      </c>
      <c r="HQ90" s="23"/>
      <c r="HR90" s="24">
        <f t="shared" si="92"/>
        <v>164</v>
      </c>
      <c r="HS90" s="24">
        <f t="shared" si="90"/>
        <v>0</v>
      </c>
      <c r="HT90" s="24">
        <f t="shared" si="93"/>
        <v>1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128</v>
      </c>
      <c r="L91" s="448">
        <v>0</v>
      </c>
      <c r="M91" s="448">
        <v>0</v>
      </c>
      <c r="N91" s="448"/>
      <c r="O91" s="448"/>
      <c r="P91" s="448"/>
      <c r="Q91" s="448"/>
      <c r="R91" s="448"/>
      <c r="S91" s="448"/>
      <c r="T91" s="449"/>
      <c r="U91" s="447">
        <v>1</v>
      </c>
      <c r="V91" s="448">
        <v>1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3</v>
      </c>
      <c r="AF91" s="448">
        <v>0</v>
      </c>
      <c r="AG91" s="448">
        <v>0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2</v>
      </c>
      <c r="BT91" s="448">
        <v>0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142.66000000000003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0.33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136</v>
      </c>
      <c r="HN91" s="80">
        <f t="shared" si="103"/>
        <v>674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142.99</v>
      </c>
      <c r="HP91" s="80">
        <f t="shared" si="104"/>
        <v>734.05</v>
      </c>
      <c r="HQ91" s="23"/>
      <c r="HR91" s="81">
        <f t="shared" si="92"/>
        <v>135</v>
      </c>
      <c r="HS91" s="81">
        <f t="shared" si="90"/>
        <v>1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125</v>
      </c>
      <c r="L92" s="442">
        <v>0</v>
      </c>
      <c r="M92" s="442">
        <v>0</v>
      </c>
      <c r="N92" s="442"/>
      <c r="O92" s="442"/>
      <c r="P92" s="442"/>
      <c r="Q92" s="442"/>
      <c r="R92" s="442"/>
      <c r="S92" s="442"/>
      <c r="T92" s="443"/>
      <c r="U92" s="441">
        <v>3</v>
      </c>
      <c r="V92" s="442">
        <v>1</v>
      </c>
      <c r="W92" s="442">
        <v>0</v>
      </c>
      <c r="X92" s="442"/>
      <c r="Y92" s="442"/>
      <c r="Z92" s="442"/>
      <c r="AA92" s="442"/>
      <c r="AB92" s="442"/>
      <c r="AC92" s="442"/>
      <c r="AD92" s="443"/>
      <c r="AE92" s="441">
        <v>4</v>
      </c>
      <c r="AF92" s="442">
        <v>0</v>
      </c>
      <c r="AG92" s="442">
        <v>0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4</v>
      </c>
      <c r="BT92" s="442">
        <v>0</v>
      </c>
      <c r="BU92" s="442">
        <v>0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582"/>
      <c r="CT92" s="582"/>
      <c r="CU92" s="582"/>
      <c r="CV92" s="443"/>
      <c r="CW92" s="441">
        <v>0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147.99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0.33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137</v>
      </c>
      <c r="HN92" s="78">
        <f t="shared" si="103"/>
        <v>608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148.32</v>
      </c>
      <c r="HP92" s="78">
        <f t="shared" si="104"/>
        <v>645.56999999999994</v>
      </c>
      <c r="HQ92" s="23"/>
      <c r="HR92" s="79">
        <f t="shared" si="92"/>
        <v>136</v>
      </c>
      <c r="HS92" s="79">
        <f t="shared" si="90"/>
        <v>1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108</v>
      </c>
      <c r="L93" s="445">
        <v>0</v>
      </c>
      <c r="M93" s="445">
        <v>0</v>
      </c>
      <c r="N93" s="445"/>
      <c r="O93" s="445"/>
      <c r="P93" s="445"/>
      <c r="Q93" s="445"/>
      <c r="R93" s="445"/>
      <c r="S93" s="445"/>
      <c r="T93" s="446"/>
      <c r="U93" s="444">
        <v>6</v>
      </c>
      <c r="V93" s="445">
        <v>0</v>
      </c>
      <c r="W93" s="445">
        <v>0</v>
      </c>
      <c r="X93" s="445"/>
      <c r="Y93" s="445"/>
      <c r="Z93" s="445"/>
      <c r="AA93" s="445"/>
      <c r="AB93" s="445"/>
      <c r="AC93" s="445"/>
      <c r="AD93" s="446"/>
      <c r="AE93" s="444">
        <v>3</v>
      </c>
      <c r="AF93" s="445">
        <v>0</v>
      </c>
      <c r="AG93" s="445">
        <v>1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5</v>
      </c>
      <c r="BT93" s="445">
        <v>0</v>
      </c>
      <c r="BU93" s="445">
        <v>0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583"/>
      <c r="CT93" s="583"/>
      <c r="CU93" s="583"/>
      <c r="CV93" s="446"/>
      <c r="CW93" s="444">
        <v>1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131.81000000000003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3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124</v>
      </c>
      <c r="HN93" s="22">
        <f t="shared" si="103"/>
        <v>562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134.81000000000003</v>
      </c>
      <c r="HP93" s="22">
        <f t="shared" si="104"/>
        <v>605.43000000000006</v>
      </c>
      <c r="HQ93" s="23"/>
      <c r="HR93" s="24">
        <f t="shared" si="92"/>
        <v>123</v>
      </c>
      <c r="HS93" s="24">
        <f t="shared" si="90"/>
        <v>0</v>
      </c>
      <c r="HT93" s="24">
        <f t="shared" si="93"/>
        <v>1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83</v>
      </c>
      <c r="L94" s="445">
        <v>5</v>
      </c>
      <c r="M94" s="445">
        <v>0</v>
      </c>
      <c r="N94" s="445"/>
      <c r="O94" s="445"/>
      <c r="P94" s="445"/>
      <c r="Q94" s="445"/>
      <c r="R94" s="445"/>
      <c r="S94" s="445"/>
      <c r="T94" s="446"/>
      <c r="U94" s="444">
        <v>5</v>
      </c>
      <c r="V94" s="445">
        <v>0</v>
      </c>
      <c r="W94" s="445">
        <v>0</v>
      </c>
      <c r="X94" s="445"/>
      <c r="Y94" s="445"/>
      <c r="Z94" s="445"/>
      <c r="AA94" s="445"/>
      <c r="AB94" s="445"/>
      <c r="AC94" s="445"/>
      <c r="AD94" s="446"/>
      <c r="AE94" s="444">
        <v>3</v>
      </c>
      <c r="AF94" s="445">
        <v>0</v>
      </c>
      <c r="AG94" s="445">
        <v>1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0</v>
      </c>
      <c r="BT94" s="445">
        <v>0</v>
      </c>
      <c r="BU94" s="445">
        <v>0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583"/>
      <c r="CT94" s="583"/>
      <c r="CU94" s="583"/>
      <c r="CV94" s="446"/>
      <c r="CW94" s="444">
        <v>0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93.65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5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3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97</v>
      </c>
      <c r="HN94" s="22">
        <f t="shared" si="103"/>
        <v>494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101.65</v>
      </c>
      <c r="HP94" s="22">
        <f t="shared" si="104"/>
        <v>527.77</v>
      </c>
      <c r="HQ94" s="23"/>
      <c r="HR94" s="24">
        <f t="shared" si="92"/>
        <v>91</v>
      </c>
      <c r="HS94" s="24">
        <f t="shared" si="90"/>
        <v>5</v>
      </c>
      <c r="HT94" s="24">
        <f t="shared" si="93"/>
        <v>1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98</v>
      </c>
      <c r="L95" s="448">
        <v>0</v>
      </c>
      <c r="M95" s="448">
        <v>0</v>
      </c>
      <c r="N95" s="448"/>
      <c r="O95" s="448"/>
      <c r="P95" s="448"/>
      <c r="Q95" s="448"/>
      <c r="R95" s="448"/>
      <c r="S95" s="448"/>
      <c r="T95" s="449"/>
      <c r="U95" s="447">
        <v>5</v>
      </c>
      <c r="V95" s="448">
        <v>0</v>
      </c>
      <c r="W95" s="448">
        <v>0</v>
      </c>
      <c r="X95" s="448"/>
      <c r="Y95" s="448"/>
      <c r="Z95" s="448"/>
      <c r="AA95" s="448"/>
      <c r="AB95" s="448"/>
      <c r="AC95" s="448"/>
      <c r="AD95" s="449"/>
      <c r="AE95" s="447">
        <v>2</v>
      </c>
      <c r="AF95" s="448">
        <v>0</v>
      </c>
      <c r="AG95" s="448">
        <v>1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2</v>
      </c>
      <c r="BT95" s="448">
        <v>0</v>
      </c>
      <c r="BU95" s="448">
        <v>0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584"/>
      <c r="CT95" s="584"/>
      <c r="CU95" s="584"/>
      <c r="CV95" s="449"/>
      <c r="CW95" s="447">
        <v>1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110.98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3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109</v>
      </c>
      <c r="HN95" s="80">
        <f t="shared" si="103"/>
        <v>467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113.98</v>
      </c>
      <c r="HP95" s="80">
        <f t="shared" si="104"/>
        <v>498.76</v>
      </c>
      <c r="HQ95" s="23"/>
      <c r="HR95" s="81">
        <f t="shared" si="92"/>
        <v>108</v>
      </c>
      <c r="HS95" s="81">
        <f t="shared" si="90"/>
        <v>0</v>
      </c>
      <c r="HT95" s="81">
        <f t="shared" si="93"/>
        <v>1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120</v>
      </c>
      <c r="L96" s="442">
        <v>0</v>
      </c>
      <c r="M96" s="442">
        <v>0</v>
      </c>
      <c r="N96" s="442"/>
      <c r="O96" s="442"/>
      <c r="P96" s="442"/>
      <c r="Q96" s="442"/>
      <c r="R96" s="442"/>
      <c r="S96" s="442"/>
      <c r="T96" s="443"/>
      <c r="U96" s="441">
        <v>3</v>
      </c>
      <c r="V96" s="442">
        <v>0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3</v>
      </c>
      <c r="AF96" s="442">
        <v>0</v>
      </c>
      <c r="AG96" s="442">
        <v>0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5</v>
      </c>
      <c r="BT96" s="442">
        <v>0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142.49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131</v>
      </c>
      <c r="HN96" s="78">
        <f t="shared" si="103"/>
        <v>461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142.49</v>
      </c>
      <c r="HP96" s="78">
        <f t="shared" si="104"/>
        <v>492.93000000000006</v>
      </c>
      <c r="HQ96" s="23"/>
      <c r="HR96" s="79">
        <f t="shared" si="92"/>
        <v>131</v>
      </c>
      <c r="HS96" s="79">
        <f t="shared" si="90"/>
        <v>0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129</v>
      </c>
      <c r="L97" s="445">
        <v>0</v>
      </c>
      <c r="M97" s="445">
        <v>0</v>
      </c>
      <c r="N97" s="445"/>
      <c r="O97" s="445"/>
      <c r="P97" s="445"/>
      <c r="Q97" s="445"/>
      <c r="R97" s="445"/>
      <c r="S97" s="445"/>
      <c r="T97" s="446"/>
      <c r="U97" s="444">
        <v>2</v>
      </c>
      <c r="V97" s="445">
        <v>0</v>
      </c>
      <c r="W97" s="445">
        <v>0</v>
      </c>
      <c r="X97" s="445"/>
      <c r="Y97" s="445"/>
      <c r="Z97" s="445"/>
      <c r="AA97" s="445"/>
      <c r="AB97" s="445"/>
      <c r="AC97" s="445"/>
      <c r="AD97" s="446"/>
      <c r="AE97" s="444">
        <v>5</v>
      </c>
      <c r="AF97" s="445">
        <v>0</v>
      </c>
      <c r="AG97" s="445">
        <v>0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4</v>
      </c>
      <c r="BT97" s="445">
        <v>0</v>
      </c>
      <c r="BU97" s="445">
        <v>0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154.66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140</v>
      </c>
      <c r="HN97" s="22">
        <f t="shared" si="103"/>
        <v>477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154.66</v>
      </c>
      <c r="HP97" s="22">
        <f t="shared" si="104"/>
        <v>512.78</v>
      </c>
      <c r="HQ97" s="23"/>
      <c r="HR97" s="24">
        <f t="shared" si="92"/>
        <v>140</v>
      </c>
      <c r="HS97" s="24">
        <f t="shared" si="90"/>
        <v>0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380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411.13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271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297.14999999999998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140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154.66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7.95" hidden="1" customHeight="1">
      <c r="A112" s="450" t="e">
        <f>+E!A112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7.95" customHeight="1">
      <c r="A113" s="450" t="e">
        <f>+E!A113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7.95" customHeight="1">
      <c r="A114" s="450" t="e">
        <f>+E!A114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7.95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7.95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7.95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7.95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7.95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7.95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7.95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7.95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7.95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7.95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7.95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7.95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1</v>
      </c>
      <c r="M129" s="420">
        <f>+Inicio!J26</f>
        <v>1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1</v>
      </c>
      <c r="W129" s="420">
        <f t="shared" si="159"/>
        <v>1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1</v>
      </c>
      <c r="AG129" s="420">
        <f t="shared" si="159"/>
        <v>1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1</v>
      </c>
      <c r="AQ129" s="420">
        <f t="shared" si="159"/>
        <v>1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1</v>
      </c>
      <c r="BA129" s="420">
        <f t="shared" si="159"/>
        <v>1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1</v>
      </c>
      <c r="BK129" s="420">
        <f t="shared" si="159"/>
        <v>1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1</v>
      </c>
      <c r="BU129" s="420">
        <f t="shared" si="159"/>
        <v>1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1</v>
      </c>
      <c r="CE129" s="420">
        <f t="shared" si="159"/>
        <v>1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1</v>
      </c>
      <c r="CO129" s="420">
        <f t="shared" si="160"/>
        <v>1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1</v>
      </c>
      <c r="CY129" s="420">
        <f t="shared" si="160"/>
        <v>1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1</v>
      </c>
      <c r="DI129" s="420">
        <f t="shared" si="160"/>
        <v>1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1</v>
      </c>
      <c r="DS129" s="420">
        <f t="shared" si="160"/>
        <v>1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1</v>
      </c>
      <c r="EC129" s="420">
        <f t="shared" si="160"/>
        <v>1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1</v>
      </c>
      <c r="EM129" s="420">
        <f t="shared" si="160"/>
        <v>1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1</v>
      </c>
      <c r="EW129" s="420">
        <f t="shared" si="161"/>
        <v>1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1</v>
      </c>
      <c r="FG129" s="420">
        <f t="shared" si="161"/>
        <v>1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1</v>
      </c>
      <c r="FQ129" s="420">
        <f t="shared" si="161"/>
        <v>1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1</v>
      </c>
      <c r="GA129" s="420">
        <f t="shared" si="161"/>
        <v>1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1</v>
      </c>
      <c r="GK129" s="420">
        <f t="shared" si="161"/>
        <v>1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1</v>
      </c>
      <c r="GU129" s="420">
        <f t="shared" si="161"/>
        <v>1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 t="e">
        <f t="shared" ref="L130:BW130" si="162">+IF(L129=1,L128,0)</f>
        <v>#REF!</v>
      </c>
      <c r="M130" s="420" t="e">
        <f t="shared" si="162"/>
        <v>#REF!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 t="e">
        <f t="shared" si="162"/>
        <v>#REF!</v>
      </c>
      <c r="W130" s="420" t="e">
        <f t="shared" si="162"/>
        <v>#REF!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 t="e">
        <f t="shared" si="162"/>
        <v>#REF!</v>
      </c>
      <c r="AG130" s="420" t="e">
        <f t="shared" si="162"/>
        <v>#REF!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 t="e">
        <f t="shared" si="162"/>
        <v>#REF!</v>
      </c>
      <c r="AQ130" s="420" t="e">
        <f t="shared" si="162"/>
        <v>#REF!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 t="e">
        <f t="shared" si="162"/>
        <v>#REF!</v>
      </c>
      <c r="BA130" s="420" t="e">
        <f t="shared" si="162"/>
        <v>#REF!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 t="e">
        <f t="shared" si="162"/>
        <v>#REF!</v>
      </c>
      <c r="BK130" s="420" t="e">
        <f t="shared" si="162"/>
        <v>#REF!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 t="e">
        <f t="shared" si="162"/>
        <v>#REF!</v>
      </c>
      <c r="BU130" s="420" t="e">
        <f t="shared" si="162"/>
        <v>#REF!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 t="e">
        <f t="shared" si="163"/>
        <v>#REF!</v>
      </c>
      <c r="CE130" s="420" t="e">
        <f t="shared" si="163"/>
        <v>#REF!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 t="e">
        <f t="shared" si="163"/>
        <v>#REF!</v>
      </c>
      <c r="CO130" s="420" t="e">
        <f t="shared" si="163"/>
        <v>#REF!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 t="e">
        <f t="shared" si="163"/>
        <v>#REF!</v>
      </c>
      <c r="CY130" s="420" t="e">
        <f t="shared" si="163"/>
        <v>#REF!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 t="e">
        <f t="shared" si="163"/>
        <v>#REF!</v>
      </c>
      <c r="DI130" s="420" t="e">
        <f t="shared" si="163"/>
        <v>#REF!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 t="e">
        <f t="shared" si="163"/>
        <v>#REF!</v>
      </c>
      <c r="DS130" s="420" t="e">
        <f t="shared" si="163"/>
        <v>#REF!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 t="e">
        <f t="shared" si="163"/>
        <v>#REF!</v>
      </c>
      <c r="EC130" s="420" t="e">
        <f t="shared" si="163"/>
        <v>#REF!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 t="e">
        <f t="shared" si="164"/>
        <v>#REF!</v>
      </c>
      <c r="EM130" s="420" t="e">
        <f t="shared" si="164"/>
        <v>#REF!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 t="e">
        <f t="shared" si="164"/>
        <v>#REF!</v>
      </c>
      <c r="EW130" s="420" t="e">
        <f t="shared" si="164"/>
        <v>#REF!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 t="e">
        <f t="shared" si="164"/>
        <v>#REF!</v>
      </c>
      <c r="FG130" s="420" t="e">
        <f t="shared" si="164"/>
        <v>#REF!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 t="e">
        <f t="shared" si="164"/>
        <v>#REF!</v>
      </c>
      <c r="FQ130" s="420" t="e">
        <f t="shared" si="164"/>
        <v>#REF!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 t="e">
        <f t="shared" si="164"/>
        <v>#REF!</v>
      </c>
      <c r="GA130" s="420" t="e">
        <f t="shared" si="164"/>
        <v>#REF!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 t="e">
        <f t="shared" si="164"/>
        <v>#REF!</v>
      </c>
      <c r="GK130" s="420" t="e">
        <f t="shared" si="164"/>
        <v>#REF!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 t="e">
        <f t="shared" si="164"/>
        <v>#REF!</v>
      </c>
      <c r="GU130" s="420" t="e">
        <f t="shared" si="164"/>
        <v>#REF!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A12:A15"/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view="pageBreakPreview" zoomScale="10" zoomScaleNormal="25" zoomScaleSheetLayoutView="10" workbookViewId="0">
      <selection activeCell="C9" sqref="C9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3.85546875" style="361" customWidth="1"/>
    <col min="15" max="16" width="19" style="361" customWidth="1"/>
    <col min="17" max="19" width="15.85546875" style="361" customWidth="1"/>
    <col min="20" max="26" width="15.7109375" style="361" hidden="1" customWidth="1"/>
    <col min="27" max="29" width="15.85546875" style="361" customWidth="1"/>
    <col min="30" max="36" width="15.7109375" style="361" hidden="1" customWidth="1"/>
    <col min="37" max="37" width="27.85546875" style="361" customWidth="1"/>
    <col min="38" max="38" width="29.85546875" style="361" customWidth="1"/>
    <col min="39" max="46" width="15.7109375" style="361" hidden="1" customWidth="1"/>
    <col min="47" max="49" width="15.85546875" style="361" customWidth="1"/>
    <col min="50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3.855468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50.1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7" t="s">
        <v>100</v>
      </c>
      <c r="BU2" s="808"/>
      <c r="BV2" s="808"/>
      <c r="BW2" s="808"/>
      <c r="BX2" s="808"/>
      <c r="BY2" s="808"/>
      <c r="BZ2" s="808"/>
      <c r="CA2" s="808"/>
      <c r="CB2" s="808"/>
      <c r="CC2" s="808"/>
      <c r="CD2" s="808"/>
      <c r="CE2" s="808"/>
      <c r="CF2" s="808"/>
      <c r="CG2" s="809"/>
    </row>
    <row r="3" spans="2:99" s="110" customFormat="1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10"/>
      <c r="BU3" s="811"/>
      <c r="BV3" s="811"/>
      <c r="BW3" s="811"/>
      <c r="BX3" s="811"/>
      <c r="BY3" s="811"/>
      <c r="BZ3" s="811"/>
      <c r="CA3" s="811"/>
      <c r="CB3" s="811"/>
      <c r="CC3" s="811"/>
      <c r="CD3" s="811"/>
      <c r="CE3" s="811"/>
      <c r="CF3" s="811"/>
      <c r="CG3" s="812"/>
      <c r="CR3" s="277"/>
    </row>
    <row r="4" spans="2:99" s="277" customFormat="1" ht="35.1" customHeight="1">
      <c r="C4" s="424" t="str">
        <f>+V_Ma!C4</f>
        <v xml:space="preserve">      Intersección                 :   Av. Próceres - Av. Paseo de la Repúbica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810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2"/>
    </row>
    <row r="5" spans="2:99" s="277" customFormat="1" ht="35.1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35" t="e">
        <f>+O89</f>
        <v>#REF!</v>
      </c>
      <c r="BU5" s="836"/>
      <c r="BV5" s="836"/>
      <c r="BW5" s="836"/>
      <c r="BX5" s="836"/>
      <c r="BY5" s="836"/>
      <c r="BZ5" s="836"/>
      <c r="CA5" s="836"/>
      <c r="CB5" s="839" t="e">
        <f>+BE89</f>
        <v>#REF!</v>
      </c>
      <c r="CC5" s="839"/>
      <c r="CD5" s="839"/>
      <c r="CE5" s="839"/>
      <c r="CF5" s="839"/>
      <c r="CG5" s="840"/>
    </row>
    <row r="6" spans="2:99" s="277" customFormat="1" ht="35.1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35"/>
      <c r="BU6" s="836"/>
      <c r="BV6" s="836"/>
      <c r="BW6" s="836"/>
      <c r="BX6" s="836"/>
      <c r="BY6" s="836"/>
      <c r="BZ6" s="836"/>
      <c r="CA6" s="836"/>
      <c r="CB6" s="839"/>
      <c r="CC6" s="839"/>
      <c r="CD6" s="839"/>
      <c r="CE6" s="839"/>
      <c r="CF6" s="839"/>
      <c r="CG6" s="840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37"/>
      <c r="BU7" s="838"/>
      <c r="BV7" s="838"/>
      <c r="BW7" s="838"/>
      <c r="BX7" s="838"/>
      <c r="BY7" s="838"/>
      <c r="BZ7" s="838"/>
      <c r="CA7" s="838"/>
      <c r="CB7" s="841"/>
      <c r="CC7" s="841"/>
      <c r="CD7" s="841"/>
      <c r="CE7" s="841"/>
      <c r="CF7" s="841"/>
      <c r="CG7" s="842"/>
      <c r="CM7" s="848"/>
      <c r="CN7" s="848"/>
      <c r="CO7" s="848"/>
      <c r="CP7" s="848"/>
      <c r="CR7" s="845"/>
      <c r="CS7" s="845"/>
      <c r="CT7" s="845"/>
      <c r="CU7" s="845"/>
    </row>
    <row r="8" spans="2:99" s="110" customFormat="1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848"/>
      <c r="CN8" s="848"/>
      <c r="CO8" s="848"/>
      <c r="CP8" s="848"/>
      <c r="CR8" s="845"/>
      <c r="CS8" s="845"/>
      <c r="CT8" s="845"/>
      <c r="CU8" s="845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846">
        <v>1</v>
      </c>
      <c r="CS10" s="846"/>
      <c r="CT10" s="846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846"/>
      <c r="CS11" s="846"/>
      <c r="CT11" s="846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6"/>
      <c r="CS12" s="846"/>
      <c r="CT12" s="846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7"/>
      <c r="CS14" s="847"/>
      <c r="CT14" s="847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7"/>
      <c r="CS15" s="847"/>
      <c r="CT15" s="847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7"/>
      <c r="CS16" s="847"/>
      <c r="CT16" s="847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5" t="s">
        <v>138</v>
      </c>
      <c r="BU32" s="826"/>
      <c r="BV32" s="813" t="s">
        <v>429</v>
      </c>
      <c r="BW32" s="814"/>
      <c r="BX32" s="814"/>
      <c r="BY32" s="814"/>
      <c r="BZ32" s="814"/>
      <c r="CA32" s="814"/>
      <c r="CB32" s="814"/>
      <c r="CC32" s="814"/>
      <c r="CD32" s="814"/>
      <c r="CE32" s="815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7"/>
      <c r="BU33" s="828"/>
      <c r="BV33" s="816"/>
      <c r="BW33" s="817"/>
      <c r="BX33" s="817"/>
      <c r="BY33" s="817"/>
      <c r="BZ33" s="817"/>
      <c r="CA33" s="817"/>
      <c r="CB33" s="817"/>
      <c r="CC33" s="817"/>
      <c r="CD33" s="817"/>
      <c r="CE33" s="818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43" t="s">
        <v>166</v>
      </c>
      <c r="BU34" s="844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/>
      <c r="BX35" s="468"/>
      <c r="BY35" s="468"/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/>
      <c r="BX36" s="469"/>
      <c r="BY36" s="469"/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v>31</v>
      </c>
      <c r="BW37" s="469">
        <v>33</v>
      </c>
      <c r="BX37" s="469" t="str">
        <f>+IF(V_Ma!BX37="","",V_Ma!BX37)</f>
        <v/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f>+IF(V_Ma!BV38="","",V_Ma!BV38)</f>
        <v>41</v>
      </c>
      <c r="BW38" s="469">
        <f>+IF(V_Ma!BW38="","",V_Ma!BW38)</f>
        <v>42</v>
      </c>
      <c r="BX38" s="469">
        <f>+IF(V_Ma!BX38="","",V_Ma!BX38)</f>
        <v>43</v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33"/>
      <c r="CG42" s="834"/>
      <c r="CH42" s="834"/>
      <c r="CI42" s="834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9" t="s">
        <v>137</v>
      </c>
      <c r="BU43" s="830"/>
      <c r="BV43" s="819" t="s">
        <v>430</v>
      </c>
      <c r="BW43" s="820"/>
      <c r="BX43" s="820"/>
      <c r="BY43" s="820"/>
      <c r="BZ43" s="820"/>
      <c r="CA43" s="820"/>
      <c r="CB43" s="820"/>
      <c r="CC43" s="820"/>
      <c r="CD43" s="820"/>
      <c r="CE43" s="821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31"/>
      <c r="BU44" s="832"/>
      <c r="BV44" s="822"/>
      <c r="BW44" s="823"/>
      <c r="BX44" s="823"/>
      <c r="BY44" s="823"/>
      <c r="BZ44" s="823"/>
      <c r="CA44" s="823"/>
      <c r="CB44" s="823"/>
      <c r="CC44" s="823"/>
      <c r="CD44" s="823"/>
      <c r="CE44" s="824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9" t="s">
        <v>166</v>
      </c>
      <c r="BU45" s="850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>
        <v>33</v>
      </c>
      <c r="BX46" s="468">
        <f>+IF(V_Ma!BX46="","",V_Ma!BX46)</f>
        <v>33</v>
      </c>
      <c r="BY46" s="468" t="str">
        <f>+IF(V_Ma!BY46="","",V_Ma!BY46)</f>
        <v/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31</v>
      </c>
      <c r="BX47" s="469">
        <f>+IF(V_Ma!BX47="","",V_Ma!BX47)</f>
        <v>31</v>
      </c>
      <c r="BY47" s="469" t="str">
        <f>+IF(V_Ma!BY47="","",V_Ma!BY47)</f>
        <v/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f>+IF(V_Ma!BV48="","",V_Ma!BV48)</f>
        <v>11</v>
      </c>
      <c r="BW48" s="469">
        <f>+IF(V_Ma!BW48="","",V_Ma!BW48)</f>
        <v>23</v>
      </c>
      <c r="BX48" s="469">
        <f>+IF(V_Ma!BX48="","",V_Ma!BX48)</f>
        <v>42</v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f>+IF(V_Ma!BV49="","",V_Ma!BV49)</f>
        <v>13</v>
      </c>
      <c r="BW49" s="469">
        <f>+IF(V_Ma!BW49="","",V_Ma!BW49)</f>
        <v>21</v>
      </c>
      <c r="BX49" s="469" t="str">
        <f>+IF(V_Ma!BX49="","",V_Ma!BX49)</f>
        <v/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852" t="s">
        <v>21</v>
      </c>
      <c r="P56" s="852"/>
      <c r="Q56" s="491" t="str">
        <f>+V_Ma!Q56</f>
        <v>Av.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Próceres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 t="str">
        <f>+V_Ma!AK56</f>
        <v>Av. Paseo de la República</v>
      </c>
      <c r="AL56" s="495"/>
      <c r="AM56" s="494"/>
      <c r="AN56" s="496"/>
      <c r="AO56" s="495"/>
      <c r="AP56" s="495" t="str">
        <f>+V_Ma!AU56</f>
        <v>Jr. San Clemente</v>
      </c>
      <c r="AQ56" s="495"/>
      <c r="AR56" s="495" t="str">
        <f>+V_Ma!AU56</f>
        <v>Jr. San Clemente</v>
      </c>
      <c r="AS56" s="495"/>
      <c r="AT56" s="496"/>
      <c r="AU56" s="491" t="str">
        <f>+V_Ma!AU56</f>
        <v>Jr. San Clemente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851" t="s">
        <v>22</v>
      </c>
      <c r="BF56" s="802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52"/>
      <c r="P57" s="852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2" t="str">
        <f>+V_Ma!AU57</f>
        <v>Oeste - Este</v>
      </c>
      <c r="AV57" s="729"/>
      <c r="AW57" s="729"/>
      <c r="AX57" s="713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851"/>
      <c r="BF57" s="802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52"/>
      <c r="P58" s="852"/>
      <c r="Q58" s="656">
        <f>+Q108</f>
        <v>11</v>
      </c>
      <c r="R58" s="656">
        <f t="shared" ref="R58:BD58" si="2">+R108</f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>
        <f t="shared" si="2"/>
        <v>23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33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3">
        <f t="shared" si="2"/>
        <v>41</v>
      </c>
      <c r="AV58" s="723">
        <f t="shared" si="2"/>
        <v>42</v>
      </c>
      <c r="AW58" s="730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51"/>
      <c r="BF58" s="802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8" t="str">
        <f>+V_Ma!O59</f>
        <v>Auto</v>
      </c>
      <c r="P59" s="799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1" t="str">
        <f>+V_Ma!O60</f>
        <v>Moto lineal</v>
      </c>
      <c r="P60" s="782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1" t="str">
        <f>+V_Ma!O61</f>
        <v>Omnibus</v>
      </c>
      <c r="P61" s="782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1" t="str">
        <f>+V_Ma!O62</f>
        <v>Microbús</v>
      </c>
      <c r="P62" s="782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1" t="str">
        <f>+V_Ma!O63</f>
        <v>Camioneta Rural</v>
      </c>
      <c r="P63" s="782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1" t="str">
        <f>+V_Ma!O64</f>
        <v>Bus Interprovincial</v>
      </c>
      <c r="P64" s="782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81" t="str">
        <f>+V_Ma!O65</f>
        <v>Camión</v>
      </c>
      <c r="P65" s="782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81" t="str">
        <f>+V_Ma!O66</f>
        <v>Tráiler</v>
      </c>
      <c r="P66" s="782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81" t="str">
        <f>+V_Ma!O67</f>
        <v>Mototaxi</v>
      </c>
      <c r="P67" s="782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81" t="str">
        <f>+V_Ma!O68</f>
        <v>Bicicleta</v>
      </c>
      <c r="P68" s="782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81" t="str">
        <f>+V_Ma!O69</f>
        <v>Scooter</v>
      </c>
      <c r="P69" s="782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81" t="str">
        <f>+V_Ma!O70</f>
        <v>n</v>
      </c>
      <c r="P70" s="782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81" t="str">
        <f>+V_Ma!O71</f>
        <v>n</v>
      </c>
      <c r="P71" s="782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7" t="str">
        <f>+V_Ma!O72</f>
        <v>n</v>
      </c>
      <c r="P72" s="787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7" t="str">
        <f>+V_Ma!O73</f>
        <v>n</v>
      </c>
      <c r="P73" s="787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7" t="str">
        <f>+V_Ma!O74</f>
        <v>n</v>
      </c>
      <c r="P74" s="787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7" t="str">
        <f>+V_Ma!O75</f>
        <v>n</v>
      </c>
      <c r="P75" s="787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7" t="str">
        <f>+V_Ma!O76</f>
        <v>n</v>
      </c>
      <c r="P76" s="787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7" t="str">
        <f>+V_Ma!O77</f>
        <v>n</v>
      </c>
      <c r="P77" s="787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783" t="str">
        <f>+V_Ma!O78</f>
        <v>n</v>
      </c>
      <c r="P78" s="783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786" t="s">
        <v>14</v>
      </c>
      <c r="P79" s="786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785" t="s">
        <v>19</v>
      </c>
      <c r="P80" s="785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4" t="str">
        <f t="shared" ref="O81:O86" si="6">+O99</f>
        <v>Veh. No Motorizado</v>
      </c>
      <c r="P81" s="784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4" t="str">
        <f t="shared" si="6"/>
        <v>Veh. Privado</v>
      </c>
      <c r="P82" s="784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4" t="str">
        <f t="shared" si="6"/>
        <v>Veh. Publico</v>
      </c>
      <c r="P83" s="784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4" t="str">
        <f t="shared" si="6"/>
        <v>Veh. Carga</v>
      </c>
      <c r="P84" s="784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4" t="str">
        <f t="shared" si="6"/>
        <v>Veh. n</v>
      </c>
      <c r="P85" s="784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4" t="str">
        <f t="shared" si="6"/>
        <v>Veh. n</v>
      </c>
      <c r="P86" s="784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11</v>
      </c>
      <c r="R87" s="397">
        <f t="shared" ref="R87:BD87" si="9">+R58</f>
        <v>12</v>
      </c>
      <c r="S87" s="397">
        <f t="shared" si="9"/>
        <v>13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21</v>
      </c>
      <c r="AB87" s="397">
        <f t="shared" si="9"/>
        <v>22</v>
      </c>
      <c r="AC87" s="397">
        <f t="shared" si="9"/>
        <v>23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>
        <f t="shared" si="9"/>
        <v>31</v>
      </c>
      <c r="AL87" s="397">
        <f t="shared" si="9"/>
        <v>33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41</v>
      </c>
      <c r="AV87" s="397">
        <f t="shared" si="9"/>
        <v>42</v>
      </c>
      <c r="AW87" s="397">
        <f t="shared" si="9"/>
        <v>43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9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791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90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92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9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793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90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4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00" t="s">
        <v>306</v>
      </c>
      <c r="P95" s="801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39.950000000000003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803" t="s">
        <v>153</v>
      </c>
      <c r="P97" s="804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2" t="str">
        <f>+AU57</f>
        <v>Oeste - Este</v>
      </c>
      <c r="AV97" s="729"/>
      <c r="AW97" s="729"/>
      <c r="AX97" s="713"/>
      <c r="AY97" s="585"/>
      <c r="AZ97" s="586"/>
      <c r="BA97" s="853">
        <f>+BA57</f>
        <v>0</v>
      </c>
      <c r="BB97" s="854"/>
      <c r="BC97" s="854"/>
      <c r="BD97" s="855"/>
      <c r="BE97" s="802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39.950000000000003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05"/>
      <c r="P98" s="806"/>
      <c r="Q98" s="656">
        <f>+Q58</f>
        <v>11</v>
      </c>
      <c r="R98" s="656">
        <f t="shared" ref="R98:BD98" si="12">+R58</f>
        <v>12</v>
      </c>
      <c r="S98" s="698">
        <f t="shared" si="12"/>
        <v>13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21</v>
      </c>
      <c r="AB98" s="657">
        <f t="shared" si="12"/>
        <v>22</v>
      </c>
      <c r="AC98" s="657">
        <f t="shared" si="12"/>
        <v>23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>
        <f t="shared" si="12"/>
        <v>31</v>
      </c>
      <c r="AL98" s="710">
        <f t="shared" si="12"/>
        <v>33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3">
        <f t="shared" si="12"/>
        <v>41</v>
      </c>
      <c r="AV98" s="723">
        <f t="shared" si="12"/>
        <v>42</v>
      </c>
      <c r="AW98" s="730">
        <f t="shared" si="12"/>
        <v>43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802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98" t="str">
        <f>+V_Ma!O99</f>
        <v>Veh. No Motorizado</v>
      </c>
      <c r="P99" s="79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81" t="str">
        <f>+V_Ma!O100</f>
        <v>Veh. Privado</v>
      </c>
      <c r="P100" s="782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81" t="str">
        <f>+V_Ma!O101</f>
        <v>Veh. Publico</v>
      </c>
      <c r="P101" s="782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81" t="str">
        <f>+V_Ma!O102</f>
        <v>Veh. Carga</v>
      </c>
      <c r="P102" s="782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81" t="str">
        <f>+V_Ma!O103</f>
        <v>Veh. n</v>
      </c>
      <c r="P103" s="782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796" t="str">
        <f>+V_Ma!O104</f>
        <v>Veh. n</v>
      </c>
      <c r="P104" s="797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795" t="s">
        <v>14</v>
      </c>
      <c r="P105" s="795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8.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39.950000000000003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788"/>
      <c r="P108" s="788"/>
      <c r="Q108" s="477">
        <f>+IF($CR$10=1,N!K15,IF($CR$10=2,N!K7,"N"))</f>
        <v>11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>
        <f>+IF($CR$10=1,S!M15,IF($CR$10=2,S!M7,"N"))</f>
        <v>23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33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779" t="s">
        <v>474</v>
      </c>
      <c r="P109" s="780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779" t="s">
        <v>475</v>
      </c>
      <c r="P110" s="780"/>
      <c r="Q110" s="721" t="str">
        <f>+Q88</f>
        <v>Q89</v>
      </c>
      <c r="R110" s="721" t="str">
        <f t="shared" ref="R110:BD110" si="14">+R88</f>
        <v>R89</v>
      </c>
      <c r="S110" s="721" t="str">
        <f t="shared" si="14"/>
        <v>S89</v>
      </c>
      <c r="T110" s="721" t="str">
        <f t="shared" si="14"/>
        <v>T89</v>
      </c>
      <c r="U110" s="721" t="str">
        <f t="shared" si="14"/>
        <v>U89</v>
      </c>
      <c r="V110" s="721" t="str">
        <f t="shared" si="14"/>
        <v>V89</v>
      </c>
      <c r="W110" s="721" t="str">
        <f t="shared" si="14"/>
        <v>W89</v>
      </c>
      <c r="X110" s="721" t="str">
        <f t="shared" si="14"/>
        <v>X89</v>
      </c>
      <c r="Y110" s="721" t="str">
        <f t="shared" si="14"/>
        <v>Y89</v>
      </c>
      <c r="Z110" s="721" t="str">
        <f t="shared" si="14"/>
        <v>Z89</v>
      </c>
      <c r="AA110" s="721" t="str">
        <f t="shared" si="14"/>
        <v>AA89</v>
      </c>
      <c r="AB110" s="721" t="str">
        <f t="shared" si="14"/>
        <v>AB89</v>
      </c>
      <c r="AC110" s="721" t="str">
        <f t="shared" si="14"/>
        <v>AC89</v>
      </c>
      <c r="AD110" s="721" t="str">
        <f t="shared" si="14"/>
        <v>AD89</v>
      </c>
      <c r="AE110" s="721" t="str">
        <f t="shared" si="14"/>
        <v>AE89</v>
      </c>
      <c r="AF110" s="721" t="str">
        <f t="shared" si="14"/>
        <v>AF89</v>
      </c>
      <c r="AG110" s="721" t="str">
        <f t="shared" si="14"/>
        <v>AG89</v>
      </c>
      <c r="AH110" s="721" t="str">
        <f t="shared" si="14"/>
        <v>AH89</v>
      </c>
      <c r="AI110" s="721" t="str">
        <f t="shared" si="14"/>
        <v>AI89</v>
      </c>
      <c r="AJ110" s="721" t="str">
        <f t="shared" si="14"/>
        <v>AJ89</v>
      </c>
      <c r="AK110" s="721" t="str">
        <f t="shared" si="14"/>
        <v>AK89</v>
      </c>
      <c r="AL110" s="721" t="str">
        <f t="shared" si="14"/>
        <v>AL89</v>
      </c>
      <c r="AM110" s="721" t="str">
        <f t="shared" si="14"/>
        <v>AM89</v>
      </c>
      <c r="AN110" s="721" t="str">
        <f t="shared" si="14"/>
        <v>AN89</v>
      </c>
      <c r="AO110" s="721" t="str">
        <f t="shared" si="14"/>
        <v>AO89</v>
      </c>
      <c r="AP110" s="721" t="str">
        <f t="shared" si="14"/>
        <v>AP89</v>
      </c>
      <c r="AQ110" s="721" t="str">
        <f t="shared" si="14"/>
        <v>AQ89</v>
      </c>
      <c r="AR110" s="721" t="str">
        <f t="shared" si="14"/>
        <v>AR89</v>
      </c>
      <c r="AS110" s="721" t="str">
        <f t="shared" si="14"/>
        <v>AS89</v>
      </c>
      <c r="AT110" s="721" t="str">
        <f t="shared" si="14"/>
        <v>AT89</v>
      </c>
      <c r="AU110" s="721" t="str">
        <f t="shared" si="14"/>
        <v>AU89</v>
      </c>
      <c r="AV110" s="721" t="str">
        <f t="shared" si="14"/>
        <v>AV89</v>
      </c>
      <c r="AW110" s="721" t="str">
        <f t="shared" si="14"/>
        <v>AW89</v>
      </c>
      <c r="AX110" s="721" t="str">
        <f t="shared" si="14"/>
        <v>AX89</v>
      </c>
      <c r="AY110" s="721" t="str">
        <f t="shared" si="14"/>
        <v>AY89</v>
      </c>
      <c r="AZ110" s="721" t="str">
        <f t="shared" si="14"/>
        <v>AZ89</v>
      </c>
      <c r="BA110" s="721" t="str">
        <f t="shared" si="14"/>
        <v>BA89</v>
      </c>
      <c r="BB110" s="721" t="str">
        <f t="shared" si="14"/>
        <v>BB89</v>
      </c>
      <c r="BC110" s="721" t="str">
        <f t="shared" si="14"/>
        <v>BC89</v>
      </c>
      <c r="BD110" s="721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BA97:BD97"/>
    <mergeCell ref="O69:P69"/>
    <mergeCell ref="O77:P77"/>
    <mergeCell ref="O84:P84"/>
    <mergeCell ref="O86:P86"/>
    <mergeCell ref="O85:P85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A54" sqref="A54:XFD112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3.85546875" style="361" customWidth="1"/>
    <col min="15" max="16" width="19" style="361" customWidth="1"/>
    <col min="17" max="19" width="15.85546875" style="361" customWidth="1"/>
    <col min="20" max="26" width="15.7109375" style="361" hidden="1" customWidth="1"/>
    <col min="27" max="29" width="15.85546875" style="361" customWidth="1"/>
    <col min="30" max="36" width="15.7109375" style="361" hidden="1" customWidth="1"/>
    <col min="37" max="37" width="27.85546875" style="361" customWidth="1"/>
    <col min="38" max="38" width="29.85546875" style="361" customWidth="1"/>
    <col min="39" max="46" width="15.7109375" style="361" hidden="1" customWidth="1"/>
    <col min="47" max="49" width="15.85546875" style="361" customWidth="1"/>
    <col min="50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3.85546875" style="361" customWidth="1"/>
    <col min="71" max="71" width="15.42578125" style="110" hidden="1" customWidth="1"/>
    <col min="72" max="72" width="10.71093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1" width="0" style="110" hidden="1" customWidth="1"/>
    <col min="102" max="16384" width="10.42578125" style="110"/>
  </cols>
  <sheetData>
    <row r="1" spans="2:99" ht="11.25" customHeight="1" thickBot="1"/>
    <row r="2" spans="2:99" ht="50.1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7" t="s">
        <v>100</v>
      </c>
      <c r="BU2" s="808"/>
      <c r="BV2" s="808"/>
      <c r="BW2" s="808"/>
      <c r="BX2" s="808"/>
      <c r="BY2" s="808"/>
      <c r="BZ2" s="808"/>
      <c r="CA2" s="808"/>
      <c r="CB2" s="808"/>
      <c r="CC2" s="808"/>
      <c r="CD2" s="808"/>
      <c r="CE2" s="808"/>
      <c r="CF2" s="808"/>
      <c r="CG2" s="809"/>
    </row>
    <row r="3" spans="2:99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10"/>
      <c r="BU3" s="811"/>
      <c r="BV3" s="811"/>
      <c r="BW3" s="811"/>
      <c r="BX3" s="811"/>
      <c r="BY3" s="811"/>
      <c r="BZ3" s="811"/>
      <c r="CA3" s="811"/>
      <c r="CB3" s="811"/>
      <c r="CC3" s="811"/>
      <c r="CD3" s="811"/>
      <c r="CE3" s="811"/>
      <c r="CF3" s="811"/>
      <c r="CG3" s="812"/>
      <c r="CR3" s="277"/>
    </row>
    <row r="4" spans="2:99" s="277" customFormat="1" ht="35.1" customHeight="1">
      <c r="C4" s="424" t="str">
        <f>+CONCATENATE("      Intersección                 :   ",Inicio!G5)</f>
        <v xml:space="preserve">      Intersección                 :   Av. Próceres - Av. Paseo de la Repúbica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810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2"/>
    </row>
    <row r="5" spans="2:99" s="277" customFormat="1" ht="35.1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35" t="e">
        <f>+O89</f>
        <v>#REF!</v>
      </c>
      <c r="BU5" s="836"/>
      <c r="BV5" s="836"/>
      <c r="BW5" s="836"/>
      <c r="BX5" s="836"/>
      <c r="BY5" s="836"/>
      <c r="BZ5" s="836"/>
      <c r="CA5" s="836"/>
      <c r="CB5" s="839" t="e">
        <f>+BE89</f>
        <v>#REF!</v>
      </c>
      <c r="CC5" s="839"/>
      <c r="CD5" s="839"/>
      <c r="CE5" s="839"/>
      <c r="CF5" s="839"/>
      <c r="CG5" s="840"/>
    </row>
    <row r="6" spans="2:99" s="277" customFormat="1" ht="35.1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35"/>
      <c r="BU6" s="836"/>
      <c r="BV6" s="836"/>
      <c r="BW6" s="836"/>
      <c r="BX6" s="836"/>
      <c r="BY6" s="836"/>
      <c r="BZ6" s="836"/>
      <c r="CA6" s="836"/>
      <c r="CB6" s="839"/>
      <c r="CC6" s="839"/>
      <c r="CD6" s="839"/>
      <c r="CE6" s="839"/>
      <c r="CF6" s="839"/>
      <c r="CG6" s="840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37"/>
      <c r="BU7" s="838"/>
      <c r="BV7" s="838"/>
      <c r="BW7" s="838"/>
      <c r="BX7" s="838"/>
      <c r="BY7" s="838"/>
      <c r="BZ7" s="838"/>
      <c r="CA7" s="838"/>
      <c r="CB7" s="841"/>
      <c r="CC7" s="841"/>
      <c r="CD7" s="841"/>
      <c r="CE7" s="841"/>
      <c r="CF7" s="841"/>
      <c r="CG7" s="842"/>
      <c r="CM7" s="848" t="s">
        <v>542</v>
      </c>
      <c r="CN7" s="848"/>
      <c r="CO7" s="848"/>
      <c r="CP7" s="848"/>
      <c r="CR7" s="845"/>
      <c r="CS7" s="845"/>
      <c r="CT7" s="845"/>
      <c r="CU7" s="845"/>
    </row>
    <row r="8" spans="2:99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848"/>
      <c r="CN8" s="848"/>
      <c r="CO8" s="848"/>
      <c r="CP8" s="848"/>
      <c r="CR8" s="845"/>
      <c r="CS8" s="845"/>
      <c r="CT8" s="845"/>
      <c r="CU8" s="845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846">
        <v>1</v>
      </c>
      <c r="CS10" s="846"/>
      <c r="CT10" s="846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846"/>
      <c r="CS11" s="846"/>
      <c r="CT11" s="846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6"/>
      <c r="CS12" s="846"/>
      <c r="CT12" s="846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7"/>
      <c r="CS14" s="847"/>
      <c r="CT14" s="847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7"/>
      <c r="CS15" s="847"/>
      <c r="CT15" s="847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7"/>
      <c r="CS16" s="847"/>
      <c r="CT16" s="847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5" t="s">
        <v>138</v>
      </c>
      <c r="BU32" s="826"/>
      <c r="BV32" s="813" t="s">
        <v>429</v>
      </c>
      <c r="BW32" s="814"/>
      <c r="BX32" s="814"/>
      <c r="BY32" s="814"/>
      <c r="BZ32" s="814"/>
      <c r="CA32" s="814"/>
      <c r="CB32" s="814"/>
      <c r="CC32" s="814"/>
      <c r="CD32" s="814"/>
      <c r="CE32" s="815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7"/>
      <c r="BU33" s="828"/>
      <c r="BV33" s="816"/>
      <c r="BW33" s="817"/>
      <c r="BX33" s="817"/>
      <c r="BY33" s="817"/>
      <c r="BZ33" s="817"/>
      <c r="CA33" s="817"/>
      <c r="CB33" s="817"/>
      <c r="CC33" s="817"/>
      <c r="CD33" s="817"/>
      <c r="CE33" s="818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43" t="s">
        <v>166</v>
      </c>
      <c r="BU34" s="844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11</v>
      </c>
      <c r="BW35" s="468">
        <v>12</v>
      </c>
      <c r="BX35" s="468">
        <v>13</v>
      </c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21</v>
      </c>
      <c r="BW36" s="469">
        <v>22</v>
      </c>
      <c r="BX36" s="469">
        <v>23</v>
      </c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v>31</v>
      </c>
      <c r="BW37" s="469">
        <v>33</v>
      </c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3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41</v>
      </c>
      <c r="BW38" s="469">
        <v>42</v>
      </c>
      <c r="BX38" s="469">
        <v>43</v>
      </c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33"/>
      <c r="CG42" s="834"/>
      <c r="CH42" s="834"/>
      <c r="CI42" s="834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9" t="s">
        <v>137</v>
      </c>
      <c r="BU43" s="830"/>
      <c r="BV43" s="819" t="s">
        <v>430</v>
      </c>
      <c r="BW43" s="820"/>
      <c r="BX43" s="820"/>
      <c r="BY43" s="820"/>
      <c r="BZ43" s="820"/>
      <c r="CA43" s="820"/>
      <c r="CB43" s="820"/>
      <c r="CC43" s="820"/>
      <c r="CD43" s="820"/>
      <c r="CE43" s="821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31"/>
      <c r="BU44" s="832"/>
      <c r="BV44" s="822"/>
      <c r="BW44" s="823"/>
      <c r="BX44" s="823"/>
      <c r="BY44" s="823"/>
      <c r="BZ44" s="823"/>
      <c r="CA44" s="823"/>
      <c r="CB44" s="823"/>
      <c r="CC44" s="823"/>
      <c r="CD44" s="823"/>
      <c r="CE44" s="824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9" t="s">
        <v>166</v>
      </c>
      <c r="BU45" s="850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41</v>
      </c>
      <c r="BW46" s="468">
        <v>22</v>
      </c>
      <c r="BX46" s="468">
        <v>33</v>
      </c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43</v>
      </c>
      <c r="BW47" s="469">
        <v>12</v>
      </c>
      <c r="BX47" s="469">
        <v>31</v>
      </c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v>11</v>
      </c>
      <c r="BW48" s="469">
        <v>23</v>
      </c>
      <c r="BX48" s="469">
        <v>42</v>
      </c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>
        <v>21</v>
      </c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852" t="s">
        <v>21</v>
      </c>
      <c r="P56" s="852"/>
      <c r="Q56" s="491" t="str">
        <f>+Inicio!H12</f>
        <v>Av.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Próceres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 t="str">
        <f>+Inicio!H24</f>
        <v>Av. Paseo de la República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Jr. San Clemente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851" t="s">
        <v>14</v>
      </c>
      <c r="BF56" s="802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52"/>
      <c r="P57" s="852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2" t="s">
        <v>142</v>
      </c>
      <c r="AV57" s="729"/>
      <c r="AW57" s="729"/>
      <c r="AX57" s="713"/>
      <c r="AY57" s="585"/>
      <c r="AZ57" s="586"/>
      <c r="BA57" s="497"/>
      <c r="BB57" s="497"/>
      <c r="BC57" s="497"/>
      <c r="BD57" s="498"/>
      <c r="BE57" s="851"/>
      <c r="BF57" s="802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52"/>
      <c r="P58" s="852"/>
      <c r="Q58" s="656">
        <f t="shared" ref="Q58:BD58" si="2">+Q108</f>
        <v>11</v>
      </c>
      <c r="R58" s="656">
        <f t="shared" si="2"/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>
        <f t="shared" si="2"/>
        <v>23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33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3">
        <f t="shared" si="2"/>
        <v>41</v>
      </c>
      <c r="AV58" s="723">
        <f t="shared" si="2"/>
        <v>42</v>
      </c>
      <c r="AW58" s="730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51"/>
      <c r="BF58" s="802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8" t="str">
        <f>+Inicio!AD4</f>
        <v>Auto</v>
      </c>
      <c r="P59" s="799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1" t="str">
        <f>+Inicio!AD5</f>
        <v>Moto lineal</v>
      </c>
      <c r="P60" s="782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1" t="str">
        <f>+Inicio!AD6</f>
        <v>Omnibus</v>
      </c>
      <c r="P61" s="782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1" t="str">
        <f>+Inicio!AD7</f>
        <v>Microbús</v>
      </c>
      <c r="P62" s="782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1" t="str">
        <f>+Inicio!AD8</f>
        <v>Camioneta Rural</v>
      </c>
      <c r="P63" s="782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1" t="str">
        <f>+Inicio!AD9</f>
        <v>Bus Interprovincial</v>
      </c>
      <c r="P64" s="782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81" t="str">
        <f>+Inicio!AD10</f>
        <v>Camión</v>
      </c>
      <c r="P65" s="782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81" t="str">
        <f>+Inicio!AD11</f>
        <v>Tráiler</v>
      </c>
      <c r="P66" s="782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81" t="str">
        <f>+Inicio!AD12</f>
        <v>Mototaxi</v>
      </c>
      <c r="P67" s="782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81" t="str">
        <f>+Inicio!AD13</f>
        <v>Bicicleta</v>
      </c>
      <c r="P68" s="782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81" t="str">
        <f>+Inicio!AD14</f>
        <v>Scooter</v>
      </c>
      <c r="P69" s="782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81" t="str">
        <f>+Inicio!AD15</f>
        <v>n</v>
      </c>
      <c r="P70" s="782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81" t="str">
        <f>+Inicio!AD16</f>
        <v>n</v>
      </c>
      <c r="P71" s="782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7" t="str">
        <f>+Inicio!AD17</f>
        <v>n</v>
      </c>
      <c r="P72" s="787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7" t="str">
        <f>+Inicio!AD18</f>
        <v>n</v>
      </c>
      <c r="P73" s="787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7" t="str">
        <f>+Inicio!AD19</f>
        <v>n</v>
      </c>
      <c r="P74" s="787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7" t="str">
        <f>+Inicio!AD20</f>
        <v>n</v>
      </c>
      <c r="P75" s="787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7" t="str">
        <f>+Inicio!AD21</f>
        <v>n</v>
      </c>
      <c r="P76" s="787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7" t="str">
        <f>+Inicio!AD22</f>
        <v>n</v>
      </c>
      <c r="P77" s="787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783" t="str">
        <f>+Inicio!AD23</f>
        <v>n</v>
      </c>
      <c r="P78" s="783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786" t="s">
        <v>14</v>
      </c>
      <c r="P79" s="786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785" t="s">
        <v>19</v>
      </c>
      <c r="P80" s="785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4" t="str">
        <f t="shared" ref="O81:O86" si="6">+O99</f>
        <v>Veh. No Motorizado</v>
      </c>
      <c r="P81" s="784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4" t="str">
        <f t="shared" si="6"/>
        <v>Veh. Privado</v>
      </c>
      <c r="P82" s="784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4" t="str">
        <f t="shared" si="6"/>
        <v>Veh. Publico</v>
      </c>
      <c r="P83" s="784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4" t="str">
        <f t="shared" si="6"/>
        <v>Veh. Carga</v>
      </c>
      <c r="P84" s="784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4" t="str">
        <f t="shared" si="6"/>
        <v>Veh. n</v>
      </c>
      <c r="P85" s="784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4" t="str">
        <f t="shared" si="6"/>
        <v>Veh. n</v>
      </c>
      <c r="P86" s="784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11</v>
      </c>
      <c r="R87" s="397">
        <f t="shared" ref="R87:BD87" si="13">+R58</f>
        <v>12</v>
      </c>
      <c r="S87" s="397">
        <f t="shared" si="13"/>
        <v>13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21</v>
      </c>
      <c r="AB87" s="397">
        <f t="shared" si="13"/>
        <v>22</v>
      </c>
      <c r="AC87" s="397">
        <f t="shared" si="13"/>
        <v>23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>
        <f t="shared" si="13"/>
        <v>31</v>
      </c>
      <c r="AL87" s="397">
        <f t="shared" si="13"/>
        <v>33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41</v>
      </c>
      <c r="AV87" s="397">
        <f t="shared" si="13"/>
        <v>42</v>
      </c>
      <c r="AW87" s="397">
        <f t="shared" si="13"/>
        <v>43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9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791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90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92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9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793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90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4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00" t="s">
        <v>306</v>
      </c>
      <c r="P95" s="801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39.950000000000003" hidden="1" customHeight="1">
      <c r="C97" s="302"/>
      <c r="O97" s="803" t="s">
        <v>153</v>
      </c>
      <c r="P97" s="804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2" t="str">
        <f>+AU57</f>
        <v>Oeste - Este</v>
      </c>
      <c r="AV97" s="729"/>
      <c r="AW97" s="729"/>
      <c r="AX97" s="713"/>
      <c r="AY97" s="585"/>
      <c r="AZ97" s="586"/>
      <c r="BA97" s="853">
        <f>+BA57</f>
        <v>0</v>
      </c>
      <c r="BB97" s="854"/>
      <c r="BC97" s="854"/>
      <c r="BD97" s="855"/>
      <c r="BE97" s="802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39.950000000000003" hidden="1" customHeight="1">
      <c r="C98" s="302"/>
      <c r="O98" s="805"/>
      <c r="P98" s="806"/>
      <c r="Q98" s="656">
        <f>+Q58</f>
        <v>11</v>
      </c>
      <c r="R98" s="656">
        <f t="shared" ref="R98:BD98" si="16">+R58</f>
        <v>12</v>
      </c>
      <c r="S98" s="698">
        <f t="shared" si="16"/>
        <v>13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21</v>
      </c>
      <c r="AB98" s="657">
        <f t="shared" si="16"/>
        <v>22</v>
      </c>
      <c r="AC98" s="657">
        <f t="shared" si="16"/>
        <v>23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>
        <f t="shared" si="16"/>
        <v>31</v>
      </c>
      <c r="AL98" s="710">
        <f t="shared" si="16"/>
        <v>33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3">
        <f t="shared" si="16"/>
        <v>41</v>
      </c>
      <c r="AV98" s="723">
        <f t="shared" si="16"/>
        <v>42</v>
      </c>
      <c r="AW98" s="730">
        <f t="shared" si="16"/>
        <v>43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802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98" t="str">
        <f>+CONCATENATE("Veh. ",Inicio!AF3)</f>
        <v>Veh. No Motorizado</v>
      </c>
      <c r="P99" s="79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81" t="str">
        <f>+CONCATENATE("Veh. ",Inicio!AG3)</f>
        <v>Veh. Privado</v>
      </c>
      <c r="P100" s="782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81" t="str">
        <f>+CONCATENATE("Veh. ",Inicio!AH3)</f>
        <v>Veh. Publico</v>
      </c>
      <c r="P101" s="782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81" t="str">
        <f>+CONCATENATE("Veh. ",Inicio!AI3)</f>
        <v>Veh. Carga</v>
      </c>
      <c r="P102" s="782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81" t="str">
        <f>+CONCATENATE("Veh. ",Inicio!AJ3)</f>
        <v>Veh. n</v>
      </c>
      <c r="P103" s="782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796" t="str">
        <f>+CONCATENATE("Veh. ",Inicio!AK3)</f>
        <v>Veh. n</v>
      </c>
      <c r="P104" s="797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795" t="s">
        <v>14</v>
      </c>
      <c r="P105" s="795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8.1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39.950000000000003" hidden="1" customHeight="1">
      <c r="O108" s="788"/>
      <c r="P108" s="788"/>
      <c r="Q108" s="477">
        <f>+IF($CR$10=1,N!K15,IF($CR$10=2,N!K7,"N"))</f>
        <v>11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>
        <f>+IF($CR$10=1,S!M15,IF($CR$10=2,S!M7,"N"))</f>
        <v>23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33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779" t="s">
        <v>474</v>
      </c>
      <c r="P109" s="780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779" t="s">
        <v>475</v>
      </c>
      <c r="P110" s="780"/>
      <c r="Q110" s="721" t="str">
        <f>+Q88</f>
        <v>Q89</v>
      </c>
      <c r="R110" s="721" t="str">
        <f t="shared" ref="R110:BD110" si="18">+R88</f>
        <v>R89</v>
      </c>
      <c r="S110" s="721" t="str">
        <f t="shared" si="18"/>
        <v>S89</v>
      </c>
      <c r="T110" s="721" t="str">
        <f t="shared" si="18"/>
        <v>T89</v>
      </c>
      <c r="U110" s="721" t="str">
        <f t="shared" si="18"/>
        <v>U89</v>
      </c>
      <c r="V110" s="721" t="str">
        <f t="shared" si="18"/>
        <v>V89</v>
      </c>
      <c r="W110" s="721" t="str">
        <f t="shared" si="18"/>
        <v>W89</v>
      </c>
      <c r="X110" s="721" t="str">
        <f t="shared" si="18"/>
        <v>X89</v>
      </c>
      <c r="Y110" s="721" t="str">
        <f t="shared" si="18"/>
        <v>Y89</v>
      </c>
      <c r="Z110" s="721" t="str">
        <f t="shared" si="18"/>
        <v>Z89</v>
      </c>
      <c r="AA110" s="721" t="str">
        <f t="shared" si="18"/>
        <v>AA89</v>
      </c>
      <c r="AB110" s="721" t="str">
        <f t="shared" si="18"/>
        <v>AB89</v>
      </c>
      <c r="AC110" s="721" t="str">
        <f t="shared" si="18"/>
        <v>AC89</v>
      </c>
      <c r="AD110" s="721" t="str">
        <f t="shared" si="18"/>
        <v>AD89</v>
      </c>
      <c r="AE110" s="721" t="str">
        <f t="shared" si="18"/>
        <v>AE89</v>
      </c>
      <c r="AF110" s="721" t="str">
        <f t="shared" si="18"/>
        <v>AF89</v>
      </c>
      <c r="AG110" s="721" t="str">
        <f t="shared" si="18"/>
        <v>AG89</v>
      </c>
      <c r="AH110" s="721" t="str">
        <f t="shared" si="18"/>
        <v>AH89</v>
      </c>
      <c r="AI110" s="721" t="str">
        <f t="shared" si="18"/>
        <v>AI89</v>
      </c>
      <c r="AJ110" s="721" t="str">
        <f t="shared" si="18"/>
        <v>AJ89</v>
      </c>
      <c r="AK110" s="721" t="str">
        <f t="shared" si="18"/>
        <v>AK89</v>
      </c>
      <c r="AL110" s="721" t="str">
        <f t="shared" si="18"/>
        <v>AL89</v>
      </c>
      <c r="AM110" s="721" t="str">
        <f t="shared" si="18"/>
        <v>AM89</v>
      </c>
      <c r="AN110" s="721" t="str">
        <f t="shared" si="18"/>
        <v>AN89</v>
      </c>
      <c r="AO110" s="721" t="str">
        <f t="shared" si="18"/>
        <v>AO89</v>
      </c>
      <c r="AP110" s="721" t="str">
        <f t="shared" si="18"/>
        <v>AP89</v>
      </c>
      <c r="AQ110" s="721" t="str">
        <f t="shared" si="18"/>
        <v>AQ89</v>
      </c>
      <c r="AR110" s="721" t="str">
        <f t="shared" si="18"/>
        <v>AR89</v>
      </c>
      <c r="AS110" s="721" t="str">
        <f t="shared" si="18"/>
        <v>ax89</v>
      </c>
      <c r="AT110" s="721" t="str">
        <f t="shared" si="18"/>
        <v>AT89</v>
      </c>
      <c r="AU110" s="721" t="str">
        <f t="shared" si="18"/>
        <v>AU89</v>
      </c>
      <c r="AV110" s="721" t="str">
        <f t="shared" si="18"/>
        <v>AV89</v>
      </c>
      <c r="AW110" s="721" t="str">
        <f t="shared" si="18"/>
        <v>AW89</v>
      </c>
      <c r="AX110" s="721" t="str">
        <f t="shared" si="18"/>
        <v>AX89</v>
      </c>
      <c r="AY110" s="721" t="str">
        <f t="shared" si="18"/>
        <v>AY89</v>
      </c>
      <c r="AZ110" s="721" t="str">
        <f t="shared" si="18"/>
        <v>AZ89</v>
      </c>
      <c r="BA110" s="721" t="str">
        <f t="shared" si="18"/>
        <v>BA89</v>
      </c>
      <c r="BB110" s="721" t="str">
        <f t="shared" si="18"/>
        <v>BB89</v>
      </c>
      <c r="BC110" s="721" t="str">
        <f t="shared" si="18"/>
        <v>BC89</v>
      </c>
      <c r="BD110" s="721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95:P95"/>
    <mergeCell ref="O93:O94"/>
    <mergeCell ref="BE97:BE98"/>
    <mergeCell ref="BE93:BE94"/>
    <mergeCell ref="BA97:BD97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59:P59"/>
    <mergeCell ref="O60:P60"/>
    <mergeCell ref="O62:P62"/>
    <mergeCell ref="O61:P61"/>
    <mergeCell ref="O64:P64"/>
    <mergeCell ref="O63:P63"/>
    <mergeCell ref="BT2:CG4"/>
    <mergeCell ref="BT34:BU34"/>
    <mergeCell ref="BT43:BU44"/>
    <mergeCell ref="BV43:CE44"/>
    <mergeCell ref="O56:P58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O86:P86"/>
    <mergeCell ref="O82:P82"/>
    <mergeCell ref="O78:P78"/>
    <mergeCell ref="O80:P80"/>
    <mergeCell ref="O79:P79"/>
    <mergeCell ref="O83:P83"/>
    <mergeCell ref="O81:P81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855468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4.95" customHeight="1">
      <c r="B4" s="133"/>
      <c r="C4" s="856" t="s">
        <v>325</v>
      </c>
      <c r="D4" s="860" t="s">
        <v>182</v>
      </c>
      <c r="E4" s="861"/>
      <c r="F4" s="861"/>
      <c r="G4" s="862"/>
      <c r="H4" s="860" t="s">
        <v>275</v>
      </c>
      <c r="I4" s="861"/>
      <c r="J4" s="861"/>
      <c r="K4" s="862"/>
      <c r="L4" s="860" t="s">
        <v>276</v>
      </c>
      <c r="M4" s="861"/>
      <c r="N4" s="861"/>
      <c r="O4" s="862"/>
      <c r="P4" s="860" t="s">
        <v>277</v>
      </c>
      <c r="Q4" s="861"/>
      <c r="R4" s="861"/>
      <c r="S4" s="862"/>
      <c r="T4" s="860" t="s">
        <v>278</v>
      </c>
      <c r="U4" s="861"/>
      <c r="V4" s="861"/>
      <c r="W4" s="862"/>
      <c r="X4" s="144"/>
      <c r="Y4" s="144"/>
      <c r="Z4" s="125"/>
    </row>
    <row r="5" spans="1:274" s="2" customFormat="1" ht="24.95" customHeight="1">
      <c r="B5" s="133"/>
      <c r="C5" s="856"/>
      <c r="D5" s="863" t="s">
        <v>432</v>
      </c>
      <c r="E5" s="864"/>
      <c r="F5" s="864"/>
      <c r="G5" s="865"/>
      <c r="H5" s="863" t="s">
        <v>433</v>
      </c>
      <c r="I5" s="864"/>
      <c r="J5" s="864"/>
      <c r="K5" s="865"/>
      <c r="L5" s="863" t="s">
        <v>434</v>
      </c>
      <c r="M5" s="864"/>
      <c r="N5" s="864"/>
      <c r="O5" s="865"/>
      <c r="P5" s="863"/>
      <c r="Q5" s="864"/>
      <c r="R5" s="864"/>
      <c r="S5" s="865"/>
      <c r="T5" s="863"/>
      <c r="U5" s="864"/>
      <c r="V5" s="864"/>
      <c r="W5" s="865"/>
      <c r="X5" s="144"/>
      <c r="Y5" s="144"/>
      <c r="Z5" s="125"/>
    </row>
    <row r="6" spans="1:274" ht="32.25" customHeight="1">
      <c r="B6" s="133"/>
      <c r="C6" s="856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9.9499999999999993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4.9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9.9499999999999993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9.9499999999999993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9.9499999999999993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Próceres - Av. Paseo de la Repúbica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9.9499999999999993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4.9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20.100000000000001" customHeight="1">
      <c r="Z27" s="866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9" t="s">
        <v>182</v>
      </c>
      <c r="IN27" s="879" t="s">
        <v>275</v>
      </c>
      <c r="IO27" s="879" t="s">
        <v>276</v>
      </c>
      <c r="IP27" s="879" t="s">
        <v>277</v>
      </c>
      <c r="IQ27" s="879" t="s">
        <v>278</v>
      </c>
      <c r="IR27" s="889" t="s">
        <v>294</v>
      </c>
      <c r="IS27" s="882" t="s">
        <v>285</v>
      </c>
      <c r="IT27" s="886" t="s">
        <v>286</v>
      </c>
      <c r="IU27" s="900" t="s">
        <v>291</v>
      </c>
      <c r="IV27" s="892" t="s">
        <v>312</v>
      </c>
      <c r="IW27" s="885" t="s">
        <v>313</v>
      </c>
      <c r="IX27" s="885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67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80"/>
      <c r="IN28" s="880"/>
      <c r="IO28" s="880"/>
      <c r="IP28" s="880"/>
      <c r="IQ28" s="880"/>
      <c r="IR28" s="890"/>
      <c r="IS28" s="883"/>
      <c r="IT28" s="887"/>
      <c r="IU28" s="901"/>
      <c r="IV28" s="893"/>
      <c r="IW28" s="885"/>
      <c r="IX28" s="885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350000000000001" customHeight="1">
      <c r="Z29" s="867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80"/>
      <c r="IN29" s="880"/>
      <c r="IO29" s="880"/>
      <c r="IP29" s="880"/>
      <c r="IQ29" s="880"/>
      <c r="IR29" s="890"/>
      <c r="IS29" s="883"/>
      <c r="IT29" s="887"/>
      <c r="IU29" s="901"/>
      <c r="IV29" s="893"/>
      <c r="IW29" s="885"/>
      <c r="IX29" s="885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68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70">
        <f t="shared" ref="CI30:DN30" si="22">+IF(AA30="","",AA30)</f>
        <v>21</v>
      </c>
      <c r="CJ30" s="870">
        <f t="shared" si="22"/>
        <v>22</v>
      </c>
      <c r="CK30" s="870" t="str">
        <f t="shared" si="22"/>
        <v/>
      </c>
      <c r="CL30" s="870" t="str">
        <f t="shared" si="22"/>
        <v/>
      </c>
      <c r="CM30" s="870" t="str">
        <f t="shared" si="22"/>
        <v/>
      </c>
      <c r="CN30" s="870" t="str">
        <f t="shared" si="22"/>
        <v/>
      </c>
      <c r="CO30" s="857" t="str">
        <f t="shared" si="22"/>
        <v/>
      </c>
      <c r="CP30" s="857" t="str">
        <f t="shared" si="22"/>
        <v/>
      </c>
      <c r="CQ30" s="857" t="str">
        <f t="shared" si="22"/>
        <v/>
      </c>
      <c r="CR30" s="857" t="str">
        <f t="shared" si="22"/>
        <v/>
      </c>
      <c r="CS30" s="857" t="str">
        <f t="shared" si="22"/>
        <v/>
      </c>
      <c r="CT30" s="857" t="str">
        <f t="shared" si="22"/>
        <v/>
      </c>
      <c r="CU30" s="870">
        <f t="shared" si="22"/>
        <v>31</v>
      </c>
      <c r="CV30" s="870">
        <f t="shared" si="22"/>
        <v>32</v>
      </c>
      <c r="CW30" s="870" t="str">
        <f t="shared" si="22"/>
        <v/>
      </c>
      <c r="CX30" s="870" t="str">
        <f t="shared" si="22"/>
        <v/>
      </c>
      <c r="CY30" s="870" t="str">
        <f t="shared" si="22"/>
        <v/>
      </c>
      <c r="CZ30" s="870" t="str">
        <f t="shared" si="22"/>
        <v/>
      </c>
      <c r="DA30" s="857" t="str">
        <f t="shared" si="22"/>
        <v/>
      </c>
      <c r="DB30" s="857" t="str">
        <f t="shared" si="22"/>
        <v/>
      </c>
      <c r="DC30" s="857" t="str">
        <f t="shared" si="22"/>
        <v/>
      </c>
      <c r="DD30" s="857" t="str">
        <f t="shared" si="22"/>
        <v/>
      </c>
      <c r="DE30" s="857" t="str">
        <f t="shared" si="22"/>
        <v/>
      </c>
      <c r="DF30" s="857" t="str">
        <f t="shared" si="22"/>
        <v/>
      </c>
      <c r="DG30" s="870">
        <f t="shared" si="22"/>
        <v>41</v>
      </c>
      <c r="DH30" s="870">
        <f t="shared" si="22"/>
        <v>42</v>
      </c>
      <c r="DI30" s="870" t="str">
        <f t="shared" si="22"/>
        <v/>
      </c>
      <c r="DJ30" s="870" t="str">
        <f t="shared" si="22"/>
        <v/>
      </c>
      <c r="DK30" s="870" t="str">
        <f t="shared" si="22"/>
        <v/>
      </c>
      <c r="DL30" s="870" t="str">
        <f t="shared" si="22"/>
        <v/>
      </c>
      <c r="DM30" s="857" t="str">
        <f t="shared" si="22"/>
        <v/>
      </c>
      <c r="DN30" s="857" t="str">
        <f t="shared" si="22"/>
        <v/>
      </c>
      <c r="DO30" s="857" t="str">
        <f t="shared" ref="DO30:EP30" si="23">+IF(BG30="","",BG30)</f>
        <v/>
      </c>
      <c r="DP30" s="857" t="str">
        <f t="shared" si="23"/>
        <v/>
      </c>
      <c r="DQ30" s="857" t="str">
        <f t="shared" si="23"/>
        <v/>
      </c>
      <c r="DR30" s="857" t="str">
        <f t="shared" si="23"/>
        <v/>
      </c>
      <c r="DS30" s="870" t="str">
        <f t="shared" si="23"/>
        <v/>
      </c>
      <c r="DT30" s="870" t="str">
        <f t="shared" si="23"/>
        <v/>
      </c>
      <c r="DU30" s="870" t="str">
        <f t="shared" si="23"/>
        <v/>
      </c>
      <c r="DV30" s="870" t="str">
        <f t="shared" si="23"/>
        <v/>
      </c>
      <c r="DW30" s="870" t="str">
        <f t="shared" si="23"/>
        <v/>
      </c>
      <c r="DX30" s="870" t="str">
        <f t="shared" si="23"/>
        <v/>
      </c>
      <c r="DY30" s="857" t="str">
        <f t="shared" si="23"/>
        <v/>
      </c>
      <c r="DZ30" s="857" t="str">
        <f t="shared" si="23"/>
        <v/>
      </c>
      <c r="EA30" s="857" t="str">
        <f t="shared" si="23"/>
        <v/>
      </c>
      <c r="EB30" s="857" t="str">
        <f t="shared" si="23"/>
        <v/>
      </c>
      <c r="EC30" s="857" t="str">
        <f t="shared" si="23"/>
        <v/>
      </c>
      <c r="ED30" s="857" t="str">
        <f t="shared" si="23"/>
        <v/>
      </c>
      <c r="EE30" s="870" t="str">
        <f t="shared" si="23"/>
        <v/>
      </c>
      <c r="EF30" s="870" t="str">
        <f t="shared" si="23"/>
        <v/>
      </c>
      <c r="EG30" s="870" t="str">
        <f t="shared" si="23"/>
        <v/>
      </c>
      <c r="EH30" s="870" t="str">
        <f t="shared" si="23"/>
        <v/>
      </c>
      <c r="EI30" s="870" t="str">
        <f t="shared" si="23"/>
        <v/>
      </c>
      <c r="EJ30" s="870" t="str">
        <f t="shared" si="23"/>
        <v/>
      </c>
      <c r="EK30" s="857" t="str">
        <f t="shared" si="23"/>
        <v/>
      </c>
      <c r="EL30" s="857" t="str">
        <f t="shared" si="23"/>
        <v/>
      </c>
      <c r="EM30" s="857" t="str">
        <f t="shared" si="23"/>
        <v/>
      </c>
      <c r="EN30" s="857" t="str">
        <f t="shared" si="23"/>
        <v/>
      </c>
      <c r="EO30" s="857" t="str">
        <f t="shared" si="23"/>
        <v/>
      </c>
      <c r="EP30" s="857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80"/>
      <c r="IN30" s="880"/>
      <c r="IO30" s="880"/>
      <c r="IP30" s="880"/>
      <c r="IQ30" s="880"/>
      <c r="IR30" s="890"/>
      <c r="IS30" s="883"/>
      <c r="IT30" s="887"/>
      <c r="IU30" s="901"/>
      <c r="IV30" s="893"/>
      <c r="IW30" s="885"/>
      <c r="IX30" s="885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67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71"/>
      <c r="CJ31" s="871"/>
      <c r="CK31" s="871"/>
      <c r="CL31" s="871"/>
      <c r="CM31" s="871"/>
      <c r="CN31" s="871"/>
      <c r="CO31" s="858"/>
      <c r="CP31" s="858"/>
      <c r="CQ31" s="858"/>
      <c r="CR31" s="858"/>
      <c r="CS31" s="858"/>
      <c r="CT31" s="858"/>
      <c r="CU31" s="871"/>
      <c r="CV31" s="871"/>
      <c r="CW31" s="871"/>
      <c r="CX31" s="871"/>
      <c r="CY31" s="871"/>
      <c r="CZ31" s="871"/>
      <c r="DA31" s="858"/>
      <c r="DB31" s="858"/>
      <c r="DC31" s="858"/>
      <c r="DD31" s="858"/>
      <c r="DE31" s="858"/>
      <c r="DF31" s="858"/>
      <c r="DG31" s="871"/>
      <c r="DH31" s="871"/>
      <c r="DI31" s="871"/>
      <c r="DJ31" s="871"/>
      <c r="DK31" s="871"/>
      <c r="DL31" s="871"/>
      <c r="DM31" s="858"/>
      <c r="DN31" s="858"/>
      <c r="DO31" s="858"/>
      <c r="DP31" s="858"/>
      <c r="DQ31" s="858"/>
      <c r="DR31" s="858"/>
      <c r="DS31" s="871"/>
      <c r="DT31" s="871"/>
      <c r="DU31" s="871"/>
      <c r="DV31" s="871"/>
      <c r="DW31" s="871"/>
      <c r="DX31" s="871"/>
      <c r="DY31" s="858"/>
      <c r="DZ31" s="858"/>
      <c r="EA31" s="858"/>
      <c r="EB31" s="858"/>
      <c r="EC31" s="858"/>
      <c r="ED31" s="858"/>
      <c r="EE31" s="871"/>
      <c r="EF31" s="871"/>
      <c r="EG31" s="871"/>
      <c r="EH31" s="871"/>
      <c r="EI31" s="871"/>
      <c r="EJ31" s="871"/>
      <c r="EK31" s="858"/>
      <c r="EL31" s="858"/>
      <c r="EM31" s="858"/>
      <c r="EN31" s="858"/>
      <c r="EO31" s="858"/>
      <c r="EP31" s="858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80"/>
      <c r="IN31" s="880"/>
      <c r="IO31" s="880"/>
      <c r="IP31" s="880"/>
      <c r="IQ31" s="880"/>
      <c r="IR31" s="890"/>
      <c r="IS31" s="883"/>
      <c r="IT31" s="887"/>
      <c r="IU31" s="901"/>
      <c r="IV31" s="893"/>
      <c r="IW31" s="885"/>
      <c r="IX31" s="885"/>
      <c r="IY31" s="876" t="s">
        <v>287</v>
      </c>
      <c r="IZ31" s="873" t="s">
        <v>169</v>
      </c>
      <c r="JA31" s="895" t="s">
        <v>288</v>
      </c>
      <c r="JB31" s="876" t="s">
        <v>287</v>
      </c>
      <c r="JC31" s="873" t="s">
        <v>169</v>
      </c>
      <c r="JD31" s="895" t="s">
        <v>288</v>
      </c>
      <c r="JE31" s="876" t="s">
        <v>287</v>
      </c>
      <c r="JF31" s="873" t="s">
        <v>169</v>
      </c>
      <c r="JG31" s="895" t="s">
        <v>288</v>
      </c>
      <c r="JH31" s="876" t="s">
        <v>287</v>
      </c>
      <c r="JI31" s="873" t="s">
        <v>169</v>
      </c>
      <c r="JJ31" s="895" t="s">
        <v>288</v>
      </c>
      <c r="JK31" s="876" t="s">
        <v>287</v>
      </c>
      <c r="JL31" s="873" t="s">
        <v>169</v>
      </c>
      <c r="JM31" s="895" t="s">
        <v>288</v>
      </c>
      <c r="JN31" s="899">
        <v>1</v>
      </c>
      <c r="JO31" s="899">
        <v>2</v>
      </c>
      <c r="JP31" s="899">
        <v>3</v>
      </c>
      <c r="JQ31" s="899">
        <v>4</v>
      </c>
      <c r="JR31" s="899">
        <v>5</v>
      </c>
      <c r="JS31" s="898" t="s">
        <v>332</v>
      </c>
    </row>
    <row r="32" spans="1:279" ht="15" customHeight="1">
      <c r="Z32" s="867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71"/>
      <c r="CJ32" s="871"/>
      <c r="CK32" s="871"/>
      <c r="CL32" s="871"/>
      <c r="CM32" s="871"/>
      <c r="CN32" s="871"/>
      <c r="CO32" s="858"/>
      <c r="CP32" s="858"/>
      <c r="CQ32" s="858"/>
      <c r="CR32" s="858"/>
      <c r="CS32" s="858"/>
      <c r="CT32" s="858"/>
      <c r="CU32" s="871"/>
      <c r="CV32" s="871"/>
      <c r="CW32" s="871"/>
      <c r="CX32" s="871"/>
      <c r="CY32" s="871"/>
      <c r="CZ32" s="871"/>
      <c r="DA32" s="858"/>
      <c r="DB32" s="858"/>
      <c r="DC32" s="858"/>
      <c r="DD32" s="858"/>
      <c r="DE32" s="858"/>
      <c r="DF32" s="858"/>
      <c r="DG32" s="871"/>
      <c r="DH32" s="871"/>
      <c r="DI32" s="871"/>
      <c r="DJ32" s="871"/>
      <c r="DK32" s="871"/>
      <c r="DL32" s="871"/>
      <c r="DM32" s="858"/>
      <c r="DN32" s="858"/>
      <c r="DO32" s="858"/>
      <c r="DP32" s="858"/>
      <c r="DQ32" s="858"/>
      <c r="DR32" s="858"/>
      <c r="DS32" s="871"/>
      <c r="DT32" s="871"/>
      <c r="DU32" s="871"/>
      <c r="DV32" s="871"/>
      <c r="DW32" s="871"/>
      <c r="DX32" s="871"/>
      <c r="DY32" s="858"/>
      <c r="DZ32" s="858"/>
      <c r="EA32" s="858"/>
      <c r="EB32" s="858"/>
      <c r="EC32" s="858"/>
      <c r="ED32" s="858"/>
      <c r="EE32" s="871"/>
      <c r="EF32" s="871"/>
      <c r="EG32" s="871"/>
      <c r="EH32" s="871"/>
      <c r="EI32" s="871"/>
      <c r="EJ32" s="871"/>
      <c r="EK32" s="858"/>
      <c r="EL32" s="858"/>
      <c r="EM32" s="858"/>
      <c r="EN32" s="858"/>
      <c r="EO32" s="858"/>
      <c r="EP32" s="858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80"/>
      <c r="IN32" s="880"/>
      <c r="IO32" s="880"/>
      <c r="IP32" s="880"/>
      <c r="IQ32" s="880"/>
      <c r="IR32" s="890"/>
      <c r="IS32" s="883"/>
      <c r="IT32" s="887"/>
      <c r="IU32" s="901"/>
      <c r="IV32" s="893"/>
      <c r="IW32" s="885"/>
      <c r="IX32" s="885"/>
      <c r="IY32" s="877"/>
      <c r="IZ32" s="874"/>
      <c r="JA32" s="896"/>
      <c r="JB32" s="877"/>
      <c r="JC32" s="874"/>
      <c r="JD32" s="896"/>
      <c r="JE32" s="877"/>
      <c r="JF32" s="874"/>
      <c r="JG32" s="896"/>
      <c r="JH32" s="877"/>
      <c r="JI32" s="874"/>
      <c r="JJ32" s="896"/>
      <c r="JK32" s="877"/>
      <c r="JL32" s="874"/>
      <c r="JM32" s="896"/>
      <c r="JN32" s="899"/>
      <c r="JO32" s="899"/>
      <c r="JP32" s="899"/>
      <c r="JQ32" s="899"/>
      <c r="JR32" s="899"/>
      <c r="JS32" s="898"/>
    </row>
    <row r="33" spans="25:279" ht="15" customHeight="1">
      <c r="Z33" s="869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72"/>
      <c r="CJ33" s="872"/>
      <c r="CK33" s="872"/>
      <c r="CL33" s="872"/>
      <c r="CM33" s="872"/>
      <c r="CN33" s="872"/>
      <c r="CO33" s="859"/>
      <c r="CP33" s="859"/>
      <c r="CQ33" s="859"/>
      <c r="CR33" s="859"/>
      <c r="CS33" s="859"/>
      <c r="CT33" s="859"/>
      <c r="CU33" s="872"/>
      <c r="CV33" s="872"/>
      <c r="CW33" s="872"/>
      <c r="CX33" s="872"/>
      <c r="CY33" s="872"/>
      <c r="CZ33" s="872"/>
      <c r="DA33" s="859"/>
      <c r="DB33" s="859"/>
      <c r="DC33" s="859"/>
      <c r="DD33" s="859"/>
      <c r="DE33" s="859"/>
      <c r="DF33" s="859"/>
      <c r="DG33" s="872"/>
      <c r="DH33" s="872"/>
      <c r="DI33" s="872"/>
      <c r="DJ33" s="872"/>
      <c r="DK33" s="872"/>
      <c r="DL33" s="872"/>
      <c r="DM33" s="859"/>
      <c r="DN33" s="859"/>
      <c r="DO33" s="859"/>
      <c r="DP33" s="859"/>
      <c r="DQ33" s="859"/>
      <c r="DR33" s="859"/>
      <c r="DS33" s="872"/>
      <c r="DT33" s="872"/>
      <c r="DU33" s="872"/>
      <c r="DV33" s="872"/>
      <c r="DW33" s="872"/>
      <c r="DX33" s="872"/>
      <c r="DY33" s="859"/>
      <c r="DZ33" s="859"/>
      <c r="EA33" s="859"/>
      <c r="EB33" s="859"/>
      <c r="EC33" s="859"/>
      <c r="ED33" s="859"/>
      <c r="EE33" s="872"/>
      <c r="EF33" s="872"/>
      <c r="EG33" s="872"/>
      <c r="EH33" s="872"/>
      <c r="EI33" s="872"/>
      <c r="EJ33" s="872"/>
      <c r="EK33" s="859"/>
      <c r="EL33" s="859"/>
      <c r="EM33" s="859"/>
      <c r="EN33" s="859"/>
      <c r="EO33" s="859"/>
      <c r="EP33" s="859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81"/>
      <c r="IN33" s="881"/>
      <c r="IO33" s="881"/>
      <c r="IP33" s="881"/>
      <c r="IQ33" s="881"/>
      <c r="IR33" s="891"/>
      <c r="IS33" s="884"/>
      <c r="IT33" s="888"/>
      <c r="IU33" s="902"/>
      <c r="IV33" s="894"/>
      <c r="IW33" s="885"/>
      <c r="IX33" s="885"/>
      <c r="IY33" s="878"/>
      <c r="IZ33" s="875"/>
      <c r="JA33" s="897"/>
      <c r="JB33" s="878"/>
      <c r="JC33" s="875"/>
      <c r="JD33" s="897"/>
      <c r="JE33" s="878"/>
      <c r="JF33" s="875"/>
      <c r="JG33" s="897"/>
      <c r="JH33" s="878"/>
      <c r="JI33" s="875"/>
      <c r="JJ33" s="897"/>
      <c r="JK33" s="878"/>
      <c r="JL33" s="875"/>
      <c r="JM33" s="897"/>
      <c r="JN33" s="899"/>
      <c r="JO33" s="899"/>
      <c r="JP33" s="899"/>
      <c r="JQ33" s="899"/>
      <c r="JR33" s="899"/>
      <c r="JS33" s="898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20.100000000000001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20.100000000000001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20.100000000000001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20.100000000000001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20.100000000000001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20.100000000000001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20.100000000000001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20.100000000000001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20.100000000000001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20.100000000000001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20.100000000000001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20.100000000000001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20.100000000000001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20.100000000000001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20.100000000000001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20.100000000000001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20.100000000000001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20.100000000000001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20.100000000000001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20.100000000000001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20.100000000000001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20.100000000000001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20.100000000000001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20.100000000000001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20.100000000000001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20.100000000000001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20.100000000000001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64.5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484.31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70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99.64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9.5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64.5</v>
      </c>
      <c r="CJ67" s="55">
        <f t="shared" si="52"/>
        <v>484.31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70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99.64</v>
      </c>
      <c r="DH67" s="55">
        <f t="shared" si="76"/>
        <v>9.5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0.04</v>
      </c>
      <c r="ER67" s="66">
        <f t="shared" si="112"/>
        <v>0.13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0.02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0.03</v>
      </c>
      <c r="FP67" s="66">
        <f t="shared" si="136"/>
        <v>0.01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0.17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0.02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0.04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0.23799999999999999</v>
      </c>
      <c r="IN67" s="66">
        <f t="shared" si="178"/>
        <v>1.1000000000000001E-2</v>
      </c>
      <c r="IO67" s="66">
        <f t="shared" si="179"/>
        <v>0.04</v>
      </c>
      <c r="IP67" s="66">
        <f t="shared" si="180"/>
        <v>0</v>
      </c>
      <c r="IQ67" s="67">
        <f t="shared" si="181"/>
        <v>0</v>
      </c>
      <c r="IR67" s="178">
        <f t="shared" si="194"/>
        <v>0.28899999999999998</v>
      </c>
      <c r="IS67" s="60">
        <f t="shared" si="196"/>
        <v>0</v>
      </c>
      <c r="IT67" s="68">
        <f t="shared" si="182"/>
        <v>7</v>
      </c>
      <c r="IU67" s="268">
        <v>1800</v>
      </c>
      <c r="IV67" s="183">
        <v>2</v>
      </c>
      <c r="IW67" s="252" t="s">
        <v>206</v>
      </c>
      <c r="IX67" s="253">
        <f t="shared" si="195"/>
        <v>7</v>
      </c>
      <c r="IY67" s="254">
        <f t="shared" si="202"/>
        <v>5.764705882352942</v>
      </c>
      <c r="IZ67" s="255">
        <v>3</v>
      </c>
      <c r="JA67" s="256">
        <v>2</v>
      </c>
      <c r="JB67" s="254">
        <f t="shared" si="203"/>
        <v>0.26643598615916958</v>
      </c>
      <c r="JC67" s="255">
        <v>3</v>
      </c>
      <c r="JD67" s="256">
        <v>2</v>
      </c>
      <c r="JE67" s="257">
        <f t="shared" si="204"/>
        <v>0.96885813148788935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727.94999999999993</v>
      </c>
    </row>
    <row r="68" spans="25:279" ht="20.100000000000001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67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476.64000000000004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89.5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102.14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13.33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131.5</v>
      </c>
      <c r="CJ68" s="55">
        <f t="shared" si="52"/>
        <v>960.95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159.5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201.78</v>
      </c>
      <c r="DH68" s="55">
        <f t="shared" si="76"/>
        <v>22.83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0.09</v>
      </c>
      <c r="ER68" s="66">
        <f t="shared" si="112"/>
        <v>0.27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0.04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0.06</v>
      </c>
      <c r="FP68" s="66">
        <f t="shared" si="136"/>
        <v>0.02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0.36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0.04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0.08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0.504</v>
      </c>
      <c r="IN68" s="66">
        <f t="shared" si="178"/>
        <v>2.2000000000000002E-2</v>
      </c>
      <c r="IO68" s="66">
        <f t="shared" si="179"/>
        <v>0.08</v>
      </c>
      <c r="IP68" s="66">
        <f t="shared" si="180"/>
        <v>0</v>
      </c>
      <c r="IQ68" s="67">
        <f t="shared" si="181"/>
        <v>0</v>
      </c>
      <c r="IR68" s="178">
        <f t="shared" si="194"/>
        <v>0.60599999999999998</v>
      </c>
      <c r="IS68" s="60">
        <f>+IZ68+JA68+JC68+JD68+JF68+JG68+JI68+JJ68</f>
        <v>18</v>
      </c>
      <c r="IT68" s="68">
        <f t="shared" si="182"/>
        <v>63</v>
      </c>
      <c r="IU68" s="268">
        <v>1800</v>
      </c>
      <c r="IV68" s="183">
        <v>2</v>
      </c>
      <c r="IW68" s="252" t="s">
        <v>207</v>
      </c>
      <c r="IX68" s="253">
        <f t="shared" si="195"/>
        <v>81</v>
      </c>
      <c r="IY68" s="254">
        <f t="shared" si="202"/>
        <v>52.396039603960403</v>
      </c>
      <c r="IZ68" s="255">
        <v>3</v>
      </c>
      <c r="JA68" s="256">
        <v>2</v>
      </c>
      <c r="JB68" s="254">
        <f t="shared" si="203"/>
        <v>2.2871287128712874</v>
      </c>
      <c r="JC68" s="255">
        <v>3</v>
      </c>
      <c r="JD68" s="256">
        <v>2</v>
      </c>
      <c r="JE68" s="257">
        <f t="shared" si="204"/>
        <v>8.3168316831683171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1476.56</v>
      </c>
    </row>
    <row r="69" spans="25:279" ht="20.100000000000001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9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234.47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72.5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118.8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13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140.5</v>
      </c>
      <c r="CJ69" s="55">
        <f t="shared" si="52"/>
        <v>1195.42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232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320.58</v>
      </c>
      <c r="DH69" s="55">
        <f t="shared" si="76"/>
        <v>35.83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0.06</v>
      </c>
      <c r="ER69" s="66">
        <f t="shared" si="112"/>
        <v>0.21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0.04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0.06</v>
      </c>
      <c r="FP69" s="66">
        <f t="shared" si="136"/>
        <v>0.01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0.27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0.04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6.9999999999999993E-2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0.32400000000000001</v>
      </c>
      <c r="IN69" s="66">
        <f t="shared" si="178"/>
        <v>3.2000000000000001E-2</v>
      </c>
      <c r="IO69" s="66">
        <f t="shared" si="179"/>
        <v>5.5999999999999994E-2</v>
      </c>
      <c r="IP69" s="66">
        <f t="shared" si="180"/>
        <v>0</v>
      </c>
      <c r="IQ69" s="67">
        <f t="shared" si="181"/>
        <v>0</v>
      </c>
      <c r="IR69" s="178">
        <f t="shared" si="194"/>
        <v>0.41199999999999998</v>
      </c>
      <c r="IS69" s="60">
        <f t="shared" ref="IS69:IS132" si="208">+IZ69+JA69+JC69+JD69+JF69+JG69+JI69+JJ69</f>
        <v>20</v>
      </c>
      <c r="IT69" s="68">
        <f t="shared" si="182"/>
        <v>40</v>
      </c>
      <c r="IU69" s="268">
        <v>2900</v>
      </c>
      <c r="IV69" s="183">
        <v>2</v>
      </c>
      <c r="IW69" s="252" t="s">
        <v>208</v>
      </c>
      <c r="IX69" s="253">
        <f t="shared" si="195"/>
        <v>60</v>
      </c>
      <c r="IY69" s="254">
        <f t="shared" si="202"/>
        <v>31.456310679611654</v>
      </c>
      <c r="IZ69" s="255">
        <v>3</v>
      </c>
      <c r="JA69" s="256">
        <v>2</v>
      </c>
      <c r="JB69" s="254">
        <f t="shared" si="203"/>
        <v>3.1067961165048548</v>
      </c>
      <c r="JC69" s="255">
        <v>3</v>
      </c>
      <c r="JD69" s="256">
        <v>2</v>
      </c>
      <c r="JE69" s="257">
        <f t="shared" si="204"/>
        <v>5.4368932038834945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1924.33</v>
      </c>
    </row>
    <row r="70" spans="25:279" ht="20.100000000000001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16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253.13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83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96.14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3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156.5</v>
      </c>
      <c r="CJ70" s="55">
        <f t="shared" si="52"/>
        <v>1448.5500000000002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315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416.71999999999997</v>
      </c>
      <c r="DH70" s="55">
        <f t="shared" si="76"/>
        <v>38.83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7.0000000000000007E-2</v>
      </c>
      <c r="ER70" s="66">
        <f t="shared" si="112"/>
        <v>0.28000000000000003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0.06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0.08</v>
      </c>
      <c r="FP70" s="66">
        <f t="shared" si="136"/>
        <v>0.02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0.35000000000000003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0.06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0.1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0.35000000000000003</v>
      </c>
      <c r="IN70" s="66">
        <f t="shared" si="178"/>
        <v>0.06</v>
      </c>
      <c r="IO70" s="66">
        <f t="shared" si="179"/>
        <v>0.1</v>
      </c>
      <c r="IP70" s="66">
        <f t="shared" si="180"/>
        <v>0</v>
      </c>
      <c r="IQ70" s="67">
        <f t="shared" si="181"/>
        <v>0</v>
      </c>
      <c r="IR70" s="178">
        <f t="shared" si="194"/>
        <v>0.51</v>
      </c>
      <c r="IS70" s="60">
        <f t="shared" si="208"/>
        <v>20</v>
      </c>
      <c r="IT70" s="68">
        <f t="shared" si="182"/>
        <v>51</v>
      </c>
      <c r="IU70" s="268">
        <v>2600</v>
      </c>
      <c r="IV70" s="183">
        <v>2</v>
      </c>
      <c r="IW70" s="252" t="s">
        <v>209</v>
      </c>
      <c r="IX70" s="253">
        <f t="shared" si="195"/>
        <v>71</v>
      </c>
      <c r="IY70" s="254">
        <f t="shared" si="202"/>
        <v>35</v>
      </c>
      <c r="IZ70" s="255">
        <v>3</v>
      </c>
      <c r="JA70" s="256">
        <v>2</v>
      </c>
      <c r="JB70" s="254">
        <f t="shared" si="203"/>
        <v>6</v>
      </c>
      <c r="JC70" s="255">
        <v>3</v>
      </c>
      <c r="JD70" s="256">
        <v>2</v>
      </c>
      <c r="JE70" s="257">
        <f t="shared" si="204"/>
        <v>10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2375.6</v>
      </c>
    </row>
    <row r="71" spans="25:279" ht="20.100000000000001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6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263.3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104.5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127.42999999999999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10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98</v>
      </c>
      <c r="CJ71" s="55">
        <f t="shared" si="52"/>
        <v>1227.54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349.5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444.51</v>
      </c>
      <c r="DH71" s="55">
        <f t="shared" si="76"/>
        <v>39.33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0.05</v>
      </c>
      <c r="ER71" s="66">
        <f t="shared" si="112"/>
        <v>0.24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7.0000000000000007E-2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0.09</v>
      </c>
      <c r="FP71" s="66">
        <f t="shared" si="136"/>
        <v>0.02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0.28999999999999998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7.0000000000000007E-2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0.11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0.28999999999999998</v>
      </c>
      <c r="IN71" s="66">
        <f t="shared" si="178"/>
        <v>7.0000000000000007E-2</v>
      </c>
      <c r="IO71" s="66">
        <f t="shared" si="179"/>
        <v>0.11</v>
      </c>
      <c r="IP71" s="66">
        <f t="shared" si="180"/>
        <v>0</v>
      </c>
      <c r="IQ71" s="67">
        <f t="shared" si="181"/>
        <v>0</v>
      </c>
      <c r="IR71" s="178">
        <f t="shared" si="194"/>
        <v>0.47</v>
      </c>
      <c r="IS71" s="60">
        <f t="shared" si="208"/>
        <v>20</v>
      </c>
      <c r="IT71" s="68">
        <f t="shared" si="182"/>
        <v>46</v>
      </c>
      <c r="IU71" s="268">
        <v>2600</v>
      </c>
      <c r="IV71" s="183">
        <v>2</v>
      </c>
      <c r="IW71" s="252" t="s">
        <v>210</v>
      </c>
      <c r="IX71" s="253">
        <f t="shared" si="195"/>
        <v>66</v>
      </c>
      <c r="IY71" s="254">
        <f t="shared" si="202"/>
        <v>28.382978723404257</v>
      </c>
      <c r="IZ71" s="255">
        <v>3</v>
      </c>
      <c r="JA71" s="256">
        <v>2</v>
      </c>
      <c r="JB71" s="254">
        <f t="shared" si="203"/>
        <v>6.8510638297872353</v>
      </c>
      <c r="JC71" s="255">
        <v>3</v>
      </c>
      <c r="JD71" s="256">
        <v>2</v>
      </c>
      <c r="JE71" s="257">
        <f t="shared" si="204"/>
        <v>10.76595744680851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2158.88</v>
      </c>
    </row>
    <row r="72" spans="25:279" ht="20.100000000000001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6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260.76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83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178.76999999999998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37</v>
      </c>
      <c r="CJ72" s="55">
        <f t="shared" si="52"/>
        <v>1011.6600000000001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343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521.14</v>
      </c>
      <c r="DH72" s="55">
        <f t="shared" si="76"/>
        <v>26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0.02</v>
      </c>
      <c r="ER72" s="66">
        <f t="shared" si="112"/>
        <v>0.19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7.0000000000000007E-2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0.1</v>
      </c>
      <c r="FP72" s="66">
        <f t="shared" si="136"/>
        <v>0.01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0.21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7.0000000000000007E-2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0.11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0.21</v>
      </c>
      <c r="IN72" s="66">
        <f t="shared" si="178"/>
        <v>7.0000000000000007E-2</v>
      </c>
      <c r="IO72" s="66">
        <f t="shared" si="179"/>
        <v>0.11</v>
      </c>
      <c r="IP72" s="66">
        <f t="shared" si="180"/>
        <v>0</v>
      </c>
      <c r="IQ72" s="67">
        <f t="shared" si="181"/>
        <v>0</v>
      </c>
      <c r="IR72" s="178">
        <f t="shared" si="194"/>
        <v>0.39</v>
      </c>
      <c r="IS72" s="60">
        <f t="shared" si="208"/>
        <v>20</v>
      </c>
      <c r="IT72" s="68">
        <f t="shared" si="182"/>
        <v>37</v>
      </c>
      <c r="IU72" s="268">
        <v>2600</v>
      </c>
      <c r="IV72" s="183">
        <v>2</v>
      </c>
      <c r="IW72" s="252" t="s">
        <v>211</v>
      </c>
      <c r="IX72" s="253">
        <f t="shared" si="195"/>
        <v>57</v>
      </c>
      <c r="IY72" s="254">
        <f t="shared" si="202"/>
        <v>19.923076923076923</v>
      </c>
      <c r="IZ72" s="255">
        <v>3</v>
      </c>
      <c r="JA72" s="256">
        <v>2</v>
      </c>
      <c r="JB72" s="254">
        <f t="shared" si="203"/>
        <v>6.6410256410256414</v>
      </c>
      <c r="JC72" s="255">
        <v>3</v>
      </c>
      <c r="JD72" s="256">
        <v>2</v>
      </c>
      <c r="JE72" s="257">
        <f t="shared" si="204"/>
        <v>10.435897435897436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1938.8000000000002</v>
      </c>
    </row>
    <row r="73" spans="25:279" ht="20.100000000000001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44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630.79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103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144.29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1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72</v>
      </c>
      <c r="CJ73" s="55">
        <f t="shared" si="52"/>
        <v>1407.98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373.5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546.63</v>
      </c>
      <c r="DH73" s="55">
        <f t="shared" si="76"/>
        <v>14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0.05</v>
      </c>
      <c r="ER73" s="66">
        <f t="shared" si="112"/>
        <v>0.39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0.1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0.15</v>
      </c>
      <c r="FP73" s="66">
        <f t="shared" si="136"/>
        <v>0.01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0.44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0.1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0.16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0.44</v>
      </c>
      <c r="IN73" s="66">
        <f>+MAX(HG73:HN73)*JO73</f>
        <v>0.1</v>
      </c>
      <c r="IO73" s="66">
        <f>+MAX(HO73:HV73)*JP73</f>
        <v>0.16</v>
      </c>
      <c r="IP73" s="66">
        <f>+MAX(HW73:ID73)*JQ73</f>
        <v>0</v>
      </c>
      <c r="IQ73" s="67">
        <f>+MAX(IE73:IL73)*JR73</f>
        <v>0</v>
      </c>
      <c r="IR73" s="178">
        <f t="shared" si="194"/>
        <v>0.70000000000000007</v>
      </c>
      <c r="IS73" s="60">
        <f t="shared" si="208"/>
        <v>20</v>
      </c>
      <c r="IT73" s="68">
        <f t="shared" si="182"/>
        <v>97</v>
      </c>
      <c r="IU73" s="268">
        <v>1800</v>
      </c>
      <c r="IV73" s="183">
        <v>2</v>
      </c>
      <c r="IW73" s="252" t="s">
        <v>212</v>
      </c>
      <c r="IX73" s="253">
        <f t="shared" si="195"/>
        <v>117</v>
      </c>
      <c r="IY73" s="254">
        <f t="shared" si="202"/>
        <v>60.971428571428568</v>
      </c>
      <c r="IZ73" s="255">
        <v>3</v>
      </c>
      <c r="JA73" s="256">
        <v>2</v>
      </c>
      <c r="JB73" s="254">
        <f t="shared" si="203"/>
        <v>13.857142857142856</v>
      </c>
      <c r="JC73" s="255">
        <v>3</v>
      </c>
      <c r="JD73" s="256">
        <v>2</v>
      </c>
      <c r="JE73" s="257">
        <f t="shared" si="204"/>
        <v>22.171428571428571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2414.11</v>
      </c>
    </row>
    <row r="74" spans="25:279" ht="20.100000000000001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61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685.74999999999989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104.5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201.79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5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117</v>
      </c>
      <c r="CJ74" s="55">
        <f t="shared" si="52"/>
        <v>1840.6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395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652.28</v>
      </c>
      <c r="DH74" s="55">
        <f t="shared" si="76"/>
        <v>16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0.08</v>
      </c>
      <c r="ER74" s="66">
        <f t="shared" si="112"/>
        <v>0.51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0.11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0.18</v>
      </c>
      <c r="FP74" s="66">
        <f t="shared" si="136"/>
        <v>0.01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0.59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0.11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0.19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0.47199999999999998</v>
      </c>
      <c r="IN74" s="66">
        <f t="shared" ref="IN74:IN136" si="209">+MAX(HG74:HN74)*JO74</f>
        <v>0.11</v>
      </c>
      <c r="IO74" s="66">
        <f t="shared" ref="IO74:IO136" si="210">+MAX(HO74:HV74)*JP74</f>
        <v>0.19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0.77200000000000002</v>
      </c>
      <c r="IS74" s="60">
        <f t="shared" si="208"/>
        <v>20</v>
      </c>
      <c r="IT74" s="68">
        <f t="shared" si="182"/>
        <v>134</v>
      </c>
      <c r="IU74" s="268">
        <v>1800</v>
      </c>
      <c r="IV74" s="183">
        <v>2</v>
      </c>
      <c r="IW74" s="264" t="s">
        <v>213</v>
      </c>
      <c r="IX74" s="265">
        <f t="shared" si="195"/>
        <v>154</v>
      </c>
      <c r="IY74" s="246">
        <f t="shared" si="202"/>
        <v>81.927461139896366</v>
      </c>
      <c r="IZ74" s="247">
        <v>3</v>
      </c>
      <c r="JA74" s="248">
        <v>2</v>
      </c>
      <c r="JB74" s="246">
        <f t="shared" si="203"/>
        <v>19.093264248704664</v>
      </c>
      <c r="JC74" s="247">
        <v>3</v>
      </c>
      <c r="JD74" s="248">
        <v>2</v>
      </c>
      <c r="JE74" s="257">
        <f t="shared" si="204"/>
        <v>32.979274611398964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3020.88</v>
      </c>
    </row>
    <row r="75" spans="25:279" ht="20.100000000000001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37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669.61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107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240.06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148</v>
      </c>
      <c r="CJ75" s="55">
        <f t="shared" si="52"/>
        <v>2246.91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397.5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764.90999999999985</v>
      </c>
      <c r="DH75" s="55">
        <f t="shared" si="76"/>
        <v>6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0.1</v>
      </c>
      <c r="ER75" s="66">
        <f t="shared" si="112"/>
        <v>0.62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0.11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0.21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0.72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0.11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0.21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0.72</v>
      </c>
      <c r="IN75" s="66">
        <f t="shared" si="209"/>
        <v>0.11</v>
      </c>
      <c r="IO75" s="66">
        <f t="shared" si="210"/>
        <v>0.21</v>
      </c>
      <c r="IP75" s="66">
        <f t="shared" si="211"/>
        <v>0</v>
      </c>
      <c r="IQ75" s="67">
        <f t="shared" si="212"/>
        <v>0</v>
      </c>
      <c r="IR75" s="178">
        <f t="shared" si="194"/>
        <v>1.04</v>
      </c>
      <c r="IS75" s="60">
        <f t="shared" si="208"/>
        <v>20</v>
      </c>
      <c r="IT75" s="68">
        <f t="shared" si="182"/>
        <v>-895</v>
      </c>
      <c r="IU75" s="268">
        <v>1800</v>
      </c>
      <c r="IV75" s="183">
        <v>2</v>
      </c>
      <c r="IW75" s="252" t="s">
        <v>214</v>
      </c>
      <c r="IX75" s="253">
        <f t="shared" si="195"/>
        <v>-875</v>
      </c>
      <c r="IY75" s="254">
        <f t="shared" si="202"/>
        <v>-619.61538461538464</v>
      </c>
      <c r="IZ75" s="255">
        <v>3</v>
      </c>
      <c r="JA75" s="256">
        <v>2</v>
      </c>
      <c r="JB75" s="254">
        <f t="shared" si="203"/>
        <v>-94.663461538461533</v>
      </c>
      <c r="JC75" s="255">
        <f>+JC74</f>
        <v>3</v>
      </c>
      <c r="JD75" s="256">
        <v>2</v>
      </c>
      <c r="JE75" s="257">
        <f t="shared" si="204"/>
        <v>-180.72115384615381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3563.3199999999997</v>
      </c>
    </row>
    <row r="76" spans="25:279" ht="20.100000000000001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68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622.76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107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205.1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17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210</v>
      </c>
      <c r="CJ76" s="55">
        <f t="shared" ref="CJ76:CJ107" si="215">+SUM(AB73:AB76)</f>
        <v>2608.91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421.5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791.24</v>
      </c>
      <c r="DH76" s="55">
        <f t="shared" ref="DH76:DH107" si="239">+SUM(AZ73:AZ76)</f>
        <v>23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0.14000000000000001</v>
      </c>
      <c r="ER76" s="66">
        <f t="shared" ref="ER76:ER107" si="275">+IF(ER$30="","",ROUND(((CJ76*ER$32)/ER$31)/$IU76,2))</f>
        <v>0.72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0.12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0.22</v>
      </c>
      <c r="FP76" s="66">
        <f t="shared" ref="FP76:FP107" si="299">+IF(FP$30="","",ROUND(((DH76*FP$32)/FP$31)/$IU76,2))</f>
        <v>0.02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0.86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0.12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0.24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0.86</v>
      </c>
      <c r="IN76" s="66">
        <f t="shared" si="209"/>
        <v>0.12</v>
      </c>
      <c r="IO76" s="66">
        <f t="shared" si="210"/>
        <v>0.24</v>
      </c>
      <c r="IP76" s="66">
        <f t="shared" si="211"/>
        <v>0</v>
      </c>
      <c r="IQ76" s="67">
        <f t="shared" si="212"/>
        <v>0</v>
      </c>
      <c r="IR76" s="178">
        <f t="shared" si="194"/>
        <v>1.22</v>
      </c>
      <c r="IS76" s="60">
        <f t="shared" si="208"/>
        <v>20</v>
      </c>
      <c r="IT76" s="68">
        <f t="shared" ref="IT76:IT107" si="334">+IX76-IS76</f>
        <v>-179</v>
      </c>
      <c r="IU76" s="268">
        <v>1800</v>
      </c>
      <c r="IV76" s="183">
        <v>2</v>
      </c>
      <c r="IW76" s="252" t="s">
        <v>215</v>
      </c>
      <c r="IX76" s="253">
        <f t="shared" si="195"/>
        <v>-159</v>
      </c>
      <c r="IY76" s="254">
        <f t="shared" ref="IY76:IY107" si="335">+IF($IR76=0,"",($IM76/$IR76)*IT76)</f>
        <v>-126.18032786885246</v>
      </c>
      <c r="IZ76" s="255">
        <v>3</v>
      </c>
      <c r="JA76" s="256">
        <v>2</v>
      </c>
      <c r="JB76" s="254">
        <f t="shared" ref="JB76:JB107" si="336">+IF($IR76=0,"",($IN76/$IR76)*IT76)</f>
        <v>-17.606557377049182</v>
      </c>
      <c r="JC76" s="255">
        <f>+JC75</f>
        <v>3</v>
      </c>
      <c r="JD76" s="256">
        <v>2</v>
      </c>
      <c r="JE76" s="257">
        <f t="shared" ref="JE76:JE107" si="337">+IF($IR76=0,"",($IO76/$IR76)*IT76)</f>
        <v>-35.213114754098363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4054.6499999999996</v>
      </c>
    </row>
    <row r="77" spans="25:279" ht="20.100000000000001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64.5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543.79999999999995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95.5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207.79999999999998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17.829999999999998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230.5</v>
      </c>
      <c r="CJ77" s="55">
        <f t="shared" si="215"/>
        <v>2521.92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414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854.75</v>
      </c>
      <c r="DH77" s="55">
        <f t="shared" si="239"/>
        <v>39.83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0.15</v>
      </c>
      <c r="ER77" s="66">
        <f t="shared" si="275"/>
        <v>0.7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0.12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0.24</v>
      </c>
      <c r="FP77" s="66">
        <f t="shared" si="299"/>
        <v>0.03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0.85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0.12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0.27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0.85</v>
      </c>
      <c r="IN77" s="66">
        <f t="shared" si="209"/>
        <v>0.12</v>
      </c>
      <c r="IO77" s="66">
        <f t="shared" si="210"/>
        <v>0.27</v>
      </c>
      <c r="IP77" s="66">
        <f t="shared" si="211"/>
        <v>0</v>
      </c>
      <c r="IQ77" s="67">
        <f t="shared" si="212"/>
        <v>0</v>
      </c>
      <c r="IR77" s="178">
        <f t="shared" si="194"/>
        <v>1.24</v>
      </c>
      <c r="IS77" s="60">
        <f t="shared" si="208"/>
        <v>20</v>
      </c>
      <c r="IT77" s="68">
        <f t="shared" si="334"/>
        <v>-166</v>
      </c>
      <c r="IU77" s="268">
        <v>1800</v>
      </c>
      <c r="IV77" s="183">
        <v>2.1</v>
      </c>
      <c r="IW77" s="183" t="s">
        <v>216</v>
      </c>
      <c r="IX77" s="187">
        <f t="shared" si="195"/>
        <v>-146</v>
      </c>
      <c r="IY77" s="195">
        <f t="shared" si="335"/>
        <v>-113.79032258064515</v>
      </c>
      <c r="IZ77" s="196">
        <v>3</v>
      </c>
      <c r="JA77" s="197">
        <v>2</v>
      </c>
      <c r="JB77" s="195">
        <f t="shared" si="336"/>
        <v>-16.064516129032256</v>
      </c>
      <c r="JC77" s="196">
        <f>+JC76</f>
        <v>3</v>
      </c>
      <c r="JD77" s="197">
        <f>+JD76</f>
        <v>2</v>
      </c>
      <c r="JE77" s="192">
        <f t="shared" si="337"/>
        <v>-36.145161290322584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4061</v>
      </c>
    </row>
    <row r="78" spans="25:279" ht="20.100000000000001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55.5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559.29000000000008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97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161.94000000000003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23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225</v>
      </c>
      <c r="CJ78" s="55">
        <f t="shared" si="215"/>
        <v>2395.46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406.5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814.9</v>
      </c>
      <c r="DH78" s="55">
        <f t="shared" si="239"/>
        <v>57.83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0.15</v>
      </c>
      <c r="ER78" s="66">
        <f t="shared" si="275"/>
        <v>0.67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0.11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0.23</v>
      </c>
      <c r="FP78" s="66">
        <f t="shared" si="299"/>
        <v>0.04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0.82000000000000006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0.11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0.27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0.82000000000000006</v>
      </c>
      <c r="IN78" s="66">
        <f t="shared" si="209"/>
        <v>0.11</v>
      </c>
      <c r="IO78" s="66">
        <f t="shared" si="210"/>
        <v>0.27</v>
      </c>
      <c r="IP78" s="66">
        <f t="shared" si="211"/>
        <v>0</v>
      </c>
      <c r="IQ78" s="67">
        <f t="shared" si="212"/>
        <v>0</v>
      </c>
      <c r="IR78" s="178">
        <f t="shared" si="194"/>
        <v>1.2000000000000002</v>
      </c>
      <c r="IS78" s="60">
        <f t="shared" si="208"/>
        <v>20</v>
      </c>
      <c r="IT78" s="68">
        <f t="shared" si="334"/>
        <v>-195</v>
      </c>
      <c r="IU78" s="268">
        <v>1800</v>
      </c>
      <c r="IV78" s="183">
        <v>2.1</v>
      </c>
      <c r="IW78" s="183" t="s">
        <v>217</v>
      </c>
      <c r="IX78" s="187">
        <f t="shared" si="195"/>
        <v>-175</v>
      </c>
      <c r="IY78" s="195">
        <f t="shared" si="335"/>
        <v>-133.24999999999997</v>
      </c>
      <c r="IZ78" s="196">
        <v>3</v>
      </c>
      <c r="JA78" s="197">
        <v>2</v>
      </c>
      <c r="JB78" s="195">
        <f t="shared" si="336"/>
        <v>-17.875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-43.874999999999993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3899.69</v>
      </c>
    </row>
    <row r="79" spans="25:279" ht="20.100000000000001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188</v>
      </c>
      <c r="CJ79" s="55">
        <f t="shared" si="215"/>
        <v>1725.85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299.5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574.84</v>
      </c>
      <c r="DH79" s="55">
        <f t="shared" si="239"/>
        <v>57.83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0.13</v>
      </c>
      <c r="ER79" s="66">
        <f t="shared" si="275"/>
        <v>0.48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0.08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0.16</v>
      </c>
      <c r="FP79" s="66">
        <f t="shared" si="299"/>
        <v>0.04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0.61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0.08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0.2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0.61</v>
      </c>
      <c r="IN79" s="66">
        <f t="shared" si="209"/>
        <v>0.08</v>
      </c>
      <c r="IO79" s="66">
        <f t="shared" si="210"/>
        <v>0.2</v>
      </c>
      <c r="IP79" s="66">
        <f t="shared" si="211"/>
        <v>0</v>
      </c>
      <c r="IQ79" s="67">
        <f t="shared" si="212"/>
        <v>0</v>
      </c>
      <c r="IR79" s="178">
        <f t="shared" si="194"/>
        <v>0.8899999999999999</v>
      </c>
      <c r="IS79" s="60">
        <f t="shared" si="208"/>
        <v>20</v>
      </c>
      <c r="IT79" s="68">
        <f t="shared" si="334"/>
        <v>298</v>
      </c>
      <c r="IU79" s="268">
        <v>1800</v>
      </c>
      <c r="IV79" s="183">
        <v>2.1</v>
      </c>
      <c r="IW79" s="183" t="s">
        <v>218</v>
      </c>
      <c r="IX79" s="187">
        <f t="shared" si="195"/>
        <v>318</v>
      </c>
      <c r="IY79" s="195">
        <f t="shared" si="335"/>
        <v>204.24719101123597</v>
      </c>
      <c r="IZ79" s="196">
        <v>3</v>
      </c>
      <c r="JA79" s="197">
        <v>2</v>
      </c>
      <c r="JB79" s="195">
        <f t="shared" si="336"/>
        <v>26.786516853932589</v>
      </c>
      <c r="JC79" s="196">
        <f t="shared" si="344"/>
        <v>3</v>
      </c>
      <c r="JD79" s="197">
        <f t="shared" si="344"/>
        <v>2</v>
      </c>
      <c r="JE79" s="192">
        <f t="shared" si="337"/>
        <v>66.966292134831477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2846.02</v>
      </c>
    </row>
    <row r="80" spans="25:279" ht="20.100000000000001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120</v>
      </c>
      <c r="CJ80" s="55">
        <f t="shared" si="215"/>
        <v>1103.0900000000001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192.5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369.74</v>
      </c>
      <c r="DH80" s="55">
        <f t="shared" si="239"/>
        <v>40.83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0.08</v>
      </c>
      <c r="ER80" s="66">
        <f t="shared" si="275"/>
        <v>0.31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0.05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0.1</v>
      </c>
      <c r="FP80" s="66">
        <f t="shared" si="299"/>
        <v>0.03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0.39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0.05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0.13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0.39</v>
      </c>
      <c r="IN80" s="66">
        <f t="shared" si="209"/>
        <v>0.05</v>
      </c>
      <c r="IO80" s="66">
        <f t="shared" si="210"/>
        <v>0.13</v>
      </c>
      <c r="IP80" s="66">
        <f t="shared" si="211"/>
        <v>0</v>
      </c>
      <c r="IQ80" s="67">
        <f t="shared" si="212"/>
        <v>0</v>
      </c>
      <c r="IR80" s="178">
        <f t="shared" si="194"/>
        <v>0.57000000000000006</v>
      </c>
      <c r="IS80" s="60">
        <f t="shared" si="208"/>
        <v>20</v>
      </c>
      <c r="IT80" s="68">
        <f t="shared" si="334"/>
        <v>61</v>
      </c>
      <c r="IU80" s="268">
        <v>1800</v>
      </c>
      <c r="IV80" s="183">
        <v>3</v>
      </c>
      <c r="IW80" s="264" t="s">
        <v>219</v>
      </c>
      <c r="IX80" s="265">
        <f t="shared" si="195"/>
        <v>81</v>
      </c>
      <c r="IY80" s="246">
        <f t="shared" si="335"/>
        <v>41.73684210526315</v>
      </c>
      <c r="IZ80" s="247">
        <v>3</v>
      </c>
      <c r="JA80" s="248">
        <v>2</v>
      </c>
      <c r="JB80" s="246">
        <f t="shared" si="336"/>
        <v>5.3508771929824555</v>
      </c>
      <c r="JC80" s="247">
        <f t="shared" si="344"/>
        <v>3</v>
      </c>
      <c r="JD80" s="248">
        <f t="shared" si="344"/>
        <v>2</v>
      </c>
      <c r="JE80" s="257">
        <f t="shared" si="337"/>
        <v>13.912280701754385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1826.16</v>
      </c>
    </row>
    <row r="81" spans="25:279" ht="20.100000000000001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55.5</v>
      </c>
      <c r="CJ81" s="55">
        <f t="shared" si="215"/>
        <v>559.29000000000008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97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161.94000000000003</v>
      </c>
      <c r="DH81" s="55">
        <f t="shared" si="239"/>
        <v>23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0.04</v>
      </c>
      <c r="ER81" s="66">
        <f t="shared" si="275"/>
        <v>0.16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0.03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0.04</v>
      </c>
      <c r="FP81" s="66">
        <f t="shared" si="299"/>
        <v>0.02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0.2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0.03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0.06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0.2</v>
      </c>
      <c r="IN81" s="66">
        <f t="shared" si="209"/>
        <v>0.03</v>
      </c>
      <c r="IO81" s="66">
        <f t="shared" si="210"/>
        <v>0.06</v>
      </c>
      <c r="IP81" s="66">
        <f t="shared" si="211"/>
        <v>0</v>
      </c>
      <c r="IQ81" s="67">
        <f t="shared" si="212"/>
        <v>0</v>
      </c>
      <c r="IR81" s="178">
        <f t="shared" si="194"/>
        <v>0.29000000000000004</v>
      </c>
      <c r="IS81" s="60">
        <f t="shared" si="208"/>
        <v>20</v>
      </c>
      <c r="IT81" s="68">
        <f t="shared" si="334"/>
        <v>29</v>
      </c>
      <c r="IU81" s="268">
        <v>1800</v>
      </c>
      <c r="IV81" s="183">
        <v>3</v>
      </c>
      <c r="IW81" s="252" t="s">
        <v>220</v>
      </c>
      <c r="IX81" s="253">
        <f t="shared" si="195"/>
        <v>49</v>
      </c>
      <c r="IY81" s="254">
        <f t="shared" si="335"/>
        <v>19.999999999999996</v>
      </c>
      <c r="IZ81" s="255">
        <v>3</v>
      </c>
      <c r="JA81" s="256">
        <v>2</v>
      </c>
      <c r="JB81" s="254">
        <f t="shared" si="336"/>
        <v>2.9999999999999996</v>
      </c>
      <c r="JC81" s="255">
        <f t="shared" si="344"/>
        <v>3</v>
      </c>
      <c r="JD81" s="256">
        <f t="shared" si="344"/>
        <v>2</v>
      </c>
      <c r="JE81" s="257">
        <f t="shared" si="337"/>
        <v>5.9999999999999991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896.73000000000013</v>
      </c>
    </row>
    <row r="82" spans="25:279" ht="20.100000000000001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20.100000000000001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20.100000000000001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20.100000000000001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20.100000000000001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20.100000000000001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20.100000000000001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20.100000000000001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48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582.96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95.66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174.63000000000002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9.5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48</v>
      </c>
      <c r="CJ89" s="55">
        <f t="shared" si="215"/>
        <v>582.96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95.66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174.63000000000002</v>
      </c>
      <c r="DH89" s="55">
        <f t="shared" si="239"/>
        <v>9.5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0.03</v>
      </c>
      <c r="ER89" s="66">
        <f t="shared" si="275"/>
        <v>0.16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0.03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0.05</v>
      </c>
      <c r="FP89" s="66">
        <f t="shared" si="299"/>
        <v>0.01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0.19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0.03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6.0000000000000005E-2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0.19</v>
      </c>
      <c r="IN89" s="66">
        <f t="shared" si="209"/>
        <v>0.03</v>
      </c>
      <c r="IO89" s="66">
        <f t="shared" si="210"/>
        <v>6.0000000000000005E-2</v>
      </c>
      <c r="IP89" s="66">
        <f t="shared" si="211"/>
        <v>0</v>
      </c>
      <c r="IQ89" s="67">
        <f t="shared" si="212"/>
        <v>0</v>
      </c>
      <c r="IR89" s="178">
        <f t="shared" si="194"/>
        <v>0.28000000000000003</v>
      </c>
      <c r="IS89" s="60">
        <f t="shared" si="208"/>
        <v>18</v>
      </c>
      <c r="IT89" s="68">
        <f t="shared" si="334"/>
        <v>26</v>
      </c>
      <c r="IU89" s="268">
        <v>1800</v>
      </c>
      <c r="IV89" s="183">
        <v>3.1</v>
      </c>
      <c r="IW89" s="183" t="s">
        <v>228</v>
      </c>
      <c r="IX89" s="187">
        <f t="shared" si="195"/>
        <v>44</v>
      </c>
      <c r="IY89" s="195">
        <f t="shared" si="335"/>
        <v>17.642857142857142</v>
      </c>
      <c r="IZ89" s="196">
        <v>3</v>
      </c>
      <c r="JA89" s="197">
        <v>2</v>
      </c>
      <c r="JB89" s="195">
        <f t="shared" si="336"/>
        <v>2.7857142857142851</v>
      </c>
      <c r="JC89" s="196">
        <f t="shared" si="344"/>
        <v>3</v>
      </c>
      <c r="JD89" s="197">
        <f t="shared" si="344"/>
        <v>2</v>
      </c>
      <c r="JE89" s="192">
        <f t="shared" si="337"/>
        <v>5.5714285714285712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910.75</v>
      </c>
    </row>
    <row r="90" spans="25:279" ht="20.100000000000001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66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624.24999999999989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130.5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161.07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16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114</v>
      </c>
      <c r="CJ90" s="55">
        <f t="shared" si="215"/>
        <v>1207.21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226.16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335.70000000000005</v>
      </c>
      <c r="DH90" s="55">
        <f t="shared" si="239"/>
        <v>25.5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0.08</v>
      </c>
      <c r="ER90" s="66">
        <f t="shared" si="275"/>
        <v>0.34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0.06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0.09</v>
      </c>
      <c r="FP90" s="66">
        <f t="shared" si="299"/>
        <v>0.02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0.42000000000000004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0.06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0.11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0.42000000000000004</v>
      </c>
      <c r="IN90" s="66">
        <f t="shared" si="209"/>
        <v>0.06</v>
      </c>
      <c r="IO90" s="66">
        <f t="shared" si="210"/>
        <v>0.11</v>
      </c>
      <c r="IP90" s="66">
        <f t="shared" si="211"/>
        <v>0</v>
      </c>
      <c r="IQ90" s="67">
        <f t="shared" si="212"/>
        <v>0</v>
      </c>
      <c r="IR90" s="178">
        <f t="shared" si="194"/>
        <v>0.59000000000000008</v>
      </c>
      <c r="IS90" s="60">
        <f t="shared" si="208"/>
        <v>18</v>
      </c>
      <c r="IT90" s="68">
        <f t="shared" si="334"/>
        <v>60</v>
      </c>
      <c r="IU90" s="268">
        <v>1800</v>
      </c>
      <c r="IV90" s="183">
        <v>4</v>
      </c>
      <c r="IW90" s="252" t="s">
        <v>229</v>
      </c>
      <c r="IX90" s="253">
        <f t="shared" si="195"/>
        <v>78</v>
      </c>
      <c r="IY90" s="254">
        <f t="shared" si="335"/>
        <v>42.711864406779661</v>
      </c>
      <c r="IZ90" s="255">
        <v>3</v>
      </c>
      <c r="JA90" s="256">
        <v>2</v>
      </c>
      <c r="JB90" s="254">
        <f t="shared" si="336"/>
        <v>6.1016949152542361</v>
      </c>
      <c r="JC90" s="255">
        <f t="shared" si="344"/>
        <v>3</v>
      </c>
      <c r="JD90" s="256">
        <f t="shared" si="344"/>
        <v>2</v>
      </c>
      <c r="JE90" s="257">
        <f t="shared" si="337"/>
        <v>11.1864406779661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1908.5700000000002</v>
      </c>
    </row>
    <row r="91" spans="25:279" ht="20.100000000000001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31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503.61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91.33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187.27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1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145</v>
      </c>
      <c r="CJ91" s="55">
        <f t="shared" si="215"/>
        <v>1710.8200000000002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317.49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522.97</v>
      </c>
      <c r="DH91" s="55">
        <f t="shared" si="239"/>
        <v>26.5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0.1</v>
      </c>
      <c r="ER91" s="66">
        <f t="shared" si="275"/>
        <v>0.48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0.09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0.15</v>
      </c>
      <c r="FP91" s="66">
        <f t="shared" si="299"/>
        <v>0.02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0.57999999999999996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0.09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0.16999999999999998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0.57999999999999996</v>
      </c>
      <c r="IN91" s="66">
        <f t="shared" si="209"/>
        <v>0.09</v>
      </c>
      <c r="IO91" s="66">
        <f t="shared" si="210"/>
        <v>0.16999999999999998</v>
      </c>
      <c r="IP91" s="66">
        <f t="shared" si="211"/>
        <v>0</v>
      </c>
      <c r="IQ91" s="67">
        <f t="shared" si="212"/>
        <v>0</v>
      </c>
      <c r="IR91" s="178">
        <f t="shared" si="194"/>
        <v>0.83999999999999986</v>
      </c>
      <c r="IS91" s="60">
        <f t="shared" si="208"/>
        <v>18</v>
      </c>
      <c r="IT91" s="68">
        <f t="shared" si="334"/>
        <v>182</v>
      </c>
      <c r="IU91" s="268">
        <v>1800</v>
      </c>
      <c r="IV91" s="183">
        <v>4</v>
      </c>
      <c r="IW91" s="264" t="s">
        <v>230</v>
      </c>
      <c r="IX91" s="265">
        <f t="shared" si="195"/>
        <v>200</v>
      </c>
      <c r="IY91" s="246">
        <f t="shared" si="335"/>
        <v>125.66666666666669</v>
      </c>
      <c r="IZ91" s="247">
        <v>3</v>
      </c>
      <c r="JA91" s="248">
        <v>2</v>
      </c>
      <c r="JB91" s="246">
        <f t="shared" si="336"/>
        <v>19.5</v>
      </c>
      <c r="JC91" s="247">
        <f t="shared" si="344"/>
        <v>3</v>
      </c>
      <c r="JD91" s="248">
        <f t="shared" si="344"/>
        <v>2</v>
      </c>
      <c r="JE91" s="257">
        <f t="shared" si="337"/>
        <v>36.833333333333336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2722.7800000000007</v>
      </c>
    </row>
    <row r="92" spans="25:279" ht="20.100000000000001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52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504.45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102.5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165.45000000000002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15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197</v>
      </c>
      <c r="CJ92" s="55">
        <f t="shared" si="215"/>
        <v>2215.27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419.99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688.42000000000007</v>
      </c>
      <c r="DH92" s="55">
        <f t="shared" si="239"/>
        <v>41.5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0.13</v>
      </c>
      <c r="ER92" s="66">
        <f t="shared" si="275"/>
        <v>0.62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0.12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0.19</v>
      </c>
      <c r="FP92" s="66">
        <f t="shared" si="299"/>
        <v>0.03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0.75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0.12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0.22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0.75</v>
      </c>
      <c r="IN92" s="66">
        <f t="shared" si="209"/>
        <v>0.12</v>
      </c>
      <c r="IO92" s="66">
        <f t="shared" si="210"/>
        <v>0.22</v>
      </c>
      <c r="IP92" s="66">
        <f t="shared" si="211"/>
        <v>0</v>
      </c>
      <c r="IQ92" s="67">
        <f t="shared" si="212"/>
        <v>0</v>
      </c>
      <c r="IR92" s="178">
        <f t="shared" si="194"/>
        <v>1.0900000000000001</v>
      </c>
      <c r="IS92" s="60">
        <f t="shared" si="208"/>
        <v>18</v>
      </c>
      <c r="IT92" s="68">
        <f t="shared" si="334"/>
        <v>-374</v>
      </c>
      <c r="IU92" s="268">
        <v>1800</v>
      </c>
      <c r="IV92" s="183">
        <v>4</v>
      </c>
      <c r="IW92" s="252" t="s">
        <v>231</v>
      </c>
      <c r="IX92" s="253">
        <f t="shared" si="195"/>
        <v>-356</v>
      </c>
      <c r="IY92" s="254">
        <f t="shared" si="335"/>
        <v>-257.33944954128441</v>
      </c>
      <c r="IZ92" s="255">
        <v>3</v>
      </c>
      <c r="JA92" s="256">
        <v>2</v>
      </c>
      <c r="JB92" s="254">
        <f t="shared" si="336"/>
        <v>-41.174311926605505</v>
      </c>
      <c r="JC92" s="255">
        <f t="shared" si="344"/>
        <v>3</v>
      </c>
      <c r="JD92" s="256">
        <f t="shared" si="344"/>
        <v>2</v>
      </c>
      <c r="JE92" s="257">
        <f t="shared" si="337"/>
        <v>-75.486238532110079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3562.1800000000003</v>
      </c>
    </row>
    <row r="93" spans="25:279" ht="20.100000000000001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44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494.59000000000003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116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185.75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31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193</v>
      </c>
      <c r="CJ93" s="55">
        <f t="shared" si="215"/>
        <v>2126.9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440.33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699.54000000000008</v>
      </c>
      <c r="DH93" s="55">
        <f t="shared" si="239"/>
        <v>63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0.13</v>
      </c>
      <c r="ER93" s="66">
        <f t="shared" si="275"/>
        <v>0.59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0.12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0.19</v>
      </c>
      <c r="FP93" s="66">
        <f t="shared" si="299"/>
        <v>0.04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0.72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0.12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0.23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0.72</v>
      </c>
      <c r="IN93" s="66">
        <f t="shared" si="209"/>
        <v>0.12</v>
      </c>
      <c r="IO93" s="66">
        <f t="shared" si="210"/>
        <v>0.23</v>
      </c>
      <c r="IP93" s="66">
        <f t="shared" si="211"/>
        <v>0</v>
      </c>
      <c r="IQ93" s="67">
        <f t="shared" si="212"/>
        <v>0</v>
      </c>
      <c r="IR93" s="178">
        <f t="shared" si="194"/>
        <v>1.07</v>
      </c>
      <c r="IS93" s="60">
        <f t="shared" si="208"/>
        <v>18</v>
      </c>
      <c r="IT93" s="68">
        <f t="shared" si="334"/>
        <v>-475</v>
      </c>
      <c r="IU93" s="268">
        <v>1800</v>
      </c>
      <c r="IV93" s="183">
        <v>4</v>
      </c>
      <c r="IW93" s="252" t="s">
        <v>232</v>
      </c>
      <c r="IX93" s="253">
        <f t="shared" si="195"/>
        <v>-457</v>
      </c>
      <c r="IY93" s="254">
        <f t="shared" si="335"/>
        <v>-319.62616822429902</v>
      </c>
      <c r="IZ93" s="255">
        <v>3</v>
      </c>
      <c r="JA93" s="256">
        <v>2</v>
      </c>
      <c r="JB93" s="254">
        <f t="shared" si="336"/>
        <v>-53.271028037383168</v>
      </c>
      <c r="JC93" s="255">
        <f t="shared" si="344"/>
        <v>3</v>
      </c>
      <c r="JD93" s="256">
        <f t="shared" si="344"/>
        <v>2</v>
      </c>
      <c r="JE93" s="257">
        <f t="shared" si="337"/>
        <v>-102.10280373831776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3522.77</v>
      </c>
    </row>
    <row r="94" spans="25:279" ht="20.100000000000001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42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587.61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121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148.12000000000003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28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169</v>
      </c>
      <c r="CJ94" s="55">
        <f t="shared" si="215"/>
        <v>2090.2600000000002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430.83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686.59</v>
      </c>
      <c r="DH94" s="55">
        <f t="shared" si="239"/>
        <v>75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0.11</v>
      </c>
      <c r="ER94" s="66">
        <f t="shared" si="275"/>
        <v>0.57999999999999996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0.12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0.19</v>
      </c>
      <c r="FP94" s="66">
        <f t="shared" si="299"/>
        <v>0.05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0.69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0.12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0.24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0.69</v>
      </c>
      <c r="IN94" s="66">
        <f t="shared" si="209"/>
        <v>0.12</v>
      </c>
      <c r="IO94" s="66">
        <f t="shared" si="210"/>
        <v>0.24</v>
      </c>
      <c r="IP94" s="66">
        <f t="shared" si="211"/>
        <v>0</v>
      </c>
      <c r="IQ94" s="67">
        <f t="shared" si="212"/>
        <v>0</v>
      </c>
      <c r="IR94" s="178">
        <f t="shared" si="194"/>
        <v>1.0499999999999998</v>
      </c>
      <c r="IS94" s="60">
        <f t="shared" si="208"/>
        <v>18</v>
      </c>
      <c r="IT94" s="68">
        <f t="shared" si="334"/>
        <v>-658</v>
      </c>
      <c r="IU94" s="268">
        <v>1800</v>
      </c>
      <c r="IV94" s="183">
        <v>4</v>
      </c>
      <c r="IW94" s="252" t="s">
        <v>233</v>
      </c>
      <c r="IX94" s="253">
        <f t="shared" si="195"/>
        <v>-640</v>
      </c>
      <c r="IY94" s="254">
        <f t="shared" si="335"/>
        <v>-432.40000000000009</v>
      </c>
      <c r="IZ94" s="255">
        <v>3</v>
      </c>
      <c r="JA94" s="256">
        <v>2</v>
      </c>
      <c r="JB94" s="254">
        <f t="shared" si="336"/>
        <v>-75.2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-150.4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3451.6800000000003</v>
      </c>
    </row>
    <row r="95" spans="25:279" ht="20.100000000000001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69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561.95000000000005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114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135.78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13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207</v>
      </c>
      <c r="CJ95" s="55">
        <f t="shared" si="215"/>
        <v>2148.6000000000004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453.5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635.1</v>
      </c>
      <c r="DH95" s="55">
        <f t="shared" si="239"/>
        <v>87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0.14000000000000001</v>
      </c>
      <c r="ER95" s="66">
        <f t="shared" si="275"/>
        <v>0.6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0.13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0.18</v>
      </c>
      <c r="FP95" s="66">
        <f t="shared" si="299"/>
        <v>0.06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0.74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0.13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0.24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0.74</v>
      </c>
      <c r="IN95" s="66">
        <f t="shared" si="209"/>
        <v>0.13</v>
      </c>
      <c r="IO95" s="66">
        <f t="shared" si="210"/>
        <v>0.24</v>
      </c>
      <c r="IP95" s="66">
        <f t="shared" si="211"/>
        <v>0</v>
      </c>
      <c r="IQ95" s="67">
        <f t="shared" si="212"/>
        <v>0</v>
      </c>
      <c r="IR95" s="178">
        <f t="shared" si="194"/>
        <v>1.1099999999999999</v>
      </c>
      <c r="IS95" s="60">
        <f t="shared" si="208"/>
        <v>18</v>
      </c>
      <c r="IT95" s="68">
        <f t="shared" si="334"/>
        <v>-309</v>
      </c>
      <c r="IU95" s="268">
        <v>1800</v>
      </c>
      <c r="IV95" s="183">
        <v>4</v>
      </c>
      <c r="IW95" s="252" t="s">
        <v>234</v>
      </c>
      <c r="IX95" s="253">
        <f t="shared" si="195"/>
        <v>-291</v>
      </c>
      <c r="IY95" s="254">
        <f t="shared" si="335"/>
        <v>-206.00000000000003</v>
      </c>
      <c r="IZ95" s="255">
        <v>3</v>
      </c>
      <c r="JA95" s="256">
        <v>2</v>
      </c>
      <c r="JB95" s="254">
        <f t="shared" si="336"/>
        <v>-36.189189189189193</v>
      </c>
      <c r="JC95" s="255">
        <f t="shared" si="345"/>
        <v>3</v>
      </c>
      <c r="JD95" s="256">
        <f t="shared" si="345"/>
        <v>2</v>
      </c>
      <c r="JE95" s="257">
        <f t="shared" si="337"/>
        <v>-66.810810810810821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3531.2000000000003</v>
      </c>
    </row>
    <row r="96" spans="25:279" ht="20.100000000000001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53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549.43000000000006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111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152.93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26.5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208</v>
      </c>
      <c r="CJ96" s="55">
        <f t="shared" si="215"/>
        <v>2193.58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462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622.57999999999993</v>
      </c>
      <c r="DH96" s="55">
        <f t="shared" si="239"/>
        <v>98.5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0.14000000000000001</v>
      </c>
      <c r="ER96" s="66">
        <f t="shared" si="275"/>
        <v>0.61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0.13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0.17</v>
      </c>
      <c r="FP96" s="66">
        <f t="shared" si="299"/>
        <v>7.0000000000000007E-2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0.75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0.13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0.24000000000000002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0.75</v>
      </c>
      <c r="IN96" s="66">
        <f t="shared" si="209"/>
        <v>0.13</v>
      </c>
      <c r="IO96" s="66">
        <f t="shared" si="210"/>
        <v>0.24000000000000002</v>
      </c>
      <c r="IP96" s="66">
        <f t="shared" si="211"/>
        <v>0</v>
      </c>
      <c r="IQ96" s="67">
        <f t="shared" si="212"/>
        <v>0</v>
      </c>
      <c r="IR96" s="178">
        <f t="shared" si="194"/>
        <v>1.1200000000000001</v>
      </c>
      <c r="IS96" s="60">
        <f t="shared" si="208"/>
        <v>18</v>
      </c>
      <c r="IT96" s="68">
        <f t="shared" si="334"/>
        <v>-285</v>
      </c>
      <c r="IU96" s="268">
        <v>1800</v>
      </c>
      <c r="IV96" s="183">
        <v>4</v>
      </c>
      <c r="IW96" s="252" t="s">
        <v>235</v>
      </c>
      <c r="IX96" s="253">
        <f t="shared" si="195"/>
        <v>-267</v>
      </c>
      <c r="IY96" s="254">
        <f t="shared" si="335"/>
        <v>-190.84821428571428</v>
      </c>
      <c r="IZ96" s="255">
        <v>3</v>
      </c>
      <c r="JA96" s="256">
        <v>2</v>
      </c>
      <c r="JB96" s="254">
        <f t="shared" si="336"/>
        <v>-33.080357142857139</v>
      </c>
      <c r="JC96" s="255">
        <f t="shared" si="345"/>
        <v>3</v>
      </c>
      <c r="JD96" s="256">
        <f t="shared" si="345"/>
        <v>2</v>
      </c>
      <c r="JE96" s="257">
        <f t="shared" si="337"/>
        <v>-61.071428571428569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3584.66</v>
      </c>
    </row>
    <row r="97" spans="25:279" ht="20.100000000000001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58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546.1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111.49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138.75000000000003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28.33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222</v>
      </c>
      <c r="CJ97" s="55">
        <f t="shared" si="215"/>
        <v>2245.09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457.49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575.58000000000004</v>
      </c>
      <c r="DH97" s="55">
        <f t="shared" si="239"/>
        <v>95.83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0.15</v>
      </c>
      <c r="ER97" s="66">
        <f t="shared" si="275"/>
        <v>0.62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0.13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0.16</v>
      </c>
      <c r="FP97" s="66">
        <f t="shared" si="299"/>
        <v>0.06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0.77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0.13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0.22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0.77</v>
      </c>
      <c r="IN97" s="66">
        <f t="shared" si="209"/>
        <v>0.13</v>
      </c>
      <c r="IO97" s="66">
        <f t="shared" si="210"/>
        <v>0.22</v>
      </c>
      <c r="IP97" s="66">
        <f t="shared" si="211"/>
        <v>0</v>
      </c>
      <c r="IQ97" s="67">
        <f t="shared" si="212"/>
        <v>0</v>
      </c>
      <c r="IR97" s="178">
        <f t="shared" si="194"/>
        <v>1.1200000000000001</v>
      </c>
      <c r="IS97" s="60">
        <f t="shared" si="208"/>
        <v>18</v>
      </c>
      <c r="IT97" s="68">
        <f t="shared" si="334"/>
        <v>-285</v>
      </c>
      <c r="IU97" s="268">
        <v>1800</v>
      </c>
      <c r="IV97" s="183">
        <v>4</v>
      </c>
      <c r="IW97" s="252" t="s">
        <v>236</v>
      </c>
      <c r="IX97" s="253">
        <f t="shared" si="195"/>
        <v>-267</v>
      </c>
      <c r="IY97" s="254">
        <f t="shared" si="335"/>
        <v>-195.9375</v>
      </c>
      <c r="IZ97" s="255">
        <v>3</v>
      </c>
      <c r="JA97" s="256">
        <v>2</v>
      </c>
      <c r="JB97" s="254">
        <f t="shared" si="336"/>
        <v>-33.080357142857139</v>
      </c>
      <c r="JC97" s="255">
        <f t="shared" si="345"/>
        <v>3</v>
      </c>
      <c r="JD97" s="256">
        <f t="shared" si="345"/>
        <v>2</v>
      </c>
      <c r="JE97" s="257">
        <f t="shared" si="337"/>
        <v>-55.982142857142854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3595.99</v>
      </c>
    </row>
    <row r="98" spans="25:279" ht="20.100000000000001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61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579.61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101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150.95000000000002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39.5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241</v>
      </c>
      <c r="CJ98" s="55">
        <f t="shared" si="215"/>
        <v>2237.09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437.49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578.41000000000008</v>
      </c>
      <c r="DH98" s="55">
        <f t="shared" si="239"/>
        <v>107.33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0.16</v>
      </c>
      <c r="ER98" s="66">
        <f t="shared" si="275"/>
        <v>0.62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0.12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0.16</v>
      </c>
      <c r="FP98" s="66">
        <f t="shared" si="299"/>
        <v>7.0000000000000007E-2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0.78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0.12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0.23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0.78</v>
      </c>
      <c r="IN98" s="66">
        <f t="shared" si="209"/>
        <v>0.12</v>
      </c>
      <c r="IO98" s="66">
        <f t="shared" si="210"/>
        <v>0.23</v>
      </c>
      <c r="IP98" s="66">
        <f t="shared" si="211"/>
        <v>0</v>
      </c>
      <c r="IQ98" s="67">
        <f t="shared" si="212"/>
        <v>0</v>
      </c>
      <c r="IR98" s="178">
        <f t="shared" si="194"/>
        <v>1.1300000000000001</v>
      </c>
      <c r="IS98" s="60">
        <f t="shared" si="208"/>
        <v>18</v>
      </c>
      <c r="IT98" s="68">
        <f t="shared" si="334"/>
        <v>-264</v>
      </c>
      <c r="IU98" s="268">
        <v>1800</v>
      </c>
      <c r="IV98" s="183">
        <v>4</v>
      </c>
      <c r="IW98" s="252" t="s">
        <v>237</v>
      </c>
      <c r="IX98" s="253">
        <f t="shared" si="195"/>
        <v>-246</v>
      </c>
      <c r="IY98" s="254">
        <f t="shared" si="335"/>
        <v>-182.23008849557522</v>
      </c>
      <c r="IZ98" s="255">
        <v>3</v>
      </c>
      <c r="JA98" s="256">
        <v>2</v>
      </c>
      <c r="JB98" s="254">
        <f t="shared" si="336"/>
        <v>-28.035398230088493</v>
      </c>
      <c r="JC98" s="255">
        <f t="shared" si="345"/>
        <v>3</v>
      </c>
      <c r="JD98" s="256">
        <f t="shared" si="345"/>
        <v>2</v>
      </c>
      <c r="JE98" s="257">
        <f t="shared" si="337"/>
        <v>-53.73451327433628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3601.3199999999997</v>
      </c>
    </row>
    <row r="99" spans="25:279" ht="20.100000000000001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48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441.10999999999996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112.5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131.28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40.33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220</v>
      </c>
      <c r="CJ99" s="55">
        <f t="shared" si="215"/>
        <v>2116.2500000000005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435.99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573.91000000000008</v>
      </c>
      <c r="DH99" s="55">
        <f t="shared" si="239"/>
        <v>134.66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0.15</v>
      </c>
      <c r="ER99" s="66">
        <f t="shared" si="275"/>
        <v>0.59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0.12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0.16</v>
      </c>
      <c r="FP99" s="66">
        <f t="shared" si="299"/>
        <v>0.09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0.74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0.12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0.25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0.74</v>
      </c>
      <c r="IN99" s="66">
        <f t="shared" si="209"/>
        <v>0.12</v>
      </c>
      <c r="IO99" s="66">
        <f t="shared" si="210"/>
        <v>0.25</v>
      </c>
      <c r="IP99" s="66">
        <f t="shared" si="211"/>
        <v>0</v>
      </c>
      <c r="IQ99" s="67">
        <f t="shared" si="212"/>
        <v>0</v>
      </c>
      <c r="IR99" s="178">
        <f t="shared" si="194"/>
        <v>1.1099999999999999</v>
      </c>
      <c r="IS99" s="60">
        <f t="shared" si="208"/>
        <v>18</v>
      </c>
      <c r="IT99" s="68">
        <f t="shared" si="334"/>
        <v>-309</v>
      </c>
      <c r="IU99" s="268">
        <v>1800</v>
      </c>
      <c r="IV99" s="183">
        <v>4</v>
      </c>
      <c r="IW99" s="252" t="s">
        <v>238</v>
      </c>
      <c r="IX99" s="253">
        <f t="shared" si="195"/>
        <v>-291</v>
      </c>
      <c r="IY99" s="254">
        <f t="shared" si="335"/>
        <v>-206.00000000000003</v>
      </c>
      <c r="IZ99" s="255">
        <v>3</v>
      </c>
      <c r="JA99" s="256">
        <v>2</v>
      </c>
      <c r="JB99" s="254">
        <f t="shared" si="336"/>
        <v>-33.405405405405411</v>
      </c>
      <c r="JC99" s="255">
        <f t="shared" si="345"/>
        <v>3</v>
      </c>
      <c r="JD99" s="256">
        <f t="shared" si="345"/>
        <v>2</v>
      </c>
      <c r="JE99" s="257">
        <f t="shared" si="337"/>
        <v>-69.594594594594611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3480.8100000000004</v>
      </c>
    </row>
    <row r="100" spans="25:279" ht="20.100000000000001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31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504.77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129.5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157.44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40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198</v>
      </c>
      <c r="CJ100" s="55">
        <f t="shared" si="215"/>
        <v>2071.59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454.49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578.42000000000007</v>
      </c>
      <c r="DH100" s="55">
        <f t="shared" si="239"/>
        <v>148.16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0.13</v>
      </c>
      <c r="ER100" s="66">
        <f t="shared" si="275"/>
        <v>0.57999999999999996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0.13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0.16</v>
      </c>
      <c r="FP100" s="66">
        <f t="shared" si="299"/>
        <v>0.1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0.71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0.13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0.26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0.71</v>
      </c>
      <c r="IN100" s="66">
        <f t="shared" si="209"/>
        <v>0.13</v>
      </c>
      <c r="IO100" s="66">
        <f t="shared" si="210"/>
        <v>0.26</v>
      </c>
      <c r="IP100" s="66">
        <f t="shared" si="211"/>
        <v>0</v>
      </c>
      <c r="IQ100" s="67">
        <f t="shared" si="212"/>
        <v>0</v>
      </c>
      <c r="IR100" s="178">
        <f t="shared" si="194"/>
        <v>1.1000000000000001</v>
      </c>
      <c r="IS100" s="60">
        <f t="shared" si="208"/>
        <v>18</v>
      </c>
      <c r="IT100" s="68">
        <f t="shared" si="334"/>
        <v>-338</v>
      </c>
      <c r="IU100" s="268">
        <v>1800</v>
      </c>
      <c r="IV100" s="183">
        <v>4</v>
      </c>
      <c r="IW100" s="252" t="s">
        <v>239</v>
      </c>
      <c r="IX100" s="253">
        <f t="shared" si="195"/>
        <v>-320</v>
      </c>
      <c r="IY100" s="254">
        <f t="shared" si="335"/>
        <v>-218.16363636363633</v>
      </c>
      <c r="IZ100" s="255">
        <v>3</v>
      </c>
      <c r="JA100" s="256">
        <v>2</v>
      </c>
      <c r="JB100" s="254">
        <f t="shared" si="336"/>
        <v>-39.945454545454545</v>
      </c>
      <c r="JC100" s="255">
        <f t="shared" si="345"/>
        <v>3</v>
      </c>
      <c r="JD100" s="256">
        <f t="shared" si="345"/>
        <v>2</v>
      </c>
      <c r="JE100" s="257">
        <f t="shared" si="337"/>
        <v>-79.890909090909091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3450.66</v>
      </c>
    </row>
    <row r="101" spans="25:279" ht="20.100000000000001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140</v>
      </c>
      <c r="CJ101" s="55">
        <f t="shared" si="215"/>
        <v>1525.49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343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439.67</v>
      </c>
      <c r="DH101" s="55">
        <f t="shared" si="239"/>
        <v>119.83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0.09</v>
      </c>
      <c r="ER101" s="66">
        <f t="shared" si="275"/>
        <v>0.42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0.1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0.12</v>
      </c>
      <c r="FP101" s="66">
        <f t="shared" si="299"/>
        <v>0.08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0.51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0.1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0.2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0.51</v>
      </c>
      <c r="IN101" s="66">
        <f t="shared" si="209"/>
        <v>0.1</v>
      </c>
      <c r="IO101" s="66">
        <f>+MAX(HO101:HV101)*JP101</f>
        <v>0.2</v>
      </c>
      <c r="IP101" s="66">
        <f t="shared" si="211"/>
        <v>0</v>
      </c>
      <c r="IQ101" s="67">
        <f t="shared" si="212"/>
        <v>0</v>
      </c>
      <c r="IR101" s="178">
        <f t="shared" si="194"/>
        <v>0.81</v>
      </c>
      <c r="IS101" s="60">
        <f t="shared" si="208"/>
        <v>18</v>
      </c>
      <c r="IT101" s="68">
        <f t="shared" si="334"/>
        <v>150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168</v>
      </c>
      <c r="IY101" s="195">
        <f t="shared" si="335"/>
        <v>94.444444444444443</v>
      </c>
      <c r="IZ101" s="196">
        <v>3</v>
      </c>
      <c r="JA101" s="197">
        <v>2</v>
      </c>
      <c r="JB101" s="195">
        <f t="shared" si="336"/>
        <v>18.518518518518519</v>
      </c>
      <c r="JC101" s="196">
        <f t="shared" si="345"/>
        <v>3</v>
      </c>
      <c r="JD101" s="197">
        <f t="shared" si="345"/>
        <v>2</v>
      </c>
      <c r="JE101" s="192">
        <f t="shared" si="337"/>
        <v>37.037037037037038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2567.9899999999998</v>
      </c>
    </row>
    <row r="102" spans="25:279" ht="20.100000000000001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79</v>
      </c>
      <c r="CJ102" s="55">
        <f t="shared" si="215"/>
        <v>945.87999999999988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242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288.72000000000003</v>
      </c>
      <c r="DH102" s="55">
        <f t="shared" si="239"/>
        <v>80.33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0.05</v>
      </c>
      <c r="ER102" s="66">
        <f t="shared" si="275"/>
        <v>0.26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7.0000000000000007E-2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0.08</v>
      </c>
      <c r="FP102" s="66">
        <f t="shared" si="299"/>
        <v>0.05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0.31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7.0000000000000007E-2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0.13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0.31</v>
      </c>
      <c r="IN102" s="66">
        <f t="shared" si="209"/>
        <v>7.0000000000000007E-2</v>
      </c>
      <c r="IO102" s="66">
        <f t="shared" si="210"/>
        <v>0.13</v>
      </c>
      <c r="IP102" s="66">
        <f t="shared" si="211"/>
        <v>0</v>
      </c>
      <c r="IQ102" s="67">
        <f t="shared" si="212"/>
        <v>0</v>
      </c>
      <c r="IR102" s="178">
        <f t="shared" si="194"/>
        <v>0.51</v>
      </c>
      <c r="IS102" s="60">
        <f t="shared" si="208"/>
        <v>18</v>
      </c>
      <c r="IT102" s="68">
        <f t="shared" si="334"/>
        <v>47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65</v>
      </c>
      <c r="IY102" s="195">
        <f t="shared" si="335"/>
        <v>28.56862745098039</v>
      </c>
      <c r="IZ102" s="196">
        <v>3</v>
      </c>
      <c r="JA102" s="197">
        <v>2</v>
      </c>
      <c r="JB102" s="195">
        <f t="shared" si="336"/>
        <v>6.4509803921568629</v>
      </c>
      <c r="JC102" s="196">
        <f t="shared" si="345"/>
        <v>3</v>
      </c>
      <c r="JD102" s="197">
        <f t="shared" si="345"/>
        <v>2</v>
      </c>
      <c r="JE102" s="192">
        <f t="shared" si="337"/>
        <v>11.980392156862745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1635.9299999999998</v>
      </c>
    </row>
    <row r="103" spans="25:279" ht="20.100000000000001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31</v>
      </c>
      <c r="CJ103" s="55">
        <f t="shared" si="215"/>
        <v>504.77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129.5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157.44</v>
      </c>
      <c r="DH103" s="55">
        <f t="shared" si="239"/>
        <v>40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0.02</v>
      </c>
      <c r="ER103" s="66">
        <f t="shared" si="275"/>
        <v>0.14000000000000001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0.04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0.04</v>
      </c>
      <c r="FP103" s="66">
        <f t="shared" si="299"/>
        <v>0.03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0.16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0.04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7.0000000000000007E-2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0.16</v>
      </c>
      <c r="IN103" s="66">
        <f t="shared" si="209"/>
        <v>0.04</v>
      </c>
      <c r="IO103" s="66">
        <f t="shared" si="210"/>
        <v>7.0000000000000007E-2</v>
      </c>
      <c r="IP103" s="66">
        <f t="shared" si="211"/>
        <v>0</v>
      </c>
      <c r="IQ103" s="67">
        <f t="shared" si="212"/>
        <v>0</v>
      </c>
      <c r="IR103" s="178">
        <f t="shared" si="194"/>
        <v>0.27</v>
      </c>
      <c r="IS103" s="60">
        <f t="shared" si="208"/>
        <v>18</v>
      </c>
      <c r="IT103" s="68">
        <f t="shared" si="334"/>
        <v>26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44</v>
      </c>
      <c r="IY103" s="195">
        <f t="shared" si="335"/>
        <v>15.407407407407407</v>
      </c>
      <c r="IZ103" s="196">
        <v>3</v>
      </c>
      <c r="JA103" s="197">
        <v>2</v>
      </c>
      <c r="JB103" s="195">
        <f t="shared" si="336"/>
        <v>3.8518518518518516</v>
      </c>
      <c r="JC103" s="196">
        <f t="shared" si="345"/>
        <v>3</v>
      </c>
      <c r="JD103" s="197">
        <f t="shared" si="345"/>
        <v>2</v>
      </c>
      <c r="JE103" s="192">
        <f t="shared" si="337"/>
        <v>6.7407407407407405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862.71</v>
      </c>
    </row>
    <row r="104" spans="25:279" ht="20.100000000000001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20.100000000000001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20.100000000000001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20.100000000000001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20.100000000000001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20.100000000000001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20.100000000000001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20.100000000000001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14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548.46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80.5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139.30000000000001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29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14</v>
      </c>
      <c r="CJ111" s="55">
        <f t="shared" si="347"/>
        <v>548.46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80.5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139.30000000000001</v>
      </c>
      <c r="DH111" s="55">
        <f t="shared" si="371"/>
        <v>29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0.01</v>
      </c>
      <c r="ER111" s="66">
        <f t="shared" si="407"/>
        <v>0.15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0.02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0.04</v>
      </c>
      <c r="FP111" s="66">
        <f t="shared" si="431"/>
        <v>0.02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0.16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0.02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0.06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0.16</v>
      </c>
      <c r="IN111" s="66">
        <f t="shared" si="209"/>
        <v>0.02</v>
      </c>
      <c r="IO111" s="66">
        <f t="shared" si="210"/>
        <v>0.06</v>
      </c>
      <c r="IP111" s="66">
        <f t="shared" si="211"/>
        <v>0</v>
      </c>
      <c r="IQ111" s="67">
        <f t="shared" si="212"/>
        <v>0</v>
      </c>
      <c r="IR111" s="178">
        <f t="shared" si="477"/>
        <v>0.24</v>
      </c>
      <c r="IS111" s="60">
        <f t="shared" si="208"/>
        <v>18</v>
      </c>
      <c r="IT111" s="68">
        <f t="shared" si="467"/>
        <v>24</v>
      </c>
      <c r="IU111" s="268">
        <v>1800</v>
      </c>
      <c r="IV111" s="183">
        <v>5</v>
      </c>
      <c r="IW111" s="264" t="s">
        <v>250</v>
      </c>
      <c r="IX111" s="265">
        <f t="shared" si="478"/>
        <v>42</v>
      </c>
      <c r="IY111" s="246">
        <f t="shared" si="468"/>
        <v>16</v>
      </c>
      <c r="IZ111" s="247">
        <v>3</v>
      </c>
      <c r="JA111" s="248">
        <v>2</v>
      </c>
      <c r="JB111" s="246">
        <f t="shared" si="469"/>
        <v>2</v>
      </c>
      <c r="JC111" s="247">
        <f t="shared" si="480"/>
        <v>3</v>
      </c>
      <c r="JD111" s="248">
        <f t="shared" si="480"/>
        <v>2</v>
      </c>
      <c r="JE111" s="257">
        <f t="shared" si="470"/>
        <v>6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811.26</v>
      </c>
    </row>
    <row r="112" spans="25:279" ht="20.100000000000001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35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500.77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101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160.44000000000003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18.5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49</v>
      </c>
      <c r="CJ112" s="55">
        <f t="shared" si="347"/>
        <v>1049.23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181.5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299.74</v>
      </c>
      <c r="DH112" s="55">
        <f t="shared" si="371"/>
        <v>47.5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0.03</v>
      </c>
      <c r="ER112" s="66">
        <f t="shared" si="407"/>
        <v>0.28999999999999998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0.05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0.08</v>
      </c>
      <c r="FP112" s="66">
        <f t="shared" si="431"/>
        <v>0.03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0.31999999999999995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0.05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0.11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0.31999999999999995</v>
      </c>
      <c r="IN112" s="66">
        <f t="shared" si="209"/>
        <v>0.05</v>
      </c>
      <c r="IO112" s="66">
        <f t="shared" si="210"/>
        <v>0.11</v>
      </c>
      <c r="IP112" s="66">
        <f t="shared" si="211"/>
        <v>0</v>
      </c>
      <c r="IQ112" s="67">
        <f t="shared" si="212"/>
        <v>0</v>
      </c>
      <c r="IR112" s="178">
        <f t="shared" si="477"/>
        <v>0.47999999999999993</v>
      </c>
      <c r="IS112" s="60">
        <f t="shared" si="208"/>
        <v>18</v>
      </c>
      <c r="IT112" s="68">
        <f t="shared" si="467"/>
        <v>44</v>
      </c>
      <c r="IU112" s="268">
        <v>1800</v>
      </c>
      <c r="IV112" s="183">
        <v>5</v>
      </c>
      <c r="IW112" s="252" t="s">
        <v>251</v>
      </c>
      <c r="IX112" s="253">
        <f t="shared" si="478"/>
        <v>62</v>
      </c>
      <c r="IY112" s="254">
        <f t="shared" si="468"/>
        <v>29.333333333333332</v>
      </c>
      <c r="IZ112" s="255">
        <v>3</v>
      </c>
      <c r="JA112" s="256">
        <v>2</v>
      </c>
      <c r="JB112" s="254">
        <f t="shared" si="469"/>
        <v>4.5833333333333339</v>
      </c>
      <c r="JC112" s="255">
        <f t="shared" si="480"/>
        <v>3</v>
      </c>
      <c r="JD112" s="256">
        <f t="shared" si="480"/>
        <v>2</v>
      </c>
      <c r="JE112" s="257">
        <f t="shared" si="470"/>
        <v>10.083333333333336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1626.97</v>
      </c>
    </row>
    <row r="113" spans="25:279" ht="20.100000000000001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48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507.74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108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183.8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17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97</v>
      </c>
      <c r="CJ113" s="55">
        <f t="shared" si="347"/>
        <v>1556.97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289.5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483.54</v>
      </c>
      <c r="DH113" s="55">
        <f t="shared" si="371"/>
        <v>64.5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0.06</v>
      </c>
      <c r="ER113" s="66">
        <f t="shared" si="407"/>
        <v>0.43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0.08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0.13</v>
      </c>
      <c r="FP113" s="66">
        <f t="shared" si="431"/>
        <v>0.04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0.49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0.08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0.17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0.49</v>
      </c>
      <c r="IN113" s="66">
        <f t="shared" si="209"/>
        <v>0.08</v>
      </c>
      <c r="IO113" s="66">
        <f t="shared" si="210"/>
        <v>0.17</v>
      </c>
      <c r="IP113" s="66">
        <f t="shared" si="211"/>
        <v>0</v>
      </c>
      <c r="IQ113" s="67">
        <f t="shared" si="212"/>
        <v>0</v>
      </c>
      <c r="IR113" s="178">
        <f t="shared" si="477"/>
        <v>0.74</v>
      </c>
      <c r="IS113" s="60">
        <f t="shared" si="208"/>
        <v>18</v>
      </c>
      <c r="IT113" s="68">
        <f t="shared" si="467"/>
        <v>105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123</v>
      </c>
      <c r="IY113" s="195">
        <f t="shared" si="468"/>
        <v>69.527027027027032</v>
      </c>
      <c r="IZ113" s="196">
        <v>3</v>
      </c>
      <c r="JA113" s="197">
        <v>2</v>
      </c>
      <c r="JB113" s="195">
        <f t="shared" si="469"/>
        <v>11.351351351351353</v>
      </c>
      <c r="JC113" s="196">
        <f t="shared" si="480"/>
        <v>3</v>
      </c>
      <c r="JD113" s="197">
        <f t="shared" si="480"/>
        <v>2</v>
      </c>
      <c r="JE113" s="192">
        <f t="shared" si="470"/>
        <v>24.121621621621625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2491.5100000000002</v>
      </c>
    </row>
    <row r="114" spans="25:279" ht="20.100000000000001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29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457.95000000000005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76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143.45000000000002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8.5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126</v>
      </c>
      <c r="CJ114" s="55">
        <f t="shared" si="347"/>
        <v>2014.92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365.5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626.99</v>
      </c>
      <c r="DH114" s="55">
        <f t="shared" si="371"/>
        <v>73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0.08</v>
      </c>
      <c r="ER114" s="66">
        <f t="shared" si="407"/>
        <v>0.56000000000000005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0.1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0.17</v>
      </c>
      <c r="FP114" s="66">
        <f t="shared" si="431"/>
        <v>0.05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0.64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0.1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0.22000000000000003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0.64</v>
      </c>
      <c r="IN114" s="66">
        <f t="shared" si="209"/>
        <v>0.1</v>
      </c>
      <c r="IO114" s="66">
        <f t="shared" si="210"/>
        <v>0.22000000000000003</v>
      </c>
      <c r="IP114" s="66">
        <f t="shared" si="211"/>
        <v>0</v>
      </c>
      <c r="IQ114" s="67">
        <f t="shared" si="212"/>
        <v>0</v>
      </c>
      <c r="IR114" s="178">
        <f t="shared" si="477"/>
        <v>0.96</v>
      </c>
      <c r="IS114" s="60">
        <f t="shared" si="208"/>
        <v>18</v>
      </c>
      <c r="IT114" s="68">
        <f t="shared" si="467"/>
        <v>782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800</v>
      </c>
      <c r="IY114" s="195">
        <f t="shared" si="468"/>
        <v>521.33333333333337</v>
      </c>
      <c r="IZ114" s="196">
        <v>3</v>
      </c>
      <c r="JA114" s="197">
        <v>2</v>
      </c>
      <c r="JB114" s="195">
        <f t="shared" si="469"/>
        <v>81.458333333333343</v>
      </c>
      <c r="JC114" s="196">
        <f t="shared" si="480"/>
        <v>3</v>
      </c>
      <c r="JD114" s="197">
        <f t="shared" si="480"/>
        <v>2</v>
      </c>
      <c r="JE114" s="192">
        <f t="shared" si="470"/>
        <v>179.20833333333337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3206.41</v>
      </c>
    </row>
    <row r="115" spans="25:279" ht="20.100000000000001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334.64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31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176.31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112</v>
      </c>
      <c r="CJ115" s="55">
        <f t="shared" si="347"/>
        <v>1801.1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316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664</v>
      </c>
      <c r="DH115" s="55">
        <f t="shared" si="371"/>
        <v>44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7.0000000000000007E-2</v>
      </c>
      <c r="ER115" s="66">
        <f t="shared" si="407"/>
        <v>0.44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0.08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0.16</v>
      </c>
      <c r="FP115" s="66">
        <f t="shared" si="431"/>
        <v>0.03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0.51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0.08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0.19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0.51</v>
      </c>
      <c r="IN115" s="66">
        <f t="shared" si="209"/>
        <v>0.08</v>
      </c>
      <c r="IO115" s="66">
        <f t="shared" si="210"/>
        <v>0.19</v>
      </c>
      <c r="IP115" s="66">
        <f t="shared" si="211"/>
        <v>0</v>
      </c>
      <c r="IQ115" s="67">
        <f t="shared" si="212"/>
        <v>0</v>
      </c>
      <c r="IR115" s="178">
        <f t="shared" si="477"/>
        <v>0.78</v>
      </c>
      <c r="IS115" s="60">
        <f t="shared" si="208"/>
        <v>18</v>
      </c>
      <c r="IT115" s="68">
        <f t="shared" si="467"/>
        <v>127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145</v>
      </c>
      <c r="IY115" s="411">
        <f t="shared" si="468"/>
        <v>83.038461538461533</v>
      </c>
      <c r="IZ115" s="412">
        <v>3</v>
      </c>
      <c r="JA115" s="413">
        <v>2</v>
      </c>
      <c r="JB115" s="411">
        <f t="shared" si="469"/>
        <v>13.025641025641026</v>
      </c>
      <c r="JC115" s="412">
        <f t="shared" si="480"/>
        <v>3</v>
      </c>
      <c r="JD115" s="413">
        <f t="shared" si="480"/>
        <v>2</v>
      </c>
      <c r="JE115" s="414">
        <f t="shared" si="470"/>
        <v>30.935897435897434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2937.1</v>
      </c>
    </row>
    <row r="116" spans="25:279" ht="20.100000000000001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288.16000000000003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17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142.66000000000003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0.33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77</v>
      </c>
      <c r="CJ116" s="55">
        <f t="shared" si="347"/>
        <v>1588.49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232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646.22</v>
      </c>
      <c r="DH116" s="55">
        <f t="shared" si="371"/>
        <v>25.83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0.05</v>
      </c>
      <c r="ER116" s="66">
        <f t="shared" si="407"/>
        <v>0.44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0.06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0.18</v>
      </c>
      <c r="FP116" s="66">
        <f t="shared" si="431"/>
        <v>0.02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0.49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0.06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0.19999999999999998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0.49</v>
      </c>
      <c r="IN116" s="66">
        <f t="shared" si="209"/>
        <v>0.06</v>
      </c>
      <c r="IO116" s="66">
        <f t="shared" si="210"/>
        <v>0.19999999999999998</v>
      </c>
      <c r="IP116" s="66">
        <f t="shared" si="211"/>
        <v>0</v>
      </c>
      <c r="IQ116" s="67">
        <f t="shared" si="212"/>
        <v>0</v>
      </c>
      <c r="IR116" s="178">
        <f t="shared" si="477"/>
        <v>0.75</v>
      </c>
      <c r="IS116" s="60">
        <f t="shared" si="208"/>
        <v>18</v>
      </c>
      <c r="IT116" s="68">
        <f t="shared" si="467"/>
        <v>110</v>
      </c>
      <c r="IU116" s="268">
        <v>1800</v>
      </c>
      <c r="IV116" s="183">
        <v>6</v>
      </c>
      <c r="IW116" s="252" t="s">
        <v>255</v>
      </c>
      <c r="IX116" s="253">
        <f t="shared" si="478"/>
        <v>128</v>
      </c>
      <c r="IY116" s="254">
        <f t="shared" si="468"/>
        <v>71.86666666666666</v>
      </c>
      <c r="IZ116" s="255">
        <v>3</v>
      </c>
      <c r="JA116" s="256">
        <v>2</v>
      </c>
      <c r="JB116" s="254">
        <f t="shared" si="469"/>
        <v>8.8000000000000007</v>
      </c>
      <c r="JC116" s="255">
        <f t="shared" si="480"/>
        <v>3</v>
      </c>
      <c r="JD116" s="256">
        <f t="shared" si="480"/>
        <v>2</v>
      </c>
      <c r="JE116" s="257">
        <f t="shared" si="470"/>
        <v>29.333333333333332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2569.54</v>
      </c>
    </row>
    <row r="117" spans="25:279" ht="20.100000000000001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328.49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3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147.99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0.33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29</v>
      </c>
      <c r="CJ117" s="55">
        <f t="shared" si="347"/>
        <v>1409.24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127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610.41000000000008</v>
      </c>
      <c r="DH117" s="55">
        <f t="shared" si="371"/>
        <v>9.16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0.02</v>
      </c>
      <c r="ER117" s="66">
        <f t="shared" si="407"/>
        <v>0.39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0.04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0.17</v>
      </c>
      <c r="FP117" s="66">
        <f t="shared" si="431"/>
        <v>0.01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0.41000000000000003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0.04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0.18000000000000002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0.41000000000000003</v>
      </c>
      <c r="IN117" s="66">
        <f t="shared" si="209"/>
        <v>0.04</v>
      </c>
      <c r="IO117" s="66">
        <f t="shared" si="210"/>
        <v>0.18000000000000002</v>
      </c>
      <c r="IP117" s="66">
        <f t="shared" si="211"/>
        <v>0</v>
      </c>
      <c r="IQ117" s="67">
        <f t="shared" si="212"/>
        <v>0</v>
      </c>
      <c r="IR117" s="178">
        <f t="shared" si="477"/>
        <v>0.63</v>
      </c>
      <c r="IS117" s="60">
        <f t="shared" si="208"/>
        <v>18</v>
      </c>
      <c r="IT117" s="68">
        <f t="shared" si="467"/>
        <v>68</v>
      </c>
      <c r="IU117" s="268">
        <v>1800</v>
      </c>
      <c r="IV117" s="183">
        <v>6</v>
      </c>
      <c r="IW117" s="252" t="s">
        <v>256</v>
      </c>
      <c r="IX117" s="253">
        <f t="shared" si="478"/>
        <v>86</v>
      </c>
      <c r="IY117" s="254">
        <f t="shared" si="468"/>
        <v>44.253968253968253</v>
      </c>
      <c r="IZ117" s="255">
        <v>3</v>
      </c>
      <c r="JA117" s="256">
        <v>2</v>
      </c>
      <c r="JB117" s="254">
        <f t="shared" si="469"/>
        <v>4.3174603174603172</v>
      </c>
      <c r="JC117" s="255">
        <f t="shared" si="480"/>
        <v>3</v>
      </c>
      <c r="JD117" s="256">
        <f t="shared" si="480"/>
        <v>2</v>
      </c>
      <c r="JE117" s="257">
        <f t="shared" si="470"/>
        <v>19.428571428571431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2184.81</v>
      </c>
    </row>
    <row r="118" spans="25:279" ht="20.100000000000001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333.64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3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131.81000000000003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0</v>
      </c>
      <c r="CJ118" s="55">
        <f t="shared" si="347"/>
        <v>1284.9299999999998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54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598.7700000000001</v>
      </c>
      <c r="DH118" s="55">
        <f t="shared" si="371"/>
        <v>0.66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</v>
      </c>
      <c r="ER118" s="66">
        <f t="shared" si="407"/>
        <v>0.36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0.02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0.17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0.36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0.02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0.17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0.36</v>
      </c>
      <c r="IN118" s="66">
        <f t="shared" si="209"/>
        <v>0.02</v>
      </c>
      <c r="IO118" s="66">
        <f t="shared" si="210"/>
        <v>0.17</v>
      </c>
      <c r="IP118" s="66">
        <f t="shared" si="211"/>
        <v>0</v>
      </c>
      <c r="IQ118" s="67">
        <f t="shared" si="212"/>
        <v>0</v>
      </c>
      <c r="IR118" s="178">
        <f t="shared" si="477"/>
        <v>0.55000000000000004</v>
      </c>
      <c r="IS118" s="60">
        <f t="shared" si="208"/>
        <v>18</v>
      </c>
      <c r="IT118" s="68">
        <f t="shared" si="467"/>
        <v>53</v>
      </c>
      <c r="IU118" s="268">
        <v>1800</v>
      </c>
      <c r="IV118" s="183">
        <v>6</v>
      </c>
      <c r="IW118" s="264" t="s">
        <v>257</v>
      </c>
      <c r="IX118" s="265">
        <f t="shared" si="478"/>
        <v>71</v>
      </c>
      <c r="IY118" s="246">
        <f t="shared" si="468"/>
        <v>34.690909090909088</v>
      </c>
      <c r="IZ118" s="247">
        <v>3</v>
      </c>
      <c r="JA118" s="248">
        <v>2</v>
      </c>
      <c r="JB118" s="246">
        <f t="shared" si="469"/>
        <v>1.9272727272727272</v>
      </c>
      <c r="JC118" s="247">
        <f t="shared" si="480"/>
        <v>3</v>
      </c>
      <c r="JD118" s="248">
        <f t="shared" si="480"/>
        <v>2</v>
      </c>
      <c r="JE118" s="257">
        <f t="shared" si="470"/>
        <v>16.381818181818183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1938.36</v>
      </c>
    </row>
    <row r="119" spans="25:279" ht="20.100000000000001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314.32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6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93.65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5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0</v>
      </c>
      <c r="CJ119" s="55">
        <f t="shared" si="347"/>
        <v>1264.6100000000001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29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516.11</v>
      </c>
      <c r="DH119" s="55">
        <f t="shared" si="371"/>
        <v>5.66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</v>
      </c>
      <c r="ER119" s="66">
        <f t="shared" si="407"/>
        <v>0.35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0.01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0.14000000000000001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0.35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0.01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0.14000000000000001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0.35</v>
      </c>
      <c r="IN119" s="66">
        <f t="shared" si="209"/>
        <v>0.01</v>
      </c>
      <c r="IO119" s="66">
        <f t="shared" si="210"/>
        <v>0.14000000000000001</v>
      </c>
      <c r="IP119" s="66">
        <f t="shared" si="211"/>
        <v>0</v>
      </c>
      <c r="IQ119" s="67">
        <f t="shared" si="212"/>
        <v>0</v>
      </c>
      <c r="IR119" s="178">
        <f t="shared" si="477"/>
        <v>0.5</v>
      </c>
      <c r="IS119" s="60">
        <f t="shared" si="208"/>
        <v>18</v>
      </c>
      <c r="IT119" s="68">
        <f t="shared" si="467"/>
        <v>46</v>
      </c>
      <c r="IU119" s="268">
        <v>1800</v>
      </c>
      <c r="IV119" s="183">
        <v>6</v>
      </c>
      <c r="IW119" s="252" t="s">
        <v>258</v>
      </c>
      <c r="IX119" s="253">
        <f t="shared" si="478"/>
        <v>64</v>
      </c>
      <c r="IY119" s="254">
        <f t="shared" si="468"/>
        <v>32.199999999999996</v>
      </c>
      <c r="IZ119" s="255">
        <v>3</v>
      </c>
      <c r="JA119" s="256">
        <v>2</v>
      </c>
      <c r="JB119" s="254">
        <f t="shared" si="469"/>
        <v>0.92</v>
      </c>
      <c r="JC119" s="255">
        <f t="shared" si="480"/>
        <v>3</v>
      </c>
      <c r="JD119" s="256">
        <f t="shared" si="480"/>
        <v>2</v>
      </c>
      <c r="JE119" s="257">
        <f t="shared" si="470"/>
        <v>12.88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1815.3800000000003</v>
      </c>
    </row>
    <row r="120" spans="25:279" ht="20.100000000000001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298.31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110.98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0</v>
      </c>
      <c r="CJ120" s="55">
        <f t="shared" si="347"/>
        <v>1274.76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12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484.43000000000006</v>
      </c>
      <c r="DH120" s="55">
        <f t="shared" si="371"/>
        <v>5.33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</v>
      </c>
      <c r="ER120" s="66">
        <f t="shared" si="407"/>
        <v>0.35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0.13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0.35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0.13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0.35</v>
      </c>
      <c r="IN120" s="66">
        <f t="shared" si="209"/>
        <v>0</v>
      </c>
      <c r="IO120" s="66">
        <f t="shared" si="210"/>
        <v>0.13</v>
      </c>
      <c r="IP120" s="66">
        <f t="shared" si="211"/>
        <v>0</v>
      </c>
      <c r="IQ120" s="67">
        <f t="shared" si="212"/>
        <v>0</v>
      </c>
      <c r="IR120" s="178">
        <f t="shared" si="477"/>
        <v>0.48</v>
      </c>
      <c r="IS120" s="60">
        <f t="shared" si="208"/>
        <v>18</v>
      </c>
      <c r="IT120" s="68">
        <f t="shared" si="467"/>
        <v>44</v>
      </c>
      <c r="IU120" s="268">
        <v>1800</v>
      </c>
      <c r="IV120" s="183">
        <v>6</v>
      </c>
      <c r="IW120" s="252" t="s">
        <v>259</v>
      </c>
      <c r="IX120" s="253">
        <f t="shared" si="478"/>
        <v>62</v>
      </c>
      <c r="IY120" s="254">
        <f t="shared" si="468"/>
        <v>32.083333333333329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11.916666666666668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1776.52</v>
      </c>
    </row>
    <row r="121" spans="25:279" ht="20.100000000000001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317.49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142.49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0</v>
      </c>
      <c r="CJ121" s="55">
        <f t="shared" si="347"/>
        <v>1263.76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9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478.93000000000006</v>
      </c>
      <c r="DH121" s="55">
        <f t="shared" si="371"/>
        <v>5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</v>
      </c>
      <c r="ER121" s="66">
        <f t="shared" si="407"/>
        <v>0.35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0.13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0.35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0.13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0.35</v>
      </c>
      <c r="IN121" s="66">
        <f t="shared" si="209"/>
        <v>0</v>
      </c>
      <c r="IO121" s="66">
        <f t="shared" si="210"/>
        <v>0.13</v>
      </c>
      <c r="IP121" s="66">
        <f t="shared" si="211"/>
        <v>0</v>
      </c>
      <c r="IQ121" s="67">
        <f t="shared" si="212"/>
        <v>0</v>
      </c>
      <c r="IR121" s="178">
        <f t="shared" si="477"/>
        <v>0.48</v>
      </c>
      <c r="IS121" s="60">
        <f t="shared" si="208"/>
        <v>20</v>
      </c>
      <c r="IT121" s="68">
        <f t="shared" si="467"/>
        <v>47</v>
      </c>
      <c r="IU121" s="268">
        <v>1800</v>
      </c>
      <c r="IV121" s="183">
        <v>6</v>
      </c>
      <c r="IW121" s="252" t="s">
        <v>260</v>
      </c>
      <c r="IX121" s="253">
        <f t="shared" si="478"/>
        <v>67</v>
      </c>
      <c r="IY121" s="254">
        <f t="shared" si="468"/>
        <v>34.270833333333329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12.729166666666668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1756.69</v>
      </c>
    </row>
    <row r="122" spans="25:279" ht="20.100000000000001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295.16000000000003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154.66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0</v>
      </c>
      <c r="CJ122" s="55">
        <f t="shared" si="347"/>
        <v>1225.28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6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501.78</v>
      </c>
      <c r="DH122" s="55">
        <f t="shared" si="371"/>
        <v>5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</v>
      </c>
      <c r="ER122" s="66">
        <f t="shared" si="407"/>
        <v>0.34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0.14000000000000001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0.34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0.14000000000000001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0.34</v>
      </c>
      <c r="IN122" s="66">
        <f t="shared" si="209"/>
        <v>0</v>
      </c>
      <c r="IO122" s="66">
        <f t="shared" si="210"/>
        <v>0.14000000000000001</v>
      </c>
      <c r="IP122" s="66">
        <f t="shared" si="211"/>
        <v>0</v>
      </c>
      <c r="IQ122" s="67">
        <f t="shared" si="212"/>
        <v>0</v>
      </c>
      <c r="IR122" s="178">
        <f t="shared" si="477"/>
        <v>0.48000000000000004</v>
      </c>
      <c r="IS122" s="60">
        <f t="shared" si="208"/>
        <v>20</v>
      </c>
      <c r="IT122" s="68">
        <f t="shared" si="467"/>
        <v>47</v>
      </c>
      <c r="IU122" s="268">
        <v>1800</v>
      </c>
      <c r="IV122" s="183">
        <v>6</v>
      </c>
      <c r="IW122" s="252" t="s">
        <v>261</v>
      </c>
      <c r="IX122" s="253">
        <f t="shared" si="478"/>
        <v>67</v>
      </c>
      <c r="IY122" s="254">
        <f t="shared" si="468"/>
        <v>33.291666666666671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13.708333333333334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1738.06</v>
      </c>
    </row>
    <row r="123" spans="25:279" ht="20.100000000000001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0</v>
      </c>
      <c r="CJ123" s="55">
        <f t="shared" si="347"/>
        <v>910.96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408.13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</v>
      </c>
      <c r="ER123" s="66">
        <f t="shared" si="407"/>
        <v>0.25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0.11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0.25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0.11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0.25</v>
      </c>
      <c r="IN123" s="66">
        <f t="shared" si="209"/>
        <v>0</v>
      </c>
      <c r="IO123" s="66">
        <f t="shared" si="210"/>
        <v>0.11</v>
      </c>
      <c r="IP123" s="66">
        <f t="shared" si="211"/>
        <v>0</v>
      </c>
      <c r="IQ123" s="67">
        <f t="shared" si="212"/>
        <v>0</v>
      </c>
      <c r="IR123" s="178">
        <f t="shared" si="477"/>
        <v>0.36</v>
      </c>
      <c r="IS123" s="60">
        <f t="shared" si="208"/>
        <v>20</v>
      </c>
      <c r="IT123" s="68">
        <f t="shared" si="467"/>
        <v>35</v>
      </c>
      <c r="IU123" s="268">
        <v>1800</v>
      </c>
      <c r="IV123" s="183">
        <v>6</v>
      </c>
      <c r="IW123" s="252" t="s">
        <v>262</v>
      </c>
      <c r="IX123" s="253">
        <f t="shared" si="478"/>
        <v>55</v>
      </c>
      <c r="IY123" s="254">
        <f t="shared" si="468"/>
        <v>24.305555555555554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10.694444444444445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1319.0900000000001</v>
      </c>
    </row>
    <row r="124" spans="25:279" ht="20.100000000000001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0</v>
      </c>
      <c r="CJ124" s="55">
        <f t="shared" si="347"/>
        <v>612.65000000000009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297.14999999999998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</v>
      </c>
      <c r="ER124" s="66">
        <f t="shared" si="407"/>
        <v>0.17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0.08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0.17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0.08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0.17</v>
      </c>
      <c r="IN124" s="66">
        <f t="shared" si="209"/>
        <v>0</v>
      </c>
      <c r="IO124" s="66">
        <f t="shared" si="210"/>
        <v>0.08</v>
      </c>
      <c r="IP124" s="66">
        <f t="shared" si="211"/>
        <v>0</v>
      </c>
      <c r="IQ124" s="67">
        <f t="shared" si="212"/>
        <v>0</v>
      </c>
      <c r="IR124" s="178">
        <f t="shared" si="477"/>
        <v>0.25</v>
      </c>
      <c r="IS124" s="60">
        <f t="shared" si="208"/>
        <v>15</v>
      </c>
      <c r="IT124" s="68">
        <f t="shared" si="467"/>
        <v>22</v>
      </c>
      <c r="IU124" s="268">
        <v>1800</v>
      </c>
      <c r="IV124" s="183">
        <v>6</v>
      </c>
      <c r="IW124" s="252" t="s">
        <v>263</v>
      </c>
      <c r="IX124" s="253">
        <f t="shared" si="478"/>
        <v>37</v>
      </c>
      <c r="IY124" s="254">
        <f t="shared" si="468"/>
        <v>14.96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7.04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909.80000000000007</v>
      </c>
    </row>
    <row r="125" spans="25:279" ht="20.100000000000001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0</v>
      </c>
      <c r="CJ125" s="55">
        <f t="shared" si="347"/>
        <v>295.16000000000003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154.66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</v>
      </c>
      <c r="ER125" s="66">
        <f t="shared" si="407"/>
        <v>0.08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0.04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0.08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0.04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0.08</v>
      </c>
      <c r="IN125" s="66">
        <f t="shared" si="209"/>
        <v>0</v>
      </c>
      <c r="IO125" s="66">
        <f t="shared" si="210"/>
        <v>0.04</v>
      </c>
      <c r="IP125" s="66">
        <f t="shared" si="211"/>
        <v>0</v>
      </c>
      <c r="IQ125" s="67">
        <f t="shared" si="212"/>
        <v>0</v>
      </c>
      <c r="IR125" s="178">
        <f t="shared" si="477"/>
        <v>0.12</v>
      </c>
      <c r="IS125" s="60">
        <f t="shared" si="208"/>
        <v>15</v>
      </c>
      <c r="IT125" s="68">
        <f t="shared" si="467"/>
        <v>16</v>
      </c>
      <c r="IU125" s="268">
        <v>1800</v>
      </c>
      <c r="IV125" s="183">
        <v>6</v>
      </c>
      <c r="IW125" s="252" t="s">
        <v>264</v>
      </c>
      <c r="IX125" s="253">
        <f t="shared" si="478"/>
        <v>31</v>
      </c>
      <c r="IY125" s="254">
        <f t="shared" si="468"/>
        <v>10.666666666666668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5.3333333333333339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449.82000000000005</v>
      </c>
    </row>
    <row r="126" spans="25:279" ht="20.100000000000001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20.100000000000001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20.100000000000001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20.100000000000001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20.100000000000001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20.100000000000001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20.100000000000001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20.100000000000001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20.100000000000001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20.100000000000001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20.100000000000001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20.100000000000001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20.100000000000001" customHeight="1">
      <c r="B2" s="86"/>
      <c r="C2" s="86"/>
      <c r="D2" s="86"/>
      <c r="E2" s="86"/>
      <c r="F2" s="86"/>
      <c r="G2" s="903" t="s">
        <v>18</v>
      </c>
      <c r="H2" s="903"/>
      <c r="I2" s="903"/>
      <c r="J2" s="82"/>
    </row>
    <row r="3" spans="2:17" ht="20.100000000000001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3.1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2024-01-03T13:35:54Z</cp:lastPrinted>
  <dcterms:created xsi:type="dcterms:W3CDTF">1997-10-03T15:42:50Z</dcterms:created>
  <dcterms:modified xsi:type="dcterms:W3CDTF">2025-09-23T04:37:40Z</dcterms:modified>
</cp:coreProperties>
</file>